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bamsp\PycharmProjects\WorpADPProjectionAssembler\"/>
    </mc:Choice>
  </mc:AlternateContent>
  <xr:revisionPtr revIDLastSave="0" documentId="13_ncr:1_{4B37B045-C2F9-4938-B85B-0F05CCD3DEE1}" xr6:coauthVersionLast="47" xr6:coauthVersionMax="47" xr10:uidLastSave="{00000000-0000-0000-0000-000000000000}"/>
  <bookViews>
    <workbookView xWindow="-108" yWindow="-108" windowWidth="23256" windowHeight="12576" activeTab="5" xr2:uid="{00000000-000D-0000-FFFF-FFFF00000000}"/>
  </bookViews>
  <sheets>
    <sheet name="Key" sheetId="33" r:id="rId1"/>
    <sheet name="UFAs" sheetId="43" r:id="rId2"/>
    <sheet name="ARI" sheetId="1" r:id="rId3"/>
    <sheet name="ATL" sheetId="2" r:id="rId4"/>
    <sheet name="BALT" sheetId="3" r:id="rId5"/>
    <sheet name="BUF" sheetId="4" r:id="rId6"/>
    <sheet name="CAR" sheetId="5" r:id="rId7"/>
    <sheet name="CHI" sheetId="6" r:id="rId8"/>
    <sheet name="CIN" sheetId="7" r:id="rId9"/>
    <sheet name="CLE" sheetId="8" r:id="rId10"/>
    <sheet name="DAL" sheetId="9" r:id="rId11"/>
    <sheet name="DEN" sheetId="10" r:id="rId12"/>
    <sheet name="DET" sheetId="11" r:id="rId13"/>
    <sheet name="GB" sheetId="12" r:id="rId14"/>
    <sheet name="HOU" sheetId="13" r:id="rId15"/>
    <sheet name="IND" sheetId="14" r:id="rId16"/>
    <sheet name="JAX" sheetId="15" r:id="rId17"/>
    <sheet name="KC" sheetId="16" r:id="rId18"/>
    <sheet name="LV" sheetId="19" r:id="rId19"/>
    <sheet name="LAC" sheetId="17" r:id="rId20"/>
    <sheet name="LAR" sheetId="18" r:id="rId21"/>
    <sheet name="MIA" sheetId="20" r:id="rId22"/>
    <sheet name="MIN" sheetId="34" r:id="rId23"/>
    <sheet name="NE" sheetId="21" r:id="rId24"/>
    <sheet name="NO" sheetId="22" r:id="rId25"/>
    <sheet name="NYG" sheetId="23" r:id="rId26"/>
    <sheet name="NYJ" sheetId="24" r:id="rId27"/>
    <sheet name="PHI" sheetId="25" r:id="rId28"/>
    <sheet name="PIT" sheetId="26" r:id="rId29"/>
    <sheet name="SF" sheetId="27" r:id="rId30"/>
    <sheet name="SEA" sheetId="28" r:id="rId31"/>
    <sheet name="TB" sheetId="29" r:id="rId32"/>
    <sheet name="TEN" sheetId="30" r:id="rId33"/>
    <sheet name="WAS" sheetId="31" r:id="rId34"/>
    <sheet name="Data Dump" sheetId="35" r:id="rId35"/>
    <sheet name="Projected Fpts" sheetId="32" r:id="rId36"/>
    <sheet name="Win-Now PPR Cheatsheet" sheetId="39" r:id="rId37"/>
    <sheet name="Win-Now Commentary" sheetId="41" r:id="rId38"/>
    <sheet name="Long Build PPR Cheatsheet" sheetId="40" r:id="rId39"/>
    <sheet name="Long Build Commentary" sheetId="42" r:id="rId40"/>
  </sheets>
  <definedNames>
    <definedName name="_xlnm.Print_Area" localSheetId="2">ARI!$A$1:$X$176</definedName>
    <definedName name="_xlnm.Print_Area" localSheetId="39">'Long Build Commentary'!#REF!</definedName>
    <definedName name="_xlnm.Print_Area" localSheetId="37">'Win-Now Commentary'!$D$2:$D$407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6" i="25" l="1"/>
  <c r="G44" i="22"/>
  <c r="G44" i="17"/>
  <c r="G45" i="17"/>
  <c r="G46" i="17"/>
  <c r="G43" i="17"/>
  <c r="G32" i="19"/>
  <c r="M25" i="14"/>
  <c r="O37" i="12"/>
  <c r="D128" i="31"/>
  <c r="C128" i="31"/>
  <c r="B128" i="31"/>
  <c r="E123" i="31"/>
  <c r="D123" i="31"/>
  <c r="C123" i="31"/>
  <c r="B123" i="31"/>
  <c r="N118" i="31"/>
  <c r="L118" i="31"/>
  <c r="K118" i="31"/>
  <c r="H118" i="31"/>
  <c r="F118" i="31"/>
  <c r="E118" i="31"/>
  <c r="D118" i="31"/>
  <c r="X117" i="31"/>
  <c r="W117" i="31"/>
  <c r="O117" i="31"/>
  <c r="I117" i="31"/>
  <c r="G117" i="31"/>
  <c r="C117" i="31"/>
  <c r="X116" i="31"/>
  <c r="W116" i="31"/>
  <c r="O116" i="31"/>
  <c r="I116" i="31"/>
  <c r="G116" i="31"/>
  <c r="C116" i="31"/>
  <c r="X115" i="31"/>
  <c r="W115" i="31"/>
  <c r="O115" i="31"/>
  <c r="I115" i="31"/>
  <c r="G115" i="31"/>
  <c r="C115" i="31"/>
  <c r="X114" i="31"/>
  <c r="W114" i="31"/>
  <c r="O114" i="31"/>
  <c r="I114" i="31"/>
  <c r="G114" i="31"/>
  <c r="C114" i="31"/>
  <c r="N109" i="31"/>
  <c r="L109" i="31"/>
  <c r="K109" i="31"/>
  <c r="H109" i="31"/>
  <c r="F109" i="31"/>
  <c r="E109" i="31"/>
  <c r="D109" i="31"/>
  <c r="X108" i="31"/>
  <c r="W108" i="31"/>
  <c r="O108" i="31"/>
  <c r="M108" i="31"/>
  <c r="I108" i="31"/>
  <c r="G108" i="31"/>
  <c r="C108" i="31"/>
  <c r="X107" i="31"/>
  <c r="W107" i="31"/>
  <c r="O107" i="31"/>
  <c r="M107" i="31"/>
  <c r="I107" i="31"/>
  <c r="G107" i="31"/>
  <c r="C107" i="31"/>
  <c r="X106" i="31"/>
  <c r="W106" i="31"/>
  <c r="O106" i="31"/>
  <c r="M106" i="31"/>
  <c r="I106" i="31"/>
  <c r="G106" i="31"/>
  <c r="C106" i="31"/>
  <c r="X105" i="31"/>
  <c r="W105" i="31"/>
  <c r="O105" i="31"/>
  <c r="M105" i="31"/>
  <c r="I105" i="31"/>
  <c r="G105" i="31"/>
  <c r="C105" i="31"/>
  <c r="X104" i="31"/>
  <c r="W104" i="31"/>
  <c r="O104" i="31"/>
  <c r="M104" i="31"/>
  <c r="I104" i="31"/>
  <c r="G104" i="31"/>
  <c r="C104" i="31"/>
  <c r="X103" i="31"/>
  <c r="W103" i="31"/>
  <c r="O103" i="31"/>
  <c r="M103" i="31"/>
  <c r="I103" i="31"/>
  <c r="G103" i="31"/>
  <c r="C103" i="31"/>
  <c r="N98" i="31"/>
  <c r="L98" i="31"/>
  <c r="K98" i="31"/>
  <c r="J98" i="31"/>
  <c r="F98" i="31"/>
  <c r="D98" i="31"/>
  <c r="C98" i="31"/>
  <c r="X97" i="31"/>
  <c r="W97" i="31"/>
  <c r="O97" i="31"/>
  <c r="M97" i="31"/>
  <c r="I97" i="31"/>
  <c r="G97" i="31"/>
  <c r="E97" i="31"/>
  <c r="X96" i="31"/>
  <c r="W96" i="31"/>
  <c r="O96" i="31"/>
  <c r="M96" i="31"/>
  <c r="I96" i="31"/>
  <c r="G96" i="31"/>
  <c r="E96" i="31"/>
  <c r="X95" i="31"/>
  <c r="W95" i="31"/>
  <c r="O95" i="31"/>
  <c r="M95" i="31"/>
  <c r="I95" i="31"/>
  <c r="G95" i="31"/>
  <c r="E95" i="31"/>
  <c r="X94" i="31"/>
  <c r="W94" i="31"/>
  <c r="O94" i="31"/>
  <c r="M94" i="31"/>
  <c r="I94" i="31"/>
  <c r="G94" i="31"/>
  <c r="E94" i="31"/>
  <c r="X93" i="31"/>
  <c r="W93" i="31"/>
  <c r="O93" i="31"/>
  <c r="M93" i="31"/>
  <c r="I93" i="31"/>
  <c r="G93" i="31"/>
  <c r="E93" i="31"/>
  <c r="P88" i="31"/>
  <c r="N88" i="31"/>
  <c r="M88" i="31"/>
  <c r="U88" i="31" s="1"/>
  <c r="J88" i="31"/>
  <c r="H88" i="31"/>
  <c r="E124" i="31" s="1"/>
  <c r="F88" i="31"/>
  <c r="D124" i="31" s="1"/>
  <c r="D88" i="31"/>
  <c r="C124" i="31" s="1"/>
  <c r="C88" i="31"/>
  <c r="X87" i="31"/>
  <c r="W87" i="31"/>
  <c r="Q87" i="31"/>
  <c r="O87" i="31"/>
  <c r="K87" i="31"/>
  <c r="I87" i="31"/>
  <c r="G87" i="31"/>
  <c r="E87" i="31"/>
  <c r="X86" i="31"/>
  <c r="W86" i="31"/>
  <c r="Q86" i="31"/>
  <c r="O86" i="31"/>
  <c r="K86" i="31"/>
  <c r="I86" i="31"/>
  <c r="G86" i="31"/>
  <c r="E86" i="31"/>
  <c r="X85" i="31"/>
  <c r="W85" i="31"/>
  <c r="Q85" i="31"/>
  <c r="O85" i="31"/>
  <c r="K85" i="31"/>
  <c r="I85" i="31"/>
  <c r="G85" i="31"/>
  <c r="E85" i="31"/>
  <c r="D127" i="30"/>
  <c r="C127" i="30"/>
  <c r="B127" i="30"/>
  <c r="E122" i="30"/>
  <c r="D122" i="30"/>
  <c r="C122" i="30"/>
  <c r="B122" i="30"/>
  <c r="N117" i="30"/>
  <c r="L117" i="30"/>
  <c r="K117" i="30"/>
  <c r="H117" i="30"/>
  <c r="F117" i="30"/>
  <c r="E117" i="30"/>
  <c r="D117" i="30"/>
  <c r="X116" i="30"/>
  <c r="W116" i="30"/>
  <c r="O116" i="30"/>
  <c r="I116" i="30"/>
  <c r="G116" i="30"/>
  <c r="C116" i="30"/>
  <c r="X115" i="30"/>
  <c r="W115" i="30"/>
  <c r="O115" i="30"/>
  <c r="I115" i="30"/>
  <c r="G115" i="30"/>
  <c r="C115" i="30"/>
  <c r="X114" i="30"/>
  <c r="W114" i="30"/>
  <c r="O114" i="30"/>
  <c r="I114" i="30"/>
  <c r="G114" i="30"/>
  <c r="C114" i="30"/>
  <c r="X113" i="30"/>
  <c r="W113" i="30"/>
  <c r="O113" i="30"/>
  <c r="I113" i="30"/>
  <c r="G113" i="30"/>
  <c r="C113" i="30"/>
  <c r="N108" i="30"/>
  <c r="L108" i="30"/>
  <c r="K108" i="30"/>
  <c r="H108" i="30"/>
  <c r="F108" i="30"/>
  <c r="E108" i="30"/>
  <c r="D108" i="30"/>
  <c r="X107" i="30"/>
  <c r="W107" i="30"/>
  <c r="O107" i="30"/>
  <c r="M107" i="30"/>
  <c r="I107" i="30"/>
  <c r="G107" i="30"/>
  <c r="C107" i="30"/>
  <c r="X106" i="30"/>
  <c r="W106" i="30"/>
  <c r="O106" i="30"/>
  <c r="M106" i="30"/>
  <c r="I106" i="30"/>
  <c r="G106" i="30"/>
  <c r="C106" i="30"/>
  <c r="X105" i="30"/>
  <c r="W105" i="30"/>
  <c r="O105" i="30"/>
  <c r="M105" i="30"/>
  <c r="I105" i="30"/>
  <c r="G105" i="30"/>
  <c r="C105" i="30"/>
  <c r="X104" i="30"/>
  <c r="W104" i="30"/>
  <c r="O104" i="30"/>
  <c r="M104" i="30"/>
  <c r="I104" i="30"/>
  <c r="G104" i="30"/>
  <c r="C104" i="30"/>
  <c r="X103" i="30"/>
  <c r="W103" i="30"/>
  <c r="O103" i="30"/>
  <c r="M103" i="30"/>
  <c r="I103" i="30"/>
  <c r="G103" i="30"/>
  <c r="C103" i="30"/>
  <c r="X102" i="30"/>
  <c r="W102" i="30"/>
  <c r="O102" i="30"/>
  <c r="M102" i="30"/>
  <c r="I102" i="30"/>
  <c r="G102" i="30"/>
  <c r="C102" i="30"/>
  <c r="N97" i="30"/>
  <c r="L97" i="30"/>
  <c r="K97" i="30"/>
  <c r="J97" i="30"/>
  <c r="F97" i="30"/>
  <c r="D97" i="30"/>
  <c r="C97" i="30"/>
  <c r="X96" i="30"/>
  <c r="W96" i="30"/>
  <c r="O96" i="30"/>
  <c r="M96" i="30"/>
  <c r="I96" i="30"/>
  <c r="G96" i="30"/>
  <c r="E96" i="30"/>
  <c r="X95" i="30"/>
  <c r="W95" i="30"/>
  <c r="O95" i="30"/>
  <c r="M95" i="30"/>
  <c r="I95" i="30"/>
  <c r="G95" i="30"/>
  <c r="E95" i="30"/>
  <c r="X94" i="30"/>
  <c r="W94" i="30"/>
  <c r="O94" i="30"/>
  <c r="M94" i="30"/>
  <c r="I94" i="30"/>
  <c r="G94" i="30"/>
  <c r="E94" i="30"/>
  <c r="X93" i="30"/>
  <c r="W93" i="30"/>
  <c r="O93" i="30"/>
  <c r="M93" i="30"/>
  <c r="I93" i="30"/>
  <c r="G93" i="30"/>
  <c r="E93" i="30"/>
  <c r="X92" i="30"/>
  <c r="W92" i="30"/>
  <c r="O92" i="30"/>
  <c r="M92" i="30"/>
  <c r="I92" i="30"/>
  <c r="G92" i="30"/>
  <c r="E92" i="30"/>
  <c r="P87" i="30"/>
  <c r="N87" i="30"/>
  <c r="M87" i="30"/>
  <c r="J87" i="30"/>
  <c r="H87" i="30"/>
  <c r="E123" i="30" s="1"/>
  <c r="F87" i="30"/>
  <c r="D123" i="30" s="1"/>
  <c r="D87" i="30"/>
  <c r="C123" i="30" s="1"/>
  <c r="C87" i="30"/>
  <c r="U87" i="30" s="1"/>
  <c r="X86" i="30"/>
  <c r="W86" i="30"/>
  <c r="Q86" i="30"/>
  <c r="O86" i="30"/>
  <c r="K86" i="30"/>
  <c r="I86" i="30"/>
  <c r="G86" i="30"/>
  <c r="E86" i="30"/>
  <c r="X85" i="30"/>
  <c r="W85" i="30"/>
  <c r="Q85" i="30"/>
  <c r="O85" i="30"/>
  <c r="K85" i="30"/>
  <c r="I85" i="30"/>
  <c r="G85" i="30"/>
  <c r="E85" i="30"/>
  <c r="X84" i="30"/>
  <c r="W84" i="30"/>
  <c r="Q84" i="30"/>
  <c r="O84" i="30"/>
  <c r="K84" i="30"/>
  <c r="I84" i="30"/>
  <c r="G84" i="30"/>
  <c r="E84" i="30"/>
  <c r="D128" i="29"/>
  <c r="C128" i="29"/>
  <c r="B128" i="29"/>
  <c r="E123" i="29"/>
  <c r="D123" i="29"/>
  <c r="C123" i="29"/>
  <c r="B123" i="29"/>
  <c r="N118" i="29"/>
  <c r="L118" i="29"/>
  <c r="K118" i="29"/>
  <c r="H118" i="29"/>
  <c r="F118" i="29"/>
  <c r="E118" i="29"/>
  <c r="D118" i="29"/>
  <c r="X117" i="29"/>
  <c r="W117" i="29"/>
  <c r="O117" i="29"/>
  <c r="I117" i="29"/>
  <c r="G117" i="29"/>
  <c r="C117" i="29"/>
  <c r="X116" i="29"/>
  <c r="W116" i="29"/>
  <c r="O116" i="29"/>
  <c r="I116" i="29"/>
  <c r="G116" i="29"/>
  <c r="C116" i="29"/>
  <c r="X115" i="29"/>
  <c r="W115" i="29"/>
  <c r="O115" i="29"/>
  <c r="I115" i="29"/>
  <c r="G115" i="29"/>
  <c r="C115" i="29"/>
  <c r="X114" i="29"/>
  <c r="W114" i="29"/>
  <c r="O114" i="29"/>
  <c r="I114" i="29"/>
  <c r="G114" i="29"/>
  <c r="C114" i="29"/>
  <c r="N109" i="29"/>
  <c r="L109" i="29"/>
  <c r="K109" i="29"/>
  <c r="H109" i="29"/>
  <c r="F109" i="29"/>
  <c r="E109" i="29"/>
  <c r="D109" i="29"/>
  <c r="X108" i="29"/>
  <c r="W108" i="29"/>
  <c r="O108" i="29"/>
  <c r="M108" i="29"/>
  <c r="I108" i="29"/>
  <c r="G108" i="29"/>
  <c r="C108" i="29"/>
  <c r="X107" i="29"/>
  <c r="W107" i="29"/>
  <c r="O107" i="29"/>
  <c r="M107" i="29"/>
  <c r="I107" i="29"/>
  <c r="G107" i="29"/>
  <c r="C107" i="29"/>
  <c r="X106" i="29"/>
  <c r="W106" i="29"/>
  <c r="O106" i="29"/>
  <c r="M106" i="29"/>
  <c r="I106" i="29"/>
  <c r="G106" i="29"/>
  <c r="C106" i="29"/>
  <c r="X105" i="29"/>
  <c r="W105" i="29"/>
  <c r="O105" i="29"/>
  <c r="M105" i="29"/>
  <c r="I105" i="29"/>
  <c r="G105" i="29"/>
  <c r="C105" i="29"/>
  <c r="X104" i="29"/>
  <c r="W104" i="29"/>
  <c r="O104" i="29"/>
  <c r="M104" i="29"/>
  <c r="I104" i="29"/>
  <c r="G104" i="29"/>
  <c r="C104" i="29"/>
  <c r="X103" i="29"/>
  <c r="W103" i="29"/>
  <c r="O103" i="29"/>
  <c r="M103" i="29"/>
  <c r="I103" i="29"/>
  <c r="G103" i="29"/>
  <c r="C103" i="29"/>
  <c r="N98" i="29"/>
  <c r="L98" i="29"/>
  <c r="K98" i="29"/>
  <c r="J98" i="29"/>
  <c r="F98" i="29"/>
  <c r="D98" i="29"/>
  <c r="C98" i="29"/>
  <c r="X97" i="29"/>
  <c r="W97" i="29"/>
  <c r="O97" i="29"/>
  <c r="M97" i="29"/>
  <c r="I97" i="29"/>
  <c r="G97" i="29"/>
  <c r="E97" i="29"/>
  <c r="X96" i="29"/>
  <c r="W96" i="29"/>
  <c r="O96" i="29"/>
  <c r="M96" i="29"/>
  <c r="I96" i="29"/>
  <c r="G96" i="29"/>
  <c r="E96" i="29"/>
  <c r="X95" i="29"/>
  <c r="W95" i="29"/>
  <c r="O95" i="29"/>
  <c r="M95" i="29"/>
  <c r="I95" i="29"/>
  <c r="G95" i="29"/>
  <c r="E95" i="29"/>
  <c r="X94" i="29"/>
  <c r="W94" i="29"/>
  <c r="O94" i="29"/>
  <c r="M94" i="29"/>
  <c r="I94" i="29"/>
  <c r="G94" i="29"/>
  <c r="E94" i="29"/>
  <c r="X93" i="29"/>
  <c r="W93" i="29"/>
  <c r="O93" i="29"/>
  <c r="M93" i="29"/>
  <c r="I93" i="29"/>
  <c r="G93" i="29"/>
  <c r="E93" i="29"/>
  <c r="P88" i="29"/>
  <c r="N88" i="29"/>
  <c r="M88" i="29"/>
  <c r="U88" i="29" s="1"/>
  <c r="J88" i="29"/>
  <c r="H88" i="29"/>
  <c r="E124" i="29" s="1"/>
  <c r="F88" i="29"/>
  <c r="D124" i="29" s="1"/>
  <c r="D88" i="29"/>
  <c r="C124" i="29" s="1"/>
  <c r="C88" i="29"/>
  <c r="X87" i="29"/>
  <c r="W87" i="29"/>
  <c r="Q87" i="29"/>
  <c r="O87" i="29"/>
  <c r="K87" i="29"/>
  <c r="I87" i="29"/>
  <c r="G87" i="29"/>
  <c r="E87" i="29"/>
  <c r="X86" i="29"/>
  <c r="W86" i="29"/>
  <c r="Q86" i="29"/>
  <c r="O86" i="29"/>
  <c r="K86" i="29"/>
  <c r="I86" i="29"/>
  <c r="G86" i="29"/>
  <c r="E86" i="29"/>
  <c r="X85" i="29"/>
  <c r="W85" i="29"/>
  <c r="Q85" i="29"/>
  <c r="O85" i="29"/>
  <c r="K85" i="29"/>
  <c r="I85" i="29"/>
  <c r="G85" i="29"/>
  <c r="E85" i="29"/>
  <c r="D127" i="28"/>
  <c r="C127" i="28"/>
  <c r="B127" i="28"/>
  <c r="E122" i="28"/>
  <c r="D122" i="28"/>
  <c r="C122" i="28"/>
  <c r="B122" i="28"/>
  <c r="N117" i="28"/>
  <c r="L117" i="28"/>
  <c r="K117" i="28"/>
  <c r="H117" i="28"/>
  <c r="F117" i="28"/>
  <c r="E117" i="28"/>
  <c r="D117" i="28"/>
  <c r="X116" i="28"/>
  <c r="W116" i="28"/>
  <c r="O116" i="28"/>
  <c r="I116" i="28"/>
  <c r="G116" i="28"/>
  <c r="C116" i="28"/>
  <c r="X115" i="28"/>
  <c r="W115" i="28"/>
  <c r="O115" i="28"/>
  <c r="I115" i="28"/>
  <c r="G115" i="28"/>
  <c r="C115" i="28"/>
  <c r="X114" i="28"/>
  <c r="W114" i="28"/>
  <c r="O114" i="28"/>
  <c r="I114" i="28"/>
  <c r="G114" i="28"/>
  <c r="C114" i="28"/>
  <c r="X113" i="28"/>
  <c r="W113" i="28"/>
  <c r="O113" i="28"/>
  <c r="I113" i="28"/>
  <c r="G113" i="28"/>
  <c r="C113" i="28"/>
  <c r="N108" i="28"/>
  <c r="L108" i="28"/>
  <c r="K108" i="28"/>
  <c r="H108" i="28"/>
  <c r="F108" i="28"/>
  <c r="E108" i="28"/>
  <c r="D108" i="28"/>
  <c r="X107" i="28"/>
  <c r="W107" i="28"/>
  <c r="O107" i="28"/>
  <c r="M107" i="28"/>
  <c r="I107" i="28"/>
  <c r="G107" i="28"/>
  <c r="C107" i="28"/>
  <c r="X106" i="28"/>
  <c r="W106" i="28"/>
  <c r="O106" i="28"/>
  <c r="M106" i="28"/>
  <c r="I106" i="28"/>
  <c r="G106" i="28"/>
  <c r="C106" i="28"/>
  <c r="X105" i="28"/>
  <c r="W105" i="28"/>
  <c r="O105" i="28"/>
  <c r="M105" i="28"/>
  <c r="I105" i="28"/>
  <c r="G105" i="28"/>
  <c r="C105" i="28"/>
  <c r="X104" i="28"/>
  <c r="W104" i="28"/>
  <c r="O104" i="28"/>
  <c r="M104" i="28"/>
  <c r="I104" i="28"/>
  <c r="G104" i="28"/>
  <c r="C104" i="28"/>
  <c r="X103" i="28"/>
  <c r="W103" i="28"/>
  <c r="O103" i="28"/>
  <c r="M103" i="28"/>
  <c r="I103" i="28"/>
  <c r="G103" i="28"/>
  <c r="C103" i="28"/>
  <c r="X102" i="28"/>
  <c r="W102" i="28"/>
  <c r="O102" i="28"/>
  <c r="M102" i="28"/>
  <c r="I102" i="28"/>
  <c r="G102" i="28"/>
  <c r="C102" i="28"/>
  <c r="N97" i="28"/>
  <c r="L97" i="28"/>
  <c r="K97" i="28"/>
  <c r="J97" i="28"/>
  <c r="F97" i="28"/>
  <c r="D97" i="28"/>
  <c r="C97" i="28"/>
  <c r="X96" i="28"/>
  <c r="W96" i="28"/>
  <c r="O96" i="28"/>
  <c r="M96" i="28"/>
  <c r="I96" i="28"/>
  <c r="G96" i="28"/>
  <c r="E96" i="28"/>
  <c r="X95" i="28"/>
  <c r="W95" i="28"/>
  <c r="O95" i="28"/>
  <c r="M95" i="28"/>
  <c r="I95" i="28"/>
  <c r="G95" i="28"/>
  <c r="E95" i="28"/>
  <c r="X94" i="28"/>
  <c r="W94" i="28"/>
  <c r="O94" i="28"/>
  <c r="M94" i="28"/>
  <c r="I94" i="28"/>
  <c r="G94" i="28"/>
  <c r="E94" i="28"/>
  <c r="X93" i="28"/>
  <c r="W93" i="28"/>
  <c r="O93" i="28"/>
  <c r="M93" i="28"/>
  <c r="I93" i="28"/>
  <c r="G93" i="28"/>
  <c r="E93" i="28"/>
  <c r="X92" i="28"/>
  <c r="W92" i="28"/>
  <c r="O92" i="28"/>
  <c r="M92" i="28"/>
  <c r="I92" i="28"/>
  <c r="G92" i="28"/>
  <c r="E92" i="28"/>
  <c r="P87" i="28"/>
  <c r="N87" i="28"/>
  <c r="M87" i="28"/>
  <c r="J87" i="28"/>
  <c r="H87" i="28"/>
  <c r="E123" i="28" s="1"/>
  <c r="F87" i="28"/>
  <c r="D123" i="28" s="1"/>
  <c r="D87" i="28"/>
  <c r="C123" i="28" s="1"/>
  <c r="C87" i="28"/>
  <c r="T87" i="28" s="1"/>
  <c r="X86" i="28"/>
  <c r="W86" i="28"/>
  <c r="Q86" i="28"/>
  <c r="O86" i="28"/>
  <c r="K86" i="28"/>
  <c r="I86" i="28"/>
  <c r="G86" i="28"/>
  <c r="E86" i="28"/>
  <c r="X85" i="28"/>
  <c r="W85" i="28"/>
  <c r="Q85" i="28"/>
  <c r="O85" i="28"/>
  <c r="K85" i="28"/>
  <c r="I85" i="28"/>
  <c r="G85" i="28"/>
  <c r="E85" i="28"/>
  <c r="X84" i="28"/>
  <c r="W84" i="28"/>
  <c r="Q84" i="28"/>
  <c r="O84" i="28"/>
  <c r="K84" i="28"/>
  <c r="I84" i="28"/>
  <c r="G84" i="28"/>
  <c r="E84" i="28"/>
  <c r="D127" i="27"/>
  <c r="C127" i="27"/>
  <c r="B127" i="27"/>
  <c r="E122" i="27"/>
  <c r="D122" i="27"/>
  <c r="C122" i="27"/>
  <c r="B122" i="27"/>
  <c r="N117" i="27"/>
  <c r="L117" i="27"/>
  <c r="K117" i="27"/>
  <c r="H117" i="27"/>
  <c r="F117" i="27"/>
  <c r="E117" i="27"/>
  <c r="D117" i="27"/>
  <c r="X116" i="27"/>
  <c r="W116" i="27"/>
  <c r="O116" i="27"/>
  <c r="M116" i="27"/>
  <c r="I116" i="27"/>
  <c r="G116" i="27"/>
  <c r="C116" i="27"/>
  <c r="X115" i="27"/>
  <c r="W115" i="27"/>
  <c r="O115" i="27"/>
  <c r="M115" i="27"/>
  <c r="I115" i="27"/>
  <c r="G115" i="27"/>
  <c r="C115" i="27"/>
  <c r="X114" i="27"/>
  <c r="W114" i="27"/>
  <c r="O114" i="27"/>
  <c r="M114" i="27"/>
  <c r="I114" i="27"/>
  <c r="G114" i="27"/>
  <c r="C114" i="27"/>
  <c r="X113" i="27"/>
  <c r="W113" i="27"/>
  <c r="O113" i="27"/>
  <c r="M113" i="27"/>
  <c r="I113" i="27"/>
  <c r="G113" i="27"/>
  <c r="C113" i="27"/>
  <c r="N108" i="27"/>
  <c r="L108" i="27"/>
  <c r="K108" i="27"/>
  <c r="H108" i="27"/>
  <c r="F108" i="27"/>
  <c r="E108" i="27"/>
  <c r="D108" i="27"/>
  <c r="X107" i="27"/>
  <c r="W107" i="27"/>
  <c r="O107" i="27"/>
  <c r="M107" i="27"/>
  <c r="I107" i="27"/>
  <c r="G107" i="27"/>
  <c r="C107" i="27"/>
  <c r="X106" i="27"/>
  <c r="W106" i="27"/>
  <c r="O106" i="27"/>
  <c r="M106" i="27"/>
  <c r="I106" i="27"/>
  <c r="G106" i="27"/>
  <c r="C106" i="27"/>
  <c r="X105" i="27"/>
  <c r="W105" i="27"/>
  <c r="O105" i="27"/>
  <c r="M105" i="27"/>
  <c r="I105" i="27"/>
  <c r="G105" i="27"/>
  <c r="C105" i="27"/>
  <c r="X104" i="27"/>
  <c r="W104" i="27"/>
  <c r="O104" i="27"/>
  <c r="M104" i="27"/>
  <c r="I104" i="27"/>
  <c r="G104" i="27"/>
  <c r="C104" i="27"/>
  <c r="X103" i="27"/>
  <c r="W103" i="27"/>
  <c r="O103" i="27"/>
  <c r="M103" i="27"/>
  <c r="I103" i="27"/>
  <c r="G103" i="27"/>
  <c r="C103" i="27"/>
  <c r="X102" i="27"/>
  <c r="W102" i="27"/>
  <c r="O102" i="27"/>
  <c r="M102" i="27"/>
  <c r="I102" i="27"/>
  <c r="G102" i="27"/>
  <c r="C102" i="27"/>
  <c r="N97" i="27"/>
  <c r="L97" i="27"/>
  <c r="K97" i="27"/>
  <c r="J97" i="27"/>
  <c r="F97" i="27"/>
  <c r="D97" i="27"/>
  <c r="C97" i="27"/>
  <c r="X96" i="27"/>
  <c r="W96" i="27"/>
  <c r="O96" i="27"/>
  <c r="M96" i="27"/>
  <c r="I96" i="27"/>
  <c r="G96" i="27"/>
  <c r="E96" i="27"/>
  <c r="X95" i="27"/>
  <c r="W95" i="27"/>
  <c r="O95" i="27"/>
  <c r="M95" i="27"/>
  <c r="I95" i="27"/>
  <c r="G95" i="27"/>
  <c r="E95" i="27"/>
  <c r="X94" i="27"/>
  <c r="W94" i="27"/>
  <c r="O94" i="27"/>
  <c r="M94" i="27"/>
  <c r="I94" i="27"/>
  <c r="G94" i="27"/>
  <c r="E94" i="27"/>
  <c r="X93" i="27"/>
  <c r="W93" i="27"/>
  <c r="O93" i="27"/>
  <c r="M93" i="27"/>
  <c r="I93" i="27"/>
  <c r="G93" i="27"/>
  <c r="E93" i="27"/>
  <c r="X92" i="27"/>
  <c r="W92" i="27"/>
  <c r="O92" i="27"/>
  <c r="M92" i="27"/>
  <c r="I92" i="27"/>
  <c r="G92" i="27"/>
  <c r="E92" i="27"/>
  <c r="P87" i="27"/>
  <c r="N87" i="27"/>
  <c r="M87" i="27"/>
  <c r="U87" i="27" s="1"/>
  <c r="J87" i="27"/>
  <c r="H87" i="27"/>
  <c r="E123" i="27" s="1"/>
  <c r="F87" i="27"/>
  <c r="D123" i="27" s="1"/>
  <c r="D87" i="27"/>
  <c r="C123" i="27" s="1"/>
  <c r="C87" i="27"/>
  <c r="B123" i="27" s="1"/>
  <c r="C131" i="27" s="1"/>
  <c r="X86" i="27"/>
  <c r="W86" i="27"/>
  <c r="Q86" i="27"/>
  <c r="O86" i="27"/>
  <c r="K86" i="27"/>
  <c r="I86" i="27"/>
  <c r="G86" i="27"/>
  <c r="E86" i="27"/>
  <c r="X85" i="27"/>
  <c r="W85" i="27"/>
  <c r="Q85" i="27"/>
  <c r="O85" i="27"/>
  <c r="K85" i="27"/>
  <c r="I85" i="27"/>
  <c r="G85" i="27"/>
  <c r="E85" i="27"/>
  <c r="X84" i="27"/>
  <c r="W84" i="27"/>
  <c r="Q84" i="27"/>
  <c r="O84" i="27"/>
  <c r="K84" i="27"/>
  <c r="I84" i="27"/>
  <c r="G84" i="27"/>
  <c r="E84" i="27"/>
  <c r="D128" i="25"/>
  <c r="C128" i="25"/>
  <c r="B128" i="25"/>
  <c r="E123" i="25"/>
  <c r="D123" i="25"/>
  <c r="C123" i="25"/>
  <c r="B123" i="25"/>
  <c r="N118" i="25"/>
  <c r="L118" i="25"/>
  <c r="K118" i="25"/>
  <c r="H118" i="25"/>
  <c r="F118" i="25"/>
  <c r="E118" i="25"/>
  <c r="D118" i="25"/>
  <c r="W117" i="25"/>
  <c r="O117" i="25"/>
  <c r="M117" i="25"/>
  <c r="I117" i="25"/>
  <c r="G117" i="25"/>
  <c r="C117" i="25"/>
  <c r="W116" i="25"/>
  <c r="O116" i="25"/>
  <c r="M116" i="25"/>
  <c r="I116" i="25"/>
  <c r="G116" i="25"/>
  <c r="C116" i="25"/>
  <c r="W115" i="25"/>
  <c r="O115" i="25"/>
  <c r="M115" i="25"/>
  <c r="I115" i="25"/>
  <c r="G115" i="25"/>
  <c r="C115" i="25"/>
  <c r="W114" i="25"/>
  <c r="O114" i="25"/>
  <c r="M114" i="25"/>
  <c r="I114" i="25"/>
  <c r="G114" i="25"/>
  <c r="C114" i="25"/>
  <c r="N109" i="25"/>
  <c r="L109" i="25"/>
  <c r="K109" i="25"/>
  <c r="H109" i="25"/>
  <c r="F109" i="25"/>
  <c r="E109" i="25"/>
  <c r="D109" i="25"/>
  <c r="W108" i="25"/>
  <c r="O108" i="25"/>
  <c r="M108" i="25"/>
  <c r="I108" i="25"/>
  <c r="G108" i="25"/>
  <c r="C108" i="25"/>
  <c r="W107" i="25"/>
  <c r="O107" i="25"/>
  <c r="M107" i="25"/>
  <c r="I107" i="25"/>
  <c r="G107" i="25"/>
  <c r="C107" i="25"/>
  <c r="W106" i="25"/>
  <c r="O106" i="25"/>
  <c r="M106" i="25"/>
  <c r="I106" i="25"/>
  <c r="G106" i="25"/>
  <c r="C106" i="25"/>
  <c r="W105" i="25"/>
  <c r="O105" i="25"/>
  <c r="M105" i="25"/>
  <c r="I105" i="25"/>
  <c r="G105" i="25"/>
  <c r="C105" i="25"/>
  <c r="W104" i="25"/>
  <c r="O104" i="25"/>
  <c r="M104" i="25"/>
  <c r="I104" i="25"/>
  <c r="G104" i="25"/>
  <c r="C104" i="25"/>
  <c r="W103" i="25"/>
  <c r="O103" i="25"/>
  <c r="M103" i="25"/>
  <c r="I103" i="25"/>
  <c r="G103" i="25"/>
  <c r="C103" i="25"/>
  <c r="N98" i="25"/>
  <c r="L98" i="25"/>
  <c r="K98" i="25"/>
  <c r="J98" i="25"/>
  <c r="F98" i="25"/>
  <c r="D98" i="25"/>
  <c r="C98" i="25"/>
  <c r="W97" i="25"/>
  <c r="O97" i="25"/>
  <c r="M97" i="25"/>
  <c r="I97" i="25"/>
  <c r="G97" i="25"/>
  <c r="E97" i="25"/>
  <c r="W96" i="25"/>
  <c r="O96" i="25"/>
  <c r="M96" i="25"/>
  <c r="I96" i="25"/>
  <c r="G96" i="25"/>
  <c r="E96" i="25"/>
  <c r="W95" i="25"/>
  <c r="O95" i="25"/>
  <c r="M95" i="25"/>
  <c r="I95" i="25"/>
  <c r="G95" i="25"/>
  <c r="E95" i="25"/>
  <c r="W94" i="25"/>
  <c r="O94" i="25"/>
  <c r="M94" i="25"/>
  <c r="I94" i="25"/>
  <c r="G94" i="25"/>
  <c r="E94" i="25"/>
  <c r="W93" i="25"/>
  <c r="O93" i="25"/>
  <c r="M93" i="25"/>
  <c r="I93" i="25"/>
  <c r="G93" i="25"/>
  <c r="E93" i="25"/>
  <c r="P88" i="25"/>
  <c r="N88" i="25"/>
  <c r="M88" i="25"/>
  <c r="U88" i="25" s="1"/>
  <c r="J88" i="25"/>
  <c r="H88" i="25"/>
  <c r="E124" i="25" s="1"/>
  <c r="F88" i="25"/>
  <c r="D124" i="25" s="1"/>
  <c r="D88" i="25"/>
  <c r="C124" i="25" s="1"/>
  <c r="C88" i="25"/>
  <c r="B124" i="25" s="1"/>
  <c r="C132" i="25" s="1"/>
  <c r="W87" i="25"/>
  <c r="Q87" i="25"/>
  <c r="O87" i="25"/>
  <c r="K87" i="25"/>
  <c r="I87" i="25"/>
  <c r="G87" i="25"/>
  <c r="E87" i="25"/>
  <c r="W86" i="25"/>
  <c r="Q86" i="25"/>
  <c r="O86" i="25"/>
  <c r="K86" i="25"/>
  <c r="I86" i="25"/>
  <c r="G86" i="25"/>
  <c r="E86" i="25"/>
  <c r="W85" i="25"/>
  <c r="Q85" i="25"/>
  <c r="O85" i="25"/>
  <c r="K85" i="25"/>
  <c r="I85" i="25"/>
  <c r="G85" i="25"/>
  <c r="E85" i="25"/>
  <c r="M44" i="25"/>
  <c r="M45" i="25"/>
  <c r="M46" i="25"/>
  <c r="M43" i="25"/>
  <c r="D126" i="24"/>
  <c r="C126" i="24"/>
  <c r="B126" i="24"/>
  <c r="E121" i="24"/>
  <c r="D121" i="24"/>
  <c r="C121" i="24"/>
  <c r="B121" i="24"/>
  <c r="N116" i="24"/>
  <c r="L116" i="24"/>
  <c r="K116" i="24"/>
  <c r="H116" i="24"/>
  <c r="F116" i="24"/>
  <c r="E116" i="24"/>
  <c r="D116" i="24"/>
  <c r="X115" i="24"/>
  <c r="W115" i="24"/>
  <c r="O115" i="24"/>
  <c r="M115" i="24"/>
  <c r="I115" i="24"/>
  <c r="G115" i="24"/>
  <c r="C115" i="24"/>
  <c r="X114" i="24"/>
  <c r="W114" i="24"/>
  <c r="O114" i="24"/>
  <c r="I114" i="24"/>
  <c r="G114" i="24"/>
  <c r="C114" i="24"/>
  <c r="X113" i="24"/>
  <c r="W113" i="24"/>
  <c r="O113" i="24"/>
  <c r="I113" i="24"/>
  <c r="G113" i="24"/>
  <c r="C113" i="24"/>
  <c r="X112" i="24"/>
  <c r="W112" i="24"/>
  <c r="O112" i="24"/>
  <c r="I112" i="24"/>
  <c r="G112" i="24"/>
  <c r="C112" i="24"/>
  <c r="N107" i="24"/>
  <c r="L107" i="24"/>
  <c r="K107" i="24"/>
  <c r="H107" i="24"/>
  <c r="F107" i="24"/>
  <c r="E107" i="24"/>
  <c r="D107" i="24"/>
  <c r="X106" i="24"/>
  <c r="W106" i="24"/>
  <c r="O106" i="24"/>
  <c r="M106" i="24"/>
  <c r="I106" i="24"/>
  <c r="G106" i="24"/>
  <c r="C106" i="24"/>
  <c r="X105" i="24"/>
  <c r="W105" i="24"/>
  <c r="O105" i="24"/>
  <c r="M105" i="24"/>
  <c r="I105" i="24"/>
  <c r="G105" i="24"/>
  <c r="C105" i="24"/>
  <c r="X104" i="24"/>
  <c r="W104" i="24"/>
  <c r="O104" i="24"/>
  <c r="M104" i="24"/>
  <c r="I104" i="24"/>
  <c r="G104" i="24"/>
  <c r="C104" i="24"/>
  <c r="X103" i="24"/>
  <c r="W103" i="24"/>
  <c r="O103" i="24"/>
  <c r="M103" i="24"/>
  <c r="I103" i="24"/>
  <c r="G103" i="24"/>
  <c r="C103" i="24"/>
  <c r="X102" i="24"/>
  <c r="W102" i="24"/>
  <c r="O102" i="24"/>
  <c r="M102" i="24"/>
  <c r="I102" i="24"/>
  <c r="G102" i="24"/>
  <c r="C102" i="24"/>
  <c r="X101" i="24"/>
  <c r="W101" i="24"/>
  <c r="O101" i="24"/>
  <c r="M101" i="24"/>
  <c r="I101" i="24"/>
  <c r="G101" i="24"/>
  <c r="C101" i="24"/>
  <c r="N96" i="24"/>
  <c r="L96" i="24"/>
  <c r="K96" i="24"/>
  <c r="J96" i="24"/>
  <c r="F96" i="24"/>
  <c r="D96" i="24"/>
  <c r="C96" i="24"/>
  <c r="X95" i="24"/>
  <c r="W95" i="24"/>
  <c r="O95" i="24"/>
  <c r="M95" i="24"/>
  <c r="I95" i="24"/>
  <c r="G95" i="24"/>
  <c r="E95" i="24"/>
  <c r="X94" i="24"/>
  <c r="W94" i="24"/>
  <c r="O94" i="24"/>
  <c r="M94" i="24"/>
  <c r="I94" i="24"/>
  <c r="G94" i="24"/>
  <c r="E94" i="24"/>
  <c r="X93" i="24"/>
  <c r="W93" i="24"/>
  <c r="O93" i="24"/>
  <c r="M93" i="24"/>
  <c r="I93" i="24"/>
  <c r="G93" i="24"/>
  <c r="E93" i="24"/>
  <c r="X92" i="24"/>
  <c r="W92" i="24"/>
  <c r="O92" i="24"/>
  <c r="M92" i="24"/>
  <c r="I92" i="24"/>
  <c r="G92" i="24"/>
  <c r="E92" i="24"/>
  <c r="X91" i="24"/>
  <c r="W91" i="24"/>
  <c r="O91" i="24"/>
  <c r="M91" i="24"/>
  <c r="I91" i="24"/>
  <c r="G91" i="24"/>
  <c r="E91" i="24"/>
  <c r="P86" i="24"/>
  <c r="N86" i="24"/>
  <c r="M86" i="24"/>
  <c r="J86" i="24"/>
  <c r="H86" i="24"/>
  <c r="E122" i="24" s="1"/>
  <c r="F86" i="24"/>
  <c r="D122" i="24" s="1"/>
  <c r="D86" i="24"/>
  <c r="C122" i="24" s="1"/>
  <c r="C86" i="24"/>
  <c r="U86" i="24" s="1"/>
  <c r="X85" i="24"/>
  <c r="W85" i="24"/>
  <c r="Q85" i="24"/>
  <c r="O85" i="24"/>
  <c r="K85" i="24"/>
  <c r="I85" i="24"/>
  <c r="G85" i="24"/>
  <c r="E85" i="24"/>
  <c r="X84" i="24"/>
  <c r="W84" i="24"/>
  <c r="Q84" i="24"/>
  <c r="O84" i="24"/>
  <c r="K84" i="24"/>
  <c r="I84" i="24"/>
  <c r="G84" i="24"/>
  <c r="E84" i="24"/>
  <c r="X83" i="24"/>
  <c r="W83" i="24"/>
  <c r="Q83" i="24"/>
  <c r="O83" i="24"/>
  <c r="K83" i="24"/>
  <c r="I83" i="24"/>
  <c r="G83" i="24"/>
  <c r="E83" i="24"/>
  <c r="D128" i="23"/>
  <c r="C128" i="23"/>
  <c r="B128" i="23"/>
  <c r="E123" i="23"/>
  <c r="D123" i="23"/>
  <c r="C123" i="23"/>
  <c r="B123" i="23"/>
  <c r="N118" i="23"/>
  <c r="L118" i="23"/>
  <c r="K118" i="23"/>
  <c r="H118" i="23"/>
  <c r="F118" i="23"/>
  <c r="E118" i="23"/>
  <c r="D118" i="23"/>
  <c r="X117" i="23"/>
  <c r="W117" i="23"/>
  <c r="O117" i="23"/>
  <c r="M117" i="23"/>
  <c r="I117" i="23"/>
  <c r="G117" i="23"/>
  <c r="C117" i="23"/>
  <c r="X116" i="23"/>
  <c r="W116" i="23"/>
  <c r="O116" i="23"/>
  <c r="M116" i="23"/>
  <c r="I116" i="23"/>
  <c r="G116" i="23"/>
  <c r="C116" i="23"/>
  <c r="X115" i="23"/>
  <c r="W115" i="23"/>
  <c r="O115" i="23"/>
  <c r="M115" i="23"/>
  <c r="I115" i="23"/>
  <c r="G115" i="23"/>
  <c r="C115" i="23"/>
  <c r="X114" i="23"/>
  <c r="W114" i="23"/>
  <c r="O114" i="23"/>
  <c r="M114" i="23"/>
  <c r="I114" i="23"/>
  <c r="G114" i="23"/>
  <c r="C114" i="23"/>
  <c r="N109" i="23"/>
  <c r="L109" i="23"/>
  <c r="K109" i="23"/>
  <c r="H109" i="23"/>
  <c r="F109" i="23"/>
  <c r="E109" i="23"/>
  <c r="D109" i="23"/>
  <c r="X108" i="23"/>
  <c r="W108" i="23"/>
  <c r="O108" i="23"/>
  <c r="M108" i="23"/>
  <c r="I108" i="23"/>
  <c r="G108" i="23"/>
  <c r="C108" i="23"/>
  <c r="X107" i="23"/>
  <c r="W107" i="23"/>
  <c r="O107" i="23"/>
  <c r="M107" i="23"/>
  <c r="I107" i="23"/>
  <c r="G107" i="23"/>
  <c r="C107" i="23"/>
  <c r="X106" i="23"/>
  <c r="W106" i="23"/>
  <c r="O106" i="23"/>
  <c r="M106" i="23"/>
  <c r="I106" i="23"/>
  <c r="G106" i="23"/>
  <c r="C106" i="23"/>
  <c r="X105" i="23"/>
  <c r="W105" i="23"/>
  <c r="O105" i="23"/>
  <c r="M105" i="23"/>
  <c r="I105" i="23"/>
  <c r="G105" i="23"/>
  <c r="C105" i="23"/>
  <c r="X104" i="23"/>
  <c r="W104" i="23"/>
  <c r="O104" i="23"/>
  <c r="M104" i="23"/>
  <c r="I104" i="23"/>
  <c r="G104" i="23"/>
  <c r="C104" i="23"/>
  <c r="X103" i="23"/>
  <c r="W103" i="23"/>
  <c r="O103" i="23"/>
  <c r="M103" i="23"/>
  <c r="I103" i="23"/>
  <c r="G103" i="23"/>
  <c r="C103" i="23"/>
  <c r="N98" i="23"/>
  <c r="L98" i="23"/>
  <c r="K98" i="23"/>
  <c r="J98" i="23"/>
  <c r="F98" i="23"/>
  <c r="D98" i="23"/>
  <c r="C98" i="23"/>
  <c r="X97" i="23"/>
  <c r="W97" i="23"/>
  <c r="O97" i="23"/>
  <c r="M97" i="23"/>
  <c r="I97" i="23"/>
  <c r="G97" i="23"/>
  <c r="E97" i="23"/>
  <c r="X96" i="23"/>
  <c r="W96" i="23"/>
  <c r="O96" i="23"/>
  <c r="M96" i="23"/>
  <c r="I96" i="23"/>
  <c r="G96" i="23"/>
  <c r="E96" i="23"/>
  <c r="X95" i="23"/>
  <c r="W95" i="23"/>
  <c r="O95" i="23"/>
  <c r="M95" i="23"/>
  <c r="I95" i="23"/>
  <c r="G95" i="23"/>
  <c r="E95" i="23"/>
  <c r="X94" i="23"/>
  <c r="W94" i="23"/>
  <c r="O94" i="23"/>
  <c r="M94" i="23"/>
  <c r="I94" i="23"/>
  <c r="G94" i="23"/>
  <c r="E94" i="23"/>
  <c r="X93" i="23"/>
  <c r="W93" i="23"/>
  <c r="O93" i="23"/>
  <c r="M93" i="23"/>
  <c r="I93" i="23"/>
  <c r="G93" i="23"/>
  <c r="E93" i="23"/>
  <c r="P88" i="23"/>
  <c r="N88" i="23"/>
  <c r="M88" i="23"/>
  <c r="U88" i="23" s="1"/>
  <c r="J88" i="23"/>
  <c r="H88" i="23"/>
  <c r="E124" i="23" s="1"/>
  <c r="F88" i="23"/>
  <c r="D124" i="23" s="1"/>
  <c r="D88" i="23"/>
  <c r="C124" i="23" s="1"/>
  <c r="C88" i="23"/>
  <c r="B124" i="23" s="1"/>
  <c r="C132" i="23" s="1"/>
  <c r="X87" i="23"/>
  <c r="W87" i="23"/>
  <c r="Q87" i="23"/>
  <c r="O87" i="23"/>
  <c r="K87" i="23"/>
  <c r="I87" i="23"/>
  <c r="G87" i="23"/>
  <c r="E87" i="23"/>
  <c r="X86" i="23"/>
  <c r="W86" i="23"/>
  <c r="Q86" i="23"/>
  <c r="O86" i="23"/>
  <c r="K86" i="23"/>
  <c r="I86" i="23"/>
  <c r="G86" i="23"/>
  <c r="E86" i="23"/>
  <c r="X85" i="23"/>
  <c r="W85" i="23"/>
  <c r="Q85" i="23"/>
  <c r="O85" i="23"/>
  <c r="K85" i="23"/>
  <c r="I85" i="23"/>
  <c r="G85" i="23"/>
  <c r="E85" i="23"/>
  <c r="M44" i="23"/>
  <c r="M45" i="23"/>
  <c r="M46" i="23"/>
  <c r="M43" i="23"/>
  <c r="D127" i="22"/>
  <c r="C127" i="22"/>
  <c r="B127" i="22"/>
  <c r="E122" i="22"/>
  <c r="D122" i="22"/>
  <c r="C122" i="22"/>
  <c r="B122" i="22"/>
  <c r="N117" i="22"/>
  <c r="L117" i="22"/>
  <c r="K117" i="22"/>
  <c r="H117" i="22"/>
  <c r="F117" i="22"/>
  <c r="E117" i="22"/>
  <c r="D117" i="22"/>
  <c r="X116" i="22"/>
  <c r="W116" i="22"/>
  <c r="O116" i="22"/>
  <c r="I116" i="22"/>
  <c r="G116" i="22"/>
  <c r="C116" i="22"/>
  <c r="X115" i="22"/>
  <c r="W115" i="22"/>
  <c r="O115" i="22"/>
  <c r="I115" i="22"/>
  <c r="G115" i="22"/>
  <c r="C115" i="22"/>
  <c r="X114" i="22"/>
  <c r="W114" i="22"/>
  <c r="O114" i="22"/>
  <c r="I114" i="22"/>
  <c r="C114" i="22"/>
  <c r="X113" i="22"/>
  <c r="W113" i="22"/>
  <c r="O113" i="22"/>
  <c r="I113" i="22"/>
  <c r="G113" i="22"/>
  <c r="C113" i="22"/>
  <c r="N108" i="22"/>
  <c r="L108" i="22"/>
  <c r="K108" i="22"/>
  <c r="H108" i="22"/>
  <c r="F108" i="22"/>
  <c r="E108" i="22"/>
  <c r="D108" i="22"/>
  <c r="X107" i="22"/>
  <c r="W107" i="22"/>
  <c r="O107" i="22"/>
  <c r="M107" i="22"/>
  <c r="I107" i="22"/>
  <c r="G107" i="22"/>
  <c r="C107" i="22"/>
  <c r="X106" i="22"/>
  <c r="W106" i="22"/>
  <c r="O106" i="22"/>
  <c r="M106" i="22"/>
  <c r="I106" i="22"/>
  <c r="G106" i="22"/>
  <c r="C106" i="22"/>
  <c r="X105" i="22"/>
  <c r="W105" i="22"/>
  <c r="O105" i="22"/>
  <c r="M105" i="22"/>
  <c r="I105" i="22"/>
  <c r="G105" i="22"/>
  <c r="C105" i="22"/>
  <c r="X104" i="22"/>
  <c r="W104" i="22"/>
  <c r="O104" i="22"/>
  <c r="M104" i="22"/>
  <c r="I104" i="22"/>
  <c r="G104" i="22"/>
  <c r="C104" i="22"/>
  <c r="X103" i="22"/>
  <c r="W103" i="22"/>
  <c r="O103" i="22"/>
  <c r="M103" i="22"/>
  <c r="I103" i="22"/>
  <c r="G103" i="22"/>
  <c r="C103" i="22"/>
  <c r="X102" i="22"/>
  <c r="W102" i="22"/>
  <c r="O102" i="22"/>
  <c r="M102" i="22"/>
  <c r="I102" i="22"/>
  <c r="G102" i="22"/>
  <c r="C102" i="22"/>
  <c r="N97" i="22"/>
  <c r="L97" i="22"/>
  <c r="K97" i="22"/>
  <c r="J97" i="22"/>
  <c r="F97" i="22"/>
  <c r="D97" i="22"/>
  <c r="C97" i="22"/>
  <c r="X96" i="22"/>
  <c r="W96" i="22"/>
  <c r="O96" i="22"/>
  <c r="M96" i="22"/>
  <c r="I96" i="22"/>
  <c r="G96" i="22"/>
  <c r="E96" i="22"/>
  <c r="X95" i="22"/>
  <c r="W95" i="22"/>
  <c r="O95" i="22"/>
  <c r="M95" i="22"/>
  <c r="I95" i="22"/>
  <c r="G95" i="22"/>
  <c r="E95" i="22"/>
  <c r="X94" i="22"/>
  <c r="W94" i="22"/>
  <c r="O94" i="22"/>
  <c r="M94" i="22"/>
  <c r="I94" i="22"/>
  <c r="G94" i="22"/>
  <c r="E94" i="22"/>
  <c r="X93" i="22"/>
  <c r="W93" i="22"/>
  <c r="O93" i="22"/>
  <c r="M93" i="22"/>
  <c r="I93" i="22"/>
  <c r="G93" i="22"/>
  <c r="E93" i="22"/>
  <c r="X92" i="22"/>
  <c r="W92" i="22"/>
  <c r="O92" i="22"/>
  <c r="M92" i="22"/>
  <c r="I92" i="22"/>
  <c r="G92" i="22"/>
  <c r="E92" i="22"/>
  <c r="P87" i="22"/>
  <c r="N87" i="22"/>
  <c r="M87" i="22"/>
  <c r="U87" i="22" s="1"/>
  <c r="J87" i="22"/>
  <c r="H87" i="22"/>
  <c r="E123" i="22" s="1"/>
  <c r="F87" i="22"/>
  <c r="D123" i="22" s="1"/>
  <c r="D87" i="22"/>
  <c r="C123" i="22" s="1"/>
  <c r="C87" i="22"/>
  <c r="X86" i="22"/>
  <c r="W86" i="22"/>
  <c r="Q86" i="22"/>
  <c r="O86" i="22"/>
  <c r="K86" i="22"/>
  <c r="I86" i="22"/>
  <c r="G86" i="22"/>
  <c r="E86" i="22"/>
  <c r="X85" i="22"/>
  <c r="W85" i="22"/>
  <c r="Q85" i="22"/>
  <c r="O85" i="22"/>
  <c r="K85" i="22"/>
  <c r="I85" i="22"/>
  <c r="G85" i="22"/>
  <c r="E85" i="22"/>
  <c r="X84" i="22"/>
  <c r="W84" i="22"/>
  <c r="Q84" i="22"/>
  <c r="O84" i="22"/>
  <c r="K84" i="22"/>
  <c r="I84" i="22"/>
  <c r="G84" i="22"/>
  <c r="E84" i="22"/>
  <c r="D127" i="21"/>
  <c r="C127" i="21"/>
  <c r="B127" i="21"/>
  <c r="E122" i="21"/>
  <c r="D122" i="21"/>
  <c r="C122" i="21"/>
  <c r="B122" i="21"/>
  <c r="N117" i="21"/>
  <c r="L117" i="21"/>
  <c r="K117" i="21"/>
  <c r="H117" i="21"/>
  <c r="F117" i="21"/>
  <c r="E117" i="21"/>
  <c r="D117" i="21"/>
  <c r="X116" i="21"/>
  <c r="W116" i="21"/>
  <c r="O116" i="21"/>
  <c r="M116" i="21"/>
  <c r="I116" i="21"/>
  <c r="G116" i="21"/>
  <c r="C116" i="21"/>
  <c r="X115" i="21"/>
  <c r="W115" i="21"/>
  <c r="O115" i="21"/>
  <c r="M115" i="21"/>
  <c r="I115" i="21"/>
  <c r="G115" i="21"/>
  <c r="C115" i="21"/>
  <c r="X114" i="21"/>
  <c r="W114" i="21"/>
  <c r="O114" i="21"/>
  <c r="M114" i="21"/>
  <c r="I114" i="21"/>
  <c r="G114" i="21"/>
  <c r="C114" i="21"/>
  <c r="X113" i="21"/>
  <c r="W113" i="21"/>
  <c r="O113" i="21"/>
  <c r="M113" i="21"/>
  <c r="I113" i="21"/>
  <c r="G113" i="21"/>
  <c r="C113" i="21"/>
  <c r="N108" i="21"/>
  <c r="L108" i="21"/>
  <c r="K108" i="21"/>
  <c r="H108" i="21"/>
  <c r="F108" i="21"/>
  <c r="E108" i="21"/>
  <c r="D108" i="21"/>
  <c r="X107" i="21"/>
  <c r="W107" i="21"/>
  <c r="O107" i="21"/>
  <c r="M107" i="21"/>
  <c r="I107" i="21"/>
  <c r="G107" i="21"/>
  <c r="C107" i="21"/>
  <c r="X106" i="21"/>
  <c r="W106" i="21"/>
  <c r="O106" i="21"/>
  <c r="M106" i="21"/>
  <c r="I106" i="21"/>
  <c r="G106" i="21"/>
  <c r="C106" i="21"/>
  <c r="X105" i="21"/>
  <c r="W105" i="21"/>
  <c r="O105" i="21"/>
  <c r="M105" i="21"/>
  <c r="I105" i="21"/>
  <c r="G105" i="21"/>
  <c r="C105" i="21"/>
  <c r="X104" i="21"/>
  <c r="W104" i="21"/>
  <c r="O104" i="21"/>
  <c r="M104" i="21"/>
  <c r="I104" i="21"/>
  <c r="G104" i="21"/>
  <c r="C104" i="21"/>
  <c r="X103" i="21"/>
  <c r="W103" i="21"/>
  <c r="O103" i="21"/>
  <c r="M103" i="21"/>
  <c r="I103" i="21"/>
  <c r="G103" i="21"/>
  <c r="C103" i="21"/>
  <c r="X102" i="21"/>
  <c r="W102" i="21"/>
  <c r="O102" i="21"/>
  <c r="M102" i="21"/>
  <c r="I102" i="21"/>
  <c r="G102" i="21"/>
  <c r="C102" i="21"/>
  <c r="N97" i="21"/>
  <c r="L97" i="21"/>
  <c r="K97" i="21"/>
  <c r="J97" i="21"/>
  <c r="F97" i="21"/>
  <c r="D97" i="21"/>
  <c r="C97" i="21"/>
  <c r="X96" i="21"/>
  <c r="W96" i="21"/>
  <c r="O96" i="21"/>
  <c r="M96" i="21"/>
  <c r="I96" i="21"/>
  <c r="G96" i="21"/>
  <c r="E96" i="21"/>
  <c r="X95" i="21"/>
  <c r="W95" i="21"/>
  <c r="O95" i="21"/>
  <c r="M95" i="21"/>
  <c r="I95" i="21"/>
  <c r="G95" i="21"/>
  <c r="E95" i="21"/>
  <c r="X94" i="21"/>
  <c r="W94" i="21"/>
  <c r="O94" i="21"/>
  <c r="M94" i="21"/>
  <c r="I94" i="21"/>
  <c r="G94" i="21"/>
  <c r="E94" i="21"/>
  <c r="X93" i="21"/>
  <c r="W93" i="21"/>
  <c r="O93" i="21"/>
  <c r="M93" i="21"/>
  <c r="I93" i="21"/>
  <c r="G93" i="21"/>
  <c r="E93" i="21"/>
  <c r="X92" i="21"/>
  <c r="W92" i="21"/>
  <c r="O92" i="21"/>
  <c r="M92" i="21"/>
  <c r="I92" i="21"/>
  <c r="G92" i="21"/>
  <c r="E92" i="21"/>
  <c r="P87" i="21"/>
  <c r="N87" i="21"/>
  <c r="M87" i="21"/>
  <c r="J87" i="21"/>
  <c r="H87" i="21"/>
  <c r="E123" i="21" s="1"/>
  <c r="F87" i="21"/>
  <c r="D123" i="21" s="1"/>
  <c r="D87" i="21"/>
  <c r="C123" i="21" s="1"/>
  <c r="C87" i="21"/>
  <c r="B123" i="21" s="1"/>
  <c r="X86" i="21"/>
  <c r="W86" i="21"/>
  <c r="Q86" i="21"/>
  <c r="O86" i="21"/>
  <c r="K86" i="21"/>
  <c r="I86" i="21"/>
  <c r="G86" i="21"/>
  <c r="E86" i="21"/>
  <c r="X85" i="21"/>
  <c r="W85" i="21"/>
  <c r="Q85" i="21"/>
  <c r="O85" i="21"/>
  <c r="K85" i="21"/>
  <c r="I85" i="21"/>
  <c r="G85" i="21"/>
  <c r="E85" i="21"/>
  <c r="X84" i="21"/>
  <c r="W84" i="21"/>
  <c r="Q84" i="21"/>
  <c r="O84" i="21"/>
  <c r="K84" i="21"/>
  <c r="I84" i="21"/>
  <c r="G84" i="21"/>
  <c r="E84" i="21"/>
  <c r="M44" i="21"/>
  <c r="M45" i="21"/>
  <c r="M46" i="21"/>
  <c r="M43" i="21"/>
  <c r="D127" i="34"/>
  <c r="C127" i="34"/>
  <c r="B127" i="34"/>
  <c r="E122" i="34"/>
  <c r="D122" i="34"/>
  <c r="C122" i="34"/>
  <c r="B122" i="34"/>
  <c r="N117" i="34"/>
  <c r="L117" i="34"/>
  <c r="K117" i="34"/>
  <c r="H117" i="34"/>
  <c r="F117" i="34"/>
  <c r="E117" i="34"/>
  <c r="D117" i="34"/>
  <c r="X116" i="34"/>
  <c r="W116" i="34"/>
  <c r="O116" i="34"/>
  <c r="M116" i="34"/>
  <c r="I116" i="34"/>
  <c r="G116" i="34"/>
  <c r="C116" i="34"/>
  <c r="X115" i="34"/>
  <c r="W115" i="34"/>
  <c r="O115" i="34"/>
  <c r="M115" i="34"/>
  <c r="I115" i="34"/>
  <c r="G115" i="34"/>
  <c r="C115" i="34"/>
  <c r="X114" i="34"/>
  <c r="W114" i="34"/>
  <c r="O114" i="34"/>
  <c r="M114" i="34"/>
  <c r="I114" i="34"/>
  <c r="G114" i="34"/>
  <c r="C114" i="34"/>
  <c r="X113" i="34"/>
  <c r="W113" i="34"/>
  <c r="O113" i="34"/>
  <c r="M113" i="34"/>
  <c r="I113" i="34"/>
  <c r="G113" i="34"/>
  <c r="C113" i="34"/>
  <c r="N108" i="34"/>
  <c r="L108" i="34"/>
  <c r="K108" i="34"/>
  <c r="H108" i="34"/>
  <c r="F108" i="34"/>
  <c r="E108" i="34"/>
  <c r="D108" i="34"/>
  <c r="X107" i="34"/>
  <c r="W107" i="34"/>
  <c r="O107" i="34"/>
  <c r="M107" i="34"/>
  <c r="I107" i="34"/>
  <c r="G107" i="34"/>
  <c r="C107" i="34"/>
  <c r="X106" i="34"/>
  <c r="W106" i="34"/>
  <c r="O106" i="34"/>
  <c r="M106" i="34"/>
  <c r="I106" i="34"/>
  <c r="G106" i="34"/>
  <c r="C106" i="34"/>
  <c r="X105" i="34"/>
  <c r="W105" i="34"/>
  <c r="O105" i="34"/>
  <c r="M105" i="34"/>
  <c r="I105" i="34"/>
  <c r="G105" i="34"/>
  <c r="C105" i="34"/>
  <c r="X104" i="34"/>
  <c r="W104" i="34"/>
  <c r="O104" i="34"/>
  <c r="M104" i="34"/>
  <c r="I104" i="34"/>
  <c r="G104" i="34"/>
  <c r="C104" i="34"/>
  <c r="X103" i="34"/>
  <c r="W103" i="34"/>
  <c r="O103" i="34"/>
  <c r="M103" i="34"/>
  <c r="I103" i="34"/>
  <c r="G103" i="34"/>
  <c r="C103" i="34"/>
  <c r="X102" i="34"/>
  <c r="W102" i="34"/>
  <c r="O102" i="34"/>
  <c r="M102" i="34"/>
  <c r="I102" i="34"/>
  <c r="G102" i="34"/>
  <c r="C102" i="34"/>
  <c r="N97" i="34"/>
  <c r="L97" i="34"/>
  <c r="K97" i="34"/>
  <c r="J97" i="34"/>
  <c r="F97" i="34"/>
  <c r="D97" i="34"/>
  <c r="C97" i="34"/>
  <c r="X96" i="34"/>
  <c r="W96" i="34"/>
  <c r="O96" i="34"/>
  <c r="M96" i="34"/>
  <c r="I96" i="34"/>
  <c r="G96" i="34"/>
  <c r="E96" i="34"/>
  <c r="X95" i="34"/>
  <c r="W95" i="34"/>
  <c r="O95" i="34"/>
  <c r="M95" i="34"/>
  <c r="I95" i="34"/>
  <c r="G95" i="34"/>
  <c r="E95" i="34"/>
  <c r="X94" i="34"/>
  <c r="W94" i="34"/>
  <c r="O94" i="34"/>
  <c r="M94" i="34"/>
  <c r="I94" i="34"/>
  <c r="G94" i="34"/>
  <c r="E94" i="34"/>
  <c r="X93" i="34"/>
  <c r="W93" i="34"/>
  <c r="O93" i="34"/>
  <c r="M93" i="34"/>
  <c r="I93" i="34"/>
  <c r="G93" i="34"/>
  <c r="E93" i="34"/>
  <c r="X92" i="34"/>
  <c r="W92" i="34"/>
  <c r="O92" i="34"/>
  <c r="M92" i="34"/>
  <c r="I92" i="34"/>
  <c r="G92" i="34"/>
  <c r="E92" i="34"/>
  <c r="P87" i="34"/>
  <c r="N87" i="34"/>
  <c r="M87" i="34"/>
  <c r="J87" i="34"/>
  <c r="H87" i="34"/>
  <c r="E123" i="34" s="1"/>
  <c r="F87" i="34"/>
  <c r="D123" i="34" s="1"/>
  <c r="D87" i="34"/>
  <c r="C123" i="34" s="1"/>
  <c r="C87" i="34"/>
  <c r="B123" i="34" s="1"/>
  <c r="C131" i="34" s="1"/>
  <c r="X86" i="34"/>
  <c r="W86" i="34"/>
  <c r="Q86" i="34"/>
  <c r="O86" i="34"/>
  <c r="K86" i="34"/>
  <c r="I86" i="34"/>
  <c r="G86" i="34"/>
  <c r="E86" i="34"/>
  <c r="X85" i="34"/>
  <c r="W85" i="34"/>
  <c r="Q85" i="34"/>
  <c r="O85" i="34"/>
  <c r="K85" i="34"/>
  <c r="I85" i="34"/>
  <c r="G85" i="34"/>
  <c r="E85" i="34"/>
  <c r="X84" i="34"/>
  <c r="W84" i="34"/>
  <c r="Q84" i="34"/>
  <c r="O84" i="34"/>
  <c r="K84" i="34"/>
  <c r="I84" i="34"/>
  <c r="G84" i="34"/>
  <c r="E84" i="34"/>
  <c r="M44" i="34"/>
  <c r="M45" i="34"/>
  <c r="M46" i="34"/>
  <c r="M43" i="34"/>
  <c r="D127" i="20"/>
  <c r="C127" i="20"/>
  <c r="B127" i="20"/>
  <c r="E122" i="20"/>
  <c r="D122" i="20"/>
  <c r="C122" i="20"/>
  <c r="B122" i="20"/>
  <c r="N117" i="20"/>
  <c r="L117" i="20"/>
  <c r="K117" i="20"/>
  <c r="H117" i="20"/>
  <c r="F117" i="20"/>
  <c r="E117" i="20"/>
  <c r="D117" i="20"/>
  <c r="X116" i="20"/>
  <c r="W116" i="20"/>
  <c r="O116" i="20"/>
  <c r="M116" i="20"/>
  <c r="I116" i="20"/>
  <c r="G116" i="20"/>
  <c r="C116" i="20"/>
  <c r="X115" i="20"/>
  <c r="W115" i="20"/>
  <c r="O115" i="20"/>
  <c r="M115" i="20"/>
  <c r="I115" i="20"/>
  <c r="G115" i="20"/>
  <c r="C115" i="20"/>
  <c r="X114" i="20"/>
  <c r="W114" i="20"/>
  <c r="O114" i="20"/>
  <c r="M114" i="20"/>
  <c r="I114" i="20"/>
  <c r="G114" i="20"/>
  <c r="C114" i="20"/>
  <c r="X113" i="20"/>
  <c r="W113" i="20"/>
  <c r="O113" i="20"/>
  <c r="M113" i="20"/>
  <c r="I113" i="20"/>
  <c r="G113" i="20"/>
  <c r="C113" i="20"/>
  <c r="N108" i="20"/>
  <c r="L108" i="20"/>
  <c r="K108" i="20"/>
  <c r="H108" i="20"/>
  <c r="F108" i="20"/>
  <c r="E108" i="20"/>
  <c r="D108" i="20"/>
  <c r="X107" i="20"/>
  <c r="W107" i="20"/>
  <c r="O107" i="20"/>
  <c r="M107" i="20"/>
  <c r="I107" i="20"/>
  <c r="G107" i="20"/>
  <c r="C107" i="20"/>
  <c r="X106" i="20"/>
  <c r="W106" i="20"/>
  <c r="O106" i="20"/>
  <c r="M106" i="20"/>
  <c r="I106" i="20"/>
  <c r="G106" i="20"/>
  <c r="C106" i="20"/>
  <c r="X105" i="20"/>
  <c r="W105" i="20"/>
  <c r="O105" i="20"/>
  <c r="M105" i="20"/>
  <c r="I105" i="20"/>
  <c r="G105" i="20"/>
  <c r="C105" i="20"/>
  <c r="X104" i="20"/>
  <c r="W104" i="20"/>
  <c r="O104" i="20"/>
  <c r="M104" i="20"/>
  <c r="I104" i="20"/>
  <c r="G104" i="20"/>
  <c r="C104" i="20"/>
  <c r="X103" i="20"/>
  <c r="W103" i="20"/>
  <c r="O103" i="20"/>
  <c r="M103" i="20"/>
  <c r="I103" i="20"/>
  <c r="G103" i="20"/>
  <c r="C103" i="20"/>
  <c r="X102" i="20"/>
  <c r="W102" i="20"/>
  <c r="O102" i="20"/>
  <c r="M102" i="20"/>
  <c r="I102" i="20"/>
  <c r="G102" i="20"/>
  <c r="C102" i="20"/>
  <c r="N97" i="20"/>
  <c r="L97" i="20"/>
  <c r="K97" i="20"/>
  <c r="J97" i="20"/>
  <c r="F97" i="20"/>
  <c r="D97" i="20"/>
  <c r="C97" i="20"/>
  <c r="X96" i="20"/>
  <c r="W96" i="20"/>
  <c r="O96" i="20"/>
  <c r="M96" i="20"/>
  <c r="I96" i="20"/>
  <c r="G96" i="20"/>
  <c r="E96" i="20"/>
  <c r="X95" i="20"/>
  <c r="W95" i="20"/>
  <c r="O95" i="20"/>
  <c r="M95" i="20"/>
  <c r="I95" i="20"/>
  <c r="G95" i="20"/>
  <c r="E95" i="20"/>
  <c r="X94" i="20"/>
  <c r="W94" i="20"/>
  <c r="O94" i="20"/>
  <c r="M94" i="20"/>
  <c r="I94" i="20"/>
  <c r="G94" i="20"/>
  <c r="E94" i="20"/>
  <c r="X93" i="20"/>
  <c r="W93" i="20"/>
  <c r="O93" i="20"/>
  <c r="M93" i="20"/>
  <c r="I93" i="20"/>
  <c r="G93" i="20"/>
  <c r="E93" i="20"/>
  <c r="X92" i="20"/>
  <c r="W92" i="20"/>
  <c r="O92" i="20"/>
  <c r="M92" i="20"/>
  <c r="I92" i="20"/>
  <c r="G92" i="20"/>
  <c r="E92" i="20"/>
  <c r="P87" i="20"/>
  <c r="N87" i="20"/>
  <c r="M87" i="20"/>
  <c r="J87" i="20"/>
  <c r="H87" i="20"/>
  <c r="E123" i="20" s="1"/>
  <c r="F87" i="20"/>
  <c r="D123" i="20" s="1"/>
  <c r="D87" i="20"/>
  <c r="C123" i="20" s="1"/>
  <c r="C87" i="20"/>
  <c r="B123" i="20" s="1"/>
  <c r="C131" i="20" s="1"/>
  <c r="X86" i="20"/>
  <c r="W86" i="20"/>
  <c r="Q86" i="20"/>
  <c r="O86" i="20"/>
  <c r="K86" i="20"/>
  <c r="I86" i="20"/>
  <c r="G86" i="20"/>
  <c r="E86" i="20"/>
  <c r="X85" i="20"/>
  <c r="W85" i="20"/>
  <c r="Q85" i="20"/>
  <c r="O85" i="20"/>
  <c r="K85" i="20"/>
  <c r="I85" i="20"/>
  <c r="G85" i="20"/>
  <c r="E85" i="20"/>
  <c r="X84" i="20"/>
  <c r="W84" i="20"/>
  <c r="Q84" i="20"/>
  <c r="O84" i="20"/>
  <c r="K84" i="20"/>
  <c r="I84" i="20"/>
  <c r="G84" i="20"/>
  <c r="E84" i="20"/>
  <c r="M44" i="20"/>
  <c r="M45" i="20"/>
  <c r="M46" i="20"/>
  <c r="M43" i="20"/>
  <c r="D127" i="18"/>
  <c r="C127" i="18"/>
  <c r="B127" i="18"/>
  <c r="E122" i="18"/>
  <c r="D122" i="18"/>
  <c r="C122" i="18"/>
  <c r="B122" i="18"/>
  <c r="N117" i="18"/>
  <c r="L117" i="18"/>
  <c r="K117" i="18"/>
  <c r="H117" i="18"/>
  <c r="F117" i="18"/>
  <c r="E117" i="18"/>
  <c r="D117" i="18"/>
  <c r="X116" i="18"/>
  <c r="W116" i="18"/>
  <c r="O116" i="18"/>
  <c r="I116" i="18"/>
  <c r="G116" i="18"/>
  <c r="C116" i="18"/>
  <c r="X115" i="18"/>
  <c r="W115" i="18"/>
  <c r="O115" i="18"/>
  <c r="I115" i="18"/>
  <c r="G115" i="18"/>
  <c r="C115" i="18"/>
  <c r="X114" i="18"/>
  <c r="W114" i="18"/>
  <c r="O114" i="18"/>
  <c r="I114" i="18"/>
  <c r="G114" i="18"/>
  <c r="C114" i="18"/>
  <c r="X113" i="18"/>
  <c r="W113" i="18"/>
  <c r="O113" i="18"/>
  <c r="I113" i="18"/>
  <c r="G113" i="18"/>
  <c r="C113" i="18"/>
  <c r="N108" i="18"/>
  <c r="L108" i="18"/>
  <c r="K108" i="18"/>
  <c r="H108" i="18"/>
  <c r="F108" i="18"/>
  <c r="E108" i="18"/>
  <c r="D108" i="18"/>
  <c r="X107" i="18"/>
  <c r="W107" i="18"/>
  <c r="O107" i="18"/>
  <c r="M107" i="18"/>
  <c r="I107" i="18"/>
  <c r="G107" i="18"/>
  <c r="C107" i="18"/>
  <c r="X106" i="18"/>
  <c r="W106" i="18"/>
  <c r="O106" i="18"/>
  <c r="M106" i="18"/>
  <c r="I106" i="18"/>
  <c r="G106" i="18"/>
  <c r="C106" i="18"/>
  <c r="X105" i="18"/>
  <c r="W105" i="18"/>
  <c r="O105" i="18"/>
  <c r="M105" i="18"/>
  <c r="I105" i="18"/>
  <c r="G105" i="18"/>
  <c r="C105" i="18"/>
  <c r="X104" i="18"/>
  <c r="W104" i="18"/>
  <c r="O104" i="18"/>
  <c r="M104" i="18"/>
  <c r="I104" i="18"/>
  <c r="G104" i="18"/>
  <c r="C104" i="18"/>
  <c r="X103" i="18"/>
  <c r="W103" i="18"/>
  <c r="O103" i="18"/>
  <c r="M103" i="18"/>
  <c r="I103" i="18"/>
  <c r="G103" i="18"/>
  <c r="C103" i="18"/>
  <c r="X102" i="18"/>
  <c r="W102" i="18"/>
  <c r="O102" i="18"/>
  <c r="M102" i="18"/>
  <c r="I102" i="18"/>
  <c r="G102" i="18"/>
  <c r="C102" i="18"/>
  <c r="N97" i="18"/>
  <c r="L97" i="18"/>
  <c r="K97" i="18"/>
  <c r="J97" i="18"/>
  <c r="F97" i="18"/>
  <c r="D97" i="18"/>
  <c r="C97" i="18"/>
  <c r="X96" i="18"/>
  <c r="W96" i="18"/>
  <c r="O96" i="18"/>
  <c r="M96" i="18"/>
  <c r="I96" i="18"/>
  <c r="G96" i="18"/>
  <c r="E96" i="18"/>
  <c r="X95" i="18"/>
  <c r="W95" i="18"/>
  <c r="O95" i="18"/>
  <c r="M95" i="18"/>
  <c r="I95" i="18"/>
  <c r="G95" i="18"/>
  <c r="E95" i="18"/>
  <c r="X94" i="18"/>
  <c r="W94" i="18"/>
  <c r="O94" i="18"/>
  <c r="M94" i="18"/>
  <c r="I94" i="18"/>
  <c r="G94" i="18"/>
  <c r="E94" i="18"/>
  <c r="X93" i="18"/>
  <c r="W93" i="18"/>
  <c r="O93" i="18"/>
  <c r="M93" i="18"/>
  <c r="I93" i="18"/>
  <c r="G93" i="18"/>
  <c r="E93" i="18"/>
  <c r="X92" i="18"/>
  <c r="W92" i="18"/>
  <c r="O92" i="18"/>
  <c r="M92" i="18"/>
  <c r="I92" i="18"/>
  <c r="G92" i="18"/>
  <c r="E92" i="18"/>
  <c r="P87" i="18"/>
  <c r="N87" i="18"/>
  <c r="M87" i="18"/>
  <c r="J87" i="18"/>
  <c r="H87" i="18"/>
  <c r="E123" i="18" s="1"/>
  <c r="F87" i="18"/>
  <c r="D123" i="18" s="1"/>
  <c r="D87" i="18"/>
  <c r="C123" i="18" s="1"/>
  <c r="C87" i="18"/>
  <c r="X86" i="18"/>
  <c r="W86" i="18"/>
  <c r="Q86" i="18"/>
  <c r="O86" i="18"/>
  <c r="K86" i="18"/>
  <c r="I86" i="18"/>
  <c r="G86" i="18"/>
  <c r="E86" i="18"/>
  <c r="X85" i="18"/>
  <c r="W85" i="18"/>
  <c r="Q85" i="18"/>
  <c r="O85" i="18"/>
  <c r="K85" i="18"/>
  <c r="I85" i="18"/>
  <c r="G85" i="18"/>
  <c r="E85" i="18"/>
  <c r="X84" i="18"/>
  <c r="W84" i="18"/>
  <c r="Q84" i="18"/>
  <c r="O84" i="18"/>
  <c r="K84" i="18"/>
  <c r="I84" i="18"/>
  <c r="G84" i="18"/>
  <c r="E84" i="18"/>
  <c r="D127" i="17"/>
  <c r="C127" i="17"/>
  <c r="B127" i="17"/>
  <c r="E122" i="17"/>
  <c r="D122" i="17"/>
  <c r="C122" i="17"/>
  <c r="B122" i="17"/>
  <c r="N117" i="17"/>
  <c r="L117" i="17"/>
  <c r="K117" i="17"/>
  <c r="H117" i="17"/>
  <c r="F117" i="17"/>
  <c r="E117" i="17"/>
  <c r="D117" i="17"/>
  <c r="X116" i="17"/>
  <c r="W116" i="17"/>
  <c r="O116" i="17"/>
  <c r="I116" i="17"/>
  <c r="C116" i="17"/>
  <c r="X115" i="17"/>
  <c r="W115" i="17"/>
  <c r="O115" i="17"/>
  <c r="I115" i="17"/>
  <c r="C115" i="17"/>
  <c r="X114" i="17"/>
  <c r="W114" i="17"/>
  <c r="O114" i="17"/>
  <c r="I114" i="17"/>
  <c r="C114" i="17"/>
  <c r="X113" i="17"/>
  <c r="W113" i="17"/>
  <c r="O113" i="17"/>
  <c r="I113" i="17"/>
  <c r="C113" i="17"/>
  <c r="N108" i="17"/>
  <c r="L108" i="17"/>
  <c r="K108" i="17"/>
  <c r="H108" i="17"/>
  <c r="F108" i="17"/>
  <c r="E108" i="17"/>
  <c r="D108" i="17"/>
  <c r="X107" i="17"/>
  <c r="W107" i="17"/>
  <c r="O107" i="17"/>
  <c r="M107" i="17"/>
  <c r="I107" i="17"/>
  <c r="G107" i="17"/>
  <c r="C107" i="17"/>
  <c r="X106" i="17"/>
  <c r="W106" i="17"/>
  <c r="O106" i="17"/>
  <c r="M106" i="17"/>
  <c r="I106" i="17"/>
  <c r="G106" i="17"/>
  <c r="C106" i="17"/>
  <c r="X105" i="17"/>
  <c r="W105" i="17"/>
  <c r="O105" i="17"/>
  <c r="M105" i="17"/>
  <c r="I105" i="17"/>
  <c r="G105" i="17"/>
  <c r="C105" i="17"/>
  <c r="X104" i="17"/>
  <c r="W104" i="17"/>
  <c r="O104" i="17"/>
  <c r="M104" i="17"/>
  <c r="I104" i="17"/>
  <c r="G104" i="17"/>
  <c r="C104" i="17"/>
  <c r="X103" i="17"/>
  <c r="W103" i="17"/>
  <c r="O103" i="17"/>
  <c r="M103" i="17"/>
  <c r="I103" i="17"/>
  <c r="G103" i="17"/>
  <c r="C103" i="17"/>
  <c r="X102" i="17"/>
  <c r="W102" i="17"/>
  <c r="O102" i="17"/>
  <c r="M102" i="17"/>
  <c r="I102" i="17"/>
  <c r="G102" i="17"/>
  <c r="C102" i="17"/>
  <c r="N97" i="17"/>
  <c r="L97" i="17"/>
  <c r="K97" i="17"/>
  <c r="J97" i="17"/>
  <c r="F97" i="17"/>
  <c r="D97" i="17"/>
  <c r="C97" i="17"/>
  <c r="X96" i="17"/>
  <c r="W96" i="17"/>
  <c r="O96" i="17"/>
  <c r="M96" i="17"/>
  <c r="I96" i="17"/>
  <c r="G96" i="17"/>
  <c r="E96" i="17"/>
  <c r="X95" i="17"/>
  <c r="W95" i="17"/>
  <c r="O95" i="17"/>
  <c r="M95" i="17"/>
  <c r="I95" i="17"/>
  <c r="G95" i="17"/>
  <c r="E95" i="17"/>
  <c r="X94" i="17"/>
  <c r="W94" i="17"/>
  <c r="O94" i="17"/>
  <c r="M94" i="17"/>
  <c r="I94" i="17"/>
  <c r="G94" i="17"/>
  <c r="E94" i="17"/>
  <c r="X93" i="17"/>
  <c r="W93" i="17"/>
  <c r="O93" i="17"/>
  <c r="M93" i="17"/>
  <c r="I93" i="17"/>
  <c r="G93" i="17"/>
  <c r="E93" i="17"/>
  <c r="X92" i="17"/>
  <c r="W92" i="17"/>
  <c r="O92" i="17"/>
  <c r="M92" i="17"/>
  <c r="I92" i="17"/>
  <c r="G92" i="17"/>
  <c r="E92" i="17"/>
  <c r="P87" i="17"/>
  <c r="N87" i="17"/>
  <c r="M87" i="17"/>
  <c r="J87" i="17"/>
  <c r="H87" i="17"/>
  <c r="E123" i="17" s="1"/>
  <c r="F87" i="17"/>
  <c r="D123" i="17" s="1"/>
  <c r="D87" i="17"/>
  <c r="C123" i="17" s="1"/>
  <c r="C87" i="17"/>
  <c r="T87" i="17" s="1"/>
  <c r="X86" i="17"/>
  <c r="W86" i="17"/>
  <c r="Q86" i="17"/>
  <c r="O86" i="17"/>
  <c r="K86" i="17"/>
  <c r="I86" i="17"/>
  <c r="G86" i="17"/>
  <c r="E86" i="17"/>
  <c r="X85" i="17"/>
  <c r="W85" i="17"/>
  <c r="Q85" i="17"/>
  <c r="O85" i="17"/>
  <c r="K85" i="17"/>
  <c r="I85" i="17"/>
  <c r="G85" i="17"/>
  <c r="E85" i="17"/>
  <c r="X84" i="17"/>
  <c r="W84" i="17"/>
  <c r="Q84" i="17"/>
  <c r="O84" i="17"/>
  <c r="K84" i="17"/>
  <c r="I84" i="17"/>
  <c r="G84" i="17"/>
  <c r="E84" i="17"/>
  <c r="D127" i="19"/>
  <c r="C127" i="19"/>
  <c r="B127" i="19"/>
  <c r="E122" i="19"/>
  <c r="D122" i="19"/>
  <c r="C122" i="19"/>
  <c r="B122" i="19"/>
  <c r="N117" i="19"/>
  <c r="L117" i="19"/>
  <c r="K117" i="19"/>
  <c r="H117" i="19"/>
  <c r="F117" i="19"/>
  <c r="E117" i="19"/>
  <c r="D117" i="19"/>
  <c r="X116" i="19"/>
  <c r="W116" i="19"/>
  <c r="O116" i="19"/>
  <c r="I116" i="19"/>
  <c r="G116" i="19"/>
  <c r="C116" i="19"/>
  <c r="X115" i="19"/>
  <c r="W115" i="19"/>
  <c r="O115" i="19"/>
  <c r="I115" i="19"/>
  <c r="G115" i="19"/>
  <c r="C115" i="19"/>
  <c r="X114" i="19"/>
  <c r="W114" i="19"/>
  <c r="O114" i="19"/>
  <c r="I114" i="19"/>
  <c r="G114" i="19"/>
  <c r="C114" i="19"/>
  <c r="X113" i="19"/>
  <c r="W113" i="19"/>
  <c r="O113" i="19"/>
  <c r="I113" i="19"/>
  <c r="G113" i="19"/>
  <c r="C113" i="19"/>
  <c r="N108" i="19"/>
  <c r="L108" i="19"/>
  <c r="K108" i="19"/>
  <c r="H108" i="19"/>
  <c r="F108" i="19"/>
  <c r="E108" i="19"/>
  <c r="D108" i="19"/>
  <c r="X107" i="19"/>
  <c r="W107" i="19"/>
  <c r="O107" i="19"/>
  <c r="M107" i="19"/>
  <c r="I107" i="19"/>
  <c r="G107" i="19"/>
  <c r="C107" i="19"/>
  <c r="X106" i="19"/>
  <c r="W106" i="19"/>
  <c r="O106" i="19"/>
  <c r="M106" i="19"/>
  <c r="I106" i="19"/>
  <c r="G106" i="19"/>
  <c r="C106" i="19"/>
  <c r="X105" i="19"/>
  <c r="W105" i="19"/>
  <c r="O105" i="19"/>
  <c r="M105" i="19"/>
  <c r="I105" i="19"/>
  <c r="G105" i="19"/>
  <c r="C105" i="19"/>
  <c r="X104" i="19"/>
  <c r="W104" i="19"/>
  <c r="O104" i="19"/>
  <c r="M104" i="19"/>
  <c r="I104" i="19"/>
  <c r="G104" i="19"/>
  <c r="C104" i="19"/>
  <c r="X103" i="19"/>
  <c r="W103" i="19"/>
  <c r="O103" i="19"/>
  <c r="M103" i="19"/>
  <c r="I103" i="19"/>
  <c r="G103" i="19"/>
  <c r="C103" i="19"/>
  <c r="X102" i="19"/>
  <c r="W102" i="19"/>
  <c r="O102" i="19"/>
  <c r="M102" i="19"/>
  <c r="I102" i="19"/>
  <c r="G102" i="19"/>
  <c r="C102" i="19"/>
  <c r="N97" i="19"/>
  <c r="L97" i="19"/>
  <c r="K97" i="19"/>
  <c r="J97" i="19"/>
  <c r="F97" i="19"/>
  <c r="D97" i="19"/>
  <c r="C97" i="19"/>
  <c r="X96" i="19"/>
  <c r="W96" i="19"/>
  <c r="O96" i="19"/>
  <c r="M96" i="19"/>
  <c r="I96" i="19"/>
  <c r="G96" i="19"/>
  <c r="E96" i="19"/>
  <c r="X95" i="19"/>
  <c r="W95" i="19"/>
  <c r="O95" i="19"/>
  <c r="M95" i="19"/>
  <c r="I95" i="19"/>
  <c r="G95" i="19"/>
  <c r="E95" i="19"/>
  <c r="X94" i="19"/>
  <c r="W94" i="19"/>
  <c r="O94" i="19"/>
  <c r="M94" i="19"/>
  <c r="I94" i="19"/>
  <c r="G94" i="19"/>
  <c r="E94" i="19"/>
  <c r="X93" i="19"/>
  <c r="W93" i="19"/>
  <c r="O93" i="19"/>
  <c r="M93" i="19"/>
  <c r="I93" i="19"/>
  <c r="G93" i="19"/>
  <c r="E93" i="19"/>
  <c r="X92" i="19"/>
  <c r="W92" i="19"/>
  <c r="O92" i="19"/>
  <c r="M92" i="19"/>
  <c r="I92" i="19"/>
  <c r="G92" i="19"/>
  <c r="E92" i="19"/>
  <c r="P87" i="19"/>
  <c r="N87" i="19"/>
  <c r="M87" i="19"/>
  <c r="J87" i="19"/>
  <c r="H87" i="19"/>
  <c r="E123" i="19" s="1"/>
  <c r="F87" i="19"/>
  <c r="D123" i="19" s="1"/>
  <c r="D87" i="19"/>
  <c r="C123" i="19" s="1"/>
  <c r="C87" i="19"/>
  <c r="T87" i="19" s="1"/>
  <c r="X86" i="19"/>
  <c r="W86" i="19"/>
  <c r="Q86" i="19"/>
  <c r="O86" i="19"/>
  <c r="K86" i="19"/>
  <c r="I86" i="19"/>
  <c r="G86" i="19"/>
  <c r="E86" i="19"/>
  <c r="X85" i="19"/>
  <c r="W85" i="19"/>
  <c r="Q85" i="19"/>
  <c r="O85" i="19"/>
  <c r="K85" i="19"/>
  <c r="I85" i="19"/>
  <c r="G85" i="19"/>
  <c r="E85" i="19"/>
  <c r="X84" i="19"/>
  <c r="W84" i="19"/>
  <c r="Q84" i="19"/>
  <c r="O84" i="19"/>
  <c r="K84" i="19"/>
  <c r="I84" i="19"/>
  <c r="G84" i="19"/>
  <c r="E84" i="19"/>
  <c r="D127" i="16"/>
  <c r="C127" i="16"/>
  <c r="B127" i="16"/>
  <c r="E122" i="16"/>
  <c r="D122" i="16"/>
  <c r="C122" i="16"/>
  <c r="B122" i="16"/>
  <c r="N117" i="16"/>
  <c r="L117" i="16"/>
  <c r="K117" i="16"/>
  <c r="H117" i="16"/>
  <c r="F117" i="16"/>
  <c r="E117" i="16"/>
  <c r="D117" i="16"/>
  <c r="X116" i="16"/>
  <c r="W116" i="16"/>
  <c r="O116" i="16"/>
  <c r="I116" i="16"/>
  <c r="G116" i="16"/>
  <c r="C116" i="16"/>
  <c r="X115" i="16"/>
  <c r="W115" i="16"/>
  <c r="O115" i="16"/>
  <c r="I115" i="16"/>
  <c r="G115" i="16"/>
  <c r="C115" i="16"/>
  <c r="X114" i="16"/>
  <c r="W114" i="16"/>
  <c r="O114" i="16"/>
  <c r="I114" i="16"/>
  <c r="G114" i="16"/>
  <c r="C114" i="16"/>
  <c r="X113" i="16"/>
  <c r="W113" i="16"/>
  <c r="O113" i="16"/>
  <c r="I113" i="16"/>
  <c r="G113" i="16"/>
  <c r="C113" i="16"/>
  <c r="N108" i="16"/>
  <c r="L108" i="16"/>
  <c r="K108" i="16"/>
  <c r="H108" i="16"/>
  <c r="F108" i="16"/>
  <c r="E108" i="16"/>
  <c r="D108" i="16"/>
  <c r="X107" i="16"/>
  <c r="W107" i="16"/>
  <c r="O107" i="16"/>
  <c r="M107" i="16"/>
  <c r="I107" i="16"/>
  <c r="G107" i="16"/>
  <c r="C107" i="16"/>
  <c r="X106" i="16"/>
  <c r="W106" i="16"/>
  <c r="O106" i="16"/>
  <c r="M106" i="16"/>
  <c r="I106" i="16"/>
  <c r="G106" i="16"/>
  <c r="C106" i="16"/>
  <c r="X105" i="16"/>
  <c r="W105" i="16"/>
  <c r="O105" i="16"/>
  <c r="M105" i="16"/>
  <c r="I105" i="16"/>
  <c r="G105" i="16"/>
  <c r="C105" i="16"/>
  <c r="X104" i="16"/>
  <c r="W104" i="16"/>
  <c r="O104" i="16"/>
  <c r="M104" i="16"/>
  <c r="I104" i="16"/>
  <c r="G104" i="16"/>
  <c r="C104" i="16"/>
  <c r="X103" i="16"/>
  <c r="W103" i="16"/>
  <c r="O103" i="16"/>
  <c r="M103" i="16"/>
  <c r="I103" i="16"/>
  <c r="G103" i="16"/>
  <c r="C103" i="16"/>
  <c r="X102" i="16"/>
  <c r="W102" i="16"/>
  <c r="O102" i="16"/>
  <c r="M102" i="16"/>
  <c r="I102" i="16"/>
  <c r="G102" i="16"/>
  <c r="C102" i="16"/>
  <c r="N97" i="16"/>
  <c r="L97" i="16"/>
  <c r="K97" i="16"/>
  <c r="J97" i="16"/>
  <c r="F97" i="16"/>
  <c r="D97" i="16"/>
  <c r="C97" i="16"/>
  <c r="X96" i="16"/>
  <c r="W96" i="16"/>
  <c r="O96" i="16"/>
  <c r="M96" i="16"/>
  <c r="I96" i="16"/>
  <c r="G96" i="16"/>
  <c r="E96" i="16"/>
  <c r="X95" i="16"/>
  <c r="W95" i="16"/>
  <c r="O95" i="16"/>
  <c r="M95" i="16"/>
  <c r="I95" i="16"/>
  <c r="G95" i="16"/>
  <c r="E95" i="16"/>
  <c r="X94" i="16"/>
  <c r="W94" i="16"/>
  <c r="O94" i="16"/>
  <c r="M94" i="16"/>
  <c r="I94" i="16"/>
  <c r="G94" i="16"/>
  <c r="E94" i="16"/>
  <c r="X93" i="16"/>
  <c r="W93" i="16"/>
  <c r="O93" i="16"/>
  <c r="M93" i="16"/>
  <c r="I93" i="16"/>
  <c r="G93" i="16"/>
  <c r="E93" i="16"/>
  <c r="X92" i="16"/>
  <c r="W92" i="16"/>
  <c r="O92" i="16"/>
  <c r="M92" i="16"/>
  <c r="I92" i="16"/>
  <c r="G92" i="16"/>
  <c r="E92" i="16"/>
  <c r="P87" i="16"/>
  <c r="N87" i="16"/>
  <c r="M87" i="16"/>
  <c r="J87" i="16"/>
  <c r="H87" i="16"/>
  <c r="E123" i="16" s="1"/>
  <c r="F87" i="16"/>
  <c r="D123" i="16" s="1"/>
  <c r="D87" i="16"/>
  <c r="C123" i="16" s="1"/>
  <c r="C87" i="16"/>
  <c r="T87" i="16" s="1"/>
  <c r="X86" i="16"/>
  <c r="W86" i="16"/>
  <c r="Q86" i="16"/>
  <c r="O86" i="16"/>
  <c r="K86" i="16"/>
  <c r="I86" i="16"/>
  <c r="G86" i="16"/>
  <c r="E86" i="16"/>
  <c r="X85" i="16"/>
  <c r="W85" i="16"/>
  <c r="Q85" i="16"/>
  <c r="O85" i="16"/>
  <c r="K85" i="16"/>
  <c r="I85" i="16"/>
  <c r="G85" i="16"/>
  <c r="E85" i="16"/>
  <c r="X84" i="16"/>
  <c r="W84" i="16"/>
  <c r="Q84" i="16"/>
  <c r="O84" i="16"/>
  <c r="K84" i="16"/>
  <c r="I84" i="16"/>
  <c r="G84" i="16"/>
  <c r="E84" i="16"/>
  <c r="D127" i="15"/>
  <c r="C127" i="15"/>
  <c r="B127" i="15"/>
  <c r="E122" i="15"/>
  <c r="D122" i="15"/>
  <c r="C122" i="15"/>
  <c r="B122" i="15"/>
  <c r="N117" i="15"/>
  <c r="L117" i="15"/>
  <c r="K117" i="15"/>
  <c r="H117" i="15"/>
  <c r="F117" i="15"/>
  <c r="E117" i="15"/>
  <c r="D117" i="15"/>
  <c r="X116" i="15"/>
  <c r="W116" i="15"/>
  <c r="O116" i="15"/>
  <c r="M116" i="15"/>
  <c r="I116" i="15"/>
  <c r="G116" i="15"/>
  <c r="C116" i="15"/>
  <c r="X115" i="15"/>
  <c r="W115" i="15"/>
  <c r="O115" i="15"/>
  <c r="I115" i="15"/>
  <c r="G115" i="15"/>
  <c r="C115" i="15"/>
  <c r="X114" i="15"/>
  <c r="W114" i="15"/>
  <c r="O114" i="15"/>
  <c r="I114" i="15"/>
  <c r="G114" i="15"/>
  <c r="C114" i="15"/>
  <c r="X113" i="15"/>
  <c r="W113" i="15"/>
  <c r="O113" i="15"/>
  <c r="I113" i="15"/>
  <c r="G113" i="15"/>
  <c r="C113" i="15"/>
  <c r="N108" i="15"/>
  <c r="L108" i="15"/>
  <c r="K108" i="15"/>
  <c r="H108" i="15"/>
  <c r="F108" i="15"/>
  <c r="E108" i="15"/>
  <c r="D108" i="15"/>
  <c r="X107" i="15"/>
  <c r="W107" i="15"/>
  <c r="O107" i="15"/>
  <c r="M107" i="15"/>
  <c r="I107" i="15"/>
  <c r="G107" i="15"/>
  <c r="C107" i="15"/>
  <c r="X106" i="15"/>
  <c r="W106" i="15"/>
  <c r="O106" i="15"/>
  <c r="M106" i="15"/>
  <c r="I106" i="15"/>
  <c r="G106" i="15"/>
  <c r="C106" i="15"/>
  <c r="X105" i="15"/>
  <c r="W105" i="15"/>
  <c r="O105" i="15"/>
  <c r="M105" i="15"/>
  <c r="I105" i="15"/>
  <c r="G105" i="15"/>
  <c r="C105" i="15"/>
  <c r="X104" i="15"/>
  <c r="W104" i="15"/>
  <c r="O104" i="15"/>
  <c r="M104" i="15"/>
  <c r="I104" i="15"/>
  <c r="G104" i="15"/>
  <c r="C104" i="15"/>
  <c r="X103" i="15"/>
  <c r="W103" i="15"/>
  <c r="O103" i="15"/>
  <c r="M103" i="15"/>
  <c r="I103" i="15"/>
  <c r="G103" i="15"/>
  <c r="C103" i="15"/>
  <c r="X102" i="15"/>
  <c r="W102" i="15"/>
  <c r="O102" i="15"/>
  <c r="M102" i="15"/>
  <c r="I102" i="15"/>
  <c r="G102" i="15"/>
  <c r="C102" i="15"/>
  <c r="N97" i="15"/>
  <c r="L97" i="15"/>
  <c r="K97" i="15"/>
  <c r="J97" i="15"/>
  <c r="F97" i="15"/>
  <c r="D97" i="15"/>
  <c r="C97" i="15"/>
  <c r="X96" i="15"/>
  <c r="W96" i="15"/>
  <c r="O96" i="15"/>
  <c r="M96" i="15"/>
  <c r="I96" i="15"/>
  <c r="G96" i="15"/>
  <c r="E96" i="15"/>
  <c r="X95" i="15"/>
  <c r="W95" i="15"/>
  <c r="O95" i="15"/>
  <c r="M95" i="15"/>
  <c r="I95" i="15"/>
  <c r="G95" i="15"/>
  <c r="E95" i="15"/>
  <c r="X94" i="15"/>
  <c r="W94" i="15"/>
  <c r="O94" i="15"/>
  <c r="M94" i="15"/>
  <c r="I94" i="15"/>
  <c r="G94" i="15"/>
  <c r="E94" i="15"/>
  <c r="X93" i="15"/>
  <c r="W93" i="15"/>
  <c r="O93" i="15"/>
  <c r="M93" i="15"/>
  <c r="I93" i="15"/>
  <c r="G93" i="15"/>
  <c r="E93" i="15"/>
  <c r="X92" i="15"/>
  <c r="W92" i="15"/>
  <c r="O92" i="15"/>
  <c r="M92" i="15"/>
  <c r="I92" i="15"/>
  <c r="G92" i="15"/>
  <c r="E92" i="15"/>
  <c r="P87" i="15"/>
  <c r="N87" i="15"/>
  <c r="M87" i="15"/>
  <c r="J87" i="15"/>
  <c r="H87" i="15"/>
  <c r="E123" i="15" s="1"/>
  <c r="F87" i="15"/>
  <c r="D123" i="15" s="1"/>
  <c r="D87" i="15"/>
  <c r="C123" i="15" s="1"/>
  <c r="C87" i="15"/>
  <c r="T87" i="15" s="1"/>
  <c r="X86" i="15"/>
  <c r="W86" i="15"/>
  <c r="Q86" i="15"/>
  <c r="O86" i="15"/>
  <c r="K86" i="15"/>
  <c r="I86" i="15"/>
  <c r="G86" i="15"/>
  <c r="E86" i="15"/>
  <c r="X85" i="15"/>
  <c r="W85" i="15"/>
  <c r="Q85" i="15"/>
  <c r="O85" i="15"/>
  <c r="K85" i="15"/>
  <c r="I85" i="15"/>
  <c r="G85" i="15"/>
  <c r="E85" i="15"/>
  <c r="X84" i="15"/>
  <c r="W84" i="15"/>
  <c r="Q84" i="15"/>
  <c r="O84" i="15"/>
  <c r="K84" i="15"/>
  <c r="I84" i="15"/>
  <c r="G84" i="15"/>
  <c r="E84" i="15"/>
  <c r="D127" i="14"/>
  <c r="C127" i="14"/>
  <c r="B127" i="14"/>
  <c r="E122" i="14"/>
  <c r="D122" i="14"/>
  <c r="C122" i="14"/>
  <c r="B122" i="14"/>
  <c r="N117" i="14"/>
  <c r="L117" i="14"/>
  <c r="K117" i="14"/>
  <c r="H117" i="14"/>
  <c r="F117" i="14"/>
  <c r="E117" i="14"/>
  <c r="D117" i="14"/>
  <c r="X116" i="14"/>
  <c r="W116" i="14"/>
  <c r="O116" i="14"/>
  <c r="I116" i="14"/>
  <c r="G116" i="14"/>
  <c r="C116" i="14"/>
  <c r="X115" i="14"/>
  <c r="W115" i="14"/>
  <c r="O115" i="14"/>
  <c r="M115" i="14"/>
  <c r="I115" i="14"/>
  <c r="G115" i="14"/>
  <c r="C115" i="14"/>
  <c r="X114" i="14"/>
  <c r="W114" i="14"/>
  <c r="O114" i="14"/>
  <c r="M114" i="14"/>
  <c r="I114" i="14"/>
  <c r="G114" i="14"/>
  <c r="C114" i="14"/>
  <c r="X113" i="14"/>
  <c r="W113" i="14"/>
  <c r="O113" i="14"/>
  <c r="M113" i="14"/>
  <c r="I113" i="14"/>
  <c r="G113" i="14"/>
  <c r="C113" i="14"/>
  <c r="N108" i="14"/>
  <c r="L108" i="14"/>
  <c r="K108" i="14"/>
  <c r="H108" i="14"/>
  <c r="F108" i="14"/>
  <c r="E108" i="14"/>
  <c r="D108" i="14"/>
  <c r="X107" i="14"/>
  <c r="W107" i="14"/>
  <c r="O107" i="14"/>
  <c r="M107" i="14"/>
  <c r="I107" i="14"/>
  <c r="G107" i="14"/>
  <c r="C107" i="14"/>
  <c r="X106" i="14"/>
  <c r="W106" i="14"/>
  <c r="O106" i="14"/>
  <c r="M106" i="14"/>
  <c r="I106" i="14"/>
  <c r="G106" i="14"/>
  <c r="C106" i="14"/>
  <c r="X105" i="14"/>
  <c r="W105" i="14"/>
  <c r="O105" i="14"/>
  <c r="M105" i="14"/>
  <c r="I105" i="14"/>
  <c r="G105" i="14"/>
  <c r="C105" i="14"/>
  <c r="X104" i="14"/>
  <c r="W104" i="14"/>
  <c r="O104" i="14"/>
  <c r="M104" i="14"/>
  <c r="I104" i="14"/>
  <c r="G104" i="14"/>
  <c r="C104" i="14"/>
  <c r="X103" i="14"/>
  <c r="W103" i="14"/>
  <c r="O103" i="14"/>
  <c r="M103" i="14"/>
  <c r="I103" i="14"/>
  <c r="G103" i="14"/>
  <c r="C103" i="14"/>
  <c r="X102" i="14"/>
  <c r="W102" i="14"/>
  <c r="O102" i="14"/>
  <c r="M102" i="14"/>
  <c r="I102" i="14"/>
  <c r="G102" i="14"/>
  <c r="C102" i="14"/>
  <c r="N97" i="14"/>
  <c r="L97" i="14"/>
  <c r="K97" i="14"/>
  <c r="J97" i="14"/>
  <c r="F97" i="14"/>
  <c r="D97" i="14"/>
  <c r="C97" i="14"/>
  <c r="X96" i="14"/>
  <c r="W96" i="14"/>
  <c r="O96" i="14"/>
  <c r="M96" i="14"/>
  <c r="I96" i="14"/>
  <c r="G96" i="14"/>
  <c r="E96" i="14"/>
  <c r="X95" i="14"/>
  <c r="W95" i="14"/>
  <c r="O95" i="14"/>
  <c r="I95" i="14"/>
  <c r="G95" i="14"/>
  <c r="E95" i="14"/>
  <c r="X94" i="14"/>
  <c r="W94" i="14"/>
  <c r="O94" i="14"/>
  <c r="M94" i="14"/>
  <c r="I94" i="14"/>
  <c r="G94" i="14"/>
  <c r="E94" i="14"/>
  <c r="X93" i="14"/>
  <c r="W93" i="14"/>
  <c r="O93" i="14"/>
  <c r="M93" i="14"/>
  <c r="I93" i="14"/>
  <c r="G93" i="14"/>
  <c r="E93" i="14"/>
  <c r="X92" i="14"/>
  <c r="W92" i="14"/>
  <c r="O92" i="14"/>
  <c r="M92" i="14"/>
  <c r="I92" i="14"/>
  <c r="G92" i="14"/>
  <c r="E92" i="14"/>
  <c r="P87" i="14"/>
  <c r="N87" i="14"/>
  <c r="M87" i="14"/>
  <c r="U87" i="14" s="1"/>
  <c r="J87" i="14"/>
  <c r="H87" i="14"/>
  <c r="E123" i="14" s="1"/>
  <c r="F87" i="14"/>
  <c r="D123" i="14" s="1"/>
  <c r="D87" i="14"/>
  <c r="C123" i="14" s="1"/>
  <c r="C87" i="14"/>
  <c r="X86" i="14"/>
  <c r="W86" i="14"/>
  <c r="Q86" i="14"/>
  <c r="O86" i="14"/>
  <c r="K86" i="14"/>
  <c r="I86" i="14"/>
  <c r="G86" i="14"/>
  <c r="E86" i="14"/>
  <c r="X85" i="14"/>
  <c r="W85" i="14"/>
  <c r="Q85" i="14"/>
  <c r="O85" i="14"/>
  <c r="K85" i="14"/>
  <c r="I85" i="14"/>
  <c r="G85" i="14"/>
  <c r="E85" i="14"/>
  <c r="X84" i="14"/>
  <c r="W84" i="14"/>
  <c r="Q84" i="14"/>
  <c r="O84" i="14"/>
  <c r="K84" i="14"/>
  <c r="I84" i="14"/>
  <c r="G84" i="14"/>
  <c r="E84" i="14"/>
  <c r="M44" i="14"/>
  <c r="M45" i="14"/>
  <c r="M43" i="14"/>
  <c r="D126" i="13"/>
  <c r="C126" i="13"/>
  <c r="B126" i="13"/>
  <c r="E121" i="13"/>
  <c r="D121" i="13"/>
  <c r="C121" i="13"/>
  <c r="B121" i="13"/>
  <c r="N116" i="13"/>
  <c r="L116" i="13"/>
  <c r="K116" i="13"/>
  <c r="H116" i="13"/>
  <c r="F116" i="13"/>
  <c r="E116" i="13"/>
  <c r="D116" i="13"/>
  <c r="X115" i="13"/>
  <c r="W115" i="13"/>
  <c r="O115" i="13"/>
  <c r="M115" i="13"/>
  <c r="I115" i="13"/>
  <c r="G115" i="13"/>
  <c r="C115" i="13"/>
  <c r="X114" i="13"/>
  <c r="W114" i="13"/>
  <c r="O114" i="13"/>
  <c r="M114" i="13"/>
  <c r="I114" i="13"/>
  <c r="G114" i="13"/>
  <c r="C114" i="13"/>
  <c r="X113" i="13"/>
  <c r="W113" i="13"/>
  <c r="O113" i="13"/>
  <c r="M113" i="13"/>
  <c r="I113" i="13"/>
  <c r="G113" i="13"/>
  <c r="C113" i="13"/>
  <c r="X112" i="13"/>
  <c r="W112" i="13"/>
  <c r="O112" i="13"/>
  <c r="M112" i="13"/>
  <c r="I112" i="13"/>
  <c r="G112" i="13"/>
  <c r="C112" i="13"/>
  <c r="N107" i="13"/>
  <c r="L107" i="13"/>
  <c r="K107" i="13"/>
  <c r="H107" i="13"/>
  <c r="F107" i="13"/>
  <c r="E107" i="13"/>
  <c r="D107" i="13"/>
  <c r="X106" i="13"/>
  <c r="W106" i="13"/>
  <c r="O106" i="13"/>
  <c r="M106" i="13"/>
  <c r="I106" i="13"/>
  <c r="G106" i="13"/>
  <c r="C106" i="13"/>
  <c r="X105" i="13"/>
  <c r="W105" i="13"/>
  <c r="O105" i="13"/>
  <c r="M105" i="13"/>
  <c r="I105" i="13"/>
  <c r="G105" i="13"/>
  <c r="C105" i="13"/>
  <c r="X104" i="13"/>
  <c r="W104" i="13"/>
  <c r="O104" i="13"/>
  <c r="M104" i="13"/>
  <c r="I104" i="13"/>
  <c r="G104" i="13"/>
  <c r="C104" i="13"/>
  <c r="X103" i="13"/>
  <c r="W103" i="13"/>
  <c r="O103" i="13"/>
  <c r="M103" i="13"/>
  <c r="I103" i="13"/>
  <c r="G103" i="13"/>
  <c r="C103" i="13"/>
  <c r="X102" i="13"/>
  <c r="W102" i="13"/>
  <c r="O102" i="13"/>
  <c r="M102" i="13"/>
  <c r="I102" i="13"/>
  <c r="G102" i="13"/>
  <c r="C102" i="13"/>
  <c r="X101" i="13"/>
  <c r="W101" i="13"/>
  <c r="O101" i="13"/>
  <c r="M101" i="13"/>
  <c r="I101" i="13"/>
  <c r="G101" i="13"/>
  <c r="C101" i="13"/>
  <c r="N96" i="13"/>
  <c r="L96" i="13"/>
  <c r="K96" i="13"/>
  <c r="J96" i="13"/>
  <c r="F96" i="13"/>
  <c r="D96" i="13"/>
  <c r="C96" i="13"/>
  <c r="X95" i="13"/>
  <c r="W95" i="13"/>
  <c r="O95" i="13"/>
  <c r="M95" i="13"/>
  <c r="I95" i="13"/>
  <c r="G95" i="13"/>
  <c r="E95" i="13"/>
  <c r="X94" i="13"/>
  <c r="W94" i="13"/>
  <c r="O94" i="13"/>
  <c r="M94" i="13"/>
  <c r="I94" i="13"/>
  <c r="G94" i="13"/>
  <c r="E94" i="13"/>
  <c r="X93" i="13"/>
  <c r="W93" i="13"/>
  <c r="O93" i="13"/>
  <c r="M93" i="13"/>
  <c r="I93" i="13"/>
  <c r="G93" i="13"/>
  <c r="E93" i="13"/>
  <c r="X92" i="13"/>
  <c r="W92" i="13"/>
  <c r="O92" i="13"/>
  <c r="M92" i="13"/>
  <c r="I92" i="13"/>
  <c r="G92" i="13"/>
  <c r="E92" i="13"/>
  <c r="X91" i="13"/>
  <c r="W91" i="13"/>
  <c r="O91" i="13"/>
  <c r="M91" i="13"/>
  <c r="I91" i="13"/>
  <c r="G91" i="13"/>
  <c r="E91" i="13"/>
  <c r="P86" i="13"/>
  <c r="N86" i="13"/>
  <c r="M86" i="13"/>
  <c r="U86" i="13" s="1"/>
  <c r="J86" i="13"/>
  <c r="H86" i="13"/>
  <c r="E122" i="13" s="1"/>
  <c r="F86" i="13"/>
  <c r="D122" i="13" s="1"/>
  <c r="D86" i="13"/>
  <c r="C122" i="13" s="1"/>
  <c r="C86" i="13"/>
  <c r="B122" i="13" s="1"/>
  <c r="X85" i="13"/>
  <c r="W85" i="13"/>
  <c r="Q85" i="13"/>
  <c r="O85" i="13"/>
  <c r="K85" i="13"/>
  <c r="I85" i="13"/>
  <c r="G85" i="13"/>
  <c r="E85" i="13"/>
  <c r="X84" i="13"/>
  <c r="W84" i="13"/>
  <c r="Q84" i="13"/>
  <c r="O84" i="13"/>
  <c r="K84" i="13"/>
  <c r="I84" i="13"/>
  <c r="G84" i="13"/>
  <c r="E84" i="13"/>
  <c r="X83" i="13"/>
  <c r="W83" i="13"/>
  <c r="Q83" i="13"/>
  <c r="O83" i="13"/>
  <c r="K83" i="13"/>
  <c r="I83" i="13"/>
  <c r="G83" i="13"/>
  <c r="E83" i="13"/>
  <c r="M44" i="13"/>
  <c r="M45" i="13"/>
  <c r="M46" i="13"/>
  <c r="M43" i="13"/>
  <c r="D128" i="12"/>
  <c r="C128" i="12"/>
  <c r="B128" i="12"/>
  <c r="E123" i="12"/>
  <c r="D123" i="12"/>
  <c r="C123" i="12"/>
  <c r="B123" i="12"/>
  <c r="N118" i="12"/>
  <c r="L118" i="12"/>
  <c r="K118" i="12"/>
  <c r="H118" i="12"/>
  <c r="F118" i="12"/>
  <c r="E118" i="12"/>
  <c r="D118" i="12"/>
  <c r="X117" i="12"/>
  <c r="W117" i="12"/>
  <c r="O117" i="12"/>
  <c r="I117" i="12"/>
  <c r="G117" i="12"/>
  <c r="C117" i="12"/>
  <c r="X116" i="12"/>
  <c r="W116" i="12"/>
  <c r="O116" i="12"/>
  <c r="I116" i="12"/>
  <c r="G116" i="12"/>
  <c r="C116" i="12"/>
  <c r="X115" i="12"/>
  <c r="W115" i="12"/>
  <c r="O115" i="12"/>
  <c r="I115" i="12"/>
  <c r="G115" i="12"/>
  <c r="C115" i="12"/>
  <c r="X114" i="12"/>
  <c r="W114" i="12"/>
  <c r="O114" i="12"/>
  <c r="I114" i="12"/>
  <c r="G114" i="12"/>
  <c r="C114" i="12"/>
  <c r="N109" i="12"/>
  <c r="L109" i="12"/>
  <c r="K109" i="12"/>
  <c r="H109" i="12"/>
  <c r="F109" i="12"/>
  <c r="E109" i="12"/>
  <c r="D109" i="12"/>
  <c r="X108" i="12"/>
  <c r="W108" i="12"/>
  <c r="O108" i="12"/>
  <c r="M108" i="12"/>
  <c r="I108" i="12"/>
  <c r="G108" i="12"/>
  <c r="C108" i="12"/>
  <c r="X107" i="12"/>
  <c r="W107" i="12"/>
  <c r="O107" i="12"/>
  <c r="M107" i="12"/>
  <c r="I107" i="12"/>
  <c r="G107" i="12"/>
  <c r="C107" i="12"/>
  <c r="X106" i="12"/>
  <c r="W106" i="12"/>
  <c r="O106" i="12"/>
  <c r="M106" i="12"/>
  <c r="I106" i="12"/>
  <c r="G106" i="12"/>
  <c r="C106" i="12"/>
  <c r="X105" i="12"/>
  <c r="W105" i="12"/>
  <c r="O105" i="12"/>
  <c r="M105" i="12"/>
  <c r="I105" i="12"/>
  <c r="G105" i="12"/>
  <c r="C105" i="12"/>
  <c r="X104" i="12"/>
  <c r="W104" i="12"/>
  <c r="O104" i="12"/>
  <c r="M104" i="12"/>
  <c r="I104" i="12"/>
  <c r="G104" i="12"/>
  <c r="C104" i="12"/>
  <c r="X103" i="12"/>
  <c r="W103" i="12"/>
  <c r="O103" i="12"/>
  <c r="M103" i="12"/>
  <c r="I103" i="12"/>
  <c r="G103" i="12"/>
  <c r="C103" i="12"/>
  <c r="N98" i="12"/>
  <c r="L98" i="12"/>
  <c r="K98" i="12"/>
  <c r="J98" i="12"/>
  <c r="F98" i="12"/>
  <c r="D98" i="12"/>
  <c r="C98" i="12"/>
  <c r="X97" i="12"/>
  <c r="W97" i="12"/>
  <c r="O97" i="12"/>
  <c r="M97" i="12"/>
  <c r="I97" i="12"/>
  <c r="G97" i="12"/>
  <c r="E97" i="12"/>
  <c r="X96" i="12"/>
  <c r="W96" i="12"/>
  <c r="O96" i="12"/>
  <c r="M96" i="12"/>
  <c r="I96" i="12"/>
  <c r="G96" i="12"/>
  <c r="E96" i="12"/>
  <c r="X95" i="12"/>
  <c r="W95" i="12"/>
  <c r="O95" i="12"/>
  <c r="M95" i="12"/>
  <c r="I95" i="12"/>
  <c r="G95" i="12"/>
  <c r="E95" i="12"/>
  <c r="X94" i="12"/>
  <c r="W94" i="12"/>
  <c r="O94" i="12"/>
  <c r="M94" i="12"/>
  <c r="I94" i="12"/>
  <c r="G94" i="12"/>
  <c r="E94" i="12"/>
  <c r="X93" i="12"/>
  <c r="W93" i="12"/>
  <c r="O93" i="12"/>
  <c r="M93" i="12"/>
  <c r="I93" i="12"/>
  <c r="G93" i="12"/>
  <c r="E93" i="12"/>
  <c r="P88" i="12"/>
  <c r="N88" i="12"/>
  <c r="M88" i="12"/>
  <c r="J88" i="12"/>
  <c r="H88" i="12"/>
  <c r="E124" i="12" s="1"/>
  <c r="F88" i="12"/>
  <c r="D124" i="12" s="1"/>
  <c r="D88" i="12"/>
  <c r="C124" i="12" s="1"/>
  <c r="C88" i="12"/>
  <c r="T88" i="12" s="1"/>
  <c r="X87" i="12"/>
  <c r="W87" i="12"/>
  <c r="Q87" i="12"/>
  <c r="O87" i="12"/>
  <c r="K87" i="12"/>
  <c r="I87" i="12"/>
  <c r="G87" i="12"/>
  <c r="E87" i="12"/>
  <c r="X86" i="12"/>
  <c r="W86" i="12"/>
  <c r="Q86" i="12"/>
  <c r="O86" i="12"/>
  <c r="K86" i="12"/>
  <c r="I86" i="12"/>
  <c r="G86" i="12"/>
  <c r="E86" i="12"/>
  <c r="X85" i="12"/>
  <c r="W85" i="12"/>
  <c r="Q85" i="12"/>
  <c r="O85" i="12"/>
  <c r="K85" i="12"/>
  <c r="I85" i="12"/>
  <c r="G85" i="12"/>
  <c r="E85" i="12"/>
  <c r="D127" i="11"/>
  <c r="C127" i="11"/>
  <c r="B127" i="11"/>
  <c r="E122" i="11"/>
  <c r="D122" i="11"/>
  <c r="C122" i="11"/>
  <c r="B122" i="11"/>
  <c r="N117" i="11"/>
  <c r="L117" i="11"/>
  <c r="K117" i="11"/>
  <c r="H117" i="11"/>
  <c r="F117" i="11"/>
  <c r="E117" i="11"/>
  <c r="D117" i="11"/>
  <c r="X116" i="11"/>
  <c r="W116" i="11"/>
  <c r="O116" i="11"/>
  <c r="M116" i="11"/>
  <c r="I116" i="11"/>
  <c r="G116" i="11"/>
  <c r="C116" i="11"/>
  <c r="X115" i="11"/>
  <c r="W115" i="11"/>
  <c r="O115" i="11"/>
  <c r="M115" i="11"/>
  <c r="I115" i="11"/>
  <c r="G115" i="11"/>
  <c r="C115" i="11"/>
  <c r="X114" i="11"/>
  <c r="W114" i="11"/>
  <c r="O114" i="11"/>
  <c r="M114" i="11"/>
  <c r="I114" i="11"/>
  <c r="G114" i="11"/>
  <c r="C114" i="11"/>
  <c r="X113" i="11"/>
  <c r="W113" i="11"/>
  <c r="O113" i="11"/>
  <c r="M113" i="11"/>
  <c r="I113" i="11"/>
  <c r="G113" i="11"/>
  <c r="C113" i="11"/>
  <c r="N108" i="11"/>
  <c r="L108" i="11"/>
  <c r="K108" i="11"/>
  <c r="H108" i="11"/>
  <c r="F108" i="11"/>
  <c r="E108" i="11"/>
  <c r="D108" i="11"/>
  <c r="X107" i="11"/>
  <c r="W107" i="11"/>
  <c r="O107" i="11"/>
  <c r="M107" i="11"/>
  <c r="I107" i="11"/>
  <c r="G107" i="11"/>
  <c r="C107" i="11"/>
  <c r="X106" i="11"/>
  <c r="W106" i="11"/>
  <c r="O106" i="11"/>
  <c r="M106" i="11"/>
  <c r="I106" i="11"/>
  <c r="G106" i="11"/>
  <c r="C106" i="11"/>
  <c r="X105" i="11"/>
  <c r="W105" i="11"/>
  <c r="O105" i="11"/>
  <c r="M105" i="11"/>
  <c r="I105" i="11"/>
  <c r="G105" i="11"/>
  <c r="C105" i="11"/>
  <c r="X104" i="11"/>
  <c r="W104" i="11"/>
  <c r="O104" i="11"/>
  <c r="M104" i="11"/>
  <c r="I104" i="11"/>
  <c r="G104" i="11"/>
  <c r="C104" i="11"/>
  <c r="X103" i="11"/>
  <c r="W103" i="11"/>
  <c r="O103" i="11"/>
  <c r="M103" i="11"/>
  <c r="I103" i="11"/>
  <c r="G103" i="11"/>
  <c r="C103" i="11"/>
  <c r="X102" i="11"/>
  <c r="W102" i="11"/>
  <c r="O102" i="11"/>
  <c r="M102" i="11"/>
  <c r="I102" i="11"/>
  <c r="G102" i="11"/>
  <c r="C102" i="11"/>
  <c r="N97" i="11"/>
  <c r="L97" i="11"/>
  <c r="K97" i="11"/>
  <c r="J97" i="11"/>
  <c r="F97" i="11"/>
  <c r="D97" i="11"/>
  <c r="C97" i="11"/>
  <c r="X96" i="11"/>
  <c r="W96" i="11"/>
  <c r="O96" i="11"/>
  <c r="M96" i="11"/>
  <c r="I96" i="11"/>
  <c r="G96" i="11"/>
  <c r="E96" i="11"/>
  <c r="X95" i="11"/>
  <c r="W95" i="11"/>
  <c r="O95" i="11"/>
  <c r="M95" i="11"/>
  <c r="I95" i="11"/>
  <c r="G95" i="11"/>
  <c r="E95" i="11"/>
  <c r="X94" i="11"/>
  <c r="W94" i="11"/>
  <c r="O94" i="11"/>
  <c r="M94" i="11"/>
  <c r="I94" i="11"/>
  <c r="G94" i="11"/>
  <c r="E94" i="11"/>
  <c r="X93" i="11"/>
  <c r="W93" i="11"/>
  <c r="O93" i="11"/>
  <c r="M93" i="11"/>
  <c r="I93" i="11"/>
  <c r="G93" i="11"/>
  <c r="E93" i="11"/>
  <c r="X92" i="11"/>
  <c r="W92" i="11"/>
  <c r="O92" i="11"/>
  <c r="M92" i="11"/>
  <c r="I92" i="11"/>
  <c r="G92" i="11"/>
  <c r="E92" i="11"/>
  <c r="P87" i="11"/>
  <c r="N87" i="11"/>
  <c r="M87" i="11"/>
  <c r="J87" i="11"/>
  <c r="H87" i="11"/>
  <c r="E123" i="11" s="1"/>
  <c r="F87" i="11"/>
  <c r="D123" i="11" s="1"/>
  <c r="D87" i="11"/>
  <c r="C123" i="11" s="1"/>
  <c r="C87" i="11"/>
  <c r="B123" i="11" s="1"/>
  <c r="C131" i="11" s="1"/>
  <c r="X86" i="11"/>
  <c r="W86" i="11"/>
  <c r="Q86" i="11"/>
  <c r="O86" i="11"/>
  <c r="K86" i="11"/>
  <c r="I86" i="11"/>
  <c r="G86" i="11"/>
  <c r="E86" i="11"/>
  <c r="X85" i="11"/>
  <c r="W85" i="11"/>
  <c r="Q85" i="11"/>
  <c r="O85" i="11"/>
  <c r="K85" i="11"/>
  <c r="I85" i="11"/>
  <c r="G85" i="11"/>
  <c r="E85" i="11"/>
  <c r="X84" i="11"/>
  <c r="W84" i="11"/>
  <c r="Q84" i="11"/>
  <c r="O84" i="11"/>
  <c r="K84" i="11"/>
  <c r="I84" i="11"/>
  <c r="G84" i="11"/>
  <c r="E84" i="11"/>
  <c r="M44" i="11"/>
  <c r="M45" i="11"/>
  <c r="M46" i="11"/>
  <c r="M43" i="11"/>
  <c r="D127" i="10"/>
  <c r="C127" i="10"/>
  <c r="B127" i="10"/>
  <c r="E122" i="10"/>
  <c r="D122" i="10"/>
  <c r="C122" i="10"/>
  <c r="B122" i="10"/>
  <c r="N117" i="10"/>
  <c r="L117" i="10"/>
  <c r="K117" i="10"/>
  <c r="H117" i="10"/>
  <c r="F117" i="10"/>
  <c r="E117" i="10"/>
  <c r="D117" i="10"/>
  <c r="X116" i="10"/>
  <c r="W116" i="10"/>
  <c r="O116" i="10"/>
  <c r="M116" i="10"/>
  <c r="I116" i="10"/>
  <c r="G116" i="10"/>
  <c r="C116" i="10"/>
  <c r="X115" i="10"/>
  <c r="W115" i="10"/>
  <c r="O115" i="10"/>
  <c r="M115" i="10"/>
  <c r="I115" i="10"/>
  <c r="G115" i="10"/>
  <c r="C115" i="10"/>
  <c r="X114" i="10"/>
  <c r="W114" i="10"/>
  <c r="O114" i="10"/>
  <c r="M114" i="10"/>
  <c r="I114" i="10"/>
  <c r="G114" i="10"/>
  <c r="C114" i="10"/>
  <c r="X113" i="10"/>
  <c r="W113" i="10"/>
  <c r="O113" i="10"/>
  <c r="M113" i="10"/>
  <c r="I113" i="10"/>
  <c r="G113" i="10"/>
  <c r="C113" i="10"/>
  <c r="N108" i="10"/>
  <c r="L108" i="10"/>
  <c r="K108" i="10"/>
  <c r="H108" i="10"/>
  <c r="F108" i="10"/>
  <c r="E108" i="10"/>
  <c r="D108" i="10"/>
  <c r="X107" i="10"/>
  <c r="W107" i="10"/>
  <c r="O107" i="10"/>
  <c r="M107" i="10"/>
  <c r="I107" i="10"/>
  <c r="G107" i="10"/>
  <c r="C107" i="10"/>
  <c r="X106" i="10"/>
  <c r="W106" i="10"/>
  <c r="O106" i="10"/>
  <c r="M106" i="10"/>
  <c r="I106" i="10"/>
  <c r="G106" i="10"/>
  <c r="C106" i="10"/>
  <c r="X105" i="10"/>
  <c r="W105" i="10"/>
  <c r="O105" i="10"/>
  <c r="M105" i="10"/>
  <c r="I105" i="10"/>
  <c r="G105" i="10"/>
  <c r="C105" i="10"/>
  <c r="X104" i="10"/>
  <c r="W104" i="10"/>
  <c r="O104" i="10"/>
  <c r="M104" i="10"/>
  <c r="I104" i="10"/>
  <c r="G104" i="10"/>
  <c r="C104" i="10"/>
  <c r="X103" i="10"/>
  <c r="W103" i="10"/>
  <c r="O103" i="10"/>
  <c r="M103" i="10"/>
  <c r="I103" i="10"/>
  <c r="G103" i="10"/>
  <c r="C103" i="10"/>
  <c r="X102" i="10"/>
  <c r="W102" i="10"/>
  <c r="O102" i="10"/>
  <c r="M102" i="10"/>
  <c r="I102" i="10"/>
  <c r="G102" i="10"/>
  <c r="C102" i="10"/>
  <c r="N97" i="10"/>
  <c r="L97" i="10"/>
  <c r="K97" i="10"/>
  <c r="J97" i="10"/>
  <c r="F97" i="10"/>
  <c r="D97" i="10"/>
  <c r="C97" i="10"/>
  <c r="X96" i="10"/>
  <c r="W96" i="10"/>
  <c r="O96" i="10"/>
  <c r="M96" i="10"/>
  <c r="I96" i="10"/>
  <c r="G96" i="10"/>
  <c r="E96" i="10"/>
  <c r="X95" i="10"/>
  <c r="W95" i="10"/>
  <c r="O95" i="10"/>
  <c r="M95" i="10"/>
  <c r="I95" i="10"/>
  <c r="G95" i="10"/>
  <c r="E95" i="10"/>
  <c r="X94" i="10"/>
  <c r="W94" i="10"/>
  <c r="O94" i="10"/>
  <c r="M94" i="10"/>
  <c r="I94" i="10"/>
  <c r="G94" i="10"/>
  <c r="E94" i="10"/>
  <c r="X93" i="10"/>
  <c r="W93" i="10"/>
  <c r="O93" i="10"/>
  <c r="M93" i="10"/>
  <c r="I93" i="10"/>
  <c r="G93" i="10"/>
  <c r="E93" i="10"/>
  <c r="X92" i="10"/>
  <c r="W92" i="10"/>
  <c r="O92" i="10"/>
  <c r="M92" i="10"/>
  <c r="I92" i="10"/>
  <c r="G92" i="10"/>
  <c r="E92" i="10"/>
  <c r="P87" i="10"/>
  <c r="N87" i="10"/>
  <c r="M87" i="10"/>
  <c r="U87" i="10" s="1"/>
  <c r="J87" i="10"/>
  <c r="H87" i="10"/>
  <c r="E123" i="10" s="1"/>
  <c r="F87" i="10"/>
  <c r="D123" i="10" s="1"/>
  <c r="D87" i="10"/>
  <c r="C123" i="10" s="1"/>
  <c r="C87" i="10"/>
  <c r="B123" i="10" s="1"/>
  <c r="C131" i="10" s="1"/>
  <c r="X86" i="10"/>
  <c r="W86" i="10"/>
  <c r="Q86" i="10"/>
  <c r="O86" i="10"/>
  <c r="K86" i="10"/>
  <c r="I86" i="10"/>
  <c r="G86" i="10"/>
  <c r="E86" i="10"/>
  <c r="X85" i="10"/>
  <c r="W85" i="10"/>
  <c r="Q85" i="10"/>
  <c r="O85" i="10"/>
  <c r="K85" i="10"/>
  <c r="I85" i="10"/>
  <c r="G85" i="10"/>
  <c r="E85" i="10"/>
  <c r="X84" i="10"/>
  <c r="W84" i="10"/>
  <c r="Q84" i="10"/>
  <c r="O84" i="10"/>
  <c r="K84" i="10"/>
  <c r="I84" i="10"/>
  <c r="G84" i="10"/>
  <c r="E84" i="10"/>
  <c r="M44" i="10"/>
  <c r="M45" i="10"/>
  <c r="M46" i="10"/>
  <c r="M43" i="10"/>
  <c r="D127" i="9"/>
  <c r="C127" i="9"/>
  <c r="B127" i="9"/>
  <c r="E122" i="9"/>
  <c r="D122" i="9"/>
  <c r="C122" i="9"/>
  <c r="B122" i="9"/>
  <c r="N117" i="9"/>
  <c r="L117" i="9"/>
  <c r="K117" i="9"/>
  <c r="H117" i="9"/>
  <c r="F117" i="9"/>
  <c r="E117" i="9"/>
  <c r="D117" i="9"/>
  <c r="X116" i="9"/>
  <c r="W116" i="9"/>
  <c r="O116" i="9"/>
  <c r="M116" i="9"/>
  <c r="I116" i="9"/>
  <c r="G116" i="9"/>
  <c r="C116" i="9"/>
  <c r="X115" i="9"/>
  <c r="W115" i="9"/>
  <c r="O115" i="9"/>
  <c r="M115" i="9"/>
  <c r="I115" i="9"/>
  <c r="G115" i="9"/>
  <c r="C115" i="9"/>
  <c r="X114" i="9"/>
  <c r="W114" i="9"/>
  <c r="O114" i="9"/>
  <c r="M114" i="9"/>
  <c r="I114" i="9"/>
  <c r="G114" i="9"/>
  <c r="C114" i="9"/>
  <c r="X113" i="9"/>
  <c r="W113" i="9"/>
  <c r="O113" i="9"/>
  <c r="M113" i="9"/>
  <c r="I113" i="9"/>
  <c r="G113" i="9"/>
  <c r="C113" i="9"/>
  <c r="N108" i="9"/>
  <c r="L108" i="9"/>
  <c r="K108" i="9"/>
  <c r="H108" i="9"/>
  <c r="F108" i="9"/>
  <c r="E108" i="9"/>
  <c r="D108" i="9"/>
  <c r="X107" i="9"/>
  <c r="W107" i="9"/>
  <c r="O107" i="9"/>
  <c r="M107" i="9"/>
  <c r="I107" i="9"/>
  <c r="G107" i="9"/>
  <c r="C107" i="9"/>
  <c r="X106" i="9"/>
  <c r="W106" i="9"/>
  <c r="O106" i="9"/>
  <c r="M106" i="9"/>
  <c r="I106" i="9"/>
  <c r="G106" i="9"/>
  <c r="C106" i="9"/>
  <c r="X105" i="9"/>
  <c r="W105" i="9"/>
  <c r="O105" i="9"/>
  <c r="M105" i="9"/>
  <c r="I105" i="9"/>
  <c r="G105" i="9"/>
  <c r="C105" i="9"/>
  <c r="X104" i="9"/>
  <c r="W104" i="9"/>
  <c r="O104" i="9"/>
  <c r="M104" i="9"/>
  <c r="I104" i="9"/>
  <c r="G104" i="9"/>
  <c r="C104" i="9"/>
  <c r="X103" i="9"/>
  <c r="W103" i="9"/>
  <c r="O103" i="9"/>
  <c r="M103" i="9"/>
  <c r="I103" i="9"/>
  <c r="G103" i="9"/>
  <c r="C103" i="9"/>
  <c r="X102" i="9"/>
  <c r="W102" i="9"/>
  <c r="O102" i="9"/>
  <c r="M102" i="9"/>
  <c r="I102" i="9"/>
  <c r="G102" i="9"/>
  <c r="C102" i="9"/>
  <c r="N97" i="9"/>
  <c r="L97" i="9"/>
  <c r="K97" i="9"/>
  <c r="J97" i="9"/>
  <c r="F97" i="9"/>
  <c r="D97" i="9"/>
  <c r="C97" i="9"/>
  <c r="X96" i="9"/>
  <c r="W96" i="9"/>
  <c r="O96" i="9"/>
  <c r="M96" i="9"/>
  <c r="I96" i="9"/>
  <c r="G96" i="9"/>
  <c r="E96" i="9"/>
  <c r="X95" i="9"/>
  <c r="W95" i="9"/>
  <c r="O95" i="9"/>
  <c r="M95" i="9"/>
  <c r="I95" i="9"/>
  <c r="G95" i="9"/>
  <c r="E95" i="9"/>
  <c r="X94" i="9"/>
  <c r="W94" i="9"/>
  <c r="O94" i="9"/>
  <c r="M94" i="9"/>
  <c r="I94" i="9"/>
  <c r="G94" i="9"/>
  <c r="E94" i="9"/>
  <c r="X93" i="9"/>
  <c r="W93" i="9"/>
  <c r="O93" i="9"/>
  <c r="M93" i="9"/>
  <c r="I93" i="9"/>
  <c r="G93" i="9"/>
  <c r="E93" i="9"/>
  <c r="X92" i="9"/>
  <c r="W92" i="9"/>
  <c r="O92" i="9"/>
  <c r="M92" i="9"/>
  <c r="I92" i="9"/>
  <c r="G92" i="9"/>
  <c r="E92" i="9"/>
  <c r="P87" i="9"/>
  <c r="N87" i="9"/>
  <c r="M87" i="9"/>
  <c r="J87" i="9"/>
  <c r="H87" i="9"/>
  <c r="E123" i="9" s="1"/>
  <c r="F87" i="9"/>
  <c r="D123" i="9" s="1"/>
  <c r="D87" i="9"/>
  <c r="C123" i="9" s="1"/>
  <c r="C87" i="9"/>
  <c r="B123" i="9" s="1"/>
  <c r="X86" i="9"/>
  <c r="W86" i="9"/>
  <c r="Q86" i="9"/>
  <c r="O86" i="9"/>
  <c r="K86" i="9"/>
  <c r="I86" i="9"/>
  <c r="G86" i="9"/>
  <c r="E86" i="9"/>
  <c r="X85" i="9"/>
  <c r="W85" i="9"/>
  <c r="Q85" i="9"/>
  <c r="O85" i="9"/>
  <c r="K85" i="9"/>
  <c r="I85" i="9"/>
  <c r="G85" i="9"/>
  <c r="E85" i="9"/>
  <c r="X84" i="9"/>
  <c r="W84" i="9"/>
  <c r="Q84" i="9"/>
  <c r="O84" i="9"/>
  <c r="K84" i="9"/>
  <c r="I84" i="9"/>
  <c r="G84" i="9"/>
  <c r="E84" i="9"/>
  <c r="M44" i="9"/>
  <c r="M45" i="9"/>
  <c r="M46" i="9"/>
  <c r="M43" i="9"/>
  <c r="D128" i="8"/>
  <c r="C128" i="8"/>
  <c r="B128" i="8"/>
  <c r="E123" i="8"/>
  <c r="D123" i="8"/>
  <c r="C123" i="8"/>
  <c r="B123" i="8"/>
  <c r="N118" i="8"/>
  <c r="L118" i="8"/>
  <c r="K118" i="8"/>
  <c r="H118" i="8"/>
  <c r="F118" i="8"/>
  <c r="E118" i="8"/>
  <c r="D118" i="8"/>
  <c r="X117" i="8"/>
  <c r="W117" i="8"/>
  <c r="O117" i="8"/>
  <c r="I117" i="8"/>
  <c r="G117" i="8"/>
  <c r="C117" i="8"/>
  <c r="X116" i="8"/>
  <c r="W116" i="8"/>
  <c r="O116" i="8"/>
  <c r="I116" i="8"/>
  <c r="G116" i="8"/>
  <c r="C116" i="8"/>
  <c r="X115" i="8"/>
  <c r="W115" i="8"/>
  <c r="O115" i="8"/>
  <c r="I115" i="8"/>
  <c r="G115" i="8"/>
  <c r="C115" i="8"/>
  <c r="X114" i="8"/>
  <c r="W114" i="8"/>
  <c r="O114" i="8"/>
  <c r="I114" i="8"/>
  <c r="G114" i="8"/>
  <c r="C114" i="8"/>
  <c r="N109" i="8"/>
  <c r="L109" i="8"/>
  <c r="K109" i="8"/>
  <c r="H109" i="8"/>
  <c r="F109" i="8"/>
  <c r="E109" i="8"/>
  <c r="D109" i="8"/>
  <c r="X108" i="8"/>
  <c r="W108" i="8"/>
  <c r="O108" i="8"/>
  <c r="M108" i="8"/>
  <c r="I108" i="8"/>
  <c r="G108" i="8"/>
  <c r="C108" i="8"/>
  <c r="X107" i="8"/>
  <c r="W107" i="8"/>
  <c r="O107" i="8"/>
  <c r="M107" i="8"/>
  <c r="I107" i="8"/>
  <c r="G107" i="8"/>
  <c r="C107" i="8"/>
  <c r="X106" i="8"/>
  <c r="W106" i="8"/>
  <c r="O106" i="8"/>
  <c r="M106" i="8"/>
  <c r="I106" i="8"/>
  <c r="G106" i="8"/>
  <c r="C106" i="8"/>
  <c r="X105" i="8"/>
  <c r="W105" i="8"/>
  <c r="O105" i="8"/>
  <c r="M105" i="8"/>
  <c r="I105" i="8"/>
  <c r="G105" i="8"/>
  <c r="C105" i="8"/>
  <c r="X104" i="8"/>
  <c r="W104" i="8"/>
  <c r="O104" i="8"/>
  <c r="M104" i="8"/>
  <c r="I104" i="8"/>
  <c r="G104" i="8"/>
  <c r="C104" i="8"/>
  <c r="X103" i="8"/>
  <c r="W103" i="8"/>
  <c r="O103" i="8"/>
  <c r="M103" i="8"/>
  <c r="I103" i="8"/>
  <c r="G103" i="8"/>
  <c r="C103" i="8"/>
  <c r="N98" i="8"/>
  <c r="L98" i="8"/>
  <c r="K98" i="8"/>
  <c r="J98" i="8"/>
  <c r="F98" i="8"/>
  <c r="D98" i="8"/>
  <c r="C98" i="8"/>
  <c r="X97" i="8"/>
  <c r="W97" i="8"/>
  <c r="O97" i="8"/>
  <c r="M97" i="8"/>
  <c r="I97" i="8"/>
  <c r="G97" i="8"/>
  <c r="E97" i="8"/>
  <c r="X96" i="8"/>
  <c r="W96" i="8"/>
  <c r="O96" i="8"/>
  <c r="M96" i="8"/>
  <c r="I96" i="8"/>
  <c r="G96" i="8"/>
  <c r="E96" i="8"/>
  <c r="X95" i="8"/>
  <c r="W95" i="8"/>
  <c r="O95" i="8"/>
  <c r="M95" i="8"/>
  <c r="I95" i="8"/>
  <c r="G95" i="8"/>
  <c r="E95" i="8"/>
  <c r="X94" i="8"/>
  <c r="W94" i="8"/>
  <c r="O94" i="8"/>
  <c r="M94" i="8"/>
  <c r="I94" i="8"/>
  <c r="G94" i="8"/>
  <c r="E94" i="8"/>
  <c r="X93" i="8"/>
  <c r="W93" i="8"/>
  <c r="O93" i="8"/>
  <c r="M93" i="8"/>
  <c r="I93" i="8"/>
  <c r="G93" i="8"/>
  <c r="E93" i="8"/>
  <c r="P88" i="8"/>
  <c r="N88" i="8"/>
  <c r="M88" i="8"/>
  <c r="J88" i="8"/>
  <c r="H88" i="8"/>
  <c r="E124" i="8" s="1"/>
  <c r="F88" i="8"/>
  <c r="D124" i="8" s="1"/>
  <c r="D88" i="8"/>
  <c r="C124" i="8" s="1"/>
  <c r="C88" i="8"/>
  <c r="U88" i="8" s="1"/>
  <c r="X87" i="8"/>
  <c r="W87" i="8"/>
  <c r="Q87" i="8"/>
  <c r="O87" i="8"/>
  <c r="K87" i="8"/>
  <c r="I87" i="8"/>
  <c r="G87" i="8"/>
  <c r="E87" i="8"/>
  <c r="X86" i="8"/>
  <c r="W86" i="8"/>
  <c r="Q86" i="8"/>
  <c r="O86" i="8"/>
  <c r="K86" i="8"/>
  <c r="I86" i="8"/>
  <c r="G86" i="8"/>
  <c r="E86" i="8"/>
  <c r="X85" i="8"/>
  <c r="W85" i="8"/>
  <c r="Q85" i="8"/>
  <c r="O85" i="8"/>
  <c r="K85" i="8"/>
  <c r="I85" i="8"/>
  <c r="G85" i="8"/>
  <c r="E85" i="8"/>
  <c r="D127" i="7"/>
  <c r="C127" i="7"/>
  <c r="B127" i="7"/>
  <c r="E122" i="7"/>
  <c r="D122" i="7"/>
  <c r="C122" i="7"/>
  <c r="B122" i="7"/>
  <c r="N117" i="7"/>
  <c r="L117" i="7"/>
  <c r="K117" i="7"/>
  <c r="H117" i="7"/>
  <c r="F117" i="7"/>
  <c r="E117" i="7"/>
  <c r="D117" i="7"/>
  <c r="X116" i="7"/>
  <c r="W116" i="7"/>
  <c r="O116" i="7"/>
  <c r="M116" i="7"/>
  <c r="I116" i="7"/>
  <c r="G116" i="7"/>
  <c r="C116" i="7"/>
  <c r="X115" i="7"/>
  <c r="W115" i="7"/>
  <c r="O115" i="7"/>
  <c r="M115" i="7"/>
  <c r="I115" i="7"/>
  <c r="G115" i="7"/>
  <c r="C115" i="7"/>
  <c r="X114" i="7"/>
  <c r="W114" i="7"/>
  <c r="O114" i="7"/>
  <c r="M114" i="7"/>
  <c r="I114" i="7"/>
  <c r="G114" i="7"/>
  <c r="C114" i="7"/>
  <c r="X113" i="7"/>
  <c r="W113" i="7"/>
  <c r="O113" i="7"/>
  <c r="M113" i="7"/>
  <c r="I113" i="7"/>
  <c r="G113" i="7"/>
  <c r="C113" i="7"/>
  <c r="N108" i="7"/>
  <c r="L108" i="7"/>
  <c r="K108" i="7"/>
  <c r="H108" i="7"/>
  <c r="F108" i="7"/>
  <c r="E108" i="7"/>
  <c r="D108" i="7"/>
  <c r="X107" i="7"/>
  <c r="W107" i="7"/>
  <c r="O107" i="7"/>
  <c r="M107" i="7"/>
  <c r="I107" i="7"/>
  <c r="G107" i="7"/>
  <c r="C107" i="7"/>
  <c r="X106" i="7"/>
  <c r="W106" i="7"/>
  <c r="O106" i="7"/>
  <c r="M106" i="7"/>
  <c r="I106" i="7"/>
  <c r="G106" i="7"/>
  <c r="C106" i="7"/>
  <c r="X105" i="7"/>
  <c r="W105" i="7"/>
  <c r="O105" i="7"/>
  <c r="M105" i="7"/>
  <c r="I105" i="7"/>
  <c r="G105" i="7"/>
  <c r="C105" i="7"/>
  <c r="X104" i="7"/>
  <c r="W104" i="7"/>
  <c r="O104" i="7"/>
  <c r="M104" i="7"/>
  <c r="I104" i="7"/>
  <c r="G104" i="7"/>
  <c r="C104" i="7"/>
  <c r="X103" i="7"/>
  <c r="W103" i="7"/>
  <c r="O103" i="7"/>
  <c r="M103" i="7"/>
  <c r="I103" i="7"/>
  <c r="G103" i="7"/>
  <c r="C103" i="7"/>
  <c r="X102" i="7"/>
  <c r="W102" i="7"/>
  <c r="O102" i="7"/>
  <c r="M102" i="7"/>
  <c r="I102" i="7"/>
  <c r="G102" i="7"/>
  <c r="C102" i="7"/>
  <c r="N97" i="7"/>
  <c r="L97" i="7"/>
  <c r="K97" i="7"/>
  <c r="J97" i="7"/>
  <c r="F97" i="7"/>
  <c r="D97" i="7"/>
  <c r="C97" i="7"/>
  <c r="X96" i="7"/>
  <c r="W96" i="7"/>
  <c r="O96" i="7"/>
  <c r="M96" i="7"/>
  <c r="I96" i="7"/>
  <c r="G96" i="7"/>
  <c r="E96" i="7"/>
  <c r="X95" i="7"/>
  <c r="W95" i="7"/>
  <c r="O95" i="7"/>
  <c r="M95" i="7"/>
  <c r="I95" i="7"/>
  <c r="G95" i="7"/>
  <c r="E95" i="7"/>
  <c r="X94" i="7"/>
  <c r="W94" i="7"/>
  <c r="O94" i="7"/>
  <c r="M94" i="7"/>
  <c r="I94" i="7"/>
  <c r="G94" i="7"/>
  <c r="E94" i="7"/>
  <c r="X93" i="7"/>
  <c r="W93" i="7"/>
  <c r="O93" i="7"/>
  <c r="M93" i="7"/>
  <c r="I93" i="7"/>
  <c r="G93" i="7"/>
  <c r="E93" i="7"/>
  <c r="X92" i="7"/>
  <c r="W92" i="7"/>
  <c r="O92" i="7"/>
  <c r="M92" i="7"/>
  <c r="I92" i="7"/>
  <c r="G92" i="7"/>
  <c r="E92" i="7"/>
  <c r="P87" i="7"/>
  <c r="N87" i="7"/>
  <c r="M87" i="7"/>
  <c r="J87" i="7"/>
  <c r="H87" i="7"/>
  <c r="E123" i="7" s="1"/>
  <c r="F87" i="7"/>
  <c r="D123" i="7" s="1"/>
  <c r="D87" i="7"/>
  <c r="C123" i="7" s="1"/>
  <c r="C87" i="7"/>
  <c r="B123" i="7" s="1"/>
  <c r="C131" i="7" s="1"/>
  <c r="X86" i="7"/>
  <c r="W86" i="7"/>
  <c r="Q86" i="7"/>
  <c r="O86" i="7"/>
  <c r="K86" i="7"/>
  <c r="I86" i="7"/>
  <c r="G86" i="7"/>
  <c r="E86" i="7"/>
  <c r="X85" i="7"/>
  <c r="W85" i="7"/>
  <c r="Q85" i="7"/>
  <c r="O85" i="7"/>
  <c r="K85" i="7"/>
  <c r="I85" i="7"/>
  <c r="G85" i="7"/>
  <c r="E85" i="7"/>
  <c r="X84" i="7"/>
  <c r="W84" i="7"/>
  <c r="Q84" i="7"/>
  <c r="O84" i="7"/>
  <c r="K84" i="7"/>
  <c r="I84" i="7"/>
  <c r="G84" i="7"/>
  <c r="E84" i="7"/>
  <c r="M44" i="7"/>
  <c r="M45" i="7"/>
  <c r="M46" i="7"/>
  <c r="M43" i="7"/>
  <c r="D127" i="6"/>
  <c r="C127" i="6"/>
  <c r="B127" i="6"/>
  <c r="E122" i="6"/>
  <c r="D122" i="6"/>
  <c r="C122" i="6"/>
  <c r="B122" i="6"/>
  <c r="N117" i="6"/>
  <c r="L117" i="6"/>
  <c r="K117" i="6"/>
  <c r="H117" i="6"/>
  <c r="F117" i="6"/>
  <c r="E117" i="6"/>
  <c r="D117" i="6"/>
  <c r="X116" i="6"/>
  <c r="W116" i="6"/>
  <c r="O116" i="6"/>
  <c r="M116" i="6"/>
  <c r="I116" i="6"/>
  <c r="G116" i="6"/>
  <c r="C116" i="6"/>
  <c r="X115" i="6"/>
  <c r="W115" i="6"/>
  <c r="O115" i="6"/>
  <c r="M115" i="6"/>
  <c r="I115" i="6"/>
  <c r="G115" i="6"/>
  <c r="C115" i="6"/>
  <c r="X114" i="6"/>
  <c r="W114" i="6"/>
  <c r="O114" i="6"/>
  <c r="M114" i="6"/>
  <c r="I114" i="6"/>
  <c r="G114" i="6"/>
  <c r="C114" i="6"/>
  <c r="X113" i="6"/>
  <c r="W113" i="6"/>
  <c r="O113" i="6"/>
  <c r="M113" i="6"/>
  <c r="I113" i="6"/>
  <c r="G113" i="6"/>
  <c r="C113" i="6"/>
  <c r="N108" i="6"/>
  <c r="L108" i="6"/>
  <c r="K108" i="6"/>
  <c r="H108" i="6"/>
  <c r="F108" i="6"/>
  <c r="E108" i="6"/>
  <c r="D108" i="6"/>
  <c r="X107" i="6"/>
  <c r="W107" i="6"/>
  <c r="O107" i="6"/>
  <c r="M107" i="6"/>
  <c r="I107" i="6"/>
  <c r="G107" i="6"/>
  <c r="C107" i="6"/>
  <c r="X106" i="6"/>
  <c r="W106" i="6"/>
  <c r="O106" i="6"/>
  <c r="M106" i="6"/>
  <c r="I106" i="6"/>
  <c r="G106" i="6"/>
  <c r="C106" i="6"/>
  <c r="X105" i="6"/>
  <c r="W105" i="6"/>
  <c r="O105" i="6"/>
  <c r="M105" i="6"/>
  <c r="I105" i="6"/>
  <c r="G105" i="6"/>
  <c r="C105" i="6"/>
  <c r="X104" i="6"/>
  <c r="W104" i="6"/>
  <c r="O104" i="6"/>
  <c r="M104" i="6"/>
  <c r="I104" i="6"/>
  <c r="G104" i="6"/>
  <c r="C104" i="6"/>
  <c r="X103" i="6"/>
  <c r="W103" i="6"/>
  <c r="O103" i="6"/>
  <c r="M103" i="6"/>
  <c r="I103" i="6"/>
  <c r="G103" i="6"/>
  <c r="C103" i="6"/>
  <c r="X102" i="6"/>
  <c r="W102" i="6"/>
  <c r="O102" i="6"/>
  <c r="M102" i="6"/>
  <c r="I102" i="6"/>
  <c r="G102" i="6"/>
  <c r="C102" i="6"/>
  <c r="N97" i="6"/>
  <c r="L97" i="6"/>
  <c r="K97" i="6"/>
  <c r="J97" i="6"/>
  <c r="F97" i="6"/>
  <c r="D97" i="6"/>
  <c r="C97" i="6"/>
  <c r="X96" i="6"/>
  <c r="W96" i="6"/>
  <c r="O96" i="6"/>
  <c r="M96" i="6"/>
  <c r="I96" i="6"/>
  <c r="G96" i="6"/>
  <c r="E96" i="6"/>
  <c r="X95" i="6"/>
  <c r="W95" i="6"/>
  <c r="O95" i="6"/>
  <c r="M95" i="6"/>
  <c r="I95" i="6"/>
  <c r="G95" i="6"/>
  <c r="E95" i="6"/>
  <c r="X94" i="6"/>
  <c r="W94" i="6"/>
  <c r="O94" i="6"/>
  <c r="M94" i="6"/>
  <c r="I94" i="6"/>
  <c r="G94" i="6"/>
  <c r="E94" i="6"/>
  <c r="X93" i="6"/>
  <c r="W93" i="6"/>
  <c r="O93" i="6"/>
  <c r="M93" i="6"/>
  <c r="I93" i="6"/>
  <c r="G93" i="6"/>
  <c r="E93" i="6"/>
  <c r="X92" i="6"/>
  <c r="W92" i="6"/>
  <c r="O92" i="6"/>
  <c r="M92" i="6"/>
  <c r="I92" i="6"/>
  <c r="G92" i="6"/>
  <c r="E92" i="6"/>
  <c r="P87" i="6"/>
  <c r="N87" i="6"/>
  <c r="M87" i="6"/>
  <c r="U87" i="6" s="1"/>
  <c r="J87" i="6"/>
  <c r="H87" i="6"/>
  <c r="E123" i="6" s="1"/>
  <c r="F87" i="6"/>
  <c r="D123" i="6" s="1"/>
  <c r="D87" i="6"/>
  <c r="C123" i="6" s="1"/>
  <c r="C87" i="6"/>
  <c r="B123" i="6" s="1"/>
  <c r="X86" i="6"/>
  <c r="W86" i="6"/>
  <c r="Q86" i="6"/>
  <c r="O86" i="6"/>
  <c r="K86" i="6"/>
  <c r="I86" i="6"/>
  <c r="G86" i="6"/>
  <c r="E86" i="6"/>
  <c r="X85" i="6"/>
  <c r="W85" i="6"/>
  <c r="Q85" i="6"/>
  <c r="O85" i="6"/>
  <c r="K85" i="6"/>
  <c r="I85" i="6"/>
  <c r="G85" i="6"/>
  <c r="E85" i="6"/>
  <c r="X84" i="6"/>
  <c r="W84" i="6"/>
  <c r="Q84" i="6"/>
  <c r="O84" i="6"/>
  <c r="K84" i="6"/>
  <c r="I84" i="6"/>
  <c r="G84" i="6"/>
  <c r="E84" i="6"/>
  <c r="M44" i="6"/>
  <c r="M45" i="6"/>
  <c r="M46" i="6"/>
  <c r="M43" i="6"/>
  <c r="D126" i="4"/>
  <c r="C126" i="4"/>
  <c r="B126" i="4"/>
  <c r="E121" i="4"/>
  <c r="D121" i="4"/>
  <c r="C121" i="4"/>
  <c r="B121" i="4"/>
  <c r="N116" i="4"/>
  <c r="L116" i="4"/>
  <c r="K116" i="4"/>
  <c r="H116" i="4"/>
  <c r="F116" i="4"/>
  <c r="E116" i="4"/>
  <c r="D116" i="4"/>
  <c r="X115" i="4"/>
  <c r="W115" i="4"/>
  <c r="O115" i="4"/>
  <c r="I115" i="4"/>
  <c r="G115" i="4"/>
  <c r="C115" i="4"/>
  <c r="X114" i="4"/>
  <c r="W114" i="4"/>
  <c r="O114" i="4"/>
  <c r="I114" i="4"/>
  <c r="G114" i="4"/>
  <c r="C114" i="4"/>
  <c r="X113" i="4"/>
  <c r="W113" i="4"/>
  <c r="O113" i="4"/>
  <c r="I113" i="4"/>
  <c r="G113" i="4"/>
  <c r="C113" i="4"/>
  <c r="X112" i="4"/>
  <c r="W112" i="4"/>
  <c r="O112" i="4"/>
  <c r="I112" i="4"/>
  <c r="G112" i="4"/>
  <c r="C112" i="4"/>
  <c r="N107" i="4"/>
  <c r="L107" i="4"/>
  <c r="K107" i="4"/>
  <c r="H107" i="4"/>
  <c r="F107" i="4"/>
  <c r="E107" i="4"/>
  <c r="D107" i="4"/>
  <c r="X106" i="4"/>
  <c r="W106" i="4"/>
  <c r="O106" i="4"/>
  <c r="M106" i="4"/>
  <c r="I106" i="4"/>
  <c r="G106" i="4"/>
  <c r="C106" i="4"/>
  <c r="X105" i="4"/>
  <c r="W105" i="4"/>
  <c r="O105" i="4"/>
  <c r="M105" i="4"/>
  <c r="I105" i="4"/>
  <c r="G105" i="4"/>
  <c r="C105" i="4"/>
  <c r="X104" i="4"/>
  <c r="W104" i="4"/>
  <c r="O104" i="4"/>
  <c r="M104" i="4"/>
  <c r="I104" i="4"/>
  <c r="G104" i="4"/>
  <c r="C104" i="4"/>
  <c r="X103" i="4"/>
  <c r="W103" i="4"/>
  <c r="O103" i="4"/>
  <c r="M103" i="4"/>
  <c r="I103" i="4"/>
  <c r="G103" i="4"/>
  <c r="C103" i="4"/>
  <c r="X102" i="4"/>
  <c r="W102" i="4"/>
  <c r="O102" i="4"/>
  <c r="M102" i="4"/>
  <c r="I102" i="4"/>
  <c r="G102" i="4"/>
  <c r="C102" i="4"/>
  <c r="X101" i="4"/>
  <c r="W101" i="4"/>
  <c r="O101" i="4"/>
  <c r="M101" i="4"/>
  <c r="I101" i="4"/>
  <c r="G101" i="4"/>
  <c r="C101" i="4"/>
  <c r="N96" i="4"/>
  <c r="L96" i="4"/>
  <c r="K96" i="4"/>
  <c r="J96" i="4"/>
  <c r="F96" i="4"/>
  <c r="D96" i="4"/>
  <c r="C96" i="4"/>
  <c r="X95" i="4"/>
  <c r="W95" i="4"/>
  <c r="O95" i="4"/>
  <c r="M95" i="4"/>
  <c r="I95" i="4"/>
  <c r="G95" i="4"/>
  <c r="E95" i="4"/>
  <c r="X94" i="4"/>
  <c r="W94" i="4"/>
  <c r="O94" i="4"/>
  <c r="M94" i="4"/>
  <c r="I94" i="4"/>
  <c r="G94" i="4"/>
  <c r="E94" i="4"/>
  <c r="X93" i="4"/>
  <c r="W93" i="4"/>
  <c r="O93" i="4"/>
  <c r="M93" i="4"/>
  <c r="I93" i="4"/>
  <c r="G93" i="4"/>
  <c r="E93" i="4"/>
  <c r="X92" i="4"/>
  <c r="W92" i="4"/>
  <c r="O92" i="4"/>
  <c r="M92" i="4"/>
  <c r="I92" i="4"/>
  <c r="G92" i="4"/>
  <c r="E92" i="4"/>
  <c r="X91" i="4"/>
  <c r="W91" i="4"/>
  <c r="O91" i="4"/>
  <c r="M91" i="4"/>
  <c r="I91" i="4"/>
  <c r="G91" i="4"/>
  <c r="E91" i="4"/>
  <c r="P86" i="4"/>
  <c r="N86" i="4"/>
  <c r="M86" i="4"/>
  <c r="J86" i="4"/>
  <c r="H86" i="4"/>
  <c r="E122" i="4" s="1"/>
  <c r="F86" i="4"/>
  <c r="D122" i="4" s="1"/>
  <c r="D86" i="4"/>
  <c r="C122" i="4" s="1"/>
  <c r="C86" i="4"/>
  <c r="U86" i="4" s="1"/>
  <c r="X85" i="4"/>
  <c r="W85" i="4"/>
  <c r="Q85" i="4"/>
  <c r="O85" i="4"/>
  <c r="K85" i="4"/>
  <c r="I85" i="4"/>
  <c r="G85" i="4"/>
  <c r="E85" i="4"/>
  <c r="X84" i="4"/>
  <c r="W84" i="4"/>
  <c r="Q84" i="4"/>
  <c r="O84" i="4"/>
  <c r="K84" i="4"/>
  <c r="I84" i="4"/>
  <c r="G84" i="4"/>
  <c r="E84" i="4"/>
  <c r="X83" i="4"/>
  <c r="W83" i="4"/>
  <c r="Q83" i="4"/>
  <c r="O83" i="4"/>
  <c r="K83" i="4"/>
  <c r="I83" i="4"/>
  <c r="G83" i="4"/>
  <c r="E83" i="4"/>
  <c r="D127" i="5"/>
  <c r="C127" i="5"/>
  <c r="B127" i="5"/>
  <c r="E122" i="5"/>
  <c r="D122" i="5"/>
  <c r="C122" i="5"/>
  <c r="B122" i="5"/>
  <c r="N117" i="5"/>
  <c r="L117" i="5"/>
  <c r="K117" i="5"/>
  <c r="H117" i="5"/>
  <c r="F117" i="5"/>
  <c r="E117" i="5"/>
  <c r="D117" i="5"/>
  <c r="X116" i="5"/>
  <c r="W116" i="5"/>
  <c r="O116" i="5"/>
  <c r="M116" i="5"/>
  <c r="I116" i="5"/>
  <c r="G116" i="5"/>
  <c r="C116" i="5"/>
  <c r="X115" i="5"/>
  <c r="W115" i="5"/>
  <c r="O115" i="5"/>
  <c r="M115" i="5"/>
  <c r="I115" i="5"/>
  <c r="G115" i="5"/>
  <c r="C115" i="5"/>
  <c r="X114" i="5"/>
  <c r="W114" i="5"/>
  <c r="O114" i="5"/>
  <c r="M114" i="5"/>
  <c r="I114" i="5"/>
  <c r="G114" i="5"/>
  <c r="C114" i="5"/>
  <c r="X113" i="5"/>
  <c r="W113" i="5"/>
  <c r="O113" i="5"/>
  <c r="M113" i="5"/>
  <c r="I113" i="5"/>
  <c r="G113" i="5"/>
  <c r="C113" i="5"/>
  <c r="N108" i="5"/>
  <c r="L108" i="5"/>
  <c r="K108" i="5"/>
  <c r="H108" i="5"/>
  <c r="F108" i="5"/>
  <c r="E108" i="5"/>
  <c r="D108" i="5"/>
  <c r="X107" i="5"/>
  <c r="W107" i="5"/>
  <c r="O107" i="5"/>
  <c r="M107" i="5"/>
  <c r="I107" i="5"/>
  <c r="G107" i="5"/>
  <c r="C107" i="5"/>
  <c r="X106" i="5"/>
  <c r="W106" i="5"/>
  <c r="O106" i="5"/>
  <c r="M106" i="5"/>
  <c r="I106" i="5"/>
  <c r="G106" i="5"/>
  <c r="C106" i="5"/>
  <c r="X105" i="5"/>
  <c r="W105" i="5"/>
  <c r="O105" i="5"/>
  <c r="M105" i="5"/>
  <c r="I105" i="5"/>
  <c r="G105" i="5"/>
  <c r="C105" i="5"/>
  <c r="X104" i="5"/>
  <c r="W104" i="5"/>
  <c r="O104" i="5"/>
  <c r="M104" i="5"/>
  <c r="I104" i="5"/>
  <c r="G104" i="5"/>
  <c r="C104" i="5"/>
  <c r="X103" i="5"/>
  <c r="W103" i="5"/>
  <c r="O103" i="5"/>
  <c r="M103" i="5"/>
  <c r="I103" i="5"/>
  <c r="G103" i="5"/>
  <c r="C103" i="5"/>
  <c r="X102" i="5"/>
  <c r="W102" i="5"/>
  <c r="O102" i="5"/>
  <c r="M102" i="5"/>
  <c r="I102" i="5"/>
  <c r="G102" i="5"/>
  <c r="C102" i="5"/>
  <c r="N97" i="5"/>
  <c r="L97" i="5"/>
  <c r="K97" i="5"/>
  <c r="J97" i="5"/>
  <c r="F97" i="5"/>
  <c r="D97" i="5"/>
  <c r="C97" i="5"/>
  <c r="X96" i="5"/>
  <c r="W96" i="5"/>
  <c r="O96" i="5"/>
  <c r="M96" i="5"/>
  <c r="I96" i="5"/>
  <c r="G96" i="5"/>
  <c r="E96" i="5"/>
  <c r="X95" i="5"/>
  <c r="W95" i="5"/>
  <c r="O95" i="5"/>
  <c r="M95" i="5"/>
  <c r="I95" i="5"/>
  <c r="G95" i="5"/>
  <c r="E95" i="5"/>
  <c r="X94" i="5"/>
  <c r="W94" i="5"/>
  <c r="O94" i="5"/>
  <c r="M94" i="5"/>
  <c r="I94" i="5"/>
  <c r="G94" i="5"/>
  <c r="E94" i="5"/>
  <c r="X93" i="5"/>
  <c r="W93" i="5"/>
  <c r="O93" i="5"/>
  <c r="M93" i="5"/>
  <c r="I93" i="5"/>
  <c r="G93" i="5"/>
  <c r="E93" i="5"/>
  <c r="X92" i="5"/>
  <c r="W92" i="5"/>
  <c r="O92" i="5"/>
  <c r="M92" i="5"/>
  <c r="I92" i="5"/>
  <c r="G92" i="5"/>
  <c r="E92" i="5"/>
  <c r="P87" i="5"/>
  <c r="N87" i="5"/>
  <c r="M87" i="5"/>
  <c r="U87" i="5" s="1"/>
  <c r="J87" i="5"/>
  <c r="H87" i="5"/>
  <c r="E123" i="5" s="1"/>
  <c r="F87" i="5"/>
  <c r="D123" i="5" s="1"/>
  <c r="D87" i="5"/>
  <c r="C123" i="5" s="1"/>
  <c r="C87" i="5"/>
  <c r="B123" i="5" s="1"/>
  <c r="X86" i="5"/>
  <c r="W86" i="5"/>
  <c r="Q86" i="5"/>
  <c r="O86" i="5"/>
  <c r="K86" i="5"/>
  <c r="I86" i="5"/>
  <c r="G86" i="5"/>
  <c r="E86" i="5"/>
  <c r="X85" i="5"/>
  <c r="W85" i="5"/>
  <c r="Q85" i="5"/>
  <c r="O85" i="5"/>
  <c r="K85" i="5"/>
  <c r="I85" i="5"/>
  <c r="G85" i="5"/>
  <c r="E85" i="5"/>
  <c r="X84" i="5"/>
  <c r="W84" i="5"/>
  <c r="Q84" i="5"/>
  <c r="O84" i="5"/>
  <c r="K84" i="5"/>
  <c r="I84" i="5"/>
  <c r="G84" i="5"/>
  <c r="E84" i="5"/>
  <c r="M44" i="5"/>
  <c r="M45" i="5"/>
  <c r="M46" i="5"/>
  <c r="M43" i="5"/>
  <c r="D127" i="3"/>
  <c r="C127" i="3"/>
  <c r="B127" i="3"/>
  <c r="E122" i="3"/>
  <c r="D122" i="3"/>
  <c r="C122" i="3"/>
  <c r="B122" i="3"/>
  <c r="N117" i="3"/>
  <c r="L117" i="3"/>
  <c r="K117" i="3"/>
  <c r="H117" i="3"/>
  <c r="F117" i="3"/>
  <c r="E117" i="3"/>
  <c r="D117" i="3"/>
  <c r="X116" i="3"/>
  <c r="W116" i="3"/>
  <c r="O116" i="3"/>
  <c r="I116" i="3"/>
  <c r="G116" i="3"/>
  <c r="C116" i="3"/>
  <c r="X115" i="3"/>
  <c r="W115" i="3"/>
  <c r="O115" i="3"/>
  <c r="I115" i="3"/>
  <c r="G115" i="3"/>
  <c r="C115" i="3"/>
  <c r="X114" i="3"/>
  <c r="W114" i="3"/>
  <c r="O114" i="3"/>
  <c r="I114" i="3"/>
  <c r="G114" i="3"/>
  <c r="C114" i="3"/>
  <c r="X113" i="3"/>
  <c r="W113" i="3"/>
  <c r="O113" i="3"/>
  <c r="I113" i="3"/>
  <c r="G113" i="3"/>
  <c r="C113" i="3"/>
  <c r="N108" i="3"/>
  <c r="L108" i="3"/>
  <c r="K108" i="3"/>
  <c r="H108" i="3"/>
  <c r="F108" i="3"/>
  <c r="E108" i="3"/>
  <c r="D108" i="3"/>
  <c r="X107" i="3"/>
  <c r="W107" i="3"/>
  <c r="O107" i="3"/>
  <c r="M107" i="3"/>
  <c r="I107" i="3"/>
  <c r="G107" i="3"/>
  <c r="C107" i="3"/>
  <c r="X106" i="3"/>
  <c r="W106" i="3"/>
  <c r="O106" i="3"/>
  <c r="M106" i="3"/>
  <c r="I106" i="3"/>
  <c r="G106" i="3"/>
  <c r="C106" i="3"/>
  <c r="X105" i="3"/>
  <c r="W105" i="3"/>
  <c r="O105" i="3"/>
  <c r="M105" i="3"/>
  <c r="I105" i="3"/>
  <c r="G105" i="3"/>
  <c r="C105" i="3"/>
  <c r="X104" i="3"/>
  <c r="W104" i="3"/>
  <c r="O104" i="3"/>
  <c r="M104" i="3"/>
  <c r="I104" i="3"/>
  <c r="G104" i="3"/>
  <c r="C104" i="3"/>
  <c r="X103" i="3"/>
  <c r="W103" i="3"/>
  <c r="O103" i="3"/>
  <c r="M103" i="3"/>
  <c r="I103" i="3"/>
  <c r="G103" i="3"/>
  <c r="C103" i="3"/>
  <c r="X102" i="3"/>
  <c r="W102" i="3"/>
  <c r="O102" i="3"/>
  <c r="M102" i="3"/>
  <c r="I102" i="3"/>
  <c r="G102" i="3"/>
  <c r="C102" i="3"/>
  <c r="N97" i="3"/>
  <c r="L97" i="3"/>
  <c r="K97" i="3"/>
  <c r="J97" i="3"/>
  <c r="F97" i="3"/>
  <c r="D97" i="3"/>
  <c r="C97" i="3"/>
  <c r="X96" i="3"/>
  <c r="W96" i="3"/>
  <c r="O96" i="3"/>
  <c r="M96" i="3"/>
  <c r="I96" i="3"/>
  <c r="G96" i="3"/>
  <c r="E96" i="3"/>
  <c r="X95" i="3"/>
  <c r="W95" i="3"/>
  <c r="O95" i="3"/>
  <c r="M95" i="3"/>
  <c r="I95" i="3"/>
  <c r="G95" i="3"/>
  <c r="E95" i="3"/>
  <c r="X94" i="3"/>
  <c r="W94" i="3"/>
  <c r="O94" i="3"/>
  <c r="M94" i="3"/>
  <c r="I94" i="3"/>
  <c r="G94" i="3"/>
  <c r="E94" i="3"/>
  <c r="X93" i="3"/>
  <c r="W93" i="3"/>
  <c r="O93" i="3"/>
  <c r="M93" i="3"/>
  <c r="I93" i="3"/>
  <c r="G93" i="3"/>
  <c r="E93" i="3"/>
  <c r="X92" i="3"/>
  <c r="W92" i="3"/>
  <c r="O92" i="3"/>
  <c r="M92" i="3"/>
  <c r="I92" i="3"/>
  <c r="G92" i="3"/>
  <c r="E92" i="3"/>
  <c r="P87" i="3"/>
  <c r="N87" i="3"/>
  <c r="M87" i="3"/>
  <c r="J87" i="3"/>
  <c r="H87" i="3"/>
  <c r="E123" i="3" s="1"/>
  <c r="F87" i="3"/>
  <c r="D123" i="3" s="1"/>
  <c r="D87" i="3"/>
  <c r="C123" i="3" s="1"/>
  <c r="C87" i="3"/>
  <c r="T87" i="3" s="1"/>
  <c r="X86" i="3"/>
  <c r="W86" i="3"/>
  <c r="Q86" i="3"/>
  <c r="O86" i="3"/>
  <c r="K86" i="3"/>
  <c r="I86" i="3"/>
  <c r="G86" i="3"/>
  <c r="E86" i="3"/>
  <c r="X85" i="3"/>
  <c r="W85" i="3"/>
  <c r="Q85" i="3"/>
  <c r="O85" i="3"/>
  <c r="K85" i="3"/>
  <c r="I85" i="3"/>
  <c r="G85" i="3"/>
  <c r="E85" i="3"/>
  <c r="X84" i="3"/>
  <c r="W84" i="3"/>
  <c r="Q84" i="3"/>
  <c r="O84" i="3"/>
  <c r="K84" i="3"/>
  <c r="I84" i="3"/>
  <c r="G84" i="3"/>
  <c r="E84" i="3"/>
  <c r="D127" i="2"/>
  <c r="C127" i="2"/>
  <c r="B127" i="2"/>
  <c r="E122" i="2"/>
  <c r="D122" i="2"/>
  <c r="C122" i="2"/>
  <c r="B122" i="2"/>
  <c r="N117" i="2"/>
  <c r="L117" i="2"/>
  <c r="K117" i="2"/>
  <c r="H117" i="2"/>
  <c r="F117" i="2"/>
  <c r="E117" i="2"/>
  <c r="D117" i="2"/>
  <c r="X116" i="2"/>
  <c r="W116" i="2"/>
  <c r="O116" i="2"/>
  <c r="I116" i="2"/>
  <c r="G116" i="2"/>
  <c r="C116" i="2"/>
  <c r="X115" i="2"/>
  <c r="W115" i="2"/>
  <c r="O115" i="2"/>
  <c r="I115" i="2"/>
  <c r="G115" i="2"/>
  <c r="C115" i="2"/>
  <c r="X114" i="2"/>
  <c r="W114" i="2"/>
  <c r="O114" i="2"/>
  <c r="I114" i="2"/>
  <c r="G114" i="2"/>
  <c r="C114" i="2"/>
  <c r="X113" i="2"/>
  <c r="W113" i="2"/>
  <c r="O113" i="2"/>
  <c r="I113" i="2"/>
  <c r="G113" i="2"/>
  <c r="C113" i="2"/>
  <c r="N108" i="2"/>
  <c r="L108" i="2"/>
  <c r="K108" i="2"/>
  <c r="H108" i="2"/>
  <c r="F108" i="2"/>
  <c r="E108" i="2"/>
  <c r="D108" i="2"/>
  <c r="X107" i="2"/>
  <c r="W107" i="2"/>
  <c r="O107" i="2"/>
  <c r="M107" i="2"/>
  <c r="I107" i="2"/>
  <c r="G107" i="2"/>
  <c r="C107" i="2"/>
  <c r="X106" i="2"/>
  <c r="W106" i="2"/>
  <c r="O106" i="2"/>
  <c r="M106" i="2"/>
  <c r="I106" i="2"/>
  <c r="G106" i="2"/>
  <c r="C106" i="2"/>
  <c r="X105" i="2"/>
  <c r="W105" i="2"/>
  <c r="O105" i="2"/>
  <c r="M105" i="2"/>
  <c r="I105" i="2"/>
  <c r="G105" i="2"/>
  <c r="C105" i="2"/>
  <c r="X104" i="2"/>
  <c r="W104" i="2"/>
  <c r="O104" i="2"/>
  <c r="M104" i="2"/>
  <c r="I104" i="2"/>
  <c r="G104" i="2"/>
  <c r="C104" i="2"/>
  <c r="X103" i="2"/>
  <c r="W103" i="2"/>
  <c r="O103" i="2"/>
  <c r="M103" i="2"/>
  <c r="I103" i="2"/>
  <c r="G103" i="2"/>
  <c r="C103" i="2"/>
  <c r="X102" i="2"/>
  <c r="W102" i="2"/>
  <c r="O102" i="2"/>
  <c r="M102" i="2"/>
  <c r="I102" i="2"/>
  <c r="G102" i="2"/>
  <c r="C102" i="2"/>
  <c r="N97" i="2"/>
  <c r="L97" i="2"/>
  <c r="K97" i="2"/>
  <c r="J97" i="2"/>
  <c r="F97" i="2"/>
  <c r="D97" i="2"/>
  <c r="C97" i="2"/>
  <c r="X96" i="2"/>
  <c r="W96" i="2"/>
  <c r="O96" i="2"/>
  <c r="M96" i="2"/>
  <c r="I96" i="2"/>
  <c r="G96" i="2"/>
  <c r="E96" i="2"/>
  <c r="X95" i="2"/>
  <c r="W95" i="2"/>
  <c r="O95" i="2"/>
  <c r="M95" i="2"/>
  <c r="I95" i="2"/>
  <c r="G95" i="2"/>
  <c r="E95" i="2"/>
  <c r="X94" i="2"/>
  <c r="W94" i="2"/>
  <c r="O94" i="2"/>
  <c r="M94" i="2"/>
  <c r="I94" i="2"/>
  <c r="G94" i="2"/>
  <c r="E94" i="2"/>
  <c r="X93" i="2"/>
  <c r="W93" i="2"/>
  <c r="O93" i="2"/>
  <c r="M93" i="2"/>
  <c r="I93" i="2"/>
  <c r="G93" i="2"/>
  <c r="E93" i="2"/>
  <c r="X92" i="2"/>
  <c r="W92" i="2"/>
  <c r="O92" i="2"/>
  <c r="M92" i="2"/>
  <c r="I92" i="2"/>
  <c r="G92" i="2"/>
  <c r="E92" i="2"/>
  <c r="P87" i="2"/>
  <c r="N87" i="2"/>
  <c r="M87" i="2"/>
  <c r="J87" i="2"/>
  <c r="H87" i="2"/>
  <c r="E123" i="2" s="1"/>
  <c r="F87" i="2"/>
  <c r="D123" i="2" s="1"/>
  <c r="D87" i="2"/>
  <c r="C123" i="2" s="1"/>
  <c r="C87" i="2"/>
  <c r="T87" i="2" s="1"/>
  <c r="X86" i="2"/>
  <c r="W86" i="2"/>
  <c r="Q86" i="2"/>
  <c r="O86" i="2"/>
  <c r="K86" i="2"/>
  <c r="I86" i="2"/>
  <c r="G86" i="2"/>
  <c r="E86" i="2"/>
  <c r="X85" i="2"/>
  <c r="W85" i="2"/>
  <c r="Q85" i="2"/>
  <c r="O85" i="2"/>
  <c r="K85" i="2"/>
  <c r="I85" i="2"/>
  <c r="G85" i="2"/>
  <c r="E85" i="2"/>
  <c r="X84" i="2"/>
  <c r="W84" i="2"/>
  <c r="Q84" i="2"/>
  <c r="O84" i="2"/>
  <c r="K84" i="2"/>
  <c r="I84" i="2"/>
  <c r="G84" i="2"/>
  <c r="E84" i="2"/>
  <c r="D127" i="1"/>
  <c r="C127" i="1"/>
  <c r="B127" i="1"/>
  <c r="E122" i="1"/>
  <c r="D122" i="1"/>
  <c r="C122" i="1"/>
  <c r="B122" i="1"/>
  <c r="N117" i="1"/>
  <c r="L117" i="1"/>
  <c r="K117" i="1"/>
  <c r="H117" i="1"/>
  <c r="F117" i="1"/>
  <c r="E117" i="1"/>
  <c r="D117" i="1"/>
  <c r="X116" i="1"/>
  <c r="W116" i="1"/>
  <c r="O116" i="1"/>
  <c r="I116" i="1"/>
  <c r="G116" i="1"/>
  <c r="C116" i="1"/>
  <c r="X115" i="1"/>
  <c r="W115" i="1"/>
  <c r="O115" i="1"/>
  <c r="I115" i="1"/>
  <c r="G115" i="1"/>
  <c r="C115" i="1"/>
  <c r="X114" i="1"/>
  <c r="W114" i="1"/>
  <c r="O114" i="1"/>
  <c r="I114" i="1"/>
  <c r="G114" i="1"/>
  <c r="C114" i="1"/>
  <c r="X113" i="1"/>
  <c r="W113" i="1"/>
  <c r="O113" i="1"/>
  <c r="I113" i="1"/>
  <c r="G113" i="1"/>
  <c r="C113" i="1"/>
  <c r="N108" i="1"/>
  <c r="L108" i="1"/>
  <c r="K108" i="1"/>
  <c r="H108" i="1"/>
  <c r="F108" i="1"/>
  <c r="E108" i="1"/>
  <c r="D108" i="1"/>
  <c r="X107" i="1"/>
  <c r="W107" i="1"/>
  <c r="O107" i="1"/>
  <c r="M107" i="1"/>
  <c r="I107" i="1"/>
  <c r="G107" i="1"/>
  <c r="C107" i="1"/>
  <c r="X106" i="1"/>
  <c r="W106" i="1"/>
  <c r="O106" i="1"/>
  <c r="M106" i="1"/>
  <c r="I106" i="1"/>
  <c r="G106" i="1"/>
  <c r="C106" i="1"/>
  <c r="X105" i="1"/>
  <c r="W105" i="1"/>
  <c r="O105" i="1"/>
  <c r="M105" i="1"/>
  <c r="I105" i="1"/>
  <c r="G105" i="1"/>
  <c r="C105" i="1"/>
  <c r="X104" i="1"/>
  <c r="W104" i="1"/>
  <c r="O104" i="1"/>
  <c r="M104" i="1"/>
  <c r="I104" i="1"/>
  <c r="G104" i="1"/>
  <c r="C104" i="1"/>
  <c r="X103" i="1"/>
  <c r="W103" i="1"/>
  <c r="O103" i="1"/>
  <c r="M103" i="1"/>
  <c r="I103" i="1"/>
  <c r="G103" i="1"/>
  <c r="C103" i="1"/>
  <c r="X102" i="1"/>
  <c r="W102" i="1"/>
  <c r="O102" i="1"/>
  <c r="M102" i="1"/>
  <c r="I102" i="1"/>
  <c r="G102" i="1"/>
  <c r="C102" i="1"/>
  <c r="N97" i="1"/>
  <c r="L97" i="1"/>
  <c r="K97" i="1"/>
  <c r="J97" i="1"/>
  <c r="F97" i="1"/>
  <c r="D97" i="1"/>
  <c r="C97" i="1"/>
  <c r="X96" i="1"/>
  <c r="W96" i="1"/>
  <c r="O96" i="1"/>
  <c r="M96" i="1"/>
  <c r="I96" i="1"/>
  <c r="G96" i="1"/>
  <c r="E96" i="1"/>
  <c r="X95" i="1"/>
  <c r="W95" i="1"/>
  <c r="O95" i="1"/>
  <c r="M95" i="1"/>
  <c r="I95" i="1"/>
  <c r="G95" i="1"/>
  <c r="E95" i="1"/>
  <c r="X94" i="1"/>
  <c r="W94" i="1"/>
  <c r="O94" i="1"/>
  <c r="M94" i="1"/>
  <c r="I94" i="1"/>
  <c r="G94" i="1"/>
  <c r="E94" i="1"/>
  <c r="X93" i="1"/>
  <c r="W93" i="1"/>
  <c r="O93" i="1"/>
  <c r="M93" i="1"/>
  <c r="I93" i="1"/>
  <c r="G93" i="1"/>
  <c r="E93" i="1"/>
  <c r="X92" i="1"/>
  <c r="W92" i="1"/>
  <c r="O92" i="1"/>
  <c r="M92" i="1"/>
  <c r="I92" i="1"/>
  <c r="G92" i="1"/>
  <c r="E92" i="1"/>
  <c r="P87" i="1"/>
  <c r="N87" i="1"/>
  <c r="M87" i="1"/>
  <c r="J87" i="1"/>
  <c r="H87" i="1"/>
  <c r="E123" i="1" s="1"/>
  <c r="F87" i="1"/>
  <c r="D123" i="1" s="1"/>
  <c r="D87" i="1"/>
  <c r="C123" i="1" s="1"/>
  <c r="C87" i="1"/>
  <c r="T87" i="1" s="1"/>
  <c r="X86" i="1"/>
  <c r="W86" i="1"/>
  <c r="Q86" i="1"/>
  <c r="O86" i="1"/>
  <c r="K86" i="1"/>
  <c r="I86" i="1"/>
  <c r="G86" i="1"/>
  <c r="E86" i="1"/>
  <c r="X85" i="1"/>
  <c r="W85" i="1"/>
  <c r="Q85" i="1"/>
  <c r="O85" i="1"/>
  <c r="K85" i="1"/>
  <c r="I85" i="1"/>
  <c r="G85" i="1"/>
  <c r="E85" i="1"/>
  <c r="X84" i="1"/>
  <c r="W84" i="1"/>
  <c r="Q84" i="1"/>
  <c r="O84" i="1"/>
  <c r="K84" i="1"/>
  <c r="I84" i="1"/>
  <c r="G84" i="1"/>
  <c r="E84" i="1"/>
  <c r="Q176" i="1"/>
  <c r="P176" i="1"/>
  <c r="O176" i="1"/>
  <c r="L176" i="1"/>
  <c r="K176" i="1"/>
  <c r="I176" i="1"/>
  <c r="D176" i="1"/>
  <c r="Q174" i="1"/>
  <c r="P174" i="1"/>
  <c r="O174" i="1"/>
  <c r="L174" i="1"/>
  <c r="K174" i="1"/>
  <c r="I174" i="1"/>
  <c r="D174" i="1"/>
  <c r="Q172" i="1"/>
  <c r="P172" i="1"/>
  <c r="O172" i="1"/>
  <c r="L172" i="1"/>
  <c r="K172" i="1"/>
  <c r="I172" i="1"/>
  <c r="D172" i="1"/>
  <c r="T170" i="1"/>
  <c r="S170" i="1"/>
  <c r="Q170" i="1"/>
  <c r="P170" i="1"/>
  <c r="O170" i="1"/>
  <c r="L170" i="1"/>
  <c r="J170" i="1"/>
  <c r="D170" i="1"/>
  <c r="Q166" i="1"/>
  <c r="P166" i="1"/>
  <c r="O166" i="1"/>
  <c r="L166" i="1"/>
  <c r="K166" i="1"/>
  <c r="I166" i="1"/>
  <c r="D166" i="1"/>
  <c r="Q164" i="1"/>
  <c r="P164" i="1"/>
  <c r="O164" i="1"/>
  <c r="L164" i="1"/>
  <c r="K164" i="1"/>
  <c r="I164" i="1"/>
  <c r="D164" i="1"/>
  <c r="Q162" i="1"/>
  <c r="P162" i="1"/>
  <c r="O162" i="1"/>
  <c r="L162" i="1"/>
  <c r="K162" i="1"/>
  <c r="I162" i="1"/>
  <c r="D162" i="1"/>
  <c r="T160" i="1"/>
  <c r="S160" i="1"/>
  <c r="Q160" i="1"/>
  <c r="P160" i="1"/>
  <c r="O160" i="1"/>
  <c r="L160" i="1"/>
  <c r="J160" i="1"/>
  <c r="D160" i="1"/>
  <c r="J156" i="1"/>
  <c r="H156" i="1"/>
  <c r="G156" i="1"/>
  <c r="F156" i="1"/>
  <c r="E156" i="1"/>
  <c r="C156" i="1"/>
  <c r="D156" i="1" s="1"/>
  <c r="B156" i="1"/>
  <c r="J154" i="1"/>
  <c r="H154" i="1"/>
  <c r="G154" i="1"/>
  <c r="F154" i="1"/>
  <c r="E154" i="1"/>
  <c r="C154" i="1"/>
  <c r="B154" i="1"/>
  <c r="J152" i="1"/>
  <c r="H152" i="1"/>
  <c r="G152" i="1"/>
  <c r="F152" i="1"/>
  <c r="E152" i="1"/>
  <c r="C152" i="1"/>
  <c r="B152" i="1"/>
  <c r="K150" i="1"/>
  <c r="I150" i="1"/>
  <c r="H150" i="1"/>
  <c r="G150" i="1"/>
  <c r="F150" i="1"/>
  <c r="E150" i="1"/>
  <c r="C150" i="1"/>
  <c r="B150" i="1"/>
  <c r="G16" i="5"/>
  <c r="D17" i="5"/>
  <c r="T105" i="5" s="1"/>
  <c r="M26" i="4"/>
  <c r="X25" i="4"/>
  <c r="J44" i="35" s="1"/>
  <c r="W25" i="4"/>
  <c r="A44" i="35" s="1"/>
  <c r="O25" i="4"/>
  <c r="M25" i="4"/>
  <c r="I25" i="4"/>
  <c r="G25" i="4"/>
  <c r="E25" i="4"/>
  <c r="X24" i="4"/>
  <c r="W24" i="4"/>
  <c r="O24" i="4"/>
  <c r="M24" i="4"/>
  <c r="I24" i="4"/>
  <c r="G24" i="4"/>
  <c r="E24" i="4"/>
  <c r="X23" i="4"/>
  <c r="W23" i="4"/>
  <c r="O23" i="4"/>
  <c r="M23" i="4"/>
  <c r="I23" i="4"/>
  <c r="G23" i="4"/>
  <c r="E23" i="4"/>
  <c r="X22" i="4"/>
  <c r="W22" i="4"/>
  <c r="O22" i="4"/>
  <c r="M22" i="4"/>
  <c r="I22" i="4"/>
  <c r="G22" i="4"/>
  <c r="E22" i="4"/>
  <c r="O35" i="2"/>
  <c r="M35" i="2"/>
  <c r="I35" i="2"/>
  <c r="G35" i="2"/>
  <c r="C35" i="2"/>
  <c r="O34" i="2"/>
  <c r="M34" i="2"/>
  <c r="I34" i="2"/>
  <c r="G34" i="2"/>
  <c r="C34" i="2"/>
  <c r="O33" i="2"/>
  <c r="M33" i="2"/>
  <c r="I33" i="2"/>
  <c r="G33" i="2"/>
  <c r="C33" i="2"/>
  <c r="O32" i="2"/>
  <c r="M32" i="2"/>
  <c r="I32" i="2"/>
  <c r="G32" i="2"/>
  <c r="C32" i="2"/>
  <c r="O25" i="2"/>
  <c r="M25" i="2"/>
  <c r="I25" i="2"/>
  <c r="G25" i="2"/>
  <c r="E25" i="2"/>
  <c r="O24" i="2"/>
  <c r="M24" i="2"/>
  <c r="I24" i="2"/>
  <c r="G24" i="2"/>
  <c r="E24" i="2"/>
  <c r="O23" i="2"/>
  <c r="M23" i="2"/>
  <c r="I23" i="2"/>
  <c r="G23" i="2"/>
  <c r="E23" i="2"/>
  <c r="O22" i="2"/>
  <c r="M22" i="2"/>
  <c r="I22" i="2"/>
  <c r="G22" i="2"/>
  <c r="E22" i="2"/>
  <c r="Q14" i="2"/>
  <c r="O14" i="2"/>
  <c r="K14" i="2"/>
  <c r="I14" i="2"/>
  <c r="G14" i="2"/>
  <c r="E14" i="2"/>
  <c r="E15" i="2"/>
  <c r="G15" i="2"/>
  <c r="I15" i="2"/>
  <c r="K15" i="2"/>
  <c r="O15" i="2"/>
  <c r="W32" i="29"/>
  <c r="W33" i="29"/>
  <c r="W34" i="29"/>
  <c r="W35" i="29"/>
  <c r="W36" i="29"/>
  <c r="W26" i="31"/>
  <c r="W25" i="31"/>
  <c r="W24" i="31"/>
  <c r="W23" i="31"/>
  <c r="W22" i="31"/>
  <c r="W23" i="30"/>
  <c r="W24" i="30"/>
  <c r="W25" i="30"/>
  <c r="W26" i="30"/>
  <c r="W22" i="30"/>
  <c r="W23" i="29"/>
  <c r="W24" i="29"/>
  <c r="W25" i="29"/>
  <c r="W26" i="29"/>
  <c r="W22" i="29"/>
  <c r="W23" i="28"/>
  <c r="W24" i="28"/>
  <c r="W25" i="28"/>
  <c r="W26" i="28"/>
  <c r="W22" i="28"/>
  <c r="W23" i="27"/>
  <c r="W24" i="27"/>
  <c r="W25" i="27"/>
  <c r="W26" i="27"/>
  <c r="W22" i="27"/>
  <c r="W23" i="26"/>
  <c r="W24" i="26"/>
  <c r="W25" i="26"/>
  <c r="W22" i="26"/>
  <c r="W23" i="25"/>
  <c r="W24" i="25"/>
  <c r="W25" i="25"/>
  <c r="W26" i="25"/>
  <c r="A456" i="35" s="1"/>
  <c r="W22" i="25"/>
  <c r="W23" i="24"/>
  <c r="W24" i="24"/>
  <c r="W25" i="24"/>
  <c r="W26" i="24"/>
  <c r="W22" i="24"/>
  <c r="W23" i="23"/>
  <c r="W24" i="23"/>
  <c r="W25" i="23"/>
  <c r="A419" i="35" s="1"/>
  <c r="W26" i="23"/>
  <c r="W22" i="23"/>
  <c r="W23" i="22"/>
  <c r="W24" i="22"/>
  <c r="W25" i="22"/>
  <c r="W26" i="22"/>
  <c r="W22" i="22"/>
  <c r="W23" i="21"/>
  <c r="W24" i="21"/>
  <c r="W25" i="21"/>
  <c r="W26" i="21"/>
  <c r="W22" i="21"/>
  <c r="W23" i="34"/>
  <c r="W24" i="34"/>
  <c r="W25" i="34"/>
  <c r="W26" i="34"/>
  <c r="W22" i="34"/>
  <c r="W23" i="20"/>
  <c r="W24" i="20"/>
  <c r="W25" i="20"/>
  <c r="W26" i="20"/>
  <c r="W22" i="20"/>
  <c r="W23" i="18"/>
  <c r="W24" i="18"/>
  <c r="W25" i="18"/>
  <c r="W26" i="18"/>
  <c r="W22" i="18"/>
  <c r="W23" i="17"/>
  <c r="W24" i="17"/>
  <c r="W25" i="17"/>
  <c r="W26" i="17"/>
  <c r="W22" i="17"/>
  <c r="W23" i="19"/>
  <c r="W24" i="19"/>
  <c r="W25" i="19"/>
  <c r="W26" i="19"/>
  <c r="W22" i="19"/>
  <c r="W23" i="16"/>
  <c r="W24" i="16"/>
  <c r="W25" i="16"/>
  <c r="W26" i="16"/>
  <c r="W22" i="16"/>
  <c r="W23" i="15"/>
  <c r="W24" i="15"/>
  <c r="W25" i="15"/>
  <c r="W26" i="15"/>
  <c r="W22" i="15"/>
  <c r="W23" i="14"/>
  <c r="W24" i="14"/>
  <c r="W25" i="14"/>
  <c r="W26" i="14"/>
  <c r="W22" i="14"/>
  <c r="W23" i="13"/>
  <c r="W24" i="13"/>
  <c r="W25" i="13"/>
  <c r="W26" i="13"/>
  <c r="W22" i="13"/>
  <c r="W23" i="12"/>
  <c r="W24" i="12"/>
  <c r="W25" i="12"/>
  <c r="W26" i="12"/>
  <c r="W22" i="12"/>
  <c r="W23" i="11"/>
  <c r="W24" i="11"/>
  <c r="W25" i="11"/>
  <c r="W26" i="11"/>
  <c r="W22" i="11"/>
  <c r="W23" i="10"/>
  <c r="W24" i="10"/>
  <c r="W25" i="10"/>
  <c r="W26" i="10"/>
  <c r="W22" i="10"/>
  <c r="W23" i="9"/>
  <c r="W24" i="9"/>
  <c r="W25" i="9"/>
  <c r="W26" i="9"/>
  <c r="A152" i="35" s="1"/>
  <c r="W22" i="9"/>
  <c r="W23" i="8"/>
  <c r="W24" i="8"/>
  <c r="W25" i="8"/>
  <c r="W26" i="8"/>
  <c r="W22" i="8"/>
  <c r="W23" i="7"/>
  <c r="W24" i="7"/>
  <c r="W25" i="7"/>
  <c r="A116" i="35" s="1"/>
  <c r="W26" i="7"/>
  <c r="A117" i="35" s="1"/>
  <c r="W22" i="7"/>
  <c r="W23" i="6"/>
  <c r="W24" i="6"/>
  <c r="W25" i="6"/>
  <c r="W26" i="6"/>
  <c r="W22" i="6"/>
  <c r="W23" i="5"/>
  <c r="W24" i="5"/>
  <c r="W25" i="5"/>
  <c r="W26" i="5"/>
  <c r="W22" i="5"/>
  <c r="W26" i="4"/>
  <c r="W23" i="3"/>
  <c r="W24" i="3"/>
  <c r="W25" i="3"/>
  <c r="W26" i="3"/>
  <c r="W22" i="3"/>
  <c r="W23" i="2"/>
  <c r="W24" i="2"/>
  <c r="W25" i="2"/>
  <c r="W26" i="2"/>
  <c r="W22" i="2"/>
  <c r="W23" i="1"/>
  <c r="W24" i="1"/>
  <c r="W25" i="1"/>
  <c r="W26" i="1"/>
  <c r="W22" i="1"/>
  <c r="X44" i="10"/>
  <c r="W44" i="10"/>
  <c r="O44" i="10"/>
  <c r="I44" i="10"/>
  <c r="G44" i="10"/>
  <c r="C44" i="10"/>
  <c r="X43" i="10"/>
  <c r="W43" i="10"/>
  <c r="O43" i="10"/>
  <c r="I43" i="10"/>
  <c r="G43" i="10"/>
  <c r="C43" i="10"/>
  <c r="X34" i="10"/>
  <c r="W34" i="10"/>
  <c r="O34" i="10"/>
  <c r="M34" i="10"/>
  <c r="I34" i="10"/>
  <c r="G34" i="10"/>
  <c r="C34" i="10"/>
  <c r="L176" i="25"/>
  <c r="K176" i="25"/>
  <c r="I176" i="25"/>
  <c r="D176" i="25"/>
  <c r="L174" i="25"/>
  <c r="K174" i="25"/>
  <c r="I174" i="25"/>
  <c r="D174" i="25"/>
  <c r="L172" i="25"/>
  <c r="K172" i="25"/>
  <c r="I172" i="25"/>
  <c r="D172" i="25"/>
  <c r="L170" i="25"/>
  <c r="J170" i="25"/>
  <c r="D170" i="25"/>
  <c r="E15" i="30"/>
  <c r="D127" i="26"/>
  <c r="C127" i="26"/>
  <c r="B127" i="26"/>
  <c r="E122" i="26"/>
  <c r="D122" i="26"/>
  <c r="C122" i="26"/>
  <c r="B122" i="26"/>
  <c r="N117" i="26"/>
  <c r="L117" i="26"/>
  <c r="K117" i="26"/>
  <c r="H117" i="26"/>
  <c r="F117" i="26"/>
  <c r="E117" i="26"/>
  <c r="D117" i="26"/>
  <c r="X116" i="26"/>
  <c r="W116" i="26"/>
  <c r="O116" i="26"/>
  <c r="I116" i="26"/>
  <c r="G116" i="26"/>
  <c r="C116" i="26"/>
  <c r="X115" i="26"/>
  <c r="W115" i="26"/>
  <c r="O115" i="26"/>
  <c r="I115" i="26"/>
  <c r="G115" i="26"/>
  <c r="C115" i="26"/>
  <c r="X114" i="26"/>
  <c r="W114" i="26"/>
  <c r="O114" i="26"/>
  <c r="I114" i="26"/>
  <c r="G114" i="26"/>
  <c r="C114" i="26"/>
  <c r="X113" i="26"/>
  <c r="W113" i="26"/>
  <c r="O113" i="26"/>
  <c r="I113" i="26"/>
  <c r="G113" i="26"/>
  <c r="C113" i="26"/>
  <c r="N108" i="26"/>
  <c r="L108" i="26"/>
  <c r="K108" i="26"/>
  <c r="H108" i="26"/>
  <c r="F108" i="26"/>
  <c r="E108" i="26"/>
  <c r="D108" i="26"/>
  <c r="X107" i="26"/>
  <c r="W107" i="26"/>
  <c r="O107" i="26"/>
  <c r="M107" i="26"/>
  <c r="I107" i="26"/>
  <c r="G107" i="26"/>
  <c r="C107" i="26"/>
  <c r="X106" i="26"/>
  <c r="W106" i="26"/>
  <c r="O106" i="26"/>
  <c r="M106" i="26"/>
  <c r="I106" i="26"/>
  <c r="G106" i="26"/>
  <c r="C106" i="26"/>
  <c r="X105" i="26"/>
  <c r="W105" i="26"/>
  <c r="O105" i="26"/>
  <c r="M105" i="26"/>
  <c r="I105" i="26"/>
  <c r="G105" i="26"/>
  <c r="C105" i="26"/>
  <c r="X104" i="26"/>
  <c r="W104" i="26"/>
  <c r="O104" i="26"/>
  <c r="M104" i="26"/>
  <c r="I104" i="26"/>
  <c r="G104" i="26"/>
  <c r="C104" i="26"/>
  <c r="X103" i="26"/>
  <c r="W103" i="26"/>
  <c r="O103" i="26"/>
  <c r="M103" i="26"/>
  <c r="I103" i="26"/>
  <c r="G103" i="26"/>
  <c r="C103" i="26"/>
  <c r="X102" i="26"/>
  <c r="W102" i="26"/>
  <c r="O102" i="26"/>
  <c r="M102" i="26"/>
  <c r="I102" i="26"/>
  <c r="G102" i="26"/>
  <c r="C102" i="26"/>
  <c r="N97" i="26"/>
  <c r="L97" i="26"/>
  <c r="K97" i="26"/>
  <c r="J97" i="26"/>
  <c r="F97" i="26"/>
  <c r="D97" i="26"/>
  <c r="C97" i="26"/>
  <c r="X96" i="26"/>
  <c r="O96" i="26"/>
  <c r="M96" i="26"/>
  <c r="I96" i="26"/>
  <c r="G96" i="26"/>
  <c r="E96" i="26"/>
  <c r="X95" i="26"/>
  <c r="O95" i="26"/>
  <c r="M95" i="26"/>
  <c r="I95" i="26"/>
  <c r="G95" i="26"/>
  <c r="E95" i="26"/>
  <c r="X94" i="26"/>
  <c r="O94" i="26"/>
  <c r="M94" i="26"/>
  <c r="I94" i="26"/>
  <c r="G94" i="26"/>
  <c r="E94" i="26"/>
  <c r="X93" i="26"/>
  <c r="O93" i="26"/>
  <c r="M93" i="26"/>
  <c r="I93" i="26"/>
  <c r="G93" i="26"/>
  <c r="E93" i="26"/>
  <c r="X92" i="26"/>
  <c r="O92" i="26"/>
  <c r="M92" i="26"/>
  <c r="I92" i="26"/>
  <c r="G92" i="26"/>
  <c r="E92" i="26"/>
  <c r="P87" i="26"/>
  <c r="N87" i="26"/>
  <c r="M87" i="26"/>
  <c r="J87" i="26"/>
  <c r="H87" i="26"/>
  <c r="E123" i="26" s="1"/>
  <c r="F87" i="26"/>
  <c r="D123" i="26" s="1"/>
  <c r="D87" i="26"/>
  <c r="C123" i="26" s="1"/>
  <c r="C87" i="26"/>
  <c r="X86" i="26"/>
  <c r="W86" i="26"/>
  <c r="Q86" i="26"/>
  <c r="O86" i="26"/>
  <c r="K86" i="26"/>
  <c r="I86" i="26"/>
  <c r="G86" i="26"/>
  <c r="E86" i="26"/>
  <c r="X85" i="26"/>
  <c r="W85" i="26"/>
  <c r="Q85" i="26"/>
  <c r="O85" i="26"/>
  <c r="K85" i="26"/>
  <c r="I85" i="26"/>
  <c r="G85" i="26"/>
  <c r="E85" i="26"/>
  <c r="X84" i="26"/>
  <c r="W84" i="26"/>
  <c r="Q84" i="26"/>
  <c r="O84" i="26"/>
  <c r="K84" i="26"/>
  <c r="I84" i="26"/>
  <c r="G84" i="26"/>
  <c r="E84" i="26"/>
  <c r="G37" i="26"/>
  <c r="X116" i="25"/>
  <c r="X115" i="25"/>
  <c r="X114" i="25"/>
  <c r="X113" i="25"/>
  <c r="X107" i="25"/>
  <c r="X106" i="25"/>
  <c r="X105" i="25"/>
  <c r="X104" i="25"/>
  <c r="X103" i="25"/>
  <c r="X102" i="25"/>
  <c r="X96" i="25"/>
  <c r="X95" i="25"/>
  <c r="X94" i="25"/>
  <c r="X93" i="25"/>
  <c r="X92" i="25"/>
  <c r="X86" i="25"/>
  <c r="X85" i="25"/>
  <c r="X84" i="25"/>
  <c r="G46" i="23"/>
  <c r="E52" i="23"/>
  <c r="C52" i="23"/>
  <c r="D52" i="23"/>
  <c r="B52" i="23"/>
  <c r="X26" i="23"/>
  <c r="J420" i="35" s="1"/>
  <c r="O26" i="23"/>
  <c r="M26" i="23"/>
  <c r="I26" i="23"/>
  <c r="G26" i="23"/>
  <c r="E26" i="23"/>
  <c r="X25" i="23"/>
  <c r="J419" i="35" s="1"/>
  <c r="O25" i="23"/>
  <c r="M25" i="23"/>
  <c r="I25" i="23"/>
  <c r="G25" i="23"/>
  <c r="E25" i="23"/>
  <c r="X24" i="23"/>
  <c r="J418" i="35" s="1"/>
  <c r="O24" i="23"/>
  <c r="M24" i="23"/>
  <c r="I24" i="23"/>
  <c r="G24" i="23"/>
  <c r="E24" i="23"/>
  <c r="X23" i="23"/>
  <c r="J417" i="35" s="1"/>
  <c r="O23" i="23"/>
  <c r="M23" i="23"/>
  <c r="I23" i="23"/>
  <c r="G23" i="23"/>
  <c r="E23" i="23"/>
  <c r="X22" i="23"/>
  <c r="J416" i="35" s="1"/>
  <c r="A416" i="35"/>
  <c r="O22" i="23"/>
  <c r="M22" i="23"/>
  <c r="I22" i="23"/>
  <c r="G22" i="23"/>
  <c r="E22" i="23"/>
  <c r="P17" i="23"/>
  <c r="N17" i="23"/>
  <c r="M17" i="23"/>
  <c r="U15" i="23" s="1"/>
  <c r="J17" i="23"/>
  <c r="H17" i="23"/>
  <c r="F17" i="23"/>
  <c r="D17" i="23"/>
  <c r="C17" i="23"/>
  <c r="T16" i="23" s="1"/>
  <c r="X16" i="23"/>
  <c r="W16" i="23"/>
  <c r="J415" i="35" s="1"/>
  <c r="Q16" i="23"/>
  <c r="O16" i="23"/>
  <c r="K16" i="23"/>
  <c r="I16" i="23"/>
  <c r="G16" i="23"/>
  <c r="E16" i="23"/>
  <c r="X15" i="23"/>
  <c r="W15" i="23"/>
  <c r="J414" i="35" s="1"/>
  <c r="Q15" i="23"/>
  <c r="O15" i="23"/>
  <c r="K15" i="23"/>
  <c r="I15" i="23"/>
  <c r="G15" i="23"/>
  <c r="E15" i="23"/>
  <c r="X14" i="23"/>
  <c r="W14" i="23"/>
  <c r="J413" i="35" s="1"/>
  <c r="Q14" i="23"/>
  <c r="O14" i="23"/>
  <c r="K14" i="23"/>
  <c r="I14" i="23"/>
  <c r="G14" i="23"/>
  <c r="E14" i="23"/>
  <c r="E52" i="22"/>
  <c r="D52" i="22"/>
  <c r="C52" i="22"/>
  <c r="B52" i="22"/>
  <c r="E52" i="12"/>
  <c r="D52" i="12"/>
  <c r="C52" i="12"/>
  <c r="B52" i="12"/>
  <c r="G33" i="9"/>
  <c r="E15" i="1"/>
  <c r="A168" i="35"/>
  <c r="A81" i="35"/>
  <c r="A206" i="35"/>
  <c r="A417" i="35"/>
  <c r="A418" i="35"/>
  <c r="A420" i="35"/>
  <c r="A564" i="35"/>
  <c r="C45" i="19"/>
  <c r="E15" i="19"/>
  <c r="E15" i="8"/>
  <c r="I16" i="30"/>
  <c r="U87" i="3" l="1"/>
  <c r="C131" i="5"/>
  <c r="U87" i="9"/>
  <c r="U88" i="12"/>
  <c r="C130" i="13"/>
  <c r="T87" i="14"/>
  <c r="U87" i="15"/>
  <c r="U87" i="17"/>
  <c r="U87" i="21"/>
  <c r="T87" i="22"/>
  <c r="U87" i="28"/>
  <c r="T88" i="29"/>
  <c r="U87" i="1"/>
  <c r="T87" i="6"/>
  <c r="U87" i="7"/>
  <c r="U87" i="16"/>
  <c r="U87" i="20"/>
  <c r="T88" i="31"/>
  <c r="U87" i="2"/>
  <c r="C131" i="9"/>
  <c r="U87" i="11"/>
  <c r="U87" i="19"/>
  <c r="U87" i="34"/>
  <c r="C131" i="21"/>
  <c r="B132" i="25"/>
  <c r="U87" i="26"/>
  <c r="U86" i="23"/>
  <c r="U85" i="23"/>
  <c r="U87" i="23"/>
  <c r="S85" i="23"/>
  <c r="T85" i="23"/>
  <c r="S87" i="23"/>
  <c r="T87" i="23"/>
  <c r="S86" i="23"/>
  <c r="T86" i="23"/>
  <c r="T107" i="23"/>
  <c r="T104" i="23"/>
  <c r="T106" i="23"/>
  <c r="T103" i="23"/>
  <c r="T108" i="23"/>
  <c r="T105" i="23"/>
  <c r="K156" i="1"/>
  <c r="I156" i="1"/>
  <c r="L156" i="1"/>
  <c r="I154" i="1"/>
  <c r="Q152" i="1"/>
  <c r="D154" i="1"/>
  <c r="L154" i="1"/>
  <c r="I152" i="1"/>
  <c r="Q154" i="1"/>
  <c r="Q156" i="1"/>
  <c r="D152" i="1"/>
  <c r="L152" i="1"/>
  <c r="S150" i="1"/>
  <c r="J150" i="1"/>
  <c r="P154" i="1"/>
  <c r="L150" i="1"/>
  <c r="D150" i="1"/>
  <c r="U87" i="18"/>
  <c r="T102" i="5"/>
  <c r="T107" i="5"/>
  <c r="T104" i="5"/>
  <c r="T106" i="5"/>
  <c r="T103" i="5"/>
  <c r="B124" i="31"/>
  <c r="C132" i="31" s="1"/>
  <c r="B123" i="30"/>
  <c r="C131" i="30" s="1"/>
  <c r="T87" i="30"/>
  <c r="B124" i="29"/>
  <c r="C132" i="29" s="1"/>
  <c r="B123" i="28"/>
  <c r="C131" i="28" s="1"/>
  <c r="B131" i="27"/>
  <c r="T87" i="27"/>
  <c r="T88" i="25"/>
  <c r="B122" i="24"/>
  <c r="C130" i="24" s="1"/>
  <c r="T86" i="24"/>
  <c r="B132" i="23"/>
  <c r="T88" i="23"/>
  <c r="B123" i="22"/>
  <c r="C131" i="22" s="1"/>
  <c r="B131" i="21"/>
  <c r="T87" i="21"/>
  <c r="B131" i="34"/>
  <c r="T87" i="34"/>
  <c r="B131" i="20"/>
  <c r="T87" i="20"/>
  <c r="B123" i="18"/>
  <c r="C131" i="18" s="1"/>
  <c r="T87" i="18"/>
  <c r="B123" i="17"/>
  <c r="C131" i="17" s="1"/>
  <c r="B123" i="19"/>
  <c r="C131" i="19" s="1"/>
  <c r="B123" i="16"/>
  <c r="C131" i="16" s="1"/>
  <c r="B123" i="15"/>
  <c r="C131" i="15" s="1"/>
  <c r="B123" i="14"/>
  <c r="C131" i="14" s="1"/>
  <c r="B130" i="13"/>
  <c r="T86" i="13"/>
  <c r="B124" i="12"/>
  <c r="C132" i="12" s="1"/>
  <c r="B131" i="11"/>
  <c r="T87" i="11"/>
  <c r="B131" i="10"/>
  <c r="T87" i="10"/>
  <c r="B131" i="9"/>
  <c r="T87" i="9"/>
  <c r="B124" i="8"/>
  <c r="C132" i="8" s="1"/>
  <c r="T88" i="8"/>
  <c r="B131" i="7"/>
  <c r="T87" i="7"/>
  <c r="C131" i="6"/>
  <c r="B131" i="6"/>
  <c r="B122" i="4"/>
  <c r="C130" i="4" s="1"/>
  <c r="T86" i="4"/>
  <c r="B131" i="5"/>
  <c r="T87" i="5"/>
  <c r="B123" i="3"/>
  <c r="B123" i="2"/>
  <c r="C131" i="2" s="1"/>
  <c r="B123" i="1"/>
  <c r="C131" i="1" s="1"/>
  <c r="K154" i="1"/>
  <c r="O156" i="1"/>
  <c r="P156" i="1"/>
  <c r="K152" i="1"/>
  <c r="O154" i="1"/>
  <c r="O150" i="1"/>
  <c r="O152" i="1"/>
  <c r="P150" i="1"/>
  <c r="P152" i="1"/>
  <c r="Q150" i="1"/>
  <c r="T150" i="1"/>
  <c r="T87" i="26"/>
  <c r="B123" i="26"/>
  <c r="C131" i="26" s="1"/>
  <c r="A413" i="35"/>
  <c r="A414" i="35"/>
  <c r="U16" i="23"/>
  <c r="S15" i="23"/>
  <c r="U17" i="23"/>
  <c r="A415" i="35"/>
  <c r="T15" i="23"/>
  <c r="S14" i="23"/>
  <c r="T14" i="23"/>
  <c r="U14" i="23"/>
  <c r="T17" i="23"/>
  <c r="S16" i="23"/>
  <c r="E15" i="12"/>
  <c r="G15" i="12"/>
  <c r="I15" i="12"/>
  <c r="K15" i="12"/>
  <c r="O15" i="12"/>
  <c r="Q15" i="12"/>
  <c r="Q176" i="34"/>
  <c r="P176" i="34"/>
  <c r="O176" i="34"/>
  <c r="L176" i="34"/>
  <c r="K176" i="34"/>
  <c r="I176" i="34"/>
  <c r="D176" i="34"/>
  <c r="Q174" i="34"/>
  <c r="P174" i="34"/>
  <c r="O174" i="34"/>
  <c r="L174" i="34"/>
  <c r="K174" i="34"/>
  <c r="I174" i="34"/>
  <c r="D174" i="34"/>
  <c r="Q172" i="34"/>
  <c r="P172" i="34"/>
  <c r="O172" i="34"/>
  <c r="L172" i="34"/>
  <c r="K172" i="34"/>
  <c r="I172" i="34"/>
  <c r="D172" i="34"/>
  <c r="T170" i="34"/>
  <c r="S170" i="34"/>
  <c r="Q170" i="34"/>
  <c r="P170" i="34"/>
  <c r="O170" i="34"/>
  <c r="L170" i="34"/>
  <c r="J170" i="34"/>
  <c r="D170" i="34"/>
  <c r="Q166" i="34"/>
  <c r="P166" i="34"/>
  <c r="O166" i="34"/>
  <c r="L166" i="34"/>
  <c r="K166" i="34"/>
  <c r="I166" i="34"/>
  <c r="D166" i="34"/>
  <c r="Q164" i="34"/>
  <c r="P164" i="34"/>
  <c r="O164" i="34"/>
  <c r="L164" i="34"/>
  <c r="K164" i="34"/>
  <c r="I164" i="34"/>
  <c r="D164" i="34"/>
  <c r="Q162" i="34"/>
  <c r="P162" i="34"/>
  <c r="O162" i="34"/>
  <c r="L162" i="34"/>
  <c r="K162" i="34"/>
  <c r="I162" i="34"/>
  <c r="D162" i="34"/>
  <c r="T160" i="34"/>
  <c r="S160" i="34"/>
  <c r="Q160" i="34"/>
  <c r="P160" i="34"/>
  <c r="O160" i="34"/>
  <c r="L160" i="34"/>
  <c r="J160" i="34"/>
  <c r="D160" i="34"/>
  <c r="J156" i="34"/>
  <c r="H156" i="34"/>
  <c r="G156" i="34"/>
  <c r="F156" i="34"/>
  <c r="E156" i="34"/>
  <c r="C156" i="34"/>
  <c r="B156" i="34"/>
  <c r="J154" i="34"/>
  <c r="H154" i="34"/>
  <c r="G154" i="34"/>
  <c r="F154" i="34"/>
  <c r="E154" i="34"/>
  <c r="C154" i="34"/>
  <c r="B154" i="34"/>
  <c r="J152" i="34"/>
  <c r="H152" i="34"/>
  <c r="G152" i="34"/>
  <c r="F152" i="34"/>
  <c r="E152" i="34"/>
  <c r="C152" i="34"/>
  <c r="B152" i="34"/>
  <c r="K150" i="34"/>
  <c r="I150" i="34"/>
  <c r="H150" i="34"/>
  <c r="G150" i="34"/>
  <c r="F150" i="34"/>
  <c r="E150" i="34"/>
  <c r="C150" i="34"/>
  <c r="B150" i="34"/>
  <c r="AF57" i="34"/>
  <c r="AE57" i="34"/>
  <c r="AD57" i="34"/>
  <c r="D57" i="34"/>
  <c r="C57" i="34"/>
  <c r="B57" i="34"/>
  <c r="AF52" i="34"/>
  <c r="AE52" i="34"/>
  <c r="AD52" i="34"/>
  <c r="E52" i="34"/>
  <c r="D52" i="34"/>
  <c r="C52" i="34"/>
  <c r="B52" i="34"/>
  <c r="AP47" i="34"/>
  <c r="AN47" i="34"/>
  <c r="AM47" i="34"/>
  <c r="AJ47" i="34"/>
  <c r="AU44" i="34" s="1"/>
  <c r="AH47" i="34"/>
  <c r="AG47" i="34"/>
  <c r="AF47" i="34"/>
  <c r="N47" i="34"/>
  <c r="L47" i="34"/>
  <c r="K47" i="34"/>
  <c r="H47" i="34"/>
  <c r="F47" i="34"/>
  <c r="E47" i="34"/>
  <c r="D47" i="34"/>
  <c r="AZ46" i="34"/>
  <c r="AY46" i="34"/>
  <c r="AW46" i="34"/>
  <c r="AV46" i="34"/>
  <c r="AU46" i="34"/>
  <c r="AQ46" i="34"/>
  <c r="AK46" i="34"/>
  <c r="AI46" i="34"/>
  <c r="AE46" i="34"/>
  <c r="X46" i="34"/>
  <c r="W46" i="34"/>
  <c r="O46" i="34"/>
  <c r="I46" i="34"/>
  <c r="G46" i="34"/>
  <c r="C46" i="34"/>
  <c r="AZ45" i="34"/>
  <c r="AY45" i="34"/>
  <c r="AW45" i="34"/>
  <c r="AV45" i="34"/>
  <c r="AU45" i="34"/>
  <c r="AQ45" i="34"/>
  <c r="AK45" i="34"/>
  <c r="AI45" i="34"/>
  <c r="AE45" i="34"/>
  <c r="X45" i="34"/>
  <c r="J376" i="35" s="1"/>
  <c r="W45" i="34"/>
  <c r="A376" i="35" s="1"/>
  <c r="O45" i="34"/>
  <c r="I45" i="34"/>
  <c r="G45" i="34"/>
  <c r="C45" i="34"/>
  <c r="AZ44" i="34"/>
  <c r="AY44" i="34"/>
  <c r="AW44" i="34"/>
  <c r="AV44" i="34"/>
  <c r="AQ44" i="34"/>
  <c r="AK44" i="34"/>
  <c r="AI44" i="34"/>
  <c r="AE44" i="34"/>
  <c r="X44" i="34"/>
  <c r="J375" i="35" s="1"/>
  <c r="W44" i="34"/>
  <c r="A375" i="35" s="1"/>
  <c r="O44" i="34"/>
  <c r="I44" i="34"/>
  <c r="G44" i="34"/>
  <c r="C44" i="34"/>
  <c r="AZ43" i="34"/>
  <c r="AY43" i="34"/>
  <c r="AW43" i="34"/>
  <c r="AV43" i="34"/>
  <c r="AU43" i="34"/>
  <c r="AQ43" i="34"/>
  <c r="AK43" i="34"/>
  <c r="AI43" i="34"/>
  <c r="AE43" i="34"/>
  <c r="X43" i="34"/>
  <c r="J374" i="35" s="1"/>
  <c r="W43" i="34"/>
  <c r="A374" i="35" s="1"/>
  <c r="O43" i="34"/>
  <c r="I43" i="34"/>
  <c r="G43" i="34"/>
  <c r="C43" i="34"/>
  <c r="AP38" i="34"/>
  <c r="AN38" i="34"/>
  <c r="AM38" i="34"/>
  <c r="AJ38" i="34"/>
  <c r="AU35" i="34" s="1"/>
  <c r="AH38" i="34"/>
  <c r="AG38" i="34"/>
  <c r="AF38" i="34"/>
  <c r="N38" i="34"/>
  <c r="L38" i="34"/>
  <c r="K38" i="34"/>
  <c r="H38" i="34"/>
  <c r="F38" i="34"/>
  <c r="E38" i="34"/>
  <c r="D38" i="34"/>
  <c r="AW37" i="34"/>
  <c r="AV37" i="34"/>
  <c r="AU37" i="34"/>
  <c r="AQ37" i="34"/>
  <c r="AO37" i="34"/>
  <c r="AK37" i="34"/>
  <c r="AE37" i="34"/>
  <c r="X37" i="34"/>
  <c r="J373" i="35" s="1"/>
  <c r="W37" i="34"/>
  <c r="A373" i="35" s="1"/>
  <c r="O37" i="34"/>
  <c r="M37" i="34"/>
  <c r="I37" i="34"/>
  <c r="G37" i="34"/>
  <c r="C37" i="34"/>
  <c r="AZ36" i="34"/>
  <c r="AY36" i="34"/>
  <c r="AW36" i="34"/>
  <c r="AV36" i="34"/>
  <c r="AU36" i="34"/>
  <c r="AQ36" i="34"/>
  <c r="AO36" i="34"/>
  <c r="AK36" i="34"/>
  <c r="AI36" i="34"/>
  <c r="AE36" i="34"/>
  <c r="X36" i="34"/>
  <c r="J372" i="35" s="1"/>
  <c r="W36" i="34"/>
  <c r="A372" i="35" s="1"/>
  <c r="O36" i="34"/>
  <c r="M36" i="34"/>
  <c r="I36" i="34"/>
  <c r="G36" i="34"/>
  <c r="C36" i="34"/>
  <c r="AZ35" i="34"/>
  <c r="AY35" i="34"/>
  <c r="AW35" i="34"/>
  <c r="AV35" i="34"/>
  <c r="AQ35" i="34"/>
  <c r="AO35" i="34"/>
  <c r="AK35" i="34"/>
  <c r="AI35" i="34"/>
  <c r="AE35" i="34"/>
  <c r="X35" i="34"/>
  <c r="J371" i="35" s="1"/>
  <c r="W35" i="34"/>
  <c r="A371" i="35" s="1"/>
  <c r="O35" i="34"/>
  <c r="M35" i="34"/>
  <c r="I35" i="34"/>
  <c r="G35" i="34"/>
  <c r="C35" i="34"/>
  <c r="AZ34" i="34"/>
  <c r="AY34" i="34"/>
  <c r="AW34" i="34"/>
  <c r="AV34" i="34"/>
  <c r="AU34" i="34"/>
  <c r="AQ34" i="34"/>
  <c r="AO34" i="34"/>
  <c r="AK34" i="34"/>
  <c r="AI34" i="34"/>
  <c r="AE34" i="34"/>
  <c r="X34" i="34"/>
  <c r="J370" i="35" s="1"/>
  <c r="W34" i="34"/>
  <c r="A370" i="35" s="1"/>
  <c r="O34" i="34"/>
  <c r="M34" i="34"/>
  <c r="I34" i="34"/>
  <c r="G34" i="34"/>
  <c r="C34" i="34"/>
  <c r="AZ33" i="34"/>
  <c r="AY33" i="34"/>
  <c r="AW33" i="34"/>
  <c r="AV33" i="34"/>
  <c r="AU33" i="34"/>
  <c r="AQ33" i="34"/>
  <c r="AO33" i="34"/>
  <c r="AK33" i="34"/>
  <c r="AI33" i="34"/>
  <c r="AE33" i="34"/>
  <c r="X33" i="34"/>
  <c r="J369" i="35" s="1"/>
  <c r="W33" i="34"/>
  <c r="A369" i="35" s="1"/>
  <c r="O33" i="34"/>
  <c r="M33" i="34"/>
  <c r="I33" i="34"/>
  <c r="G33" i="34"/>
  <c r="C33" i="34"/>
  <c r="AZ32" i="34"/>
  <c r="AY32" i="34"/>
  <c r="AW32" i="34"/>
  <c r="AV32" i="34"/>
  <c r="AU32" i="34"/>
  <c r="AQ32" i="34"/>
  <c r="AO32" i="34"/>
  <c r="AK32" i="34"/>
  <c r="AI32" i="34"/>
  <c r="AE32" i="34"/>
  <c r="X32" i="34"/>
  <c r="J368" i="35" s="1"/>
  <c r="W32" i="34"/>
  <c r="A368" i="35" s="1"/>
  <c r="O32" i="34"/>
  <c r="M32" i="34"/>
  <c r="I32" i="34"/>
  <c r="G32" i="34"/>
  <c r="C32" i="34"/>
  <c r="AN27" i="34"/>
  <c r="AM27" i="34"/>
  <c r="AL27" i="34"/>
  <c r="AH27" i="34"/>
  <c r="AF27" i="34"/>
  <c r="AE27" i="34"/>
  <c r="N27" i="34"/>
  <c r="L27" i="34"/>
  <c r="K27" i="34"/>
  <c r="J27" i="34"/>
  <c r="F27" i="34"/>
  <c r="D27" i="34"/>
  <c r="C27" i="34"/>
  <c r="AW26" i="34"/>
  <c r="AV26" i="34"/>
  <c r="AU26" i="34"/>
  <c r="AP26" i="34"/>
  <c r="AQ26" i="34" s="1"/>
  <c r="AK26" i="34"/>
  <c r="AZ26" i="34" s="1"/>
  <c r="AI26" i="34"/>
  <c r="AY26" i="34" s="1"/>
  <c r="AG26" i="34"/>
  <c r="X26" i="34"/>
  <c r="O26" i="34"/>
  <c r="M26" i="34"/>
  <c r="I26" i="34"/>
  <c r="G26" i="34"/>
  <c r="E26" i="34"/>
  <c r="AW25" i="34"/>
  <c r="AV25" i="34"/>
  <c r="AU25" i="34"/>
  <c r="AQ25" i="34"/>
  <c r="AO25" i="34"/>
  <c r="AK25" i="34"/>
  <c r="AZ25" i="34" s="1"/>
  <c r="AI25" i="34"/>
  <c r="AG25" i="34"/>
  <c r="X25" i="34"/>
  <c r="J367" i="35" s="1"/>
  <c r="A367" i="35"/>
  <c r="O25" i="34"/>
  <c r="M25" i="34"/>
  <c r="I25" i="34"/>
  <c r="G25" i="34"/>
  <c r="E25" i="34"/>
  <c r="AW24" i="34"/>
  <c r="AV24" i="34"/>
  <c r="AU24" i="34"/>
  <c r="AQ24" i="34"/>
  <c r="AO24" i="34"/>
  <c r="AK24" i="34"/>
  <c r="AZ24" i="34" s="1"/>
  <c r="AI24" i="34"/>
  <c r="AG24" i="34"/>
  <c r="X24" i="34"/>
  <c r="J366" i="35" s="1"/>
  <c r="A366" i="35"/>
  <c r="O24" i="34"/>
  <c r="M24" i="34"/>
  <c r="I24" i="34"/>
  <c r="G24" i="34"/>
  <c r="E24" i="34"/>
  <c r="AY23" i="34"/>
  <c r="AW23" i="34"/>
  <c r="AV23" i="34"/>
  <c r="AU23" i="34"/>
  <c r="AQ23" i="34"/>
  <c r="AO23" i="34"/>
  <c r="AK23" i="34"/>
  <c r="AZ23" i="34" s="1"/>
  <c r="AI23" i="34"/>
  <c r="AG23" i="34"/>
  <c r="X23" i="34"/>
  <c r="J365" i="35" s="1"/>
  <c r="A365" i="35"/>
  <c r="O23" i="34"/>
  <c r="M23" i="34"/>
  <c r="I23" i="34"/>
  <c r="G23" i="34"/>
  <c r="E23" i="34"/>
  <c r="AZ22" i="34"/>
  <c r="AW22" i="34"/>
  <c r="AV22" i="34"/>
  <c r="AU22" i="34"/>
  <c r="AQ22" i="34"/>
  <c r="AO22" i="34"/>
  <c r="AK22" i="34"/>
  <c r="AY22" i="34" s="1"/>
  <c r="AI22" i="34"/>
  <c r="AG22" i="34"/>
  <c r="X22" i="34"/>
  <c r="J364" i="35" s="1"/>
  <c r="A364" i="35"/>
  <c r="O22" i="34"/>
  <c r="M22" i="34"/>
  <c r="I22" i="34"/>
  <c r="G22" i="34"/>
  <c r="E22" i="34"/>
  <c r="AR17" i="34"/>
  <c r="AP17" i="34"/>
  <c r="AO17" i="34"/>
  <c r="AL17" i="34"/>
  <c r="AJ17" i="34"/>
  <c r="AG53" i="34" s="1"/>
  <c r="AH17" i="34"/>
  <c r="AF53" i="34" s="1"/>
  <c r="AF17" i="34"/>
  <c r="AE53" i="34" s="1"/>
  <c r="AE17" i="34"/>
  <c r="AD53" i="34" s="1"/>
  <c r="P17" i="34"/>
  <c r="N17" i="34"/>
  <c r="M17" i="34"/>
  <c r="J17" i="34"/>
  <c r="H17" i="34"/>
  <c r="E53" i="34" s="1"/>
  <c r="F17" i="34"/>
  <c r="D53" i="34" s="1"/>
  <c r="D17" i="34"/>
  <c r="C17" i="34"/>
  <c r="AZ16" i="34"/>
  <c r="AY16" i="34"/>
  <c r="AW16" i="34"/>
  <c r="AV16" i="34"/>
  <c r="AU16" i="34"/>
  <c r="AS16" i="34"/>
  <c r="AQ16" i="34"/>
  <c r="AM16" i="34"/>
  <c r="AK16" i="34"/>
  <c r="AI16" i="34"/>
  <c r="AG16" i="34"/>
  <c r="X16" i="34"/>
  <c r="W16" i="34"/>
  <c r="Q16" i="34"/>
  <c r="O16" i="34"/>
  <c r="K16" i="34"/>
  <c r="I16" i="34"/>
  <c r="G16" i="34"/>
  <c r="E16" i="34"/>
  <c r="AW15" i="34"/>
  <c r="AV15" i="34"/>
  <c r="AU15" i="34"/>
  <c r="AS15" i="34"/>
  <c r="AM15" i="34"/>
  <c r="AK15" i="34"/>
  <c r="X15" i="34"/>
  <c r="W15" i="34"/>
  <c r="Q15" i="34"/>
  <c r="O15" i="34"/>
  <c r="K15" i="34"/>
  <c r="I15" i="34"/>
  <c r="G15" i="34"/>
  <c r="E15" i="34"/>
  <c r="AZ14" i="34"/>
  <c r="AY14" i="34"/>
  <c r="AW14" i="34"/>
  <c r="AV14" i="34"/>
  <c r="AS14" i="34"/>
  <c r="AQ14" i="34"/>
  <c r="AM14" i="34"/>
  <c r="AK14" i="34"/>
  <c r="AI14" i="34"/>
  <c r="AG14" i="34"/>
  <c r="X14" i="34"/>
  <c r="W14" i="34"/>
  <c r="Q14" i="34"/>
  <c r="O14" i="34"/>
  <c r="K14" i="34"/>
  <c r="I14" i="34"/>
  <c r="G14" i="34"/>
  <c r="E14" i="34"/>
  <c r="E15" i="31"/>
  <c r="J156" i="31"/>
  <c r="G156" i="31"/>
  <c r="H156" i="31"/>
  <c r="F156" i="31"/>
  <c r="J154" i="31"/>
  <c r="F154" i="31"/>
  <c r="G154" i="31"/>
  <c r="H154" i="31"/>
  <c r="E154" i="31"/>
  <c r="C154" i="31"/>
  <c r="B154" i="31"/>
  <c r="J152" i="31"/>
  <c r="F152" i="31"/>
  <c r="G152" i="31"/>
  <c r="H152" i="31"/>
  <c r="E152" i="31"/>
  <c r="C152" i="31"/>
  <c r="B152" i="31"/>
  <c r="K150" i="31"/>
  <c r="I150" i="31"/>
  <c r="F150" i="31"/>
  <c r="G150" i="31"/>
  <c r="H150" i="31"/>
  <c r="E150" i="31"/>
  <c r="C150" i="31"/>
  <c r="B150" i="31"/>
  <c r="E15" i="29"/>
  <c r="J156" i="29"/>
  <c r="G156" i="29"/>
  <c r="H156" i="29"/>
  <c r="F156" i="29"/>
  <c r="J154" i="29"/>
  <c r="F154" i="29"/>
  <c r="G154" i="29"/>
  <c r="H154" i="29"/>
  <c r="E154" i="29"/>
  <c r="C154" i="29"/>
  <c r="B154" i="29"/>
  <c r="J152" i="29"/>
  <c r="F152" i="29"/>
  <c r="G152" i="29"/>
  <c r="H152" i="29"/>
  <c r="E152" i="29"/>
  <c r="C152" i="29"/>
  <c r="B152" i="29"/>
  <c r="K150" i="29"/>
  <c r="F150" i="29"/>
  <c r="G150" i="29"/>
  <c r="H150" i="29"/>
  <c r="I150" i="29"/>
  <c r="E150" i="29"/>
  <c r="C150" i="29"/>
  <c r="B150" i="29"/>
  <c r="E15" i="28"/>
  <c r="J156" i="28"/>
  <c r="G156" i="28"/>
  <c r="H156" i="28"/>
  <c r="F156" i="28"/>
  <c r="J154" i="28"/>
  <c r="F154" i="28"/>
  <c r="G154" i="28"/>
  <c r="H154" i="28"/>
  <c r="E154" i="28"/>
  <c r="C154" i="28"/>
  <c r="B154" i="28"/>
  <c r="J152" i="28"/>
  <c r="F152" i="28"/>
  <c r="G152" i="28"/>
  <c r="H152" i="28"/>
  <c r="E152" i="28"/>
  <c r="C152" i="28"/>
  <c r="B152" i="28"/>
  <c r="K150" i="28"/>
  <c r="F150" i="28"/>
  <c r="G150" i="28"/>
  <c r="H150" i="28"/>
  <c r="I150" i="28"/>
  <c r="E150" i="28"/>
  <c r="C150" i="28"/>
  <c r="B150" i="28"/>
  <c r="M44" i="27"/>
  <c r="M45" i="27"/>
  <c r="M46" i="27"/>
  <c r="M43" i="27"/>
  <c r="E15" i="27"/>
  <c r="J156" i="27"/>
  <c r="G156" i="27"/>
  <c r="H156" i="27"/>
  <c r="F156" i="27"/>
  <c r="J154" i="27"/>
  <c r="F154" i="27"/>
  <c r="G154" i="27"/>
  <c r="H154" i="27"/>
  <c r="E154" i="27"/>
  <c r="C154" i="27"/>
  <c r="B154" i="27"/>
  <c r="J152" i="27"/>
  <c r="F152" i="27"/>
  <c r="G152" i="27"/>
  <c r="H152" i="27"/>
  <c r="E152" i="27"/>
  <c r="C152" i="27"/>
  <c r="B152" i="27"/>
  <c r="K150" i="27"/>
  <c r="F150" i="27"/>
  <c r="G150" i="27"/>
  <c r="H150" i="27"/>
  <c r="I150" i="27"/>
  <c r="E150" i="27"/>
  <c r="C150" i="27"/>
  <c r="B150" i="27"/>
  <c r="E15" i="26"/>
  <c r="J156" i="26"/>
  <c r="G156" i="26"/>
  <c r="H156" i="26"/>
  <c r="F156" i="26"/>
  <c r="J154" i="26"/>
  <c r="F154" i="26"/>
  <c r="G154" i="26"/>
  <c r="H154" i="26"/>
  <c r="E154" i="26"/>
  <c r="C154" i="26"/>
  <c r="B154" i="26"/>
  <c r="J152" i="26"/>
  <c r="F152" i="26"/>
  <c r="G152" i="26"/>
  <c r="H152" i="26"/>
  <c r="E152" i="26"/>
  <c r="C152" i="26"/>
  <c r="B152" i="26"/>
  <c r="K150" i="26"/>
  <c r="F150" i="26"/>
  <c r="G150" i="26"/>
  <c r="H150" i="26"/>
  <c r="I150" i="26"/>
  <c r="E150" i="26"/>
  <c r="C150" i="26"/>
  <c r="B150" i="26"/>
  <c r="E15" i="25"/>
  <c r="J156" i="25"/>
  <c r="G156" i="25"/>
  <c r="H156" i="25"/>
  <c r="F156" i="25"/>
  <c r="J154" i="25"/>
  <c r="F154" i="25"/>
  <c r="G154" i="25"/>
  <c r="H154" i="25"/>
  <c r="E154" i="25"/>
  <c r="C154" i="25"/>
  <c r="B154" i="25"/>
  <c r="J152" i="25"/>
  <c r="F152" i="25"/>
  <c r="G152" i="25"/>
  <c r="H152" i="25"/>
  <c r="E152" i="25"/>
  <c r="C152" i="25"/>
  <c r="B152" i="25"/>
  <c r="K150" i="25"/>
  <c r="F150" i="25"/>
  <c r="G150" i="25"/>
  <c r="H150" i="25"/>
  <c r="I150" i="25"/>
  <c r="E150" i="25"/>
  <c r="C150" i="25"/>
  <c r="B150" i="25"/>
  <c r="M46" i="24"/>
  <c r="E15" i="24"/>
  <c r="J156" i="24"/>
  <c r="G156" i="24"/>
  <c r="H156" i="24"/>
  <c r="F156" i="24"/>
  <c r="J154" i="24"/>
  <c r="F154" i="24"/>
  <c r="G154" i="24"/>
  <c r="H154" i="24"/>
  <c r="E154" i="24"/>
  <c r="C154" i="24"/>
  <c r="B154" i="24"/>
  <c r="J152" i="24"/>
  <c r="F152" i="24"/>
  <c r="G152" i="24"/>
  <c r="H152" i="24"/>
  <c r="E152" i="24"/>
  <c r="C152" i="24"/>
  <c r="B152" i="24"/>
  <c r="K150" i="24"/>
  <c r="F150" i="24"/>
  <c r="G150" i="24"/>
  <c r="H150" i="24"/>
  <c r="I150" i="24"/>
  <c r="E150" i="24"/>
  <c r="C150" i="24"/>
  <c r="B150" i="24"/>
  <c r="I166" i="24"/>
  <c r="E166" i="24"/>
  <c r="C166" i="24"/>
  <c r="B166" i="24"/>
  <c r="L164" i="24"/>
  <c r="K164" i="24"/>
  <c r="I164" i="24"/>
  <c r="D164" i="24"/>
  <c r="L162" i="24"/>
  <c r="K162" i="24"/>
  <c r="I162" i="24"/>
  <c r="D162" i="24"/>
  <c r="L160" i="24"/>
  <c r="J160" i="24"/>
  <c r="D160" i="24"/>
  <c r="J156" i="23"/>
  <c r="G156" i="23"/>
  <c r="H156" i="23"/>
  <c r="F156" i="23"/>
  <c r="J154" i="23"/>
  <c r="F154" i="23"/>
  <c r="G154" i="23"/>
  <c r="H154" i="23"/>
  <c r="E154" i="23"/>
  <c r="C154" i="23"/>
  <c r="B154" i="23"/>
  <c r="J152" i="23"/>
  <c r="F152" i="23"/>
  <c r="G152" i="23"/>
  <c r="H152" i="23"/>
  <c r="E152" i="23"/>
  <c r="C152" i="23"/>
  <c r="B152" i="23"/>
  <c r="K150" i="23"/>
  <c r="F150" i="23"/>
  <c r="G150" i="23"/>
  <c r="H150" i="23"/>
  <c r="I150" i="23"/>
  <c r="E150" i="23"/>
  <c r="C150" i="23"/>
  <c r="B150" i="23"/>
  <c r="Q176" i="22"/>
  <c r="P176" i="22"/>
  <c r="O176" i="22"/>
  <c r="L176" i="22"/>
  <c r="K176" i="22"/>
  <c r="I176" i="22"/>
  <c r="D176" i="22"/>
  <c r="Q174" i="22"/>
  <c r="P174" i="22"/>
  <c r="O174" i="22"/>
  <c r="L174" i="22"/>
  <c r="K174" i="22"/>
  <c r="I174" i="22"/>
  <c r="D174" i="22"/>
  <c r="Q172" i="22"/>
  <c r="P172" i="22"/>
  <c r="O172" i="22"/>
  <c r="L172" i="22"/>
  <c r="K172" i="22"/>
  <c r="I172" i="22"/>
  <c r="D172" i="22"/>
  <c r="T170" i="22"/>
  <c r="S170" i="22"/>
  <c r="Q170" i="22"/>
  <c r="P170" i="22"/>
  <c r="O170" i="22"/>
  <c r="L170" i="22"/>
  <c r="J170" i="22"/>
  <c r="D170" i="22"/>
  <c r="Q166" i="22"/>
  <c r="P166" i="22"/>
  <c r="O166" i="22"/>
  <c r="L166" i="22"/>
  <c r="K166" i="22"/>
  <c r="I166" i="22"/>
  <c r="D166" i="22"/>
  <c r="Q164" i="22"/>
  <c r="P164" i="22"/>
  <c r="O164" i="22"/>
  <c r="L164" i="22"/>
  <c r="K164" i="22"/>
  <c r="I164" i="22"/>
  <c r="D164" i="22"/>
  <c r="Q162" i="22"/>
  <c r="P162" i="22"/>
  <c r="O162" i="22"/>
  <c r="L162" i="22"/>
  <c r="K162" i="22"/>
  <c r="I162" i="22"/>
  <c r="D162" i="22"/>
  <c r="T160" i="22"/>
  <c r="S160" i="22"/>
  <c r="Q160" i="22"/>
  <c r="P160" i="22"/>
  <c r="O160" i="22"/>
  <c r="L160" i="22"/>
  <c r="J160" i="22"/>
  <c r="D160" i="22"/>
  <c r="J156" i="22"/>
  <c r="H156" i="22"/>
  <c r="G156" i="22"/>
  <c r="F156" i="22"/>
  <c r="E156" i="22"/>
  <c r="C156" i="22"/>
  <c r="D156" i="22" s="1"/>
  <c r="B156" i="22"/>
  <c r="J154" i="22"/>
  <c r="H154" i="22"/>
  <c r="G154" i="22"/>
  <c r="F154" i="22"/>
  <c r="E154" i="22"/>
  <c r="C154" i="22"/>
  <c r="B154" i="22"/>
  <c r="J152" i="22"/>
  <c r="H152" i="22"/>
  <c r="G152" i="22"/>
  <c r="F152" i="22"/>
  <c r="E152" i="22"/>
  <c r="C152" i="22"/>
  <c r="B152" i="22"/>
  <c r="K150" i="22"/>
  <c r="I150" i="22"/>
  <c r="H150" i="22"/>
  <c r="G150" i="22"/>
  <c r="F150" i="22"/>
  <c r="E150" i="22"/>
  <c r="C150" i="22"/>
  <c r="B150" i="22"/>
  <c r="E15" i="22"/>
  <c r="D57" i="22"/>
  <c r="C57" i="22"/>
  <c r="B57" i="22"/>
  <c r="N47" i="22"/>
  <c r="L47" i="22"/>
  <c r="K47" i="22"/>
  <c r="H47" i="22"/>
  <c r="F47" i="22"/>
  <c r="E47" i="22"/>
  <c r="D47" i="22"/>
  <c r="W46" i="22"/>
  <c r="A412" i="35" s="1"/>
  <c r="O46" i="22"/>
  <c r="I46" i="22"/>
  <c r="G46" i="22"/>
  <c r="C46" i="22"/>
  <c r="W45" i="22"/>
  <c r="A411" i="35" s="1"/>
  <c r="O45" i="22"/>
  <c r="I45" i="22"/>
  <c r="G45" i="22"/>
  <c r="C45" i="22"/>
  <c r="W44" i="22"/>
  <c r="A410" i="35" s="1"/>
  <c r="O44" i="22"/>
  <c r="I44" i="22"/>
  <c r="C44" i="22"/>
  <c r="W43" i="22"/>
  <c r="A409" i="35" s="1"/>
  <c r="O43" i="22"/>
  <c r="I43" i="22"/>
  <c r="G43" i="22"/>
  <c r="C43" i="22"/>
  <c r="N38" i="22"/>
  <c r="L38" i="22"/>
  <c r="K38" i="22"/>
  <c r="H38" i="22"/>
  <c r="F38" i="22"/>
  <c r="E38" i="22"/>
  <c r="D38" i="22"/>
  <c r="W37" i="22"/>
  <c r="A408" i="35" s="1"/>
  <c r="O37" i="22"/>
  <c r="M37" i="22"/>
  <c r="I37" i="22"/>
  <c r="G37" i="22"/>
  <c r="C37" i="22"/>
  <c r="W36" i="22"/>
  <c r="A407" i="35" s="1"/>
  <c r="O36" i="22"/>
  <c r="M36" i="22"/>
  <c r="I36" i="22"/>
  <c r="G36" i="22"/>
  <c r="C36" i="22"/>
  <c r="W35" i="22"/>
  <c r="A406" i="35" s="1"/>
  <c r="O35" i="22"/>
  <c r="M35" i="22"/>
  <c r="I35" i="22"/>
  <c r="G35" i="22"/>
  <c r="C35" i="22"/>
  <c r="W34" i="22"/>
  <c r="A405" i="35" s="1"/>
  <c r="O34" i="22"/>
  <c r="M34" i="22"/>
  <c r="I34" i="22"/>
  <c r="G34" i="22"/>
  <c r="C34" i="22"/>
  <c r="W33" i="22"/>
  <c r="A404" i="35" s="1"/>
  <c r="O33" i="22"/>
  <c r="M33" i="22"/>
  <c r="I33" i="22"/>
  <c r="G33" i="22"/>
  <c r="C33" i="22"/>
  <c r="W32" i="22"/>
  <c r="A403" i="35" s="1"/>
  <c r="O32" i="22"/>
  <c r="M32" i="22"/>
  <c r="I32" i="22"/>
  <c r="G32" i="22"/>
  <c r="C32" i="22"/>
  <c r="N27" i="22"/>
  <c r="L27" i="22"/>
  <c r="K27" i="22"/>
  <c r="J27" i="22"/>
  <c r="F27" i="22"/>
  <c r="D27" i="22"/>
  <c r="C27" i="22"/>
  <c r="A402" i="35"/>
  <c r="O26" i="22"/>
  <c r="M26" i="22"/>
  <c r="I26" i="22"/>
  <c r="G26" i="22"/>
  <c r="E26" i="22"/>
  <c r="A401" i="35"/>
  <c r="O25" i="22"/>
  <c r="M25" i="22"/>
  <c r="I25" i="22"/>
  <c r="G25" i="22"/>
  <c r="E25" i="22"/>
  <c r="A400" i="35"/>
  <c r="O24" i="22"/>
  <c r="M24" i="22"/>
  <c r="I24" i="22"/>
  <c r="G24" i="22"/>
  <c r="E24" i="22"/>
  <c r="A399" i="35"/>
  <c r="O23" i="22"/>
  <c r="M23" i="22"/>
  <c r="I23" i="22"/>
  <c r="G23" i="22"/>
  <c r="E23" i="22"/>
  <c r="A398" i="35"/>
  <c r="O22" i="22"/>
  <c r="M22" i="22"/>
  <c r="I22" i="22"/>
  <c r="G22" i="22"/>
  <c r="E22" i="22"/>
  <c r="P17" i="22"/>
  <c r="N17" i="22"/>
  <c r="M17" i="22"/>
  <c r="J17" i="22"/>
  <c r="H17" i="22"/>
  <c r="E53" i="22" s="1"/>
  <c r="F17" i="22"/>
  <c r="D53" i="22" s="1"/>
  <c r="D17" i="22"/>
  <c r="C17" i="22"/>
  <c r="W16" i="22"/>
  <c r="Q16" i="22"/>
  <c r="O16" i="22"/>
  <c r="K16" i="22"/>
  <c r="I16" i="22"/>
  <c r="G16" i="22"/>
  <c r="E16" i="22"/>
  <c r="W15" i="22"/>
  <c r="Q15" i="22"/>
  <c r="O15" i="22"/>
  <c r="K15" i="22"/>
  <c r="I15" i="22"/>
  <c r="G15" i="22"/>
  <c r="W14" i="22"/>
  <c r="Q14" i="22"/>
  <c r="O14" i="22"/>
  <c r="K14" i="22"/>
  <c r="I14" i="22"/>
  <c r="G14" i="22"/>
  <c r="E14" i="22"/>
  <c r="E15" i="21"/>
  <c r="J156" i="21"/>
  <c r="G156" i="21"/>
  <c r="H156" i="21"/>
  <c r="F156" i="21"/>
  <c r="J154" i="21"/>
  <c r="F154" i="21"/>
  <c r="G154" i="21"/>
  <c r="H154" i="21"/>
  <c r="E154" i="21"/>
  <c r="C154" i="21"/>
  <c r="B154" i="21"/>
  <c r="J152" i="21"/>
  <c r="F152" i="21"/>
  <c r="G152" i="21"/>
  <c r="H152" i="21"/>
  <c r="E152" i="21"/>
  <c r="C152" i="21"/>
  <c r="B152" i="21"/>
  <c r="K150" i="21"/>
  <c r="F150" i="21"/>
  <c r="G150" i="21"/>
  <c r="H150" i="21"/>
  <c r="I150" i="21"/>
  <c r="E150" i="21"/>
  <c r="C150" i="21"/>
  <c r="B150" i="21"/>
  <c r="E15" i="20"/>
  <c r="E16" i="20"/>
  <c r="J156" i="20"/>
  <c r="G156" i="20"/>
  <c r="H156" i="20"/>
  <c r="F156" i="20"/>
  <c r="J154" i="20"/>
  <c r="F154" i="20"/>
  <c r="G154" i="20"/>
  <c r="H154" i="20"/>
  <c r="E154" i="20"/>
  <c r="C154" i="20"/>
  <c r="B154" i="20"/>
  <c r="J152" i="20"/>
  <c r="F152" i="20"/>
  <c r="G152" i="20"/>
  <c r="H152" i="20"/>
  <c r="E152" i="20"/>
  <c r="C152" i="20"/>
  <c r="B152" i="20"/>
  <c r="K150" i="20"/>
  <c r="F150" i="20"/>
  <c r="G150" i="20"/>
  <c r="H150" i="20"/>
  <c r="I150" i="20"/>
  <c r="E150" i="20"/>
  <c r="C150" i="20"/>
  <c r="B150" i="20"/>
  <c r="J156" i="19"/>
  <c r="G156" i="19"/>
  <c r="H156" i="19"/>
  <c r="F156" i="19"/>
  <c r="J154" i="19"/>
  <c r="F154" i="19"/>
  <c r="G154" i="19"/>
  <c r="H154" i="19"/>
  <c r="E154" i="19"/>
  <c r="C154" i="19"/>
  <c r="B154" i="19"/>
  <c r="J152" i="19"/>
  <c r="F152" i="19"/>
  <c r="G152" i="19"/>
  <c r="H152" i="19"/>
  <c r="E152" i="19"/>
  <c r="C152" i="19"/>
  <c r="B152" i="19"/>
  <c r="K150" i="19"/>
  <c r="F150" i="19"/>
  <c r="G150" i="19"/>
  <c r="H150" i="19"/>
  <c r="I150" i="19"/>
  <c r="E150" i="19"/>
  <c r="C150" i="19"/>
  <c r="B150" i="19"/>
  <c r="Q176" i="18"/>
  <c r="P176" i="18"/>
  <c r="O176" i="18"/>
  <c r="L176" i="18"/>
  <c r="K176" i="18"/>
  <c r="I176" i="18"/>
  <c r="D176" i="18"/>
  <c r="Q174" i="18"/>
  <c r="P174" i="18"/>
  <c r="O174" i="18"/>
  <c r="L174" i="18"/>
  <c r="K174" i="18"/>
  <c r="I174" i="18"/>
  <c r="D174" i="18"/>
  <c r="Q172" i="18"/>
  <c r="P172" i="18"/>
  <c r="O172" i="18"/>
  <c r="L172" i="18"/>
  <c r="K172" i="18"/>
  <c r="I172" i="18"/>
  <c r="D172" i="18"/>
  <c r="T170" i="18"/>
  <c r="S170" i="18"/>
  <c r="Q170" i="18"/>
  <c r="P170" i="18"/>
  <c r="O170" i="18"/>
  <c r="L170" i="18"/>
  <c r="J170" i="18"/>
  <c r="D170" i="18"/>
  <c r="Q166" i="18"/>
  <c r="P166" i="18"/>
  <c r="O166" i="18"/>
  <c r="L166" i="18"/>
  <c r="K166" i="18"/>
  <c r="I166" i="18"/>
  <c r="D166" i="18"/>
  <c r="Q164" i="18"/>
  <c r="P164" i="18"/>
  <c r="O164" i="18"/>
  <c r="L164" i="18"/>
  <c r="K164" i="18"/>
  <c r="I164" i="18"/>
  <c r="D164" i="18"/>
  <c r="Q162" i="18"/>
  <c r="P162" i="18"/>
  <c r="O162" i="18"/>
  <c r="L162" i="18"/>
  <c r="K162" i="18"/>
  <c r="I162" i="18"/>
  <c r="D162" i="18"/>
  <c r="T160" i="18"/>
  <c r="S160" i="18"/>
  <c r="Q160" i="18"/>
  <c r="P160" i="18"/>
  <c r="O160" i="18"/>
  <c r="L160" i="18"/>
  <c r="J160" i="18"/>
  <c r="D160" i="18"/>
  <c r="J156" i="18"/>
  <c r="H156" i="18"/>
  <c r="G156" i="18"/>
  <c r="F156" i="18"/>
  <c r="E156" i="18"/>
  <c r="C156" i="18"/>
  <c r="B156" i="18"/>
  <c r="J154" i="18"/>
  <c r="H154" i="18"/>
  <c r="G154" i="18"/>
  <c r="F154" i="18"/>
  <c r="E154" i="18"/>
  <c r="C154" i="18"/>
  <c r="B154" i="18"/>
  <c r="J152" i="18"/>
  <c r="H152" i="18"/>
  <c r="G152" i="18"/>
  <c r="F152" i="18"/>
  <c r="E152" i="18"/>
  <c r="C152" i="18"/>
  <c r="B152" i="18"/>
  <c r="K150" i="18"/>
  <c r="I150" i="18"/>
  <c r="H150" i="18"/>
  <c r="G150" i="18"/>
  <c r="F150" i="18"/>
  <c r="E150" i="18"/>
  <c r="C150" i="18"/>
  <c r="B150" i="18"/>
  <c r="E15" i="18"/>
  <c r="E15" i="17"/>
  <c r="J156" i="17"/>
  <c r="G156" i="17"/>
  <c r="H156" i="17"/>
  <c r="F156" i="17"/>
  <c r="J154" i="17"/>
  <c r="F154" i="17"/>
  <c r="G154" i="17"/>
  <c r="H154" i="17"/>
  <c r="E154" i="17"/>
  <c r="C154" i="17"/>
  <c r="B154" i="17"/>
  <c r="J152" i="17"/>
  <c r="F152" i="17"/>
  <c r="G152" i="17"/>
  <c r="H152" i="17"/>
  <c r="E152" i="17"/>
  <c r="C152" i="17"/>
  <c r="B152" i="17"/>
  <c r="K150" i="17"/>
  <c r="F150" i="17"/>
  <c r="G150" i="17"/>
  <c r="H150" i="17"/>
  <c r="I150" i="17"/>
  <c r="E150" i="17"/>
  <c r="C150" i="17"/>
  <c r="B150" i="17"/>
  <c r="E15" i="16"/>
  <c r="J156" i="16"/>
  <c r="G156" i="16"/>
  <c r="H156" i="16"/>
  <c r="F156" i="16"/>
  <c r="J154" i="16"/>
  <c r="F154" i="16"/>
  <c r="G154" i="16"/>
  <c r="H154" i="16"/>
  <c r="E154" i="16"/>
  <c r="C154" i="16"/>
  <c r="B154" i="16"/>
  <c r="J152" i="16"/>
  <c r="F152" i="16"/>
  <c r="G152" i="16"/>
  <c r="H152" i="16"/>
  <c r="E152" i="16"/>
  <c r="C152" i="16"/>
  <c r="B152" i="16"/>
  <c r="K150" i="16"/>
  <c r="F150" i="16"/>
  <c r="G150" i="16"/>
  <c r="H150" i="16"/>
  <c r="I150" i="16"/>
  <c r="E150" i="16"/>
  <c r="C150" i="16"/>
  <c r="B150" i="16"/>
  <c r="M46" i="15"/>
  <c r="C35" i="15"/>
  <c r="E15" i="15"/>
  <c r="J156" i="15"/>
  <c r="G156" i="15"/>
  <c r="F156" i="15"/>
  <c r="J154" i="15"/>
  <c r="F154" i="15"/>
  <c r="G154" i="15"/>
  <c r="H154" i="15"/>
  <c r="E154" i="15"/>
  <c r="C154" i="15"/>
  <c r="B154" i="15"/>
  <c r="J152" i="15"/>
  <c r="F152" i="15"/>
  <c r="G152" i="15"/>
  <c r="H152" i="15"/>
  <c r="E152" i="15"/>
  <c r="C152" i="15"/>
  <c r="B152" i="15"/>
  <c r="K150" i="15"/>
  <c r="F150" i="15"/>
  <c r="G150" i="15"/>
  <c r="H150" i="15"/>
  <c r="I150" i="15"/>
  <c r="E150" i="15"/>
  <c r="C150" i="15"/>
  <c r="B150" i="15"/>
  <c r="E15" i="14"/>
  <c r="J156" i="14"/>
  <c r="G156" i="14"/>
  <c r="H156" i="14"/>
  <c r="F156" i="14"/>
  <c r="J154" i="14"/>
  <c r="F154" i="14"/>
  <c r="G154" i="14"/>
  <c r="H154" i="14"/>
  <c r="E154" i="14"/>
  <c r="C154" i="14"/>
  <c r="B154" i="14"/>
  <c r="J152" i="14"/>
  <c r="F152" i="14"/>
  <c r="G152" i="14"/>
  <c r="H152" i="14"/>
  <c r="E152" i="14"/>
  <c r="C152" i="14"/>
  <c r="B152" i="14"/>
  <c r="K150" i="14"/>
  <c r="F150" i="14"/>
  <c r="G150" i="14"/>
  <c r="H150" i="14"/>
  <c r="I150" i="14"/>
  <c r="E150" i="14"/>
  <c r="C150" i="14"/>
  <c r="B150" i="14"/>
  <c r="E15" i="13"/>
  <c r="M35" i="13"/>
  <c r="J156" i="13"/>
  <c r="G156" i="13"/>
  <c r="H156" i="13"/>
  <c r="F156" i="13"/>
  <c r="J154" i="13"/>
  <c r="F154" i="13"/>
  <c r="G154" i="13"/>
  <c r="H154" i="13"/>
  <c r="E154" i="13"/>
  <c r="C154" i="13"/>
  <c r="B154" i="13"/>
  <c r="J152" i="13"/>
  <c r="F152" i="13"/>
  <c r="G152" i="13"/>
  <c r="H152" i="13"/>
  <c r="E152" i="13"/>
  <c r="C152" i="13"/>
  <c r="B152" i="13"/>
  <c r="K150" i="13"/>
  <c r="F150" i="13"/>
  <c r="G150" i="13"/>
  <c r="H150" i="13"/>
  <c r="I150" i="13"/>
  <c r="E150" i="13"/>
  <c r="C150" i="13"/>
  <c r="B150" i="13"/>
  <c r="J156" i="12"/>
  <c r="G156" i="12"/>
  <c r="H156" i="12"/>
  <c r="F156" i="12"/>
  <c r="J154" i="12"/>
  <c r="F154" i="12"/>
  <c r="G154" i="12"/>
  <c r="H154" i="12"/>
  <c r="E154" i="12"/>
  <c r="C154" i="12"/>
  <c r="B154" i="12"/>
  <c r="J152" i="12"/>
  <c r="F152" i="12"/>
  <c r="G152" i="12"/>
  <c r="H152" i="12"/>
  <c r="E152" i="12"/>
  <c r="C152" i="12"/>
  <c r="B152" i="12"/>
  <c r="K150" i="12"/>
  <c r="F150" i="12"/>
  <c r="G150" i="12"/>
  <c r="H150" i="12"/>
  <c r="I150" i="12"/>
  <c r="E150" i="12"/>
  <c r="C150" i="12"/>
  <c r="B150" i="12"/>
  <c r="E15" i="11"/>
  <c r="J156" i="11"/>
  <c r="G156" i="11"/>
  <c r="H156" i="11"/>
  <c r="F156" i="11"/>
  <c r="J154" i="11"/>
  <c r="F154" i="11"/>
  <c r="G154" i="11"/>
  <c r="H154" i="11"/>
  <c r="E154" i="11"/>
  <c r="C154" i="11"/>
  <c r="B154" i="11"/>
  <c r="J152" i="11"/>
  <c r="F152" i="11"/>
  <c r="G152" i="11"/>
  <c r="H152" i="11"/>
  <c r="E152" i="11"/>
  <c r="C152" i="11"/>
  <c r="B152" i="11"/>
  <c r="K150" i="11"/>
  <c r="F150" i="11"/>
  <c r="G150" i="11"/>
  <c r="H150" i="11"/>
  <c r="I150" i="11"/>
  <c r="E150" i="11"/>
  <c r="C150" i="11"/>
  <c r="B150" i="11"/>
  <c r="L164" i="11"/>
  <c r="K164" i="11"/>
  <c r="I164" i="11"/>
  <c r="D164" i="11"/>
  <c r="L162" i="11"/>
  <c r="K162" i="11"/>
  <c r="I162" i="11"/>
  <c r="D162" i="11"/>
  <c r="L160" i="11"/>
  <c r="J160" i="11"/>
  <c r="D160" i="11"/>
  <c r="E15" i="10"/>
  <c r="J156" i="10"/>
  <c r="G156" i="10"/>
  <c r="H156" i="10"/>
  <c r="F156" i="10"/>
  <c r="J154" i="10"/>
  <c r="F154" i="10"/>
  <c r="G154" i="10"/>
  <c r="H154" i="10"/>
  <c r="E154" i="10"/>
  <c r="C154" i="10"/>
  <c r="B154" i="10"/>
  <c r="J152" i="10"/>
  <c r="F152" i="10"/>
  <c r="G152" i="10"/>
  <c r="H152" i="10"/>
  <c r="E152" i="10"/>
  <c r="C152" i="10"/>
  <c r="B152" i="10"/>
  <c r="K150" i="10"/>
  <c r="F150" i="10"/>
  <c r="G150" i="10"/>
  <c r="H150" i="10"/>
  <c r="I150" i="10"/>
  <c r="E150" i="10"/>
  <c r="C150" i="10"/>
  <c r="B150" i="10"/>
  <c r="E15" i="9"/>
  <c r="E16" i="9"/>
  <c r="M36" i="9"/>
  <c r="M37" i="9"/>
  <c r="C34" i="9"/>
  <c r="D156" i="18" l="1"/>
  <c r="AY24" i="34"/>
  <c r="D156" i="34"/>
  <c r="S88" i="23"/>
  <c r="T114" i="22"/>
  <c r="T116" i="22"/>
  <c r="T96" i="22"/>
  <c r="T94" i="22"/>
  <c r="T92" i="22"/>
  <c r="T113" i="22"/>
  <c r="T115" i="22"/>
  <c r="T95" i="22"/>
  <c r="T93" i="22"/>
  <c r="U103" i="22"/>
  <c r="U84" i="22"/>
  <c r="S103" i="22"/>
  <c r="U116" i="22"/>
  <c r="U95" i="22"/>
  <c r="S116" i="22"/>
  <c r="U114" i="22"/>
  <c r="U93" i="22"/>
  <c r="U106" i="22"/>
  <c r="S114" i="22"/>
  <c r="S106" i="22"/>
  <c r="U104" i="22"/>
  <c r="U85" i="22"/>
  <c r="S104" i="22"/>
  <c r="U102" i="22"/>
  <c r="U96" i="22"/>
  <c r="S102" i="22"/>
  <c r="U115" i="22"/>
  <c r="U94" i="22"/>
  <c r="U113" i="22"/>
  <c r="U107" i="22"/>
  <c r="S115" i="22"/>
  <c r="S107" i="22"/>
  <c r="U92" i="22"/>
  <c r="S113" i="22"/>
  <c r="U105" i="22"/>
  <c r="U86" i="22"/>
  <c r="S105" i="22"/>
  <c r="T105" i="22"/>
  <c r="S96" i="22"/>
  <c r="T103" i="22"/>
  <c r="S94" i="22"/>
  <c r="T106" i="22"/>
  <c r="S92" i="22"/>
  <c r="T104" i="22"/>
  <c r="S95" i="22"/>
  <c r="T107" i="22"/>
  <c r="T102" i="22"/>
  <c r="S93" i="22"/>
  <c r="T84" i="22"/>
  <c r="S84" i="22"/>
  <c r="T85" i="22"/>
  <c r="S85" i="22"/>
  <c r="T86" i="22"/>
  <c r="S86" i="22"/>
  <c r="I156" i="22"/>
  <c r="Q152" i="22"/>
  <c r="T116" i="34"/>
  <c r="T114" i="34"/>
  <c r="T95" i="34"/>
  <c r="T93" i="34"/>
  <c r="T115" i="34"/>
  <c r="T113" i="34"/>
  <c r="T96" i="34"/>
  <c r="T94" i="34"/>
  <c r="T92" i="34"/>
  <c r="J363" i="35"/>
  <c r="A363" i="35"/>
  <c r="S106" i="34"/>
  <c r="U115" i="34"/>
  <c r="U104" i="34"/>
  <c r="U85" i="34"/>
  <c r="S104" i="34"/>
  <c r="S115" i="34"/>
  <c r="U102" i="34"/>
  <c r="U96" i="34"/>
  <c r="S102" i="34"/>
  <c r="U113" i="34"/>
  <c r="U94" i="34"/>
  <c r="U107" i="34"/>
  <c r="U116" i="34"/>
  <c r="S113" i="34"/>
  <c r="S107" i="34"/>
  <c r="U92" i="34"/>
  <c r="U105" i="34"/>
  <c r="U86" i="34"/>
  <c r="S116" i="34"/>
  <c r="S105" i="34"/>
  <c r="U103" i="34"/>
  <c r="U84" i="34"/>
  <c r="U114" i="34"/>
  <c r="S103" i="34"/>
  <c r="U95" i="34"/>
  <c r="S114" i="34"/>
  <c r="U93" i="34"/>
  <c r="U106" i="34"/>
  <c r="T106" i="34"/>
  <c r="S92" i="34"/>
  <c r="T104" i="34"/>
  <c r="S95" i="34"/>
  <c r="T107" i="34"/>
  <c r="T102" i="34"/>
  <c r="S93" i="34"/>
  <c r="T105" i="34"/>
  <c r="S96" i="34"/>
  <c r="T103" i="34"/>
  <c r="S94" i="34"/>
  <c r="S85" i="34"/>
  <c r="T85" i="34"/>
  <c r="T86" i="34"/>
  <c r="S86" i="34"/>
  <c r="T84" i="34"/>
  <c r="S84" i="34"/>
  <c r="S87" i="34" s="1"/>
  <c r="D150" i="18"/>
  <c r="D154" i="11"/>
  <c r="P154" i="18"/>
  <c r="B132" i="31"/>
  <c r="B131" i="30"/>
  <c r="B132" i="29"/>
  <c r="B131" i="28"/>
  <c r="B130" i="24"/>
  <c r="B131" i="22"/>
  <c r="B131" i="18"/>
  <c r="B131" i="17"/>
  <c r="B131" i="19"/>
  <c r="B131" i="16"/>
  <c r="B131" i="15"/>
  <c r="B131" i="14"/>
  <c r="B132" i="12"/>
  <c r="B132" i="8"/>
  <c r="B130" i="4"/>
  <c r="C131" i="3"/>
  <c r="B131" i="3"/>
  <c r="B131" i="2"/>
  <c r="B131" i="1"/>
  <c r="J362" i="35"/>
  <c r="A362" i="35"/>
  <c r="T16" i="22"/>
  <c r="T33" i="22"/>
  <c r="L152" i="22"/>
  <c r="D152" i="22"/>
  <c r="S150" i="22"/>
  <c r="Q154" i="18"/>
  <c r="D152" i="18"/>
  <c r="L152" i="18"/>
  <c r="K152" i="18"/>
  <c r="J150" i="18"/>
  <c r="B131" i="26"/>
  <c r="S17" i="23"/>
  <c r="J397" i="35"/>
  <c r="A397" i="35"/>
  <c r="J396" i="35"/>
  <c r="A396" i="35"/>
  <c r="J395" i="35"/>
  <c r="A395" i="35"/>
  <c r="J361" i="35"/>
  <c r="A361" i="35"/>
  <c r="D154" i="18"/>
  <c r="T150" i="22"/>
  <c r="D154" i="22"/>
  <c r="L150" i="18"/>
  <c r="D150" i="22"/>
  <c r="K156" i="22"/>
  <c r="Q154" i="22"/>
  <c r="AW17" i="34"/>
  <c r="T150" i="18"/>
  <c r="L150" i="22"/>
  <c r="AP27" i="34"/>
  <c r="K154" i="18"/>
  <c r="I154" i="22"/>
  <c r="AG52" i="34"/>
  <c r="P152" i="18"/>
  <c r="J150" i="22"/>
  <c r="P152" i="22"/>
  <c r="L156" i="18"/>
  <c r="Q152" i="18"/>
  <c r="I156" i="18"/>
  <c r="P150" i="18"/>
  <c r="I152" i="18"/>
  <c r="K156" i="18"/>
  <c r="K152" i="22"/>
  <c r="L166" i="24"/>
  <c r="P154" i="22"/>
  <c r="T43" i="34"/>
  <c r="T23" i="22"/>
  <c r="T77" i="34"/>
  <c r="S77" i="34"/>
  <c r="U35" i="34"/>
  <c r="T23" i="34"/>
  <c r="S15" i="34"/>
  <c r="U22" i="34"/>
  <c r="U32" i="34"/>
  <c r="U25" i="34"/>
  <c r="U26" i="34"/>
  <c r="S36" i="34"/>
  <c r="S43" i="34"/>
  <c r="U36" i="34"/>
  <c r="U14" i="34"/>
  <c r="C53" i="34"/>
  <c r="T35" i="34"/>
  <c r="T36" i="34"/>
  <c r="S23" i="34"/>
  <c r="T32" i="34"/>
  <c r="T34" i="34"/>
  <c r="S16" i="34"/>
  <c r="T15" i="34"/>
  <c r="I156" i="34"/>
  <c r="L156" i="34"/>
  <c r="L154" i="34"/>
  <c r="I154" i="34"/>
  <c r="D154" i="34"/>
  <c r="I152" i="34"/>
  <c r="Q156" i="34"/>
  <c r="Q152" i="34"/>
  <c r="L152" i="34"/>
  <c r="D152" i="34"/>
  <c r="J150" i="34"/>
  <c r="T150" i="34"/>
  <c r="P154" i="34"/>
  <c r="S150" i="34"/>
  <c r="P156" i="34"/>
  <c r="L150" i="34"/>
  <c r="D150" i="34"/>
  <c r="AE61" i="34"/>
  <c r="AD61" i="34"/>
  <c r="S7" i="34"/>
  <c r="U15" i="34"/>
  <c r="T16" i="34"/>
  <c r="U23" i="34"/>
  <c r="S33" i="34"/>
  <c r="S37" i="34"/>
  <c r="U43" i="34"/>
  <c r="S44" i="34"/>
  <c r="T7" i="34"/>
  <c r="U16" i="34"/>
  <c r="T33" i="34"/>
  <c r="T37" i="34"/>
  <c r="T44" i="34"/>
  <c r="K156" i="34"/>
  <c r="S24" i="34"/>
  <c r="U33" i="34"/>
  <c r="U37" i="34"/>
  <c r="U44" i="34"/>
  <c r="S45" i="34"/>
  <c r="AU14" i="34"/>
  <c r="AU17" i="34" s="1"/>
  <c r="AV17" i="34"/>
  <c r="T24" i="34"/>
  <c r="AY25" i="34"/>
  <c r="T45" i="34"/>
  <c r="K154" i="34"/>
  <c r="O156" i="34"/>
  <c r="U24" i="34"/>
  <c r="S34" i="34"/>
  <c r="U45" i="34"/>
  <c r="S46" i="34"/>
  <c r="T46" i="34"/>
  <c r="K152" i="34"/>
  <c r="O154" i="34"/>
  <c r="S25" i="34"/>
  <c r="U34" i="34"/>
  <c r="U46" i="34"/>
  <c r="T25" i="34"/>
  <c r="O150" i="34"/>
  <c r="O152" i="34"/>
  <c r="Q154" i="34"/>
  <c r="S14" i="34"/>
  <c r="T17" i="34"/>
  <c r="S35" i="34"/>
  <c r="B53" i="34"/>
  <c r="P150" i="34"/>
  <c r="P152" i="34"/>
  <c r="T14" i="34"/>
  <c r="U17" i="34"/>
  <c r="Q150" i="34"/>
  <c r="S22" i="34"/>
  <c r="S26" i="34"/>
  <c r="T22" i="34"/>
  <c r="T26" i="34"/>
  <c r="S32" i="34"/>
  <c r="D166" i="24"/>
  <c r="K166" i="24"/>
  <c r="L156" i="22"/>
  <c r="I152" i="22"/>
  <c r="K154" i="22"/>
  <c r="O156" i="22"/>
  <c r="L154" i="22"/>
  <c r="P156" i="22"/>
  <c r="O154" i="22"/>
  <c r="Q156" i="22"/>
  <c r="O150" i="22"/>
  <c r="O152" i="22"/>
  <c r="P150" i="22"/>
  <c r="Q150" i="22"/>
  <c r="T25" i="22"/>
  <c r="S35" i="22"/>
  <c r="T45" i="22"/>
  <c r="T26" i="22"/>
  <c r="T44" i="22"/>
  <c r="T46" i="22"/>
  <c r="U33" i="22"/>
  <c r="U46" i="22"/>
  <c r="T36" i="22"/>
  <c r="T32" i="22"/>
  <c r="C53" i="22"/>
  <c r="S23" i="22"/>
  <c r="T14" i="22"/>
  <c r="T15" i="22"/>
  <c r="T17" i="22"/>
  <c r="U17" i="22"/>
  <c r="S14" i="22"/>
  <c r="S22" i="22"/>
  <c r="T35" i="22"/>
  <c r="S43" i="22"/>
  <c r="S45" i="22"/>
  <c r="T22" i="22"/>
  <c r="U35" i="22"/>
  <c r="S37" i="22"/>
  <c r="T43" i="22"/>
  <c r="S15" i="22"/>
  <c r="U22" i="22"/>
  <c r="S24" i="22"/>
  <c r="T37" i="22"/>
  <c r="U43" i="22"/>
  <c r="U45" i="22"/>
  <c r="T24" i="22"/>
  <c r="U37" i="22"/>
  <c r="U36" i="22"/>
  <c r="U15" i="22"/>
  <c r="U24" i="22"/>
  <c r="S26" i="22"/>
  <c r="S32" i="22"/>
  <c r="U26" i="22"/>
  <c r="U32" i="22"/>
  <c r="S34" i="22"/>
  <c r="T34" i="22"/>
  <c r="B53" i="22"/>
  <c r="U34" i="22"/>
  <c r="S36" i="22"/>
  <c r="S44" i="22"/>
  <c r="S46" i="22"/>
  <c r="U14" i="22"/>
  <c r="U23" i="22"/>
  <c r="S25" i="22"/>
  <c r="S16" i="22"/>
  <c r="U44" i="22"/>
  <c r="U25" i="22"/>
  <c r="S33" i="22"/>
  <c r="U16" i="22"/>
  <c r="I154" i="18"/>
  <c r="O156" i="18"/>
  <c r="L154" i="18"/>
  <c r="P156" i="18"/>
  <c r="O154" i="18"/>
  <c r="Q156" i="18"/>
  <c r="O150" i="18"/>
  <c r="O152" i="18"/>
  <c r="Q150" i="18"/>
  <c r="S150" i="18"/>
  <c r="S87" i="22" l="1"/>
  <c r="S17" i="34"/>
  <c r="C61" i="34"/>
  <c r="B61" i="34"/>
  <c r="S17" i="22"/>
  <c r="C61" i="22"/>
  <c r="B61" i="22"/>
  <c r="D57" i="9" l="1"/>
  <c r="C57" i="9"/>
  <c r="B57" i="9"/>
  <c r="E52" i="9"/>
  <c r="D52" i="9"/>
  <c r="C52" i="9"/>
  <c r="B52" i="9"/>
  <c r="N47" i="9"/>
  <c r="L47" i="9"/>
  <c r="K47" i="9"/>
  <c r="H47" i="9"/>
  <c r="F47" i="9"/>
  <c r="E47" i="9"/>
  <c r="D47" i="9"/>
  <c r="X46" i="9"/>
  <c r="J162" i="35" s="1"/>
  <c r="W46" i="9"/>
  <c r="A162" i="35" s="1"/>
  <c r="O46" i="9"/>
  <c r="I46" i="9"/>
  <c r="G46" i="9"/>
  <c r="C46" i="9"/>
  <c r="X45" i="9"/>
  <c r="J161" i="35" s="1"/>
  <c r="W45" i="9"/>
  <c r="A161" i="35" s="1"/>
  <c r="O45" i="9"/>
  <c r="I45" i="9"/>
  <c r="G45" i="9"/>
  <c r="C45" i="9"/>
  <c r="X44" i="9"/>
  <c r="J160" i="35" s="1"/>
  <c r="W44" i="9"/>
  <c r="A160" i="35" s="1"/>
  <c r="O44" i="9"/>
  <c r="I44" i="9"/>
  <c r="G44" i="9"/>
  <c r="C44" i="9"/>
  <c r="X43" i="9"/>
  <c r="J159" i="35" s="1"/>
  <c r="W43" i="9"/>
  <c r="A159" i="35" s="1"/>
  <c r="O43" i="9"/>
  <c r="I43" i="9"/>
  <c r="G43" i="9"/>
  <c r="C43" i="9"/>
  <c r="N38" i="9"/>
  <c r="L38" i="9"/>
  <c r="K38" i="9"/>
  <c r="H38" i="9"/>
  <c r="F38" i="9"/>
  <c r="E38" i="9"/>
  <c r="D38" i="9"/>
  <c r="X37" i="9"/>
  <c r="J158" i="35" s="1"/>
  <c r="W37" i="9"/>
  <c r="A158" i="35" s="1"/>
  <c r="O37" i="9"/>
  <c r="I37" i="9"/>
  <c r="G37" i="9"/>
  <c r="C37" i="9"/>
  <c r="X36" i="9"/>
  <c r="J157" i="35" s="1"/>
  <c r="W36" i="9"/>
  <c r="A157" i="35" s="1"/>
  <c r="O36" i="9"/>
  <c r="I36" i="9"/>
  <c r="G36" i="9"/>
  <c r="C36" i="9"/>
  <c r="X35" i="9"/>
  <c r="J156" i="35" s="1"/>
  <c r="W35" i="9"/>
  <c r="A156" i="35" s="1"/>
  <c r="O35" i="9"/>
  <c r="M35" i="9"/>
  <c r="I35" i="9"/>
  <c r="G35" i="9"/>
  <c r="C35" i="9"/>
  <c r="X34" i="9"/>
  <c r="J155" i="35" s="1"/>
  <c r="W34" i="9"/>
  <c r="A155" i="35" s="1"/>
  <c r="O34" i="9"/>
  <c r="M34" i="9"/>
  <c r="I34" i="9"/>
  <c r="G34" i="9"/>
  <c r="X33" i="9"/>
  <c r="J154" i="35" s="1"/>
  <c r="W33" i="9"/>
  <c r="A154" i="35" s="1"/>
  <c r="O33" i="9"/>
  <c r="M33" i="9"/>
  <c r="I33" i="9"/>
  <c r="C33" i="9"/>
  <c r="X32" i="9"/>
  <c r="J153" i="35" s="1"/>
  <c r="W32" i="9"/>
  <c r="A153" i="35" s="1"/>
  <c r="O32" i="9"/>
  <c r="M32" i="9"/>
  <c r="I32" i="9"/>
  <c r="G32" i="9"/>
  <c r="C32" i="9"/>
  <c r="N27" i="9"/>
  <c r="L27" i="9"/>
  <c r="K27" i="9"/>
  <c r="J27" i="9"/>
  <c r="F27" i="9"/>
  <c r="D27" i="9"/>
  <c r="C27" i="9"/>
  <c r="X26" i="9"/>
  <c r="J152" i="35" s="1"/>
  <c r="O26" i="9"/>
  <c r="M26" i="9"/>
  <c r="I26" i="9"/>
  <c r="G26" i="9"/>
  <c r="E26" i="9"/>
  <c r="X25" i="9"/>
  <c r="J151" i="35" s="1"/>
  <c r="A151" i="35"/>
  <c r="O25" i="9"/>
  <c r="M25" i="9"/>
  <c r="I25" i="9"/>
  <c r="G25" i="9"/>
  <c r="E25" i="9"/>
  <c r="X24" i="9"/>
  <c r="J150" i="35" s="1"/>
  <c r="A150" i="35"/>
  <c r="O24" i="9"/>
  <c r="M24" i="9"/>
  <c r="I24" i="9"/>
  <c r="G24" i="9"/>
  <c r="E24" i="9"/>
  <c r="X23" i="9"/>
  <c r="J149" i="35" s="1"/>
  <c r="A149" i="35"/>
  <c r="O23" i="9"/>
  <c r="M23" i="9"/>
  <c r="I23" i="9"/>
  <c r="G23" i="9"/>
  <c r="E23" i="9"/>
  <c r="X22" i="9"/>
  <c r="J148" i="35" s="1"/>
  <c r="A148" i="35"/>
  <c r="O22" i="9"/>
  <c r="M22" i="9"/>
  <c r="I22" i="9"/>
  <c r="G22" i="9"/>
  <c r="E22" i="9"/>
  <c r="P17" i="9"/>
  <c r="N17" i="9"/>
  <c r="M17" i="9"/>
  <c r="J17" i="9"/>
  <c r="H17" i="9"/>
  <c r="E53" i="9" s="1"/>
  <c r="F17" i="9"/>
  <c r="D53" i="9" s="1"/>
  <c r="D17" i="9"/>
  <c r="C17" i="9"/>
  <c r="X16" i="9"/>
  <c r="W16" i="9"/>
  <c r="Q16" i="9"/>
  <c r="O16" i="9"/>
  <c r="K16" i="9"/>
  <c r="I16" i="9"/>
  <c r="G16" i="9"/>
  <c r="X15" i="9"/>
  <c r="W15" i="9"/>
  <c r="Q15" i="9"/>
  <c r="O15" i="9"/>
  <c r="K15" i="9"/>
  <c r="I15" i="9"/>
  <c r="G15" i="9"/>
  <c r="X14" i="9"/>
  <c r="W14" i="9"/>
  <c r="Q14" i="9"/>
  <c r="O14" i="9"/>
  <c r="K14" i="9"/>
  <c r="I14" i="9"/>
  <c r="G14" i="9"/>
  <c r="E14" i="9"/>
  <c r="J156" i="9"/>
  <c r="G156" i="9"/>
  <c r="H156" i="9"/>
  <c r="F156" i="9"/>
  <c r="J154" i="9"/>
  <c r="F154" i="9"/>
  <c r="Q154" i="9" s="1"/>
  <c r="G154" i="9"/>
  <c r="H154" i="9"/>
  <c r="E154" i="9"/>
  <c r="C154" i="9"/>
  <c r="B154" i="9"/>
  <c r="J152" i="9"/>
  <c r="F152" i="9"/>
  <c r="G152" i="9"/>
  <c r="H152" i="9"/>
  <c r="E152" i="9"/>
  <c r="C152" i="9"/>
  <c r="B152" i="9"/>
  <c r="K150" i="9"/>
  <c r="F150" i="9"/>
  <c r="G150" i="9"/>
  <c r="H150" i="9"/>
  <c r="I150" i="9"/>
  <c r="E150" i="9"/>
  <c r="C150" i="9"/>
  <c r="B150" i="9"/>
  <c r="J156" i="8"/>
  <c r="G156" i="8"/>
  <c r="H156" i="8"/>
  <c r="F156" i="8"/>
  <c r="J154" i="8"/>
  <c r="F154" i="8"/>
  <c r="G154" i="8"/>
  <c r="H154" i="8"/>
  <c r="E154" i="8"/>
  <c r="C154" i="8"/>
  <c r="B154" i="8"/>
  <c r="D154" i="8" s="1"/>
  <c r="J152" i="8"/>
  <c r="F152" i="8"/>
  <c r="G152" i="8"/>
  <c r="H152" i="8"/>
  <c r="E152" i="8"/>
  <c r="C152" i="8"/>
  <c r="B152" i="8"/>
  <c r="K150" i="8"/>
  <c r="F150" i="8"/>
  <c r="G150" i="8"/>
  <c r="H150" i="8"/>
  <c r="I150" i="8"/>
  <c r="E150" i="8"/>
  <c r="C150" i="8"/>
  <c r="B150" i="8"/>
  <c r="E15" i="7"/>
  <c r="E16" i="7"/>
  <c r="C43" i="7"/>
  <c r="C44" i="7"/>
  <c r="C45" i="7"/>
  <c r="C46" i="7"/>
  <c r="J156" i="7"/>
  <c r="F156" i="7"/>
  <c r="G156" i="7"/>
  <c r="H156" i="7"/>
  <c r="E156" i="7"/>
  <c r="C156" i="7"/>
  <c r="B156" i="7"/>
  <c r="J154" i="7"/>
  <c r="F154" i="7"/>
  <c r="G154" i="7"/>
  <c r="H154" i="7"/>
  <c r="E154" i="7"/>
  <c r="C154" i="7"/>
  <c r="B154" i="7"/>
  <c r="J152" i="7"/>
  <c r="F152" i="7"/>
  <c r="G152" i="7"/>
  <c r="H152" i="7"/>
  <c r="E152" i="7"/>
  <c r="C152" i="7"/>
  <c r="B152" i="7"/>
  <c r="F150" i="7"/>
  <c r="G150" i="7"/>
  <c r="H150" i="7"/>
  <c r="I150" i="7"/>
  <c r="E150" i="7"/>
  <c r="C150" i="7"/>
  <c r="B150" i="7"/>
  <c r="O152" i="7" s="1"/>
  <c r="E15" i="6"/>
  <c r="J156" i="6"/>
  <c r="G156" i="6"/>
  <c r="H156" i="6"/>
  <c r="F156" i="6"/>
  <c r="J154" i="6"/>
  <c r="F154" i="6"/>
  <c r="G154" i="6"/>
  <c r="H154" i="6"/>
  <c r="E154" i="6"/>
  <c r="C154" i="6"/>
  <c r="B154" i="6"/>
  <c r="J152" i="6"/>
  <c r="F152" i="6"/>
  <c r="G152" i="6"/>
  <c r="H152" i="6"/>
  <c r="E152" i="6"/>
  <c r="C152" i="6"/>
  <c r="B152" i="6"/>
  <c r="K150" i="6"/>
  <c r="F150" i="6"/>
  <c r="G150" i="6"/>
  <c r="H150" i="6"/>
  <c r="I150" i="6"/>
  <c r="E150" i="6"/>
  <c r="C150" i="6"/>
  <c r="B150" i="6"/>
  <c r="E15" i="5"/>
  <c r="E16" i="5"/>
  <c r="E15" i="3"/>
  <c r="J156" i="5"/>
  <c r="G156" i="5"/>
  <c r="H156" i="5"/>
  <c r="F156" i="5"/>
  <c r="J154" i="5"/>
  <c r="F154" i="5"/>
  <c r="G154" i="5"/>
  <c r="H154" i="5"/>
  <c r="E154" i="5"/>
  <c r="C154" i="5"/>
  <c r="B154" i="5"/>
  <c r="J152" i="5"/>
  <c r="F152" i="5"/>
  <c r="G152" i="5"/>
  <c r="H152" i="5"/>
  <c r="E152" i="5"/>
  <c r="C152" i="5"/>
  <c r="B152" i="5"/>
  <c r="K150" i="5"/>
  <c r="F150" i="5"/>
  <c r="G150" i="5"/>
  <c r="H150" i="5"/>
  <c r="I150" i="5"/>
  <c r="E150" i="5"/>
  <c r="C150" i="5"/>
  <c r="B150" i="5"/>
  <c r="E52" i="31"/>
  <c r="D52" i="31"/>
  <c r="C52" i="31"/>
  <c r="B52" i="31"/>
  <c r="E52" i="30"/>
  <c r="D52" i="30"/>
  <c r="C52" i="30"/>
  <c r="B52" i="30"/>
  <c r="E52" i="29"/>
  <c r="D52" i="29"/>
  <c r="C52" i="29"/>
  <c r="B52" i="29"/>
  <c r="E52" i="28"/>
  <c r="D52" i="28"/>
  <c r="C52" i="28"/>
  <c r="B52" i="28"/>
  <c r="E52" i="27"/>
  <c r="D52" i="27"/>
  <c r="C52" i="27"/>
  <c r="B52" i="27"/>
  <c r="E52" i="26"/>
  <c r="D52" i="26"/>
  <c r="C52" i="26"/>
  <c r="B52" i="26"/>
  <c r="E52" i="25"/>
  <c r="D52" i="25"/>
  <c r="C52" i="25"/>
  <c r="B52" i="25"/>
  <c r="E52" i="24"/>
  <c r="D52" i="24"/>
  <c r="C52" i="24"/>
  <c r="B52" i="24"/>
  <c r="E52" i="21"/>
  <c r="D52" i="21"/>
  <c r="C52" i="21"/>
  <c r="B52" i="21"/>
  <c r="E52" i="20"/>
  <c r="D52" i="20"/>
  <c r="C52" i="20"/>
  <c r="B52" i="20"/>
  <c r="E52" i="19"/>
  <c r="D52" i="19"/>
  <c r="C52" i="19"/>
  <c r="B52" i="19"/>
  <c r="E52" i="18"/>
  <c r="D52" i="18"/>
  <c r="C52" i="18"/>
  <c r="B52" i="18"/>
  <c r="E52" i="17"/>
  <c r="D52" i="17"/>
  <c r="C52" i="17"/>
  <c r="B52" i="17"/>
  <c r="E52" i="16"/>
  <c r="D52" i="16"/>
  <c r="C52" i="16"/>
  <c r="B52" i="16"/>
  <c r="E52" i="15"/>
  <c r="D52" i="15"/>
  <c r="C52" i="15"/>
  <c r="B52" i="15"/>
  <c r="E52" i="14"/>
  <c r="D52" i="14"/>
  <c r="C52" i="14"/>
  <c r="B52" i="14"/>
  <c r="E52" i="13"/>
  <c r="D52" i="13"/>
  <c r="C52" i="13"/>
  <c r="B52" i="13"/>
  <c r="E52" i="11"/>
  <c r="D52" i="11"/>
  <c r="C52" i="11"/>
  <c r="B52" i="11"/>
  <c r="E52" i="10"/>
  <c r="D52" i="10"/>
  <c r="C52" i="10"/>
  <c r="B52" i="10"/>
  <c r="E52" i="8"/>
  <c r="D52" i="8"/>
  <c r="C52" i="8"/>
  <c r="B52" i="8"/>
  <c r="E52" i="7"/>
  <c r="D52" i="7"/>
  <c r="C52" i="7"/>
  <c r="B52" i="7"/>
  <c r="E52" i="6"/>
  <c r="D52" i="6"/>
  <c r="C52" i="6"/>
  <c r="B52" i="6"/>
  <c r="E52" i="5"/>
  <c r="D52" i="5"/>
  <c r="C52" i="5"/>
  <c r="B52" i="5"/>
  <c r="E52" i="1"/>
  <c r="D52" i="1"/>
  <c r="C52" i="1"/>
  <c r="B52" i="1"/>
  <c r="E52" i="2"/>
  <c r="D52" i="2"/>
  <c r="C52" i="2"/>
  <c r="B52" i="2"/>
  <c r="E52" i="3"/>
  <c r="D52" i="3"/>
  <c r="C52" i="3"/>
  <c r="B52" i="3"/>
  <c r="E52" i="4"/>
  <c r="D52" i="4"/>
  <c r="C52" i="4"/>
  <c r="B52" i="4"/>
  <c r="E15" i="4"/>
  <c r="C150" i="4"/>
  <c r="B150" i="4"/>
  <c r="Q176" i="31"/>
  <c r="P176" i="31"/>
  <c r="O176" i="31"/>
  <c r="Q174" i="31"/>
  <c r="P174" i="31"/>
  <c r="O174" i="31"/>
  <c r="Q172" i="31"/>
  <c r="P172" i="31"/>
  <c r="O172" i="31"/>
  <c r="Q170" i="31"/>
  <c r="P170" i="31"/>
  <c r="O170" i="31"/>
  <c r="Q166" i="31"/>
  <c r="P166" i="31"/>
  <c r="O166" i="31"/>
  <c r="Q164" i="31"/>
  <c r="P164" i="31"/>
  <c r="O164" i="31"/>
  <c r="Q162" i="31"/>
  <c r="P162" i="31"/>
  <c r="O162" i="31"/>
  <c r="Q160" i="31"/>
  <c r="P160" i="31"/>
  <c r="O160" i="31"/>
  <c r="Q156" i="31"/>
  <c r="Q154" i="31"/>
  <c r="Q152" i="31"/>
  <c r="P150" i="31"/>
  <c r="Q176" i="30"/>
  <c r="P176" i="30"/>
  <c r="O176" i="30"/>
  <c r="Q174" i="30"/>
  <c r="P174" i="30"/>
  <c r="O174" i="30"/>
  <c r="Q172" i="30"/>
  <c r="P172" i="30"/>
  <c r="O172" i="30"/>
  <c r="Q170" i="30"/>
  <c r="P170" i="30"/>
  <c r="O170" i="30"/>
  <c r="Q166" i="30"/>
  <c r="P166" i="30"/>
  <c r="O166" i="30"/>
  <c r="Q164" i="30"/>
  <c r="P164" i="30"/>
  <c r="O164" i="30"/>
  <c r="Q162" i="30"/>
  <c r="P162" i="30"/>
  <c r="O162" i="30"/>
  <c r="Q160" i="30"/>
  <c r="P160" i="30"/>
  <c r="O160" i="30"/>
  <c r="Q176" i="29"/>
  <c r="P176" i="29"/>
  <c r="O176" i="29"/>
  <c r="Q174" i="29"/>
  <c r="P174" i="29"/>
  <c r="O174" i="29"/>
  <c r="Q172" i="29"/>
  <c r="P172" i="29"/>
  <c r="O172" i="29"/>
  <c r="Q170" i="29"/>
  <c r="P170" i="29"/>
  <c r="O170" i="29"/>
  <c r="Q166" i="29"/>
  <c r="P166" i="29"/>
  <c r="O166" i="29"/>
  <c r="Q164" i="29"/>
  <c r="P164" i="29"/>
  <c r="O164" i="29"/>
  <c r="Q162" i="29"/>
  <c r="P162" i="29"/>
  <c r="O162" i="29"/>
  <c r="Q160" i="29"/>
  <c r="P160" i="29"/>
  <c r="O160" i="29"/>
  <c r="Q156" i="29"/>
  <c r="Q154" i="29"/>
  <c r="Q152" i="29"/>
  <c r="P150" i="29"/>
  <c r="Q176" i="28"/>
  <c r="P176" i="28"/>
  <c r="O176" i="28"/>
  <c r="Q174" i="28"/>
  <c r="P174" i="28"/>
  <c r="O174" i="28"/>
  <c r="Q172" i="28"/>
  <c r="P172" i="28"/>
  <c r="O172" i="28"/>
  <c r="Q170" i="28"/>
  <c r="P170" i="28"/>
  <c r="O170" i="28"/>
  <c r="Q166" i="28"/>
  <c r="P166" i="28"/>
  <c r="O166" i="28"/>
  <c r="Q164" i="28"/>
  <c r="P164" i="28"/>
  <c r="O164" i="28"/>
  <c r="Q162" i="28"/>
  <c r="P162" i="28"/>
  <c r="O162" i="28"/>
  <c r="Q160" i="28"/>
  <c r="P160" i="28"/>
  <c r="O160" i="28"/>
  <c r="Q156" i="28"/>
  <c r="Q154" i="28"/>
  <c r="Q152" i="28"/>
  <c r="P150" i="28"/>
  <c r="Q176" i="27"/>
  <c r="P176" i="27"/>
  <c r="O176" i="27"/>
  <c r="Q174" i="27"/>
  <c r="P174" i="27"/>
  <c r="O174" i="27"/>
  <c r="Q172" i="27"/>
  <c r="P172" i="27"/>
  <c r="O172" i="27"/>
  <c r="Q170" i="27"/>
  <c r="P170" i="27"/>
  <c r="O170" i="27"/>
  <c r="Q166" i="27"/>
  <c r="P166" i="27"/>
  <c r="O166" i="27"/>
  <c r="Q164" i="27"/>
  <c r="P164" i="27"/>
  <c r="O164" i="27"/>
  <c r="Q162" i="27"/>
  <c r="P162" i="27"/>
  <c r="O162" i="27"/>
  <c r="Q160" i="27"/>
  <c r="P160" i="27"/>
  <c r="O160" i="27"/>
  <c r="Q156" i="27"/>
  <c r="Q154" i="27"/>
  <c r="Q152" i="27"/>
  <c r="P150" i="27"/>
  <c r="Q176" i="26"/>
  <c r="P176" i="26"/>
  <c r="O176" i="26"/>
  <c r="Q174" i="26"/>
  <c r="P174" i="26"/>
  <c r="O174" i="26"/>
  <c r="Q172" i="26"/>
  <c r="P172" i="26"/>
  <c r="O172" i="26"/>
  <c r="Q170" i="26"/>
  <c r="P170" i="26"/>
  <c r="O170" i="26"/>
  <c r="Q166" i="26"/>
  <c r="P166" i="26"/>
  <c r="O166" i="26"/>
  <c r="Q164" i="26"/>
  <c r="P164" i="26"/>
  <c r="O164" i="26"/>
  <c r="Q162" i="26"/>
  <c r="P162" i="26"/>
  <c r="O162" i="26"/>
  <c r="Q160" i="26"/>
  <c r="P160" i="26"/>
  <c r="O160" i="26"/>
  <c r="Q156" i="26"/>
  <c r="Q154" i="26"/>
  <c r="Q152" i="26"/>
  <c r="P150" i="26"/>
  <c r="Q176" i="25"/>
  <c r="P176" i="25"/>
  <c r="O176" i="25"/>
  <c r="Q174" i="25"/>
  <c r="P174" i="25"/>
  <c r="O174" i="25"/>
  <c r="Q172" i="25"/>
  <c r="P172" i="25"/>
  <c r="O172" i="25"/>
  <c r="Q170" i="25"/>
  <c r="P170" i="25"/>
  <c r="O170" i="25"/>
  <c r="Q166" i="25"/>
  <c r="P166" i="25"/>
  <c r="O166" i="25"/>
  <c r="Q164" i="25"/>
  <c r="P164" i="25"/>
  <c r="O164" i="25"/>
  <c r="Q162" i="25"/>
  <c r="P162" i="25"/>
  <c r="O162" i="25"/>
  <c r="Q160" i="25"/>
  <c r="P160" i="25"/>
  <c r="O160" i="25"/>
  <c r="Q156" i="25"/>
  <c r="Q154" i="25"/>
  <c r="Q152" i="25"/>
  <c r="P150" i="25"/>
  <c r="Q176" i="24"/>
  <c r="P176" i="24"/>
  <c r="O176" i="24"/>
  <c r="Q174" i="24"/>
  <c r="P174" i="24"/>
  <c r="O174" i="24"/>
  <c r="Q172" i="24"/>
  <c r="P172" i="24"/>
  <c r="O172" i="24"/>
  <c r="Q170" i="24"/>
  <c r="P170" i="24"/>
  <c r="O170" i="24"/>
  <c r="Q166" i="24"/>
  <c r="P166" i="24"/>
  <c r="O166" i="24"/>
  <c r="Q164" i="24"/>
  <c r="P164" i="24"/>
  <c r="O164" i="24"/>
  <c r="Q162" i="24"/>
  <c r="P162" i="24"/>
  <c r="O162" i="24"/>
  <c r="Q160" i="24"/>
  <c r="P160" i="24"/>
  <c r="O160" i="24"/>
  <c r="Q156" i="24"/>
  <c r="Q154" i="24"/>
  <c r="Q152" i="24"/>
  <c r="P150" i="24"/>
  <c r="Q176" i="23"/>
  <c r="P176" i="23"/>
  <c r="O176" i="23"/>
  <c r="Q174" i="23"/>
  <c r="P174" i="23"/>
  <c r="O174" i="23"/>
  <c r="Q172" i="23"/>
  <c r="P172" i="23"/>
  <c r="O172" i="23"/>
  <c r="Q170" i="23"/>
  <c r="P170" i="23"/>
  <c r="O170" i="23"/>
  <c r="Q166" i="23"/>
  <c r="P166" i="23"/>
  <c r="O166" i="23"/>
  <c r="Q164" i="23"/>
  <c r="P164" i="23"/>
  <c r="O164" i="23"/>
  <c r="Q162" i="23"/>
  <c r="P162" i="23"/>
  <c r="O162" i="23"/>
  <c r="Q160" i="23"/>
  <c r="P160" i="23"/>
  <c r="O160" i="23"/>
  <c r="Q156" i="23"/>
  <c r="Q154" i="23"/>
  <c r="Q152" i="23"/>
  <c r="P150" i="23"/>
  <c r="Q176" i="21"/>
  <c r="P176" i="21"/>
  <c r="O176" i="21"/>
  <c r="Q174" i="21"/>
  <c r="P174" i="21"/>
  <c r="O174" i="21"/>
  <c r="Q172" i="21"/>
  <c r="P172" i="21"/>
  <c r="O172" i="21"/>
  <c r="Q170" i="21"/>
  <c r="P170" i="21"/>
  <c r="O170" i="21"/>
  <c r="Q166" i="21"/>
  <c r="P166" i="21"/>
  <c r="O166" i="21"/>
  <c r="Q164" i="21"/>
  <c r="P164" i="21"/>
  <c r="O164" i="21"/>
  <c r="Q162" i="21"/>
  <c r="P162" i="21"/>
  <c r="O162" i="21"/>
  <c r="Q160" i="21"/>
  <c r="P160" i="21"/>
  <c r="O160" i="21"/>
  <c r="Q156" i="21"/>
  <c r="Q154" i="21"/>
  <c r="Q152" i="21"/>
  <c r="P150" i="21"/>
  <c r="Q176" i="20"/>
  <c r="P176" i="20"/>
  <c r="O176" i="20"/>
  <c r="Q174" i="20"/>
  <c r="P174" i="20"/>
  <c r="O174" i="20"/>
  <c r="Q172" i="20"/>
  <c r="P172" i="20"/>
  <c r="O172" i="20"/>
  <c r="Q170" i="20"/>
  <c r="P170" i="20"/>
  <c r="O170" i="20"/>
  <c r="Q166" i="20"/>
  <c r="P166" i="20"/>
  <c r="O166" i="20"/>
  <c r="Q164" i="20"/>
  <c r="P164" i="20"/>
  <c r="O164" i="20"/>
  <c r="Q162" i="20"/>
  <c r="P162" i="20"/>
  <c r="O162" i="20"/>
  <c r="Q160" i="20"/>
  <c r="P160" i="20"/>
  <c r="O160" i="20"/>
  <c r="Q156" i="20"/>
  <c r="Q154" i="20"/>
  <c r="Q152" i="20"/>
  <c r="P150" i="20"/>
  <c r="Q176" i="19"/>
  <c r="P176" i="19"/>
  <c r="O176" i="19"/>
  <c r="Q174" i="19"/>
  <c r="P174" i="19"/>
  <c r="O174" i="19"/>
  <c r="Q172" i="19"/>
  <c r="P172" i="19"/>
  <c r="O172" i="19"/>
  <c r="Q170" i="19"/>
  <c r="P170" i="19"/>
  <c r="O170" i="19"/>
  <c r="Q166" i="19"/>
  <c r="P166" i="19"/>
  <c r="O166" i="19"/>
  <c r="Q164" i="19"/>
  <c r="P164" i="19"/>
  <c r="O164" i="19"/>
  <c r="Q162" i="19"/>
  <c r="P162" i="19"/>
  <c r="O162" i="19"/>
  <c r="Q160" i="19"/>
  <c r="P160" i="19"/>
  <c r="O160" i="19"/>
  <c r="Q156" i="19"/>
  <c r="Q154" i="19"/>
  <c r="Q152" i="19"/>
  <c r="P150" i="19"/>
  <c r="Q176" i="17"/>
  <c r="P176" i="17"/>
  <c r="O176" i="17"/>
  <c r="Q174" i="17"/>
  <c r="P174" i="17"/>
  <c r="O174" i="17"/>
  <c r="Q172" i="17"/>
  <c r="P172" i="17"/>
  <c r="O172" i="17"/>
  <c r="Q170" i="17"/>
  <c r="P170" i="17"/>
  <c r="O170" i="17"/>
  <c r="Q166" i="17"/>
  <c r="P166" i="17"/>
  <c r="O166" i="17"/>
  <c r="Q164" i="17"/>
  <c r="P164" i="17"/>
  <c r="O164" i="17"/>
  <c r="Q162" i="17"/>
  <c r="P162" i="17"/>
  <c r="O162" i="17"/>
  <c r="Q160" i="17"/>
  <c r="P160" i="17"/>
  <c r="O160" i="17"/>
  <c r="Q156" i="17"/>
  <c r="Q154" i="17"/>
  <c r="Q152" i="17"/>
  <c r="P150" i="17"/>
  <c r="Q176" i="16"/>
  <c r="P176" i="16"/>
  <c r="O176" i="16"/>
  <c r="Q174" i="16"/>
  <c r="P174" i="16"/>
  <c r="O174" i="16"/>
  <c r="Q172" i="16"/>
  <c r="P172" i="16"/>
  <c r="O172" i="16"/>
  <c r="Q170" i="16"/>
  <c r="P170" i="16"/>
  <c r="O170" i="16"/>
  <c r="Q166" i="16"/>
  <c r="P166" i="16"/>
  <c r="O166" i="16"/>
  <c r="Q164" i="16"/>
  <c r="P164" i="16"/>
  <c r="O164" i="16"/>
  <c r="Q162" i="16"/>
  <c r="P162" i="16"/>
  <c r="O162" i="16"/>
  <c r="Q160" i="16"/>
  <c r="P160" i="16"/>
  <c r="O160" i="16"/>
  <c r="Q156" i="16"/>
  <c r="Q154" i="16"/>
  <c r="Q152" i="16"/>
  <c r="P150" i="16"/>
  <c r="Q176" i="15"/>
  <c r="P176" i="15"/>
  <c r="O176" i="15"/>
  <c r="Q174" i="15"/>
  <c r="P174" i="15"/>
  <c r="O174" i="15"/>
  <c r="Q172" i="15"/>
  <c r="P172" i="15"/>
  <c r="O172" i="15"/>
  <c r="Q170" i="15"/>
  <c r="P170" i="15"/>
  <c r="O170" i="15"/>
  <c r="Q166" i="15"/>
  <c r="P166" i="15"/>
  <c r="O166" i="15"/>
  <c r="Q164" i="15"/>
  <c r="P164" i="15"/>
  <c r="O164" i="15"/>
  <c r="Q162" i="15"/>
  <c r="P162" i="15"/>
  <c r="O162" i="15"/>
  <c r="Q160" i="15"/>
  <c r="P160" i="15"/>
  <c r="O160" i="15"/>
  <c r="Q156" i="15"/>
  <c r="Q154" i="15"/>
  <c r="Q152" i="15"/>
  <c r="P150" i="15"/>
  <c r="Q176" i="14"/>
  <c r="P176" i="14"/>
  <c r="O176" i="14"/>
  <c r="Q174" i="14"/>
  <c r="P174" i="14"/>
  <c r="O174" i="14"/>
  <c r="Q172" i="14"/>
  <c r="P172" i="14"/>
  <c r="O172" i="14"/>
  <c r="Q170" i="14"/>
  <c r="P170" i="14"/>
  <c r="O170" i="14"/>
  <c r="Q166" i="14"/>
  <c r="P166" i="14"/>
  <c r="O166" i="14"/>
  <c r="Q164" i="14"/>
  <c r="P164" i="14"/>
  <c r="O164" i="14"/>
  <c r="Q162" i="14"/>
  <c r="P162" i="14"/>
  <c r="O162" i="14"/>
  <c r="Q160" i="14"/>
  <c r="P160" i="14"/>
  <c r="O160" i="14"/>
  <c r="Q156" i="14"/>
  <c r="Q154" i="14"/>
  <c r="Q152" i="14"/>
  <c r="P150" i="14"/>
  <c r="Q176" i="13"/>
  <c r="P176" i="13"/>
  <c r="O176" i="13"/>
  <c r="Q174" i="13"/>
  <c r="P174" i="13"/>
  <c r="O174" i="13"/>
  <c r="Q172" i="13"/>
  <c r="P172" i="13"/>
  <c r="O172" i="13"/>
  <c r="Q170" i="13"/>
  <c r="P170" i="13"/>
  <c r="O170" i="13"/>
  <c r="Q166" i="13"/>
  <c r="P166" i="13"/>
  <c r="O166" i="13"/>
  <c r="Q164" i="13"/>
  <c r="P164" i="13"/>
  <c r="O164" i="13"/>
  <c r="Q162" i="13"/>
  <c r="P162" i="13"/>
  <c r="O162" i="13"/>
  <c r="Q160" i="13"/>
  <c r="P160" i="13"/>
  <c r="O160" i="13"/>
  <c r="Q156" i="13"/>
  <c r="Q154" i="13"/>
  <c r="Q152" i="13"/>
  <c r="P150" i="13"/>
  <c r="Q176" i="12"/>
  <c r="P176" i="12"/>
  <c r="O176" i="12"/>
  <c r="Q174" i="12"/>
  <c r="P174" i="12"/>
  <c r="O174" i="12"/>
  <c r="Q172" i="12"/>
  <c r="P172" i="12"/>
  <c r="O172" i="12"/>
  <c r="Q170" i="12"/>
  <c r="P170" i="12"/>
  <c r="O170" i="12"/>
  <c r="Q166" i="12"/>
  <c r="P166" i="12"/>
  <c r="O166" i="12"/>
  <c r="Q164" i="12"/>
  <c r="P164" i="12"/>
  <c r="O164" i="12"/>
  <c r="Q162" i="12"/>
  <c r="P162" i="12"/>
  <c r="O162" i="12"/>
  <c r="Q160" i="12"/>
  <c r="P160" i="12"/>
  <c r="O160" i="12"/>
  <c r="Q156" i="12"/>
  <c r="Q154" i="12"/>
  <c r="Q152" i="12"/>
  <c r="P150" i="12"/>
  <c r="Q176" i="11"/>
  <c r="P176" i="11"/>
  <c r="O176" i="11"/>
  <c r="Q174" i="11"/>
  <c r="P174" i="11"/>
  <c r="O174" i="11"/>
  <c r="Q172" i="11"/>
  <c r="P172" i="11"/>
  <c r="O172" i="11"/>
  <c r="Q170" i="11"/>
  <c r="P170" i="11"/>
  <c r="O170" i="11"/>
  <c r="Q166" i="11"/>
  <c r="P166" i="11"/>
  <c r="O166" i="11"/>
  <c r="Q164" i="11"/>
  <c r="P164" i="11"/>
  <c r="O164" i="11"/>
  <c r="Q162" i="11"/>
  <c r="P162" i="11"/>
  <c r="O162" i="11"/>
  <c r="Q160" i="11"/>
  <c r="P160" i="11"/>
  <c r="O160" i="11"/>
  <c r="Q156" i="11"/>
  <c r="Q154" i="11"/>
  <c r="Q152" i="11"/>
  <c r="P150" i="11"/>
  <c r="Q176" i="10"/>
  <c r="P176" i="10"/>
  <c r="O176" i="10"/>
  <c r="Q174" i="10"/>
  <c r="P174" i="10"/>
  <c r="O174" i="10"/>
  <c r="Q172" i="10"/>
  <c r="P172" i="10"/>
  <c r="O172" i="10"/>
  <c r="Q170" i="10"/>
  <c r="P170" i="10"/>
  <c r="O170" i="10"/>
  <c r="Q166" i="10"/>
  <c r="P166" i="10"/>
  <c r="O166" i="10"/>
  <c r="Q164" i="10"/>
  <c r="P164" i="10"/>
  <c r="O164" i="10"/>
  <c r="Q162" i="10"/>
  <c r="P162" i="10"/>
  <c r="O162" i="10"/>
  <c r="Q160" i="10"/>
  <c r="P160" i="10"/>
  <c r="O160" i="10"/>
  <c r="Q156" i="10"/>
  <c r="Q154" i="10"/>
  <c r="Q152" i="10"/>
  <c r="P150" i="10"/>
  <c r="Q176" i="9"/>
  <c r="P176" i="9"/>
  <c r="O176" i="9"/>
  <c r="Q174" i="9"/>
  <c r="P174" i="9"/>
  <c r="O174" i="9"/>
  <c r="Q172" i="9"/>
  <c r="P172" i="9"/>
  <c r="O172" i="9"/>
  <c r="Q170" i="9"/>
  <c r="P170" i="9"/>
  <c r="O170" i="9"/>
  <c r="Q166" i="9"/>
  <c r="P166" i="9"/>
  <c r="O166" i="9"/>
  <c r="Q164" i="9"/>
  <c r="P164" i="9"/>
  <c r="O164" i="9"/>
  <c r="Q162" i="9"/>
  <c r="P162" i="9"/>
  <c r="O162" i="9"/>
  <c r="Q160" i="9"/>
  <c r="P160" i="9"/>
  <c r="O160" i="9"/>
  <c r="Q176" i="8"/>
  <c r="P176" i="8"/>
  <c r="O176" i="8"/>
  <c r="Q174" i="8"/>
  <c r="P174" i="8"/>
  <c r="O174" i="8"/>
  <c r="Q172" i="8"/>
  <c r="P172" i="8"/>
  <c r="O172" i="8"/>
  <c r="Q170" i="8"/>
  <c r="P170" i="8"/>
  <c r="O170" i="8"/>
  <c r="Q166" i="8"/>
  <c r="P166" i="8"/>
  <c r="O166" i="8"/>
  <c r="Q164" i="8"/>
  <c r="P164" i="8"/>
  <c r="O164" i="8"/>
  <c r="Q162" i="8"/>
  <c r="P162" i="8"/>
  <c r="O162" i="8"/>
  <c r="Q160" i="8"/>
  <c r="P160" i="8"/>
  <c r="O160" i="8"/>
  <c r="Q176" i="7"/>
  <c r="P176" i="7"/>
  <c r="O176" i="7"/>
  <c r="Q174" i="7"/>
  <c r="P174" i="7"/>
  <c r="O174" i="7"/>
  <c r="Q172" i="7"/>
  <c r="P172" i="7"/>
  <c r="O172" i="7"/>
  <c r="Q170" i="7"/>
  <c r="P170" i="7"/>
  <c r="O170" i="7"/>
  <c r="Q166" i="7"/>
  <c r="P166" i="7"/>
  <c r="O166" i="7"/>
  <c r="Q164" i="7"/>
  <c r="P164" i="7"/>
  <c r="O164" i="7"/>
  <c r="Q162" i="7"/>
  <c r="P162" i="7"/>
  <c r="O162" i="7"/>
  <c r="Q160" i="7"/>
  <c r="P160" i="7"/>
  <c r="O160" i="7"/>
  <c r="Q176" i="6"/>
  <c r="P176" i="6"/>
  <c r="O176" i="6"/>
  <c r="Q174" i="6"/>
  <c r="P174" i="6"/>
  <c r="O174" i="6"/>
  <c r="Q172" i="6"/>
  <c r="P172" i="6"/>
  <c r="O172" i="6"/>
  <c r="Q170" i="6"/>
  <c r="P170" i="6"/>
  <c r="O170" i="6"/>
  <c r="Q166" i="6"/>
  <c r="P166" i="6"/>
  <c r="O166" i="6"/>
  <c r="Q164" i="6"/>
  <c r="P164" i="6"/>
  <c r="O164" i="6"/>
  <c r="Q162" i="6"/>
  <c r="P162" i="6"/>
  <c r="O162" i="6"/>
  <c r="Q160" i="6"/>
  <c r="P160" i="6"/>
  <c r="O160" i="6"/>
  <c r="Q176" i="5"/>
  <c r="P176" i="5"/>
  <c r="O176" i="5"/>
  <c r="Q174" i="5"/>
  <c r="P174" i="5"/>
  <c r="O174" i="5"/>
  <c r="Q172" i="5"/>
  <c r="P172" i="5"/>
  <c r="O172" i="5"/>
  <c r="Q170" i="5"/>
  <c r="P170" i="5"/>
  <c r="O170" i="5"/>
  <c r="Q166" i="5"/>
  <c r="P166" i="5"/>
  <c r="O166" i="5"/>
  <c r="Q164" i="5"/>
  <c r="P164" i="5"/>
  <c r="O164" i="5"/>
  <c r="Q162" i="5"/>
  <c r="P162" i="5"/>
  <c r="O162" i="5"/>
  <c r="Q160" i="5"/>
  <c r="P160" i="5"/>
  <c r="O160" i="5"/>
  <c r="Q176" i="2"/>
  <c r="P176" i="2"/>
  <c r="O176" i="2"/>
  <c r="Q174" i="2"/>
  <c r="P174" i="2"/>
  <c r="O174" i="2"/>
  <c r="Q172" i="2"/>
  <c r="P172" i="2"/>
  <c r="O172" i="2"/>
  <c r="Q170" i="2"/>
  <c r="P170" i="2"/>
  <c r="O170" i="2"/>
  <c r="Q166" i="2"/>
  <c r="P166" i="2"/>
  <c r="O166" i="2"/>
  <c r="Q164" i="2"/>
  <c r="P164" i="2"/>
  <c r="O164" i="2"/>
  <c r="Q162" i="2"/>
  <c r="P162" i="2"/>
  <c r="O162" i="2"/>
  <c r="Q160" i="2"/>
  <c r="P160" i="2"/>
  <c r="O160" i="2"/>
  <c r="Q176" i="3"/>
  <c r="P176" i="3"/>
  <c r="O176" i="3"/>
  <c r="Q174" i="3"/>
  <c r="P174" i="3"/>
  <c r="O174" i="3"/>
  <c r="Q172" i="3"/>
  <c r="P172" i="3"/>
  <c r="O172" i="3"/>
  <c r="Q170" i="3"/>
  <c r="P170" i="3"/>
  <c r="O170" i="3"/>
  <c r="Q166" i="3"/>
  <c r="P166" i="3"/>
  <c r="O166" i="3"/>
  <c r="Q164" i="3"/>
  <c r="P164" i="3"/>
  <c r="O164" i="3"/>
  <c r="Q162" i="3"/>
  <c r="P162" i="3"/>
  <c r="O162" i="3"/>
  <c r="Q160" i="3"/>
  <c r="P160" i="3"/>
  <c r="O160" i="3"/>
  <c r="J154" i="4"/>
  <c r="G154" i="4"/>
  <c r="H154" i="4"/>
  <c r="F154" i="4"/>
  <c r="J152" i="4"/>
  <c r="F152" i="4"/>
  <c r="G152" i="4"/>
  <c r="H152" i="4"/>
  <c r="E152" i="4"/>
  <c r="C152" i="4"/>
  <c r="B152" i="4"/>
  <c r="E150" i="4"/>
  <c r="G150" i="4"/>
  <c r="H150" i="4"/>
  <c r="F150" i="4"/>
  <c r="J150" i="4"/>
  <c r="K148" i="4"/>
  <c r="F148" i="4"/>
  <c r="G148" i="4"/>
  <c r="H148" i="4"/>
  <c r="I148" i="4"/>
  <c r="E148" i="4"/>
  <c r="C148" i="4"/>
  <c r="B148" i="4"/>
  <c r="O164" i="4"/>
  <c r="O174" i="4"/>
  <c r="O162" i="4"/>
  <c r="O172" i="4"/>
  <c r="O160" i="4"/>
  <c r="O170" i="4"/>
  <c r="Q174" i="4"/>
  <c r="P174" i="4"/>
  <c r="Q172" i="4"/>
  <c r="P172" i="4"/>
  <c r="Q170" i="4"/>
  <c r="P170" i="4"/>
  <c r="Q168" i="4"/>
  <c r="P168" i="4"/>
  <c r="O168" i="4"/>
  <c r="Q164" i="4"/>
  <c r="P164" i="4"/>
  <c r="Q162" i="4"/>
  <c r="P162" i="4"/>
  <c r="Q160" i="4"/>
  <c r="P160" i="4"/>
  <c r="Q158" i="4"/>
  <c r="P158" i="4"/>
  <c r="O158" i="4"/>
  <c r="J156" i="3"/>
  <c r="G156" i="3"/>
  <c r="H156" i="3"/>
  <c r="F156" i="3"/>
  <c r="C156" i="3"/>
  <c r="B156" i="3"/>
  <c r="J154" i="3"/>
  <c r="F154" i="3"/>
  <c r="G154" i="3"/>
  <c r="H154" i="3"/>
  <c r="E154" i="3"/>
  <c r="C154" i="3"/>
  <c r="B154" i="3"/>
  <c r="J152" i="3"/>
  <c r="F152" i="3"/>
  <c r="G152" i="3"/>
  <c r="H152" i="3"/>
  <c r="E152" i="3"/>
  <c r="C152" i="3"/>
  <c r="B152" i="3"/>
  <c r="K150" i="3"/>
  <c r="F150" i="3"/>
  <c r="G150" i="3"/>
  <c r="H150" i="3"/>
  <c r="I150" i="3"/>
  <c r="E150" i="3"/>
  <c r="C150" i="3"/>
  <c r="B150" i="3"/>
  <c r="J156" i="30"/>
  <c r="J154" i="30"/>
  <c r="F154" i="30"/>
  <c r="G154" i="30"/>
  <c r="H154" i="30"/>
  <c r="E154" i="30"/>
  <c r="C154" i="30"/>
  <c r="B154" i="30"/>
  <c r="J152" i="30"/>
  <c r="F152" i="30"/>
  <c r="G152" i="30"/>
  <c r="H152" i="30"/>
  <c r="E152" i="30"/>
  <c r="C152" i="30"/>
  <c r="B152" i="30"/>
  <c r="K150" i="30"/>
  <c r="F150" i="30"/>
  <c r="G150" i="30"/>
  <c r="H150" i="30"/>
  <c r="I150" i="30"/>
  <c r="E150" i="30"/>
  <c r="C150" i="30"/>
  <c r="B150" i="30"/>
  <c r="J156" i="2"/>
  <c r="G156" i="2"/>
  <c r="H156" i="2"/>
  <c r="F156" i="2"/>
  <c r="C156" i="2"/>
  <c r="B156" i="2"/>
  <c r="J154" i="2"/>
  <c r="F154" i="2"/>
  <c r="G154" i="2"/>
  <c r="H154" i="2"/>
  <c r="E154" i="2"/>
  <c r="C154" i="2"/>
  <c r="B154" i="2"/>
  <c r="J152" i="2"/>
  <c r="F152" i="2"/>
  <c r="G152" i="2"/>
  <c r="H152" i="2"/>
  <c r="E152" i="2"/>
  <c r="C152" i="2"/>
  <c r="B152" i="2"/>
  <c r="F150" i="2"/>
  <c r="G150" i="2"/>
  <c r="H150" i="2"/>
  <c r="I150" i="2"/>
  <c r="E150" i="2"/>
  <c r="C150" i="2"/>
  <c r="D150" i="2" s="1"/>
  <c r="B150" i="2"/>
  <c r="L176" i="31"/>
  <c r="K176" i="31"/>
  <c r="I176" i="31"/>
  <c r="D176" i="31"/>
  <c r="L174" i="31"/>
  <c r="K174" i="31"/>
  <c r="I174" i="31"/>
  <c r="D174" i="31"/>
  <c r="L172" i="31"/>
  <c r="K172" i="31"/>
  <c r="I172" i="31"/>
  <c r="D172" i="31"/>
  <c r="T170" i="31"/>
  <c r="S170" i="31"/>
  <c r="L170" i="31"/>
  <c r="J170" i="31"/>
  <c r="D170" i="31"/>
  <c r="L166" i="31"/>
  <c r="K166" i="31"/>
  <c r="I166" i="31"/>
  <c r="D166" i="31"/>
  <c r="L164" i="31"/>
  <c r="K164" i="31"/>
  <c r="I164" i="31"/>
  <c r="D164" i="31"/>
  <c r="L162" i="31"/>
  <c r="K162" i="31"/>
  <c r="I162" i="31"/>
  <c r="D162" i="31"/>
  <c r="T160" i="31"/>
  <c r="S160" i="31"/>
  <c r="L160" i="31"/>
  <c r="J160" i="31"/>
  <c r="D160" i="31"/>
  <c r="I156" i="31"/>
  <c r="E156" i="31"/>
  <c r="C156" i="31"/>
  <c r="B156" i="31"/>
  <c r="T150" i="31" s="1"/>
  <c r="L154" i="31"/>
  <c r="K154" i="31"/>
  <c r="I154" i="31"/>
  <c r="D154" i="31"/>
  <c r="L152" i="31"/>
  <c r="K152" i="31"/>
  <c r="I152" i="31"/>
  <c r="D152" i="31"/>
  <c r="L150" i="31"/>
  <c r="J150" i="31"/>
  <c r="D150" i="31"/>
  <c r="T77" i="31"/>
  <c r="S77" i="31"/>
  <c r="AF57" i="31"/>
  <c r="AE57" i="31"/>
  <c r="AD57" i="31"/>
  <c r="D57" i="31"/>
  <c r="C57" i="31"/>
  <c r="B57" i="31"/>
  <c r="AF52" i="31"/>
  <c r="AE52" i="31"/>
  <c r="AD52" i="31"/>
  <c r="AP47" i="31"/>
  <c r="AN47" i="31"/>
  <c r="AM47" i="31"/>
  <c r="AJ47" i="31"/>
  <c r="AH47" i="31"/>
  <c r="AG47" i="31"/>
  <c r="AF47" i="31"/>
  <c r="N47" i="31"/>
  <c r="L47" i="31"/>
  <c r="K47" i="31"/>
  <c r="H47" i="31"/>
  <c r="F47" i="31"/>
  <c r="E47" i="31"/>
  <c r="D47" i="31"/>
  <c r="AZ46" i="31"/>
  <c r="AY46" i="31"/>
  <c r="AW46" i="31"/>
  <c r="AV46" i="31"/>
  <c r="AU46" i="31"/>
  <c r="AQ46" i="31"/>
  <c r="AK46" i="31"/>
  <c r="AI46" i="31"/>
  <c r="AE46" i="31"/>
  <c r="X46" i="31"/>
  <c r="J574" i="35" s="1"/>
  <c r="W46" i="31"/>
  <c r="A574" i="35" s="1"/>
  <c r="O46" i="31"/>
  <c r="I46" i="31"/>
  <c r="G46" i="31"/>
  <c r="C46" i="31"/>
  <c r="AZ45" i="31"/>
  <c r="AY45" i="31"/>
  <c r="AW45" i="31"/>
  <c r="AV45" i="31"/>
  <c r="AU45" i="31"/>
  <c r="AQ45" i="31"/>
  <c r="AK45" i="31"/>
  <c r="AI45" i="31"/>
  <c r="AE45" i="31"/>
  <c r="X45" i="31"/>
  <c r="J573" i="35" s="1"/>
  <c r="W45" i="31"/>
  <c r="A573" i="35" s="1"/>
  <c r="O45" i="31"/>
  <c r="I45" i="31"/>
  <c r="G45" i="31"/>
  <c r="C45" i="31"/>
  <c r="AZ44" i="31"/>
  <c r="AY44" i="31"/>
  <c r="AW44" i="31"/>
  <c r="AV44" i="31"/>
  <c r="AU44" i="31"/>
  <c r="AQ44" i="31"/>
  <c r="AK44" i="31"/>
  <c r="AI44" i="31"/>
  <c r="AE44" i="31"/>
  <c r="X44" i="31"/>
  <c r="J572" i="35" s="1"/>
  <c r="W44" i="31"/>
  <c r="A572" i="35" s="1"/>
  <c r="O44" i="31"/>
  <c r="I44" i="31"/>
  <c r="G44" i="31"/>
  <c r="C44" i="31"/>
  <c r="AZ43" i="31"/>
  <c r="AY43" i="31"/>
  <c r="AW43" i="31"/>
  <c r="AV43" i="31"/>
  <c r="AU43" i="31"/>
  <c r="AQ43" i="31"/>
  <c r="AK43" i="31"/>
  <c r="AI43" i="31"/>
  <c r="AE43" i="31"/>
  <c r="X43" i="31"/>
  <c r="J571" i="35" s="1"/>
  <c r="W43" i="31"/>
  <c r="A571" i="35" s="1"/>
  <c r="O43" i="31"/>
  <c r="I43" i="31"/>
  <c r="G43" i="31"/>
  <c r="C43" i="31"/>
  <c r="AP38" i="31"/>
  <c r="AN38" i="31"/>
  <c r="AM38" i="31"/>
  <c r="AJ38" i="31"/>
  <c r="AU35" i="31" s="1"/>
  <c r="AH38" i="31"/>
  <c r="AG38" i="31"/>
  <c r="AF38" i="31"/>
  <c r="N38" i="31"/>
  <c r="L38" i="31"/>
  <c r="K38" i="31"/>
  <c r="H38" i="31"/>
  <c r="F38" i="31"/>
  <c r="E38" i="31"/>
  <c r="D38" i="31"/>
  <c r="AW37" i="31"/>
  <c r="AV37" i="31"/>
  <c r="AU37" i="31"/>
  <c r="AQ37" i="31"/>
  <c r="AO37" i="31"/>
  <c r="AK37" i="31"/>
  <c r="AE37" i="31"/>
  <c r="X37" i="31"/>
  <c r="J570" i="35" s="1"/>
  <c r="W37" i="31"/>
  <c r="A570" i="35" s="1"/>
  <c r="O37" i="31"/>
  <c r="M37" i="31"/>
  <c r="I37" i="31"/>
  <c r="G37" i="31"/>
  <c r="C37" i="31"/>
  <c r="AZ36" i="31"/>
  <c r="AY36" i="31"/>
  <c r="AW36" i="31"/>
  <c r="AV36" i="31"/>
  <c r="AU36" i="31"/>
  <c r="AQ36" i="31"/>
  <c r="AO36" i="31"/>
  <c r="AK36" i="31"/>
  <c r="AI36" i="31"/>
  <c r="AE36" i="31"/>
  <c r="X36" i="31"/>
  <c r="J569" i="35" s="1"/>
  <c r="W36" i="31"/>
  <c r="A569" i="35" s="1"/>
  <c r="O36" i="31"/>
  <c r="M36" i="31"/>
  <c r="I36" i="31"/>
  <c r="G36" i="31"/>
  <c r="C36" i="31"/>
  <c r="AZ35" i="31"/>
  <c r="AY35" i="31"/>
  <c r="AW35" i="31"/>
  <c r="AV35" i="31"/>
  <c r="AQ35" i="31"/>
  <c r="AO35" i="31"/>
  <c r="AK35" i="31"/>
  <c r="AI35" i="31"/>
  <c r="AE35" i="31"/>
  <c r="X35" i="31"/>
  <c r="J568" i="35" s="1"/>
  <c r="W35" i="31"/>
  <c r="A568" i="35" s="1"/>
  <c r="O35" i="31"/>
  <c r="M35" i="31"/>
  <c r="I35" i="31"/>
  <c r="G35" i="31"/>
  <c r="C35" i="31"/>
  <c r="AZ34" i="31"/>
  <c r="AY34" i="31"/>
  <c r="AW34" i="31"/>
  <c r="AV34" i="31"/>
  <c r="AU34" i="31"/>
  <c r="AQ34" i="31"/>
  <c r="AO34" i="31"/>
  <c r="AK34" i="31"/>
  <c r="AI34" i="31"/>
  <c r="AE34" i="31"/>
  <c r="X34" i="31"/>
  <c r="J567" i="35" s="1"/>
  <c r="W34" i="31"/>
  <c r="A567" i="35" s="1"/>
  <c r="O34" i="31"/>
  <c r="M34" i="31"/>
  <c r="I34" i="31"/>
  <c r="G34" i="31"/>
  <c r="C34" i="31"/>
  <c r="AZ33" i="31"/>
  <c r="AY33" i="31"/>
  <c r="AW33" i="31"/>
  <c r="AV33" i="31"/>
  <c r="AU33" i="31"/>
  <c r="AQ33" i="31"/>
  <c r="AO33" i="31"/>
  <c r="AK33" i="31"/>
  <c r="AI33" i="31"/>
  <c r="AE33" i="31"/>
  <c r="X33" i="31"/>
  <c r="J566" i="35" s="1"/>
  <c r="W33" i="31"/>
  <c r="A566" i="35" s="1"/>
  <c r="O33" i="31"/>
  <c r="M33" i="31"/>
  <c r="I33" i="31"/>
  <c r="G33" i="31"/>
  <c r="C33" i="31"/>
  <c r="AZ32" i="31"/>
  <c r="AY32" i="31"/>
  <c r="AW32" i="31"/>
  <c r="AV32" i="31"/>
  <c r="AU32" i="31"/>
  <c r="AQ32" i="31"/>
  <c r="AO32" i="31"/>
  <c r="AK32" i="31"/>
  <c r="AI32" i="31"/>
  <c r="AE32" i="31"/>
  <c r="X32" i="31"/>
  <c r="J565" i="35" s="1"/>
  <c r="W32" i="31"/>
  <c r="A565" i="35" s="1"/>
  <c r="O32" i="31"/>
  <c r="M32" i="31"/>
  <c r="I32" i="31"/>
  <c r="G32" i="31"/>
  <c r="C32" i="31"/>
  <c r="AP27" i="31"/>
  <c r="AN27" i="31"/>
  <c r="AM27" i="31"/>
  <c r="AL27" i="31"/>
  <c r="AH27" i="31"/>
  <c r="AF27" i="31"/>
  <c r="AE27" i="31"/>
  <c r="N27" i="31"/>
  <c r="L27" i="31"/>
  <c r="K27" i="31"/>
  <c r="J27" i="31"/>
  <c r="F27" i="31"/>
  <c r="D27" i="31"/>
  <c r="C27" i="31"/>
  <c r="AW26" i="31"/>
  <c r="AV26" i="31"/>
  <c r="AU26" i="31"/>
  <c r="AP26" i="31"/>
  <c r="AG52" i="31" s="1"/>
  <c r="AK26" i="31"/>
  <c r="AZ26" i="31" s="1"/>
  <c r="AI26" i="31"/>
  <c r="AY26" i="31" s="1"/>
  <c r="AG26" i="31"/>
  <c r="X26" i="31"/>
  <c r="J564" i="35" s="1"/>
  <c r="O26" i="31"/>
  <c r="M26" i="31"/>
  <c r="I26" i="31"/>
  <c r="G26" i="31"/>
  <c r="E26" i="31"/>
  <c r="AW25" i="31"/>
  <c r="AV25" i="31"/>
  <c r="AU25" i="31"/>
  <c r="AQ25" i="31"/>
  <c r="AO25" i="31"/>
  <c r="AK25" i="31"/>
  <c r="AZ25" i="31" s="1"/>
  <c r="AI25" i="31"/>
  <c r="AG25" i="31"/>
  <c r="X25" i="31"/>
  <c r="J563" i="35" s="1"/>
  <c r="A563" i="35"/>
  <c r="O25" i="31"/>
  <c r="M25" i="31"/>
  <c r="I25" i="31"/>
  <c r="G25" i="31"/>
  <c r="E25" i="31"/>
  <c r="AW24" i="31"/>
  <c r="AV24" i="31"/>
  <c r="AU24" i="31"/>
  <c r="AQ24" i="31"/>
  <c r="AO24" i="31"/>
  <c r="AK24" i="31"/>
  <c r="AZ24" i="31" s="1"/>
  <c r="AI24" i="31"/>
  <c r="AG24" i="31"/>
  <c r="X24" i="31"/>
  <c r="J562" i="35" s="1"/>
  <c r="A562" i="35"/>
  <c r="O24" i="31"/>
  <c r="M24" i="31"/>
  <c r="I24" i="31"/>
  <c r="G24" i="31"/>
  <c r="E24" i="31"/>
  <c r="AW23" i="31"/>
  <c r="AV23" i="31"/>
  <c r="AU23" i="31"/>
  <c r="AQ23" i="31"/>
  <c r="AO23" i="31"/>
  <c r="AK23" i="31"/>
  <c r="AZ23" i="31" s="1"/>
  <c r="AI23" i="31"/>
  <c r="AG23" i="31"/>
  <c r="X23" i="31"/>
  <c r="J561" i="35" s="1"/>
  <c r="A561" i="35"/>
  <c r="O23" i="31"/>
  <c r="M23" i="31"/>
  <c r="I23" i="31"/>
  <c r="G23" i="31"/>
  <c r="E23" i="31"/>
  <c r="AZ22" i="31"/>
  <c r="AY22" i="31"/>
  <c r="AW22" i="31"/>
  <c r="AV22" i="31"/>
  <c r="AU22" i="31"/>
  <c r="AQ22" i="31"/>
  <c r="AO22" i="31"/>
  <c r="AK22" i="31"/>
  <c r="AI22" i="31"/>
  <c r="AG22" i="31"/>
  <c r="X22" i="31"/>
  <c r="J560" i="35" s="1"/>
  <c r="A560" i="35"/>
  <c r="O22" i="31"/>
  <c r="M22" i="31"/>
  <c r="I22" i="31"/>
  <c r="G22" i="31"/>
  <c r="E22" i="31"/>
  <c r="AR17" i="31"/>
  <c r="AP17" i="31"/>
  <c r="AO17" i="31"/>
  <c r="AL17" i="31"/>
  <c r="AJ17" i="31"/>
  <c r="AG53" i="31" s="1"/>
  <c r="AH17" i="31"/>
  <c r="AF53" i="31" s="1"/>
  <c r="AF17" i="31"/>
  <c r="AE53" i="31" s="1"/>
  <c r="AE17" i="31"/>
  <c r="P17" i="31"/>
  <c r="N17" i="31"/>
  <c r="M17" i="31"/>
  <c r="J17" i="31"/>
  <c r="H17" i="31"/>
  <c r="E53" i="31" s="1"/>
  <c r="F17" i="31"/>
  <c r="D53" i="31" s="1"/>
  <c r="D17" i="31"/>
  <c r="C17" i="31"/>
  <c r="AZ16" i="31"/>
  <c r="AY16" i="31"/>
  <c r="AW16" i="31"/>
  <c r="AV16" i="31"/>
  <c r="AU16" i="31"/>
  <c r="AS16" i="31"/>
  <c r="AQ16" i="31"/>
  <c r="AM16" i="31"/>
  <c r="AK16" i="31"/>
  <c r="AI16" i="31"/>
  <c r="AG16" i="31"/>
  <c r="X16" i="31"/>
  <c r="W16" i="31"/>
  <c r="Q16" i="31"/>
  <c r="O16" i="31"/>
  <c r="K16" i="31"/>
  <c r="I16" i="31"/>
  <c r="G16" i="31"/>
  <c r="E16" i="31"/>
  <c r="AW15" i="31"/>
  <c r="AV15" i="31"/>
  <c r="AU15" i="31"/>
  <c r="AS15" i="31"/>
  <c r="AM15" i="31"/>
  <c r="AK15" i="31"/>
  <c r="X15" i="31"/>
  <c r="W15" i="31"/>
  <c r="Q15" i="31"/>
  <c r="O15" i="31"/>
  <c r="K15" i="31"/>
  <c r="I15" i="31"/>
  <c r="G15" i="31"/>
  <c r="AZ14" i="31"/>
  <c r="AY14" i="31"/>
  <c r="AW14" i="31"/>
  <c r="AV14" i="31"/>
  <c r="AS14" i="31"/>
  <c r="AQ14" i="31"/>
  <c r="AM14" i="31"/>
  <c r="AK14" i="31"/>
  <c r="AI14" i="31"/>
  <c r="AG14" i="31"/>
  <c r="X14" i="31"/>
  <c r="W14" i="31"/>
  <c r="Q14" i="31"/>
  <c r="O14" i="31"/>
  <c r="K14" i="31"/>
  <c r="I14" i="31"/>
  <c r="G14" i="31"/>
  <c r="E14" i="31"/>
  <c r="L176" i="30"/>
  <c r="K176" i="30"/>
  <c r="I176" i="30"/>
  <c r="D176" i="30"/>
  <c r="L174" i="30"/>
  <c r="K174" i="30"/>
  <c r="I174" i="30"/>
  <c r="D174" i="30"/>
  <c r="L172" i="30"/>
  <c r="K172" i="30"/>
  <c r="I172" i="30"/>
  <c r="D172" i="30"/>
  <c r="T170" i="30"/>
  <c r="S170" i="30"/>
  <c r="L170" i="30"/>
  <c r="J170" i="30"/>
  <c r="D170" i="30"/>
  <c r="L166" i="30"/>
  <c r="K166" i="30"/>
  <c r="I166" i="30"/>
  <c r="D166" i="30"/>
  <c r="L164" i="30"/>
  <c r="K164" i="30"/>
  <c r="I164" i="30"/>
  <c r="D164" i="30"/>
  <c r="L162" i="30"/>
  <c r="K162" i="30"/>
  <c r="I162" i="30"/>
  <c r="D162" i="30"/>
  <c r="T160" i="30"/>
  <c r="S160" i="30"/>
  <c r="L160" i="30"/>
  <c r="J160" i="30"/>
  <c r="D160" i="30"/>
  <c r="E156" i="30"/>
  <c r="F156" i="30" s="1"/>
  <c r="C156" i="30"/>
  <c r="B156" i="30"/>
  <c r="T77" i="30"/>
  <c r="S77" i="30"/>
  <c r="AF57" i="30"/>
  <c r="AE57" i="30"/>
  <c r="AD57" i="30"/>
  <c r="D57" i="30"/>
  <c r="C57" i="30"/>
  <c r="B57" i="30"/>
  <c r="AF52" i="30"/>
  <c r="AE52" i="30"/>
  <c r="AD52" i="30"/>
  <c r="AP47" i="30"/>
  <c r="AN47" i="30"/>
  <c r="AM47" i="30"/>
  <c r="AJ47" i="30"/>
  <c r="AH47" i="30"/>
  <c r="AG47" i="30"/>
  <c r="AF47" i="30"/>
  <c r="N47" i="30"/>
  <c r="L47" i="30"/>
  <c r="K47" i="30"/>
  <c r="H47" i="30"/>
  <c r="F47" i="30"/>
  <c r="E47" i="30"/>
  <c r="D47" i="30"/>
  <c r="AZ46" i="30"/>
  <c r="AY46" i="30"/>
  <c r="AW46" i="30"/>
  <c r="AV46" i="30"/>
  <c r="AU46" i="30"/>
  <c r="AQ46" i="30"/>
  <c r="AK46" i="30"/>
  <c r="AI46" i="30"/>
  <c r="AE46" i="30"/>
  <c r="X46" i="30"/>
  <c r="J556" i="35" s="1"/>
  <c r="W46" i="30"/>
  <c r="A556" i="35" s="1"/>
  <c r="O46" i="30"/>
  <c r="I46" i="30"/>
  <c r="G46" i="30"/>
  <c r="C46" i="30"/>
  <c r="AZ45" i="30"/>
  <c r="AY45" i="30"/>
  <c r="AW45" i="30"/>
  <c r="AV45" i="30"/>
  <c r="AU45" i="30"/>
  <c r="AQ45" i="30"/>
  <c r="AK45" i="30"/>
  <c r="AI45" i="30"/>
  <c r="AE45" i="30"/>
  <c r="X45" i="30"/>
  <c r="J555" i="35" s="1"/>
  <c r="W45" i="30"/>
  <c r="A555" i="35" s="1"/>
  <c r="O45" i="30"/>
  <c r="I45" i="30"/>
  <c r="G45" i="30"/>
  <c r="C45" i="30"/>
  <c r="AZ44" i="30"/>
  <c r="AY44" i="30"/>
  <c r="AW44" i="30"/>
  <c r="AV44" i="30"/>
  <c r="AU44" i="30"/>
  <c r="AQ44" i="30"/>
  <c r="AK44" i="30"/>
  <c r="AI44" i="30"/>
  <c r="AE44" i="30"/>
  <c r="X44" i="30"/>
  <c r="J554" i="35" s="1"/>
  <c r="W44" i="30"/>
  <c r="A554" i="35" s="1"/>
  <c r="O44" i="30"/>
  <c r="I44" i="30"/>
  <c r="G44" i="30"/>
  <c r="C44" i="30"/>
  <c r="AZ43" i="30"/>
  <c r="AY43" i="30"/>
  <c r="AW43" i="30"/>
  <c r="AV43" i="30"/>
  <c r="AU43" i="30"/>
  <c r="AQ43" i="30"/>
  <c r="AK43" i="30"/>
  <c r="AI43" i="30"/>
  <c r="AE43" i="30"/>
  <c r="X43" i="30"/>
  <c r="J553" i="35" s="1"/>
  <c r="W43" i="30"/>
  <c r="A553" i="35" s="1"/>
  <c r="O43" i="30"/>
  <c r="I43" i="30"/>
  <c r="G43" i="30"/>
  <c r="C43" i="30"/>
  <c r="AP38" i="30"/>
  <c r="AN38" i="30"/>
  <c r="AM38" i="30"/>
  <c r="AJ38" i="30"/>
  <c r="AU35" i="30" s="1"/>
  <c r="AH38" i="30"/>
  <c r="AG38" i="30"/>
  <c r="AF38" i="30"/>
  <c r="N38" i="30"/>
  <c r="L38" i="30"/>
  <c r="K38" i="30"/>
  <c r="H38" i="30"/>
  <c r="F38" i="30"/>
  <c r="E38" i="30"/>
  <c r="D38" i="30"/>
  <c r="AW37" i="30"/>
  <c r="AV37" i="30"/>
  <c r="AU37" i="30"/>
  <c r="AQ37" i="30"/>
  <c r="AO37" i="30"/>
  <c r="AK37" i="30"/>
  <c r="AE37" i="30"/>
  <c r="X37" i="30"/>
  <c r="J552" i="35" s="1"/>
  <c r="W37" i="30"/>
  <c r="A552" i="35" s="1"/>
  <c r="O37" i="30"/>
  <c r="M37" i="30"/>
  <c r="I37" i="30"/>
  <c r="G37" i="30"/>
  <c r="C37" i="30"/>
  <c r="AZ36" i="30"/>
  <c r="AY36" i="30"/>
  <c r="AW36" i="30"/>
  <c r="AV36" i="30"/>
  <c r="AU36" i="30"/>
  <c r="AQ36" i="30"/>
  <c r="AO36" i="30"/>
  <c r="AK36" i="30"/>
  <c r="AI36" i="30"/>
  <c r="AE36" i="30"/>
  <c r="X36" i="30"/>
  <c r="J551" i="35" s="1"/>
  <c r="W36" i="30"/>
  <c r="A551" i="35" s="1"/>
  <c r="O36" i="30"/>
  <c r="M36" i="30"/>
  <c r="I36" i="30"/>
  <c r="G36" i="30"/>
  <c r="C36" i="30"/>
  <c r="AZ35" i="30"/>
  <c r="AY35" i="30"/>
  <c r="AW35" i="30"/>
  <c r="AV35" i="30"/>
  <c r="AQ35" i="30"/>
  <c r="AO35" i="30"/>
  <c r="AK35" i="30"/>
  <c r="AI35" i="30"/>
  <c r="AE35" i="30"/>
  <c r="X35" i="30"/>
  <c r="J550" i="35" s="1"/>
  <c r="W35" i="30"/>
  <c r="A550" i="35" s="1"/>
  <c r="O35" i="30"/>
  <c r="M35" i="30"/>
  <c r="I35" i="30"/>
  <c r="G35" i="30"/>
  <c r="C35" i="30"/>
  <c r="AZ34" i="30"/>
  <c r="AY34" i="30"/>
  <c r="AW34" i="30"/>
  <c r="AV34" i="30"/>
  <c r="AU34" i="30"/>
  <c r="AQ34" i="30"/>
  <c r="AO34" i="30"/>
  <c r="AK34" i="30"/>
  <c r="AI34" i="30"/>
  <c r="AE34" i="30"/>
  <c r="X34" i="30"/>
  <c r="J549" i="35" s="1"/>
  <c r="W34" i="30"/>
  <c r="A549" i="35" s="1"/>
  <c r="O34" i="30"/>
  <c r="M34" i="30"/>
  <c r="I34" i="30"/>
  <c r="G34" i="30"/>
  <c r="C34" i="30"/>
  <c r="AZ33" i="30"/>
  <c r="AY33" i="30"/>
  <c r="AW33" i="30"/>
  <c r="AV33" i="30"/>
  <c r="AU33" i="30"/>
  <c r="AQ33" i="30"/>
  <c r="AO33" i="30"/>
  <c r="AK33" i="30"/>
  <c r="AI33" i="30"/>
  <c r="AE33" i="30"/>
  <c r="X33" i="30"/>
  <c r="J548" i="35" s="1"/>
  <c r="W33" i="30"/>
  <c r="A548" i="35" s="1"/>
  <c r="O33" i="30"/>
  <c r="M33" i="30"/>
  <c r="I33" i="30"/>
  <c r="G33" i="30"/>
  <c r="C33" i="30"/>
  <c r="AZ32" i="30"/>
  <c r="AY32" i="30"/>
  <c r="AW32" i="30"/>
  <c r="AV32" i="30"/>
  <c r="AU32" i="30"/>
  <c r="AQ32" i="30"/>
  <c r="AO32" i="30"/>
  <c r="AK32" i="30"/>
  <c r="AI32" i="30"/>
  <c r="AE32" i="30"/>
  <c r="X32" i="30"/>
  <c r="J547" i="35" s="1"/>
  <c r="W32" i="30"/>
  <c r="A547" i="35" s="1"/>
  <c r="O32" i="30"/>
  <c r="M32" i="30"/>
  <c r="I32" i="30"/>
  <c r="G32" i="30"/>
  <c r="C32" i="30"/>
  <c r="AN27" i="30"/>
  <c r="AM27" i="30"/>
  <c r="AL27" i="30"/>
  <c r="AH27" i="30"/>
  <c r="AF27" i="30"/>
  <c r="AE27" i="30"/>
  <c r="N27" i="30"/>
  <c r="L27" i="30"/>
  <c r="K27" i="30"/>
  <c r="J27" i="30"/>
  <c r="F27" i="30"/>
  <c r="D27" i="30"/>
  <c r="C27" i="30"/>
  <c r="AW26" i="30"/>
  <c r="AV26" i="30"/>
  <c r="AU26" i="30"/>
  <c r="AP26" i="30"/>
  <c r="AQ26" i="30" s="1"/>
  <c r="AK26" i="30"/>
  <c r="AZ26" i="30" s="1"/>
  <c r="AI26" i="30"/>
  <c r="AY26" i="30" s="1"/>
  <c r="AG26" i="30"/>
  <c r="X26" i="30"/>
  <c r="J546" i="35" s="1"/>
  <c r="A546" i="35"/>
  <c r="O26" i="30"/>
  <c r="M26" i="30"/>
  <c r="I26" i="30"/>
  <c r="G26" i="30"/>
  <c r="E26" i="30"/>
  <c r="AW25" i="30"/>
  <c r="AV25" i="30"/>
  <c r="AU25" i="30"/>
  <c r="AQ25" i="30"/>
  <c r="AO25" i="30"/>
  <c r="AK25" i="30"/>
  <c r="AZ25" i="30" s="1"/>
  <c r="AI25" i="30"/>
  <c r="AG25" i="30"/>
  <c r="X25" i="30"/>
  <c r="J545" i="35" s="1"/>
  <c r="A545" i="35"/>
  <c r="O25" i="30"/>
  <c r="M25" i="30"/>
  <c r="I25" i="30"/>
  <c r="G25" i="30"/>
  <c r="E25" i="30"/>
  <c r="AW24" i="30"/>
  <c r="AV24" i="30"/>
  <c r="AU24" i="30"/>
  <c r="AQ24" i="30"/>
  <c r="AO24" i="30"/>
  <c r="AK24" i="30"/>
  <c r="AZ24" i="30" s="1"/>
  <c r="AI24" i="30"/>
  <c r="AG24" i="30"/>
  <c r="X24" i="30"/>
  <c r="J544" i="35" s="1"/>
  <c r="A544" i="35"/>
  <c r="O24" i="30"/>
  <c r="M24" i="30"/>
  <c r="I24" i="30"/>
  <c r="G24" i="30"/>
  <c r="E24" i="30"/>
  <c r="AW23" i="30"/>
  <c r="AV23" i="30"/>
  <c r="AU23" i="30"/>
  <c r="AQ23" i="30"/>
  <c r="AO23" i="30"/>
  <c r="AK23" i="30"/>
  <c r="AZ23" i="30" s="1"/>
  <c r="AI23" i="30"/>
  <c r="AG23" i="30"/>
  <c r="X23" i="30"/>
  <c r="J543" i="35" s="1"/>
  <c r="A543" i="35"/>
  <c r="O23" i="30"/>
  <c r="M23" i="30"/>
  <c r="I23" i="30"/>
  <c r="G23" i="30"/>
  <c r="E23" i="30"/>
  <c r="AZ22" i="30"/>
  <c r="AW22" i="30"/>
  <c r="AV22" i="30"/>
  <c r="AU22" i="30"/>
  <c r="AQ22" i="30"/>
  <c r="AO22" i="30"/>
  <c r="AK22" i="30"/>
  <c r="AY22" i="30" s="1"/>
  <c r="AI22" i="30"/>
  <c r="AG22" i="30"/>
  <c r="X22" i="30"/>
  <c r="J542" i="35" s="1"/>
  <c r="A542" i="35"/>
  <c r="O22" i="30"/>
  <c r="M22" i="30"/>
  <c r="I22" i="30"/>
  <c r="G22" i="30"/>
  <c r="E22" i="30"/>
  <c r="AR17" i="30"/>
  <c r="AP17" i="30"/>
  <c r="AO17" i="30"/>
  <c r="AL17" i="30"/>
  <c r="AJ17" i="30"/>
  <c r="AG53" i="30" s="1"/>
  <c r="AH17" i="30"/>
  <c r="AF53" i="30" s="1"/>
  <c r="AF17" i="30"/>
  <c r="AE53" i="30" s="1"/>
  <c r="AE17" i="30"/>
  <c r="P17" i="30"/>
  <c r="N17" i="30"/>
  <c r="M17" i="30"/>
  <c r="J17" i="30"/>
  <c r="H17" i="30"/>
  <c r="E53" i="30" s="1"/>
  <c r="F17" i="30"/>
  <c r="D53" i="30" s="1"/>
  <c r="D17" i="30"/>
  <c r="C17" i="30"/>
  <c r="AZ16" i="30"/>
  <c r="AY16" i="30"/>
  <c r="AW16" i="30"/>
  <c r="AV16" i="30"/>
  <c r="AU16" i="30"/>
  <c r="AS16" i="30"/>
  <c r="AQ16" i="30"/>
  <c r="AM16" i="30"/>
  <c r="AK16" i="30"/>
  <c r="AI16" i="30"/>
  <c r="AG16" i="30"/>
  <c r="X16" i="30"/>
  <c r="W16" i="30"/>
  <c r="Q16" i="30"/>
  <c r="O16" i="30"/>
  <c r="K16" i="30"/>
  <c r="G16" i="30"/>
  <c r="E16" i="30"/>
  <c r="AW15" i="30"/>
  <c r="AV15" i="30"/>
  <c r="AU15" i="30"/>
  <c r="AS15" i="30"/>
  <c r="AM15" i="30"/>
  <c r="AK15" i="30"/>
  <c r="X15" i="30"/>
  <c r="W15" i="30"/>
  <c r="Q15" i="30"/>
  <c r="O15" i="30"/>
  <c r="K15" i="30"/>
  <c r="I15" i="30"/>
  <c r="G15" i="30"/>
  <c r="AZ14" i="30"/>
  <c r="AY14" i="30"/>
  <c r="AW14" i="30"/>
  <c r="AV14" i="30"/>
  <c r="AS14" i="30"/>
  <c r="AQ14" i="30"/>
  <c r="AM14" i="30"/>
  <c r="AK14" i="30"/>
  <c r="AI14" i="30"/>
  <c r="AG14" i="30"/>
  <c r="X14" i="30"/>
  <c r="W14" i="30"/>
  <c r="Q14" i="30"/>
  <c r="O14" i="30"/>
  <c r="K14" i="30"/>
  <c r="I14" i="30"/>
  <c r="G14" i="30"/>
  <c r="E14" i="30"/>
  <c r="L176" i="29"/>
  <c r="K176" i="29"/>
  <c r="I176" i="29"/>
  <c r="D176" i="29"/>
  <c r="L174" i="29"/>
  <c r="K174" i="29"/>
  <c r="I174" i="29"/>
  <c r="D174" i="29"/>
  <c r="L172" i="29"/>
  <c r="K172" i="29"/>
  <c r="I172" i="29"/>
  <c r="D172" i="29"/>
  <c r="T170" i="29"/>
  <c r="S170" i="29"/>
  <c r="L170" i="29"/>
  <c r="J170" i="29"/>
  <c r="D170" i="29"/>
  <c r="L166" i="29"/>
  <c r="K166" i="29"/>
  <c r="I166" i="29"/>
  <c r="D166" i="29"/>
  <c r="L164" i="29"/>
  <c r="K164" i="29"/>
  <c r="I164" i="29"/>
  <c r="D164" i="29"/>
  <c r="L162" i="29"/>
  <c r="K162" i="29"/>
  <c r="I162" i="29"/>
  <c r="D162" i="29"/>
  <c r="T160" i="29"/>
  <c r="S160" i="29"/>
  <c r="L160" i="29"/>
  <c r="J160" i="29"/>
  <c r="D160" i="29"/>
  <c r="I156" i="29"/>
  <c r="E156" i="29"/>
  <c r="C156" i="29"/>
  <c r="B156" i="29"/>
  <c r="P154" i="29" s="1"/>
  <c r="L154" i="29"/>
  <c r="K154" i="29"/>
  <c r="I154" i="29"/>
  <c r="D154" i="29"/>
  <c r="L152" i="29"/>
  <c r="K152" i="29"/>
  <c r="I152" i="29"/>
  <c r="D152" i="29"/>
  <c r="L150" i="29"/>
  <c r="J150" i="29"/>
  <c r="D150" i="29"/>
  <c r="T77" i="29"/>
  <c r="AF57" i="29"/>
  <c r="AE57" i="29"/>
  <c r="AD57" i="29"/>
  <c r="D57" i="29"/>
  <c r="C57" i="29"/>
  <c r="B57" i="29"/>
  <c r="AF52" i="29"/>
  <c r="AE52" i="29"/>
  <c r="AD52" i="29"/>
  <c r="AP47" i="29"/>
  <c r="AN47" i="29"/>
  <c r="AM47" i="29"/>
  <c r="AJ47" i="29"/>
  <c r="AU44" i="29" s="1"/>
  <c r="AH47" i="29"/>
  <c r="AG47" i="29"/>
  <c r="AF47" i="29"/>
  <c r="N47" i="29"/>
  <c r="L47" i="29"/>
  <c r="K47" i="29"/>
  <c r="H47" i="29"/>
  <c r="F47" i="29"/>
  <c r="E47" i="29"/>
  <c r="D47" i="29"/>
  <c r="AZ46" i="29"/>
  <c r="AY46" i="29"/>
  <c r="AW46" i="29"/>
  <c r="AV46" i="29"/>
  <c r="AU46" i="29"/>
  <c r="AQ46" i="29"/>
  <c r="AK46" i="29"/>
  <c r="AI46" i="29"/>
  <c r="AE46" i="29"/>
  <c r="X46" i="29"/>
  <c r="J538" i="35" s="1"/>
  <c r="W46" i="29"/>
  <c r="A538" i="35" s="1"/>
  <c r="O46" i="29"/>
  <c r="I46" i="29"/>
  <c r="G46" i="29"/>
  <c r="C46" i="29"/>
  <c r="AZ45" i="29"/>
  <c r="AY45" i="29"/>
  <c r="AW45" i="29"/>
  <c r="AV45" i="29"/>
  <c r="AU45" i="29"/>
  <c r="AQ45" i="29"/>
  <c r="AK45" i="29"/>
  <c r="AI45" i="29"/>
  <c r="AE45" i="29"/>
  <c r="X45" i="29"/>
  <c r="J537" i="35" s="1"/>
  <c r="W45" i="29"/>
  <c r="A537" i="35" s="1"/>
  <c r="O45" i="29"/>
  <c r="I45" i="29"/>
  <c r="G45" i="29"/>
  <c r="C45" i="29"/>
  <c r="AZ44" i="29"/>
  <c r="AY44" i="29"/>
  <c r="AW44" i="29"/>
  <c r="AV44" i="29"/>
  <c r="AQ44" i="29"/>
  <c r="AK44" i="29"/>
  <c r="AI44" i="29"/>
  <c r="AE44" i="29"/>
  <c r="X44" i="29"/>
  <c r="J536" i="35" s="1"/>
  <c r="W44" i="29"/>
  <c r="A536" i="35" s="1"/>
  <c r="O44" i="29"/>
  <c r="I44" i="29"/>
  <c r="G44" i="29"/>
  <c r="C44" i="29"/>
  <c r="AZ43" i="29"/>
  <c r="AY43" i="29"/>
  <c r="AW43" i="29"/>
  <c r="AV43" i="29"/>
  <c r="AU43" i="29"/>
  <c r="AQ43" i="29"/>
  <c r="AK43" i="29"/>
  <c r="AI43" i="29"/>
  <c r="AE43" i="29"/>
  <c r="X43" i="29"/>
  <c r="J535" i="35" s="1"/>
  <c r="W43" i="29"/>
  <c r="A535" i="35" s="1"/>
  <c r="O43" i="29"/>
  <c r="I43" i="29"/>
  <c r="G43" i="29"/>
  <c r="C43" i="29"/>
  <c r="AP38" i="29"/>
  <c r="AN38" i="29"/>
  <c r="AM38" i="29"/>
  <c r="AJ38" i="29"/>
  <c r="AU35" i="29" s="1"/>
  <c r="AH38" i="29"/>
  <c r="AG38" i="29"/>
  <c r="AF38" i="29"/>
  <c r="N38" i="29"/>
  <c r="L38" i="29"/>
  <c r="K38" i="29"/>
  <c r="H38" i="29"/>
  <c r="F38" i="29"/>
  <c r="E38" i="29"/>
  <c r="D38" i="29"/>
  <c r="AW37" i="29"/>
  <c r="AV37" i="29"/>
  <c r="AU37" i="29"/>
  <c r="AQ37" i="29"/>
  <c r="AO37" i="29"/>
  <c r="AK37" i="29"/>
  <c r="AE37" i="29"/>
  <c r="X37" i="29"/>
  <c r="J534" i="35" s="1"/>
  <c r="W37" i="29"/>
  <c r="A534" i="35" s="1"/>
  <c r="O37" i="29"/>
  <c r="M37" i="29"/>
  <c r="I37" i="29"/>
  <c r="G37" i="29"/>
  <c r="C37" i="29"/>
  <c r="AZ36" i="29"/>
  <c r="AY36" i="29"/>
  <c r="AW36" i="29"/>
  <c r="AV36" i="29"/>
  <c r="AU36" i="29"/>
  <c r="AQ36" i="29"/>
  <c r="AO36" i="29"/>
  <c r="AK36" i="29"/>
  <c r="AI36" i="29"/>
  <c r="AE36" i="29"/>
  <c r="X36" i="29"/>
  <c r="J533" i="35" s="1"/>
  <c r="A533" i="35"/>
  <c r="O36" i="29"/>
  <c r="M36" i="29"/>
  <c r="I36" i="29"/>
  <c r="G36" i="29"/>
  <c r="C36" i="29"/>
  <c r="AZ35" i="29"/>
  <c r="AY35" i="29"/>
  <c r="AW35" i="29"/>
  <c r="AV35" i="29"/>
  <c r="AQ35" i="29"/>
  <c r="AO35" i="29"/>
  <c r="AK35" i="29"/>
  <c r="AI35" i="29"/>
  <c r="AE35" i="29"/>
  <c r="X35" i="29"/>
  <c r="J532" i="35" s="1"/>
  <c r="A532" i="35"/>
  <c r="O35" i="29"/>
  <c r="M35" i="29"/>
  <c r="I35" i="29"/>
  <c r="G35" i="29"/>
  <c r="C35" i="29"/>
  <c r="AZ34" i="29"/>
  <c r="AY34" i="29"/>
  <c r="AW34" i="29"/>
  <c r="AV34" i="29"/>
  <c r="AU34" i="29"/>
  <c r="AQ34" i="29"/>
  <c r="AO34" i="29"/>
  <c r="AK34" i="29"/>
  <c r="AI34" i="29"/>
  <c r="AE34" i="29"/>
  <c r="X34" i="29"/>
  <c r="J531" i="35" s="1"/>
  <c r="A531" i="35"/>
  <c r="O34" i="29"/>
  <c r="M34" i="29"/>
  <c r="I34" i="29"/>
  <c r="G34" i="29"/>
  <c r="C34" i="29"/>
  <c r="AZ33" i="29"/>
  <c r="AY33" i="29"/>
  <c r="AW33" i="29"/>
  <c r="AV33" i="29"/>
  <c r="AU33" i="29"/>
  <c r="AQ33" i="29"/>
  <c r="AO33" i="29"/>
  <c r="AK33" i="29"/>
  <c r="AI33" i="29"/>
  <c r="AE33" i="29"/>
  <c r="X33" i="29"/>
  <c r="J530" i="35" s="1"/>
  <c r="A530" i="35"/>
  <c r="O33" i="29"/>
  <c r="M33" i="29"/>
  <c r="I33" i="29"/>
  <c r="G33" i="29"/>
  <c r="C33" i="29"/>
  <c r="AZ32" i="29"/>
  <c r="AY32" i="29"/>
  <c r="AW32" i="29"/>
  <c r="AV32" i="29"/>
  <c r="AU32" i="29"/>
  <c r="AQ32" i="29"/>
  <c r="AO32" i="29"/>
  <c r="AK32" i="29"/>
  <c r="AI32" i="29"/>
  <c r="AE32" i="29"/>
  <c r="X32" i="29"/>
  <c r="J529" i="35" s="1"/>
  <c r="A529" i="35"/>
  <c r="O32" i="29"/>
  <c r="M32" i="29"/>
  <c r="I32" i="29"/>
  <c r="G32" i="29"/>
  <c r="C32" i="29"/>
  <c r="AN27" i="29"/>
  <c r="AM27" i="29"/>
  <c r="AL27" i="29"/>
  <c r="AH27" i="29"/>
  <c r="AF27" i="29"/>
  <c r="AE27" i="29"/>
  <c r="N27" i="29"/>
  <c r="L27" i="29"/>
  <c r="K27" i="29"/>
  <c r="J27" i="29"/>
  <c r="F27" i="29"/>
  <c r="D27" i="29"/>
  <c r="C27" i="29"/>
  <c r="AY26" i="29"/>
  <c r="AW26" i="29"/>
  <c r="AV26" i="29"/>
  <c r="AU26" i="29"/>
  <c r="AP26" i="29"/>
  <c r="AQ26" i="29" s="1"/>
  <c r="AK26" i="29"/>
  <c r="AZ26" i="29" s="1"/>
  <c r="AI26" i="29"/>
  <c r="AG26" i="29"/>
  <c r="X26" i="29"/>
  <c r="J528" i="35" s="1"/>
  <c r="A528" i="35"/>
  <c r="O26" i="29"/>
  <c r="M26" i="29"/>
  <c r="I26" i="29"/>
  <c r="G26" i="29"/>
  <c r="E26" i="29"/>
  <c r="AW25" i="29"/>
  <c r="AV25" i="29"/>
  <c r="AU25" i="29"/>
  <c r="AQ25" i="29"/>
  <c r="AO25" i="29"/>
  <c r="AK25" i="29"/>
  <c r="AY25" i="29" s="1"/>
  <c r="AI25" i="29"/>
  <c r="AG25" i="29"/>
  <c r="X25" i="29"/>
  <c r="J527" i="35" s="1"/>
  <c r="A527" i="35"/>
  <c r="O25" i="29"/>
  <c r="M25" i="29"/>
  <c r="I25" i="29"/>
  <c r="G25" i="29"/>
  <c r="E25" i="29"/>
  <c r="AW24" i="29"/>
  <c r="AV24" i="29"/>
  <c r="AU24" i="29"/>
  <c r="AQ24" i="29"/>
  <c r="AO24" i="29"/>
  <c r="AK24" i="29"/>
  <c r="AZ24" i="29" s="1"/>
  <c r="AI24" i="29"/>
  <c r="AG24" i="29"/>
  <c r="X24" i="29"/>
  <c r="J526" i="35" s="1"/>
  <c r="A526" i="35"/>
  <c r="O24" i="29"/>
  <c r="M24" i="29"/>
  <c r="I24" i="29"/>
  <c r="G24" i="29"/>
  <c r="E24" i="29"/>
  <c r="AW23" i="29"/>
  <c r="AV23" i="29"/>
  <c r="AU23" i="29"/>
  <c r="AQ23" i="29"/>
  <c r="AO23" i="29"/>
  <c r="AK23" i="29"/>
  <c r="AZ23" i="29" s="1"/>
  <c r="AI23" i="29"/>
  <c r="AG23" i="29"/>
  <c r="X23" i="29"/>
  <c r="J525" i="35" s="1"/>
  <c r="A525" i="35"/>
  <c r="O23" i="29"/>
  <c r="M23" i="29"/>
  <c r="I23" i="29"/>
  <c r="G23" i="29"/>
  <c r="E23" i="29"/>
  <c r="AW22" i="29"/>
  <c r="AV22" i="29"/>
  <c r="AU22" i="29"/>
  <c r="AQ22" i="29"/>
  <c r="AO22" i="29"/>
  <c r="AK22" i="29"/>
  <c r="AZ22" i="29" s="1"/>
  <c r="AI22" i="29"/>
  <c r="AG22" i="29"/>
  <c r="X22" i="29"/>
  <c r="J524" i="35" s="1"/>
  <c r="A524" i="35"/>
  <c r="O22" i="29"/>
  <c r="M22" i="29"/>
  <c r="I22" i="29"/>
  <c r="G22" i="29"/>
  <c r="E22" i="29"/>
  <c r="AR17" i="29"/>
  <c r="AP17" i="29"/>
  <c r="AO17" i="29"/>
  <c r="AW17" i="29" s="1"/>
  <c r="AL17" i="29"/>
  <c r="AJ17" i="29"/>
  <c r="AG53" i="29" s="1"/>
  <c r="AH17" i="29"/>
  <c r="AF53" i="29" s="1"/>
  <c r="AF17" i="29"/>
  <c r="AE53" i="29" s="1"/>
  <c r="AE17" i="29"/>
  <c r="P17" i="29"/>
  <c r="N17" i="29"/>
  <c r="M17" i="29"/>
  <c r="J17" i="29"/>
  <c r="H17" i="29"/>
  <c r="E53" i="29" s="1"/>
  <c r="F17" i="29"/>
  <c r="D53" i="29" s="1"/>
  <c r="D17" i="29"/>
  <c r="C17" i="29"/>
  <c r="AZ16" i="29"/>
  <c r="AY16" i="29"/>
  <c r="AW16" i="29"/>
  <c r="AV16" i="29"/>
  <c r="AU16" i="29"/>
  <c r="AS16" i="29"/>
  <c r="AQ16" i="29"/>
  <c r="AM16" i="29"/>
  <c r="AK16" i="29"/>
  <c r="AI16" i="29"/>
  <c r="AG16" i="29"/>
  <c r="X16" i="29"/>
  <c r="W16" i="29"/>
  <c r="Q16" i="29"/>
  <c r="O16" i="29"/>
  <c r="K16" i="29"/>
  <c r="I16" i="29"/>
  <c r="G16" i="29"/>
  <c r="E16" i="29"/>
  <c r="AW15" i="29"/>
  <c r="AV15" i="29"/>
  <c r="AU15" i="29"/>
  <c r="AS15" i="29"/>
  <c r="AM15" i="29"/>
  <c r="AK15" i="29"/>
  <c r="X15" i="29"/>
  <c r="W15" i="29"/>
  <c r="Q15" i="29"/>
  <c r="O15" i="29"/>
  <c r="K15" i="29"/>
  <c r="I15" i="29"/>
  <c r="G15" i="29"/>
  <c r="AZ14" i="29"/>
  <c r="AY14" i="29"/>
  <c r="AW14" i="29"/>
  <c r="AV14" i="29"/>
  <c r="AS14" i="29"/>
  <c r="AQ14" i="29"/>
  <c r="AM14" i="29"/>
  <c r="AK14" i="29"/>
  <c r="AI14" i="29"/>
  <c r="AG14" i="29"/>
  <c r="X14" i="29"/>
  <c r="W14" i="29"/>
  <c r="Q14" i="29"/>
  <c r="O14" i="29"/>
  <c r="K14" i="29"/>
  <c r="I14" i="29"/>
  <c r="G14" i="29"/>
  <c r="E14" i="29"/>
  <c r="L176" i="28"/>
  <c r="K176" i="28"/>
  <c r="I176" i="28"/>
  <c r="D176" i="28"/>
  <c r="L174" i="28"/>
  <c r="K174" i="28"/>
  <c r="I174" i="28"/>
  <c r="D174" i="28"/>
  <c r="L172" i="28"/>
  <c r="K172" i="28"/>
  <c r="I172" i="28"/>
  <c r="D172" i="28"/>
  <c r="T170" i="28"/>
  <c r="S170" i="28"/>
  <c r="L170" i="28"/>
  <c r="J170" i="28"/>
  <c r="D170" i="28"/>
  <c r="L166" i="28"/>
  <c r="K166" i="28"/>
  <c r="I166" i="28"/>
  <c r="D166" i="28"/>
  <c r="L164" i="28"/>
  <c r="K164" i="28"/>
  <c r="I164" i="28"/>
  <c r="D164" i="28"/>
  <c r="L162" i="28"/>
  <c r="K162" i="28"/>
  <c r="I162" i="28"/>
  <c r="D162" i="28"/>
  <c r="T160" i="28"/>
  <c r="S160" i="28"/>
  <c r="L160" i="28"/>
  <c r="J160" i="28"/>
  <c r="D160" i="28"/>
  <c r="I156" i="28"/>
  <c r="E156" i="28"/>
  <c r="L156" i="28" s="1"/>
  <c r="C156" i="28"/>
  <c r="B156" i="28"/>
  <c r="P156" i="28" s="1"/>
  <c r="L154" i="28"/>
  <c r="K154" i="28"/>
  <c r="I154" i="28"/>
  <c r="D154" i="28"/>
  <c r="L152" i="28"/>
  <c r="K152" i="28"/>
  <c r="I152" i="28"/>
  <c r="D152" i="28"/>
  <c r="T150" i="28"/>
  <c r="S150" i="28"/>
  <c r="L150" i="28"/>
  <c r="J150" i="28"/>
  <c r="D150" i="28"/>
  <c r="T77" i="28"/>
  <c r="S77" i="28"/>
  <c r="AF57" i="28"/>
  <c r="AE57" i="28"/>
  <c r="AD57" i="28"/>
  <c r="D57" i="28"/>
  <c r="C57" i="28"/>
  <c r="B57" i="28"/>
  <c r="AF52" i="28"/>
  <c r="AE52" i="28"/>
  <c r="AD52" i="28"/>
  <c r="AP47" i="28"/>
  <c r="AN47" i="28"/>
  <c r="AM47" i="28"/>
  <c r="AJ47" i="28"/>
  <c r="AH47" i="28"/>
  <c r="AG47" i="28"/>
  <c r="AF47" i="28"/>
  <c r="N47" i="28"/>
  <c r="L47" i="28"/>
  <c r="K47" i="28"/>
  <c r="H47" i="28"/>
  <c r="F47" i="28"/>
  <c r="E47" i="28"/>
  <c r="D47" i="28"/>
  <c r="AZ46" i="28"/>
  <c r="AY46" i="28"/>
  <c r="AW46" i="28"/>
  <c r="AV46" i="28"/>
  <c r="AU46" i="28"/>
  <c r="AQ46" i="28"/>
  <c r="AK46" i="28"/>
  <c r="AI46" i="28"/>
  <c r="AE46" i="28"/>
  <c r="X46" i="28"/>
  <c r="J520" i="35" s="1"/>
  <c r="W46" i="28"/>
  <c r="A520" i="35" s="1"/>
  <c r="O46" i="28"/>
  <c r="I46" i="28"/>
  <c r="G46" i="28"/>
  <c r="C46" i="28"/>
  <c r="AZ45" i="28"/>
  <c r="AY45" i="28"/>
  <c r="AW45" i="28"/>
  <c r="AV45" i="28"/>
  <c r="AU45" i="28"/>
  <c r="AQ45" i="28"/>
  <c r="AK45" i="28"/>
  <c r="AI45" i="28"/>
  <c r="AE45" i="28"/>
  <c r="X45" i="28"/>
  <c r="J519" i="35" s="1"/>
  <c r="W45" i="28"/>
  <c r="A519" i="35" s="1"/>
  <c r="O45" i="28"/>
  <c r="I45" i="28"/>
  <c r="G45" i="28"/>
  <c r="C45" i="28"/>
  <c r="AZ44" i="28"/>
  <c r="AY44" i="28"/>
  <c r="AW44" i="28"/>
  <c r="AV44" i="28"/>
  <c r="AU44" i="28"/>
  <c r="AQ44" i="28"/>
  <c r="AK44" i="28"/>
  <c r="AI44" i="28"/>
  <c r="AE44" i="28"/>
  <c r="X44" i="28"/>
  <c r="J518" i="35" s="1"/>
  <c r="W44" i="28"/>
  <c r="A518" i="35" s="1"/>
  <c r="O44" i="28"/>
  <c r="I44" i="28"/>
  <c r="G44" i="28"/>
  <c r="C44" i="28"/>
  <c r="AZ43" i="28"/>
  <c r="AY43" i="28"/>
  <c r="AW43" i="28"/>
  <c r="AV43" i="28"/>
  <c r="AU43" i="28"/>
  <c r="AQ43" i="28"/>
  <c r="AK43" i="28"/>
  <c r="AI43" i="28"/>
  <c r="AE43" i="28"/>
  <c r="X43" i="28"/>
  <c r="J517" i="35" s="1"/>
  <c r="W43" i="28"/>
  <c r="A517" i="35" s="1"/>
  <c r="O43" i="28"/>
  <c r="I43" i="28"/>
  <c r="G43" i="28"/>
  <c r="C43" i="28"/>
  <c r="AP38" i="28"/>
  <c r="AN38" i="28"/>
  <c r="AM38" i="28"/>
  <c r="AJ38" i="28"/>
  <c r="AU35" i="28" s="1"/>
  <c r="AH38" i="28"/>
  <c r="AG38" i="28"/>
  <c r="AF38" i="28"/>
  <c r="N38" i="28"/>
  <c r="L38" i="28"/>
  <c r="K38" i="28"/>
  <c r="H38" i="28"/>
  <c r="F38" i="28"/>
  <c r="E38" i="28"/>
  <c r="D38" i="28"/>
  <c r="AW37" i="28"/>
  <c r="AV37" i="28"/>
  <c r="AU37" i="28"/>
  <c r="AQ37" i="28"/>
  <c r="AO37" i="28"/>
  <c r="AK37" i="28"/>
  <c r="AE37" i="28"/>
  <c r="X37" i="28"/>
  <c r="J516" i="35" s="1"/>
  <c r="W37" i="28"/>
  <c r="A516" i="35" s="1"/>
  <c r="O37" i="28"/>
  <c r="M37" i="28"/>
  <c r="I37" i="28"/>
  <c r="G37" i="28"/>
  <c r="C37" i="28"/>
  <c r="AZ36" i="28"/>
  <c r="AY36" i="28"/>
  <c r="AW36" i="28"/>
  <c r="AV36" i="28"/>
  <c r="AU36" i="28"/>
  <c r="AQ36" i="28"/>
  <c r="AO36" i="28"/>
  <c r="AK36" i="28"/>
  <c r="AI36" i="28"/>
  <c r="AE36" i="28"/>
  <c r="X36" i="28"/>
  <c r="J515" i="35" s="1"/>
  <c r="W36" i="28"/>
  <c r="A515" i="35" s="1"/>
  <c r="O36" i="28"/>
  <c r="M36" i="28"/>
  <c r="I36" i="28"/>
  <c r="G36" i="28"/>
  <c r="C36" i="28"/>
  <c r="AZ35" i="28"/>
  <c r="AY35" i="28"/>
  <c r="AW35" i="28"/>
  <c r="AV35" i="28"/>
  <c r="AQ35" i="28"/>
  <c r="AO35" i="28"/>
  <c r="AK35" i="28"/>
  <c r="AI35" i="28"/>
  <c r="AE35" i="28"/>
  <c r="X35" i="28"/>
  <c r="J514" i="35" s="1"/>
  <c r="W35" i="28"/>
  <c r="A514" i="35" s="1"/>
  <c r="O35" i="28"/>
  <c r="M35" i="28"/>
  <c r="I35" i="28"/>
  <c r="G35" i="28"/>
  <c r="C35" i="28"/>
  <c r="AZ34" i="28"/>
  <c r="AY34" i="28"/>
  <c r="AW34" i="28"/>
  <c r="AV34" i="28"/>
  <c r="AU34" i="28"/>
  <c r="AQ34" i="28"/>
  <c r="AO34" i="28"/>
  <c r="AK34" i="28"/>
  <c r="AI34" i="28"/>
  <c r="AE34" i="28"/>
  <c r="X34" i="28"/>
  <c r="J513" i="35" s="1"/>
  <c r="W34" i="28"/>
  <c r="A513" i="35" s="1"/>
  <c r="O34" i="28"/>
  <c r="M34" i="28"/>
  <c r="I34" i="28"/>
  <c r="G34" i="28"/>
  <c r="C34" i="28"/>
  <c r="AZ33" i="28"/>
  <c r="AY33" i="28"/>
  <c r="AW33" i="28"/>
  <c r="AV33" i="28"/>
  <c r="AU33" i="28"/>
  <c r="AQ33" i="28"/>
  <c r="AO33" i="28"/>
  <c r="AK33" i="28"/>
  <c r="AI33" i="28"/>
  <c r="AE33" i="28"/>
  <c r="X33" i="28"/>
  <c r="J512" i="35" s="1"/>
  <c r="W33" i="28"/>
  <c r="A512" i="35" s="1"/>
  <c r="O33" i="28"/>
  <c r="M33" i="28"/>
  <c r="I33" i="28"/>
  <c r="G33" i="28"/>
  <c r="C33" i="28"/>
  <c r="AZ32" i="28"/>
  <c r="AY32" i="28"/>
  <c r="AW32" i="28"/>
  <c r="AV32" i="28"/>
  <c r="AU32" i="28"/>
  <c r="AQ32" i="28"/>
  <c r="AO32" i="28"/>
  <c r="AK32" i="28"/>
  <c r="AI32" i="28"/>
  <c r="AE32" i="28"/>
  <c r="X32" i="28"/>
  <c r="J511" i="35" s="1"/>
  <c r="W32" i="28"/>
  <c r="A511" i="35" s="1"/>
  <c r="O32" i="28"/>
  <c r="M32" i="28"/>
  <c r="I32" i="28"/>
  <c r="G32" i="28"/>
  <c r="C32" i="28"/>
  <c r="AN27" i="28"/>
  <c r="AM27" i="28"/>
  <c r="AL27" i="28"/>
  <c r="AH27" i="28"/>
  <c r="AF27" i="28"/>
  <c r="AE27" i="28"/>
  <c r="N27" i="28"/>
  <c r="L27" i="28"/>
  <c r="K27" i="28"/>
  <c r="J27" i="28"/>
  <c r="F27" i="28"/>
  <c r="D27" i="28"/>
  <c r="C27" i="28"/>
  <c r="AW26" i="28"/>
  <c r="AV26" i="28"/>
  <c r="AU26" i="28"/>
  <c r="AP26" i="28"/>
  <c r="AQ26" i="28" s="1"/>
  <c r="AK26" i="28"/>
  <c r="AZ26" i="28" s="1"/>
  <c r="AI26" i="28"/>
  <c r="AY26" i="28" s="1"/>
  <c r="AG26" i="28"/>
  <c r="X26" i="28"/>
  <c r="J510" i="35" s="1"/>
  <c r="A510" i="35"/>
  <c r="O26" i="28"/>
  <c r="M26" i="28"/>
  <c r="I26" i="28"/>
  <c r="G26" i="28"/>
  <c r="E26" i="28"/>
  <c r="AW25" i="28"/>
  <c r="AV25" i="28"/>
  <c r="AU25" i="28"/>
  <c r="AQ25" i="28"/>
  <c r="AO25" i="28"/>
  <c r="AK25" i="28"/>
  <c r="AZ25" i="28" s="1"/>
  <c r="AI25" i="28"/>
  <c r="AG25" i="28"/>
  <c r="X25" i="28"/>
  <c r="J509" i="35" s="1"/>
  <c r="A509" i="35"/>
  <c r="O25" i="28"/>
  <c r="M25" i="28"/>
  <c r="I25" i="28"/>
  <c r="G25" i="28"/>
  <c r="E25" i="28"/>
  <c r="AW24" i="28"/>
  <c r="AV24" i="28"/>
  <c r="AU24" i="28"/>
  <c r="AQ24" i="28"/>
  <c r="AO24" i="28"/>
  <c r="AK24" i="28"/>
  <c r="AZ24" i="28" s="1"/>
  <c r="AI24" i="28"/>
  <c r="AG24" i="28"/>
  <c r="X24" i="28"/>
  <c r="J508" i="35" s="1"/>
  <c r="A508" i="35"/>
  <c r="O24" i="28"/>
  <c r="M24" i="28"/>
  <c r="I24" i="28"/>
  <c r="G24" i="28"/>
  <c r="E24" i="28"/>
  <c r="AW23" i="28"/>
  <c r="AV23" i="28"/>
  <c r="AU23" i="28"/>
  <c r="AQ23" i="28"/>
  <c r="AO23" i="28"/>
  <c r="AK23" i="28"/>
  <c r="AZ23" i="28" s="1"/>
  <c r="AI23" i="28"/>
  <c r="AG23" i="28"/>
  <c r="X23" i="28"/>
  <c r="J507" i="35" s="1"/>
  <c r="A507" i="35"/>
  <c r="O23" i="28"/>
  <c r="M23" i="28"/>
  <c r="I23" i="28"/>
  <c r="G23" i="28"/>
  <c r="E23" i="28"/>
  <c r="AW22" i="28"/>
  <c r="AV22" i="28"/>
  <c r="AU22" i="28"/>
  <c r="AQ22" i="28"/>
  <c r="AO22" i="28"/>
  <c r="AK22" i="28"/>
  <c r="AZ22" i="28" s="1"/>
  <c r="AI22" i="28"/>
  <c r="AG22" i="28"/>
  <c r="X22" i="28"/>
  <c r="J506" i="35" s="1"/>
  <c r="A506" i="35"/>
  <c r="O22" i="28"/>
  <c r="M22" i="28"/>
  <c r="I22" i="28"/>
  <c r="G22" i="28"/>
  <c r="E22" i="28"/>
  <c r="AR17" i="28"/>
  <c r="AP17" i="28"/>
  <c r="AO17" i="28"/>
  <c r="AL17" i="28"/>
  <c r="AJ17" i="28"/>
  <c r="AG53" i="28" s="1"/>
  <c r="AH17" i="28"/>
  <c r="AF53" i="28" s="1"/>
  <c r="AF17" i="28"/>
  <c r="AE53" i="28" s="1"/>
  <c r="AE17" i="28"/>
  <c r="AW17" i="28" s="1"/>
  <c r="P17" i="28"/>
  <c r="N17" i="28"/>
  <c r="M17" i="28"/>
  <c r="J17" i="28"/>
  <c r="H17" i="28"/>
  <c r="E53" i="28" s="1"/>
  <c r="F17" i="28"/>
  <c r="D53" i="28" s="1"/>
  <c r="D17" i="28"/>
  <c r="C17" i="28"/>
  <c r="AZ16" i="28"/>
  <c r="AY16" i="28"/>
  <c r="AW16" i="28"/>
  <c r="AV16" i="28"/>
  <c r="AU16" i="28"/>
  <c r="AS16" i="28"/>
  <c r="AQ16" i="28"/>
  <c r="AM16" i="28"/>
  <c r="AK16" i="28"/>
  <c r="AI16" i="28"/>
  <c r="AG16" i="28"/>
  <c r="X16" i="28"/>
  <c r="W16" i="28"/>
  <c r="Q16" i="28"/>
  <c r="O16" i="28"/>
  <c r="K16" i="28"/>
  <c r="I16" i="28"/>
  <c r="G16" i="28"/>
  <c r="E16" i="28"/>
  <c r="AW15" i="28"/>
  <c r="AV15" i="28"/>
  <c r="AU15" i="28"/>
  <c r="AS15" i="28"/>
  <c r="AM15" i="28"/>
  <c r="AK15" i="28"/>
  <c r="X15" i="28"/>
  <c r="W15" i="28"/>
  <c r="Q15" i="28"/>
  <c r="O15" i="28"/>
  <c r="K15" i="28"/>
  <c r="I15" i="28"/>
  <c r="G15" i="28"/>
  <c r="AZ14" i="28"/>
  <c r="AY14" i="28"/>
  <c r="AW14" i="28"/>
  <c r="AV14" i="28"/>
  <c r="AS14" i="28"/>
  <c r="AQ14" i="28"/>
  <c r="AM14" i="28"/>
  <c r="AK14" i="28"/>
  <c r="AI14" i="28"/>
  <c r="AG14" i="28"/>
  <c r="X14" i="28"/>
  <c r="W14" i="28"/>
  <c r="Q14" i="28"/>
  <c r="O14" i="28"/>
  <c r="K14" i="28"/>
  <c r="I14" i="28"/>
  <c r="G14" i="28"/>
  <c r="E14" i="28"/>
  <c r="L176" i="27"/>
  <c r="K176" i="27"/>
  <c r="I176" i="27"/>
  <c r="D176" i="27"/>
  <c r="L174" i="27"/>
  <c r="K174" i="27"/>
  <c r="I174" i="27"/>
  <c r="D174" i="27"/>
  <c r="L172" i="27"/>
  <c r="K172" i="27"/>
  <c r="I172" i="27"/>
  <c r="D172" i="27"/>
  <c r="T170" i="27"/>
  <c r="S170" i="27"/>
  <c r="L170" i="27"/>
  <c r="J170" i="27"/>
  <c r="D170" i="27"/>
  <c r="L166" i="27"/>
  <c r="K166" i="27"/>
  <c r="I166" i="27"/>
  <c r="D166" i="27"/>
  <c r="L164" i="27"/>
  <c r="K164" i="27"/>
  <c r="I164" i="27"/>
  <c r="D164" i="27"/>
  <c r="L162" i="27"/>
  <c r="K162" i="27"/>
  <c r="I162" i="27"/>
  <c r="D162" i="27"/>
  <c r="T160" i="27"/>
  <c r="S160" i="27"/>
  <c r="L160" i="27"/>
  <c r="J160" i="27"/>
  <c r="D160" i="27"/>
  <c r="I156" i="27"/>
  <c r="E156" i="27"/>
  <c r="C156" i="27"/>
  <c r="B156" i="27"/>
  <c r="P156" i="27" s="1"/>
  <c r="L154" i="27"/>
  <c r="K154" i="27"/>
  <c r="I154" i="27"/>
  <c r="D154" i="27"/>
  <c r="L152" i="27"/>
  <c r="K152" i="27"/>
  <c r="I152" i="27"/>
  <c r="D152" i="27"/>
  <c r="L150" i="27"/>
  <c r="J150" i="27"/>
  <c r="D150" i="27"/>
  <c r="T77" i="27"/>
  <c r="AF57" i="27"/>
  <c r="AE57" i="27"/>
  <c r="AD57" i="27"/>
  <c r="D57" i="27"/>
  <c r="C57" i="27"/>
  <c r="B57" i="27"/>
  <c r="AF52" i="27"/>
  <c r="AE52" i="27"/>
  <c r="AD52" i="27"/>
  <c r="AP47" i="27"/>
  <c r="AN47" i="27"/>
  <c r="AM47" i="27"/>
  <c r="AJ47" i="27"/>
  <c r="AH47" i="27"/>
  <c r="AG47" i="27"/>
  <c r="AF47" i="27"/>
  <c r="N47" i="27"/>
  <c r="L47" i="27"/>
  <c r="K47" i="27"/>
  <c r="H47" i="27"/>
  <c r="F47" i="27"/>
  <c r="E47" i="27"/>
  <c r="D47" i="27"/>
  <c r="AZ46" i="27"/>
  <c r="AY46" i="27"/>
  <c r="AW46" i="27"/>
  <c r="AV46" i="27"/>
  <c r="AU46" i="27"/>
  <c r="AQ46" i="27"/>
  <c r="AK46" i="27"/>
  <c r="AI46" i="27"/>
  <c r="AE46" i="27"/>
  <c r="X46" i="27"/>
  <c r="J502" i="35" s="1"/>
  <c r="W46" i="27"/>
  <c r="A502" i="35" s="1"/>
  <c r="O46" i="27"/>
  <c r="I46" i="27"/>
  <c r="G46" i="27"/>
  <c r="C46" i="27"/>
  <c r="AZ45" i="27"/>
  <c r="AY45" i="27"/>
  <c r="AW45" i="27"/>
  <c r="AV45" i="27"/>
  <c r="AU45" i="27"/>
  <c r="AQ45" i="27"/>
  <c r="AK45" i="27"/>
  <c r="AI45" i="27"/>
  <c r="AE45" i="27"/>
  <c r="X45" i="27"/>
  <c r="J501" i="35" s="1"/>
  <c r="W45" i="27"/>
  <c r="A501" i="35" s="1"/>
  <c r="O45" i="27"/>
  <c r="I45" i="27"/>
  <c r="G45" i="27"/>
  <c r="C45" i="27"/>
  <c r="AZ44" i="27"/>
  <c r="AY44" i="27"/>
  <c r="AW44" i="27"/>
  <c r="AV44" i="27"/>
  <c r="AU44" i="27"/>
  <c r="AQ44" i="27"/>
  <c r="AK44" i="27"/>
  <c r="AI44" i="27"/>
  <c r="AE44" i="27"/>
  <c r="X44" i="27"/>
  <c r="J500" i="35" s="1"/>
  <c r="W44" i="27"/>
  <c r="A500" i="35" s="1"/>
  <c r="O44" i="27"/>
  <c r="I44" i="27"/>
  <c r="G44" i="27"/>
  <c r="C44" i="27"/>
  <c r="AZ43" i="27"/>
  <c r="AY43" i="27"/>
  <c r="AW43" i="27"/>
  <c r="AV43" i="27"/>
  <c r="AU43" i="27"/>
  <c r="AQ43" i="27"/>
  <c r="AK43" i="27"/>
  <c r="AI43" i="27"/>
  <c r="AE43" i="27"/>
  <c r="X43" i="27"/>
  <c r="J499" i="35" s="1"/>
  <c r="W43" i="27"/>
  <c r="A499" i="35" s="1"/>
  <c r="O43" i="27"/>
  <c r="I43" i="27"/>
  <c r="G43" i="27"/>
  <c r="C43" i="27"/>
  <c r="AP38" i="27"/>
  <c r="AN38" i="27"/>
  <c r="AM38" i="27"/>
  <c r="AJ38" i="27"/>
  <c r="AU35" i="27" s="1"/>
  <c r="AH38" i="27"/>
  <c r="AG38" i="27"/>
  <c r="AF38" i="27"/>
  <c r="N38" i="27"/>
  <c r="L38" i="27"/>
  <c r="K38" i="27"/>
  <c r="H38" i="27"/>
  <c r="F38" i="27"/>
  <c r="E38" i="27"/>
  <c r="D38" i="27"/>
  <c r="AW37" i="27"/>
  <c r="AV37" i="27"/>
  <c r="AU37" i="27"/>
  <c r="AQ37" i="27"/>
  <c r="AO37" i="27"/>
  <c r="AK37" i="27"/>
  <c r="AE37" i="27"/>
  <c r="X37" i="27"/>
  <c r="J498" i="35" s="1"/>
  <c r="W37" i="27"/>
  <c r="A498" i="35" s="1"/>
  <c r="O37" i="27"/>
  <c r="M37" i="27"/>
  <c r="I37" i="27"/>
  <c r="G37" i="27"/>
  <c r="C37" i="27"/>
  <c r="AZ36" i="27"/>
  <c r="AY36" i="27"/>
  <c r="AW36" i="27"/>
  <c r="AV36" i="27"/>
  <c r="AU36" i="27"/>
  <c r="AQ36" i="27"/>
  <c r="AO36" i="27"/>
  <c r="AK36" i="27"/>
  <c r="AI36" i="27"/>
  <c r="AE36" i="27"/>
  <c r="X36" i="27"/>
  <c r="J497" i="35" s="1"/>
  <c r="W36" i="27"/>
  <c r="A497" i="35" s="1"/>
  <c r="O36" i="27"/>
  <c r="M36" i="27"/>
  <c r="I36" i="27"/>
  <c r="G36" i="27"/>
  <c r="C36" i="27"/>
  <c r="AZ35" i="27"/>
  <c r="AY35" i="27"/>
  <c r="AW35" i="27"/>
  <c r="AV35" i="27"/>
  <c r="AQ35" i="27"/>
  <c r="AO35" i="27"/>
  <c r="AK35" i="27"/>
  <c r="AI35" i="27"/>
  <c r="AE35" i="27"/>
  <c r="X35" i="27"/>
  <c r="J496" i="35" s="1"/>
  <c r="W35" i="27"/>
  <c r="A496" i="35" s="1"/>
  <c r="O35" i="27"/>
  <c r="M35" i="27"/>
  <c r="I35" i="27"/>
  <c r="G35" i="27"/>
  <c r="C35" i="27"/>
  <c r="AZ34" i="27"/>
  <c r="AY34" i="27"/>
  <c r="AW34" i="27"/>
  <c r="AV34" i="27"/>
  <c r="AU34" i="27"/>
  <c r="AQ34" i="27"/>
  <c r="AO34" i="27"/>
  <c r="AK34" i="27"/>
  <c r="AI34" i="27"/>
  <c r="AE34" i="27"/>
  <c r="X34" i="27"/>
  <c r="J495" i="35" s="1"/>
  <c r="W34" i="27"/>
  <c r="A495" i="35" s="1"/>
  <c r="O34" i="27"/>
  <c r="M34" i="27"/>
  <c r="I34" i="27"/>
  <c r="G34" i="27"/>
  <c r="C34" i="27"/>
  <c r="AZ33" i="27"/>
  <c r="AY33" i="27"/>
  <c r="AW33" i="27"/>
  <c r="AV33" i="27"/>
  <c r="AU33" i="27"/>
  <c r="AQ33" i="27"/>
  <c r="AO33" i="27"/>
  <c r="AK33" i="27"/>
  <c r="AI33" i="27"/>
  <c r="AE33" i="27"/>
  <c r="X33" i="27"/>
  <c r="J494" i="35" s="1"/>
  <c r="W33" i="27"/>
  <c r="A494" i="35" s="1"/>
  <c r="O33" i="27"/>
  <c r="M33" i="27"/>
  <c r="I33" i="27"/>
  <c r="G33" i="27"/>
  <c r="C33" i="27"/>
  <c r="AZ32" i="27"/>
  <c r="AY32" i="27"/>
  <c r="AW32" i="27"/>
  <c r="AV32" i="27"/>
  <c r="AU32" i="27"/>
  <c r="AQ32" i="27"/>
  <c r="AO32" i="27"/>
  <c r="AK32" i="27"/>
  <c r="AI32" i="27"/>
  <c r="AE32" i="27"/>
  <c r="X32" i="27"/>
  <c r="J493" i="35" s="1"/>
  <c r="W32" i="27"/>
  <c r="A493" i="35" s="1"/>
  <c r="O32" i="27"/>
  <c r="M32" i="27"/>
  <c r="I32" i="27"/>
  <c r="G32" i="27"/>
  <c r="C32" i="27"/>
  <c r="AP27" i="27"/>
  <c r="AN27" i="27"/>
  <c r="AM27" i="27"/>
  <c r="AL27" i="27"/>
  <c r="AH27" i="27"/>
  <c r="AF27" i="27"/>
  <c r="AE27" i="27"/>
  <c r="N27" i="27"/>
  <c r="L27" i="27"/>
  <c r="K27" i="27"/>
  <c r="J27" i="27"/>
  <c r="F27" i="27"/>
  <c r="D27" i="27"/>
  <c r="C27" i="27"/>
  <c r="AW26" i="27"/>
  <c r="AV26" i="27"/>
  <c r="AU26" i="27"/>
  <c r="AP26" i="27"/>
  <c r="AQ26" i="27" s="1"/>
  <c r="AK26" i="27"/>
  <c r="AZ26" i="27" s="1"/>
  <c r="AI26" i="27"/>
  <c r="AY26" i="27" s="1"/>
  <c r="AG26" i="27"/>
  <c r="X26" i="27"/>
  <c r="J492" i="35" s="1"/>
  <c r="A492" i="35"/>
  <c r="O26" i="27"/>
  <c r="M26" i="27"/>
  <c r="I26" i="27"/>
  <c r="G26" i="27"/>
  <c r="E26" i="27"/>
  <c r="AW25" i="27"/>
  <c r="AV25" i="27"/>
  <c r="AU25" i="27"/>
  <c r="AQ25" i="27"/>
  <c r="AO25" i="27"/>
  <c r="AK25" i="27"/>
  <c r="AZ25" i="27" s="1"/>
  <c r="AI25" i="27"/>
  <c r="AG25" i="27"/>
  <c r="X25" i="27"/>
  <c r="J491" i="35" s="1"/>
  <c r="A491" i="35"/>
  <c r="O25" i="27"/>
  <c r="M25" i="27"/>
  <c r="I25" i="27"/>
  <c r="G25" i="27"/>
  <c r="E25" i="27"/>
  <c r="AW24" i="27"/>
  <c r="AV24" i="27"/>
  <c r="AU24" i="27"/>
  <c r="AQ24" i="27"/>
  <c r="AO24" i="27"/>
  <c r="AK24" i="27"/>
  <c r="AY24" i="27" s="1"/>
  <c r="AI24" i="27"/>
  <c r="AG24" i="27"/>
  <c r="X24" i="27"/>
  <c r="J490" i="35" s="1"/>
  <c r="A490" i="35"/>
  <c r="O24" i="27"/>
  <c r="M24" i="27"/>
  <c r="I24" i="27"/>
  <c r="G24" i="27"/>
  <c r="E24" i="27"/>
  <c r="AW23" i="27"/>
  <c r="AV23" i="27"/>
  <c r="AU23" i="27"/>
  <c r="AQ23" i="27"/>
  <c r="AO23" i="27"/>
  <c r="AK23" i="27"/>
  <c r="AZ23" i="27" s="1"/>
  <c r="AI23" i="27"/>
  <c r="AG23" i="27"/>
  <c r="X23" i="27"/>
  <c r="J489" i="35" s="1"/>
  <c r="A489" i="35"/>
  <c r="O23" i="27"/>
  <c r="M23" i="27"/>
  <c r="I23" i="27"/>
  <c r="G23" i="27"/>
  <c r="E23" i="27"/>
  <c r="AW22" i="27"/>
  <c r="AV22" i="27"/>
  <c r="AU22" i="27"/>
  <c r="AQ22" i="27"/>
  <c r="AO22" i="27"/>
  <c r="AK22" i="27"/>
  <c r="AZ22" i="27" s="1"/>
  <c r="AI22" i="27"/>
  <c r="AG22" i="27"/>
  <c r="X22" i="27"/>
  <c r="J488" i="35" s="1"/>
  <c r="A488" i="35"/>
  <c r="O22" i="27"/>
  <c r="M22" i="27"/>
  <c r="I22" i="27"/>
  <c r="G22" i="27"/>
  <c r="E22" i="27"/>
  <c r="AR17" i="27"/>
  <c r="AP17" i="27"/>
  <c r="AO17" i="27"/>
  <c r="AL17" i="27"/>
  <c r="AJ17" i="27"/>
  <c r="AG53" i="27" s="1"/>
  <c r="AH17" i="27"/>
  <c r="AF53" i="27" s="1"/>
  <c r="AF17" i="27"/>
  <c r="AE53" i="27" s="1"/>
  <c r="AE17" i="27"/>
  <c r="P17" i="27"/>
  <c r="N17" i="27"/>
  <c r="M17" i="27"/>
  <c r="J17" i="27"/>
  <c r="H17" i="27"/>
  <c r="E53" i="27" s="1"/>
  <c r="F17" i="27"/>
  <c r="D53" i="27" s="1"/>
  <c r="D17" i="27"/>
  <c r="C17" i="27"/>
  <c r="AZ16" i="27"/>
  <c r="AY16" i="27"/>
  <c r="AW16" i="27"/>
  <c r="AV16" i="27"/>
  <c r="AU16" i="27"/>
  <c r="AS16" i="27"/>
  <c r="AQ16" i="27"/>
  <c r="AM16" i="27"/>
  <c r="AK16" i="27"/>
  <c r="AI16" i="27"/>
  <c r="AG16" i="27"/>
  <c r="X16" i="27"/>
  <c r="W16" i="27"/>
  <c r="Q16" i="27"/>
  <c r="O16" i="27"/>
  <c r="K16" i="27"/>
  <c r="I16" i="27"/>
  <c r="G16" i="27"/>
  <c r="E16" i="27"/>
  <c r="AW15" i="27"/>
  <c r="AV15" i="27"/>
  <c r="AU15" i="27"/>
  <c r="AS15" i="27"/>
  <c r="AM15" i="27"/>
  <c r="AK15" i="27"/>
  <c r="X15" i="27"/>
  <c r="W15" i="27"/>
  <c r="Q15" i="27"/>
  <c r="O15" i="27"/>
  <c r="K15" i="27"/>
  <c r="I15" i="27"/>
  <c r="G15" i="27"/>
  <c r="AZ14" i="27"/>
  <c r="AY14" i="27"/>
  <c r="AW14" i="27"/>
  <c r="AV14" i="27"/>
  <c r="AS14" i="27"/>
  <c r="AQ14" i="27"/>
  <c r="AM14" i="27"/>
  <c r="AK14" i="27"/>
  <c r="AI14" i="27"/>
  <c r="AG14" i="27"/>
  <c r="X14" i="27"/>
  <c r="W14" i="27"/>
  <c r="Q14" i="27"/>
  <c r="O14" i="27"/>
  <c r="K14" i="27"/>
  <c r="I14" i="27"/>
  <c r="G14" i="27"/>
  <c r="E14" i="27"/>
  <c r="L176" i="26"/>
  <c r="K176" i="26"/>
  <c r="I176" i="26"/>
  <c r="D176" i="26"/>
  <c r="L174" i="26"/>
  <c r="K174" i="26"/>
  <c r="I174" i="26"/>
  <c r="D174" i="26"/>
  <c r="L172" i="26"/>
  <c r="K172" i="26"/>
  <c r="I172" i="26"/>
  <c r="D172" i="26"/>
  <c r="T170" i="26"/>
  <c r="S170" i="26"/>
  <c r="L170" i="26"/>
  <c r="J170" i="26"/>
  <c r="D170" i="26"/>
  <c r="L166" i="26"/>
  <c r="K166" i="26"/>
  <c r="I166" i="26"/>
  <c r="D166" i="26"/>
  <c r="L164" i="26"/>
  <c r="K164" i="26"/>
  <c r="I164" i="26"/>
  <c r="D164" i="26"/>
  <c r="L162" i="26"/>
  <c r="K162" i="26"/>
  <c r="I162" i="26"/>
  <c r="D162" i="26"/>
  <c r="T160" i="26"/>
  <c r="S160" i="26"/>
  <c r="L160" i="26"/>
  <c r="J160" i="26"/>
  <c r="D160" i="26"/>
  <c r="I156" i="26"/>
  <c r="E156" i="26"/>
  <c r="C156" i="26"/>
  <c r="B156" i="26"/>
  <c r="O152" i="26" s="1"/>
  <c r="L154" i="26"/>
  <c r="K154" i="26"/>
  <c r="I154" i="26"/>
  <c r="D154" i="26"/>
  <c r="L152" i="26"/>
  <c r="K152" i="26"/>
  <c r="I152" i="26"/>
  <c r="D152" i="26"/>
  <c r="L150" i="26"/>
  <c r="J150" i="26"/>
  <c r="D150" i="26"/>
  <c r="T77" i="26"/>
  <c r="AF57" i="26"/>
  <c r="AE57" i="26"/>
  <c r="AD57" i="26"/>
  <c r="D57" i="26"/>
  <c r="C57" i="26"/>
  <c r="B57" i="26"/>
  <c r="AF52" i="26"/>
  <c r="AE52" i="26"/>
  <c r="AD52" i="26"/>
  <c r="AP47" i="26"/>
  <c r="AN47" i="26"/>
  <c r="AM47" i="26"/>
  <c r="AJ47" i="26"/>
  <c r="AU44" i="26" s="1"/>
  <c r="AH47" i="26"/>
  <c r="AG47" i="26"/>
  <c r="AF47" i="26"/>
  <c r="N47" i="26"/>
  <c r="L47" i="26"/>
  <c r="K47" i="26"/>
  <c r="H47" i="26"/>
  <c r="F47" i="26"/>
  <c r="E47" i="26"/>
  <c r="D47" i="26"/>
  <c r="AZ46" i="26"/>
  <c r="AY46" i="26"/>
  <c r="AW46" i="26"/>
  <c r="AV46" i="26"/>
  <c r="AU46" i="26"/>
  <c r="AQ46" i="26"/>
  <c r="AK46" i="26"/>
  <c r="AI46" i="26"/>
  <c r="AE46" i="26"/>
  <c r="X46" i="26"/>
  <c r="J484" i="35" s="1"/>
  <c r="W46" i="26"/>
  <c r="A484" i="35" s="1"/>
  <c r="O46" i="26"/>
  <c r="I46" i="26"/>
  <c r="G46" i="26"/>
  <c r="C46" i="26"/>
  <c r="AZ45" i="26"/>
  <c r="AY45" i="26"/>
  <c r="AW45" i="26"/>
  <c r="AV45" i="26"/>
  <c r="AU45" i="26"/>
  <c r="AQ45" i="26"/>
  <c r="AK45" i="26"/>
  <c r="AI45" i="26"/>
  <c r="AE45" i="26"/>
  <c r="X45" i="26"/>
  <c r="J483" i="35" s="1"/>
  <c r="W45" i="26"/>
  <c r="A483" i="35" s="1"/>
  <c r="O45" i="26"/>
  <c r="I45" i="26"/>
  <c r="G45" i="26"/>
  <c r="C45" i="26"/>
  <c r="AZ44" i="26"/>
  <c r="AY44" i="26"/>
  <c r="AW44" i="26"/>
  <c r="AV44" i="26"/>
  <c r="AQ44" i="26"/>
  <c r="AK44" i="26"/>
  <c r="AI44" i="26"/>
  <c r="AE44" i="26"/>
  <c r="X44" i="26"/>
  <c r="J482" i="35" s="1"/>
  <c r="W44" i="26"/>
  <c r="A482" i="35" s="1"/>
  <c r="O44" i="26"/>
  <c r="I44" i="26"/>
  <c r="G44" i="26"/>
  <c r="C44" i="26"/>
  <c r="AZ43" i="26"/>
  <c r="AY43" i="26"/>
  <c r="AW43" i="26"/>
  <c r="AV43" i="26"/>
  <c r="AU43" i="26"/>
  <c r="AQ43" i="26"/>
  <c r="AK43" i="26"/>
  <c r="AI43" i="26"/>
  <c r="AE43" i="26"/>
  <c r="X43" i="26"/>
  <c r="J481" i="35" s="1"/>
  <c r="W43" i="26"/>
  <c r="A481" i="35" s="1"/>
  <c r="O43" i="26"/>
  <c r="I43" i="26"/>
  <c r="G43" i="26"/>
  <c r="C43" i="26"/>
  <c r="AP38" i="26"/>
  <c r="AN38" i="26"/>
  <c r="AM38" i="26"/>
  <c r="AJ38" i="26"/>
  <c r="AU35" i="26" s="1"/>
  <c r="AH38" i="26"/>
  <c r="AG38" i="26"/>
  <c r="AF38" i="26"/>
  <c r="N38" i="26"/>
  <c r="L38" i="26"/>
  <c r="K38" i="26"/>
  <c r="H38" i="26"/>
  <c r="F38" i="26"/>
  <c r="E38" i="26"/>
  <c r="D38" i="26"/>
  <c r="AW37" i="26"/>
  <c r="AV37" i="26"/>
  <c r="AU37" i="26"/>
  <c r="AQ37" i="26"/>
  <c r="AO37" i="26"/>
  <c r="AK37" i="26"/>
  <c r="AE37" i="26"/>
  <c r="X37" i="26"/>
  <c r="J480" i="35" s="1"/>
  <c r="W37" i="26"/>
  <c r="A480" i="35" s="1"/>
  <c r="O37" i="26"/>
  <c r="M37" i="26"/>
  <c r="I37" i="26"/>
  <c r="C37" i="26"/>
  <c r="AZ36" i="26"/>
  <c r="AY36" i="26"/>
  <c r="AW36" i="26"/>
  <c r="AV36" i="26"/>
  <c r="AU36" i="26"/>
  <c r="AQ36" i="26"/>
  <c r="AO36" i="26"/>
  <c r="AK36" i="26"/>
  <c r="AI36" i="26"/>
  <c r="AE36" i="26"/>
  <c r="X36" i="26"/>
  <c r="J479" i="35" s="1"/>
  <c r="W36" i="26"/>
  <c r="A479" i="35" s="1"/>
  <c r="O36" i="26"/>
  <c r="M36" i="26"/>
  <c r="I36" i="26"/>
  <c r="G36" i="26"/>
  <c r="C36" i="26"/>
  <c r="AZ35" i="26"/>
  <c r="AY35" i="26"/>
  <c r="AW35" i="26"/>
  <c r="AV35" i="26"/>
  <c r="AQ35" i="26"/>
  <c r="AO35" i="26"/>
  <c r="AK35" i="26"/>
  <c r="AI35" i="26"/>
  <c r="AE35" i="26"/>
  <c r="X35" i="26"/>
  <c r="J478" i="35" s="1"/>
  <c r="W35" i="26"/>
  <c r="A478" i="35" s="1"/>
  <c r="O35" i="26"/>
  <c r="M35" i="26"/>
  <c r="I35" i="26"/>
  <c r="G35" i="26"/>
  <c r="C35" i="26"/>
  <c r="AZ34" i="26"/>
  <c r="AY34" i="26"/>
  <c r="AW34" i="26"/>
  <c r="AV34" i="26"/>
  <c r="AU34" i="26"/>
  <c r="AQ34" i="26"/>
  <c r="AO34" i="26"/>
  <c r="AK34" i="26"/>
  <c r="AI34" i="26"/>
  <c r="AE34" i="26"/>
  <c r="X34" i="26"/>
  <c r="J477" i="35" s="1"/>
  <c r="W34" i="26"/>
  <c r="A477" i="35" s="1"/>
  <c r="O34" i="26"/>
  <c r="M34" i="26"/>
  <c r="I34" i="26"/>
  <c r="G34" i="26"/>
  <c r="C34" i="26"/>
  <c r="AZ33" i="26"/>
  <c r="AY33" i="26"/>
  <c r="AW33" i="26"/>
  <c r="AV33" i="26"/>
  <c r="AU33" i="26"/>
  <c r="AQ33" i="26"/>
  <c r="AO33" i="26"/>
  <c r="AK33" i="26"/>
  <c r="AI33" i="26"/>
  <c r="AE33" i="26"/>
  <c r="X33" i="26"/>
  <c r="J476" i="35" s="1"/>
  <c r="W33" i="26"/>
  <c r="A476" i="35" s="1"/>
  <c r="O33" i="26"/>
  <c r="M33" i="26"/>
  <c r="I33" i="26"/>
  <c r="G33" i="26"/>
  <c r="C33" i="26"/>
  <c r="AZ32" i="26"/>
  <c r="AY32" i="26"/>
  <c r="AW32" i="26"/>
  <c r="AV32" i="26"/>
  <c r="AU32" i="26"/>
  <c r="AQ32" i="26"/>
  <c r="AO32" i="26"/>
  <c r="AK32" i="26"/>
  <c r="AI32" i="26"/>
  <c r="AE32" i="26"/>
  <c r="X32" i="26"/>
  <c r="J475" i="35" s="1"/>
  <c r="W32" i="26"/>
  <c r="A475" i="35" s="1"/>
  <c r="O32" i="26"/>
  <c r="M32" i="26"/>
  <c r="I32" i="26"/>
  <c r="G32" i="26"/>
  <c r="C32" i="26"/>
  <c r="AN27" i="26"/>
  <c r="AM27" i="26"/>
  <c r="AL27" i="26"/>
  <c r="AH27" i="26"/>
  <c r="AF27" i="26"/>
  <c r="AE27" i="26"/>
  <c r="N27" i="26"/>
  <c r="L27" i="26"/>
  <c r="K27" i="26"/>
  <c r="J27" i="26"/>
  <c r="F27" i="26"/>
  <c r="D27" i="26"/>
  <c r="C27" i="26"/>
  <c r="AW26" i="26"/>
  <c r="AV26" i="26"/>
  <c r="AU26" i="26"/>
  <c r="AP26" i="26"/>
  <c r="AQ26" i="26" s="1"/>
  <c r="AK26" i="26"/>
  <c r="AZ26" i="26" s="1"/>
  <c r="AI26" i="26"/>
  <c r="AY26" i="26" s="1"/>
  <c r="AG26" i="26"/>
  <c r="X26" i="26"/>
  <c r="J474" i="35" s="1"/>
  <c r="W26" i="26"/>
  <c r="A474" i="35" s="1"/>
  <c r="O26" i="26"/>
  <c r="M26" i="26"/>
  <c r="I26" i="26"/>
  <c r="G26" i="26"/>
  <c r="E26" i="26"/>
  <c r="AW25" i="26"/>
  <c r="AV25" i="26"/>
  <c r="AU25" i="26"/>
  <c r="AQ25" i="26"/>
  <c r="AO25" i="26"/>
  <c r="AK25" i="26"/>
  <c r="AY25" i="26" s="1"/>
  <c r="AI25" i="26"/>
  <c r="AG25" i="26"/>
  <c r="X25" i="26"/>
  <c r="J473" i="35" s="1"/>
  <c r="A473" i="35"/>
  <c r="O25" i="26"/>
  <c r="M25" i="26"/>
  <c r="I25" i="26"/>
  <c r="G25" i="26"/>
  <c r="E25" i="26"/>
  <c r="AW24" i="26"/>
  <c r="AV24" i="26"/>
  <c r="AU24" i="26"/>
  <c r="AQ24" i="26"/>
  <c r="AO24" i="26"/>
  <c r="AK24" i="26"/>
  <c r="AY24" i="26" s="1"/>
  <c r="AI24" i="26"/>
  <c r="AG24" i="26"/>
  <c r="X24" i="26"/>
  <c r="J472" i="35" s="1"/>
  <c r="A472" i="35"/>
  <c r="O24" i="26"/>
  <c r="M24" i="26"/>
  <c r="I24" i="26"/>
  <c r="G24" i="26"/>
  <c r="E24" i="26"/>
  <c r="AW23" i="26"/>
  <c r="AV23" i="26"/>
  <c r="AU23" i="26"/>
  <c r="AQ23" i="26"/>
  <c r="AO23" i="26"/>
  <c r="AK23" i="26"/>
  <c r="AZ23" i="26" s="1"/>
  <c r="AI23" i="26"/>
  <c r="AG23" i="26"/>
  <c r="X23" i="26"/>
  <c r="J471" i="35" s="1"/>
  <c r="A471" i="35"/>
  <c r="O23" i="26"/>
  <c r="M23" i="26"/>
  <c r="I23" i="26"/>
  <c r="G23" i="26"/>
  <c r="E23" i="26"/>
  <c r="AW22" i="26"/>
  <c r="AV22" i="26"/>
  <c r="AU22" i="26"/>
  <c r="AQ22" i="26"/>
  <c r="AO22" i="26"/>
  <c r="AK22" i="26"/>
  <c r="AZ22" i="26" s="1"/>
  <c r="AI22" i="26"/>
  <c r="AG22" i="26"/>
  <c r="X22" i="26"/>
  <c r="J470" i="35" s="1"/>
  <c r="A470" i="35"/>
  <c r="O22" i="26"/>
  <c r="M22" i="26"/>
  <c r="I22" i="26"/>
  <c r="G22" i="26"/>
  <c r="E22" i="26"/>
  <c r="AR17" i="26"/>
  <c r="AP17" i="26"/>
  <c r="AO17" i="26"/>
  <c r="AL17" i="26"/>
  <c r="AJ17" i="26"/>
  <c r="AG53" i="26" s="1"/>
  <c r="AH17" i="26"/>
  <c r="AF53" i="26" s="1"/>
  <c r="AF17" i="26"/>
  <c r="AE53" i="26" s="1"/>
  <c r="AE17" i="26"/>
  <c r="AW17" i="26" s="1"/>
  <c r="P17" i="26"/>
  <c r="N17" i="26"/>
  <c r="M17" i="26"/>
  <c r="J17" i="26"/>
  <c r="H17" i="26"/>
  <c r="E53" i="26" s="1"/>
  <c r="F17" i="26"/>
  <c r="D53" i="26" s="1"/>
  <c r="D17" i="26"/>
  <c r="C17" i="26"/>
  <c r="AZ16" i="26"/>
  <c r="AY16" i="26"/>
  <c r="AW16" i="26"/>
  <c r="AV16" i="26"/>
  <c r="AU16" i="26"/>
  <c r="AS16" i="26"/>
  <c r="AQ16" i="26"/>
  <c r="AM16" i="26"/>
  <c r="AK16" i="26"/>
  <c r="AI16" i="26"/>
  <c r="AG16" i="26"/>
  <c r="X16" i="26"/>
  <c r="W16" i="26"/>
  <c r="Q16" i="26"/>
  <c r="O16" i="26"/>
  <c r="K16" i="26"/>
  <c r="I16" i="26"/>
  <c r="G16" i="26"/>
  <c r="E16" i="26"/>
  <c r="AW15" i="26"/>
  <c r="AV15" i="26"/>
  <c r="AU15" i="26"/>
  <c r="AS15" i="26"/>
  <c r="AM15" i="26"/>
  <c r="AK15" i="26"/>
  <c r="X15" i="26"/>
  <c r="W15" i="26"/>
  <c r="Q15" i="26"/>
  <c r="O15" i="26"/>
  <c r="K15" i="26"/>
  <c r="I15" i="26"/>
  <c r="G15" i="26"/>
  <c r="AZ14" i="26"/>
  <c r="AY14" i="26"/>
  <c r="AW14" i="26"/>
  <c r="AV14" i="26"/>
  <c r="AS14" i="26"/>
  <c r="AQ14" i="26"/>
  <c r="AM14" i="26"/>
  <c r="AK14" i="26"/>
  <c r="AI14" i="26"/>
  <c r="AG14" i="26"/>
  <c r="X14" i="26"/>
  <c r="W14" i="26"/>
  <c r="Q14" i="26"/>
  <c r="O14" i="26"/>
  <c r="K14" i="26"/>
  <c r="I14" i="26"/>
  <c r="G14" i="26"/>
  <c r="E14" i="26"/>
  <c r="T170" i="25"/>
  <c r="S170" i="25"/>
  <c r="L166" i="25"/>
  <c r="K166" i="25"/>
  <c r="I166" i="25"/>
  <c r="D166" i="25"/>
  <c r="L164" i="25"/>
  <c r="K164" i="25"/>
  <c r="I164" i="25"/>
  <c r="D164" i="25"/>
  <c r="L162" i="25"/>
  <c r="K162" i="25"/>
  <c r="I162" i="25"/>
  <c r="D162" i="25"/>
  <c r="T160" i="25"/>
  <c r="S160" i="25"/>
  <c r="L160" i="25"/>
  <c r="J160" i="25"/>
  <c r="D160" i="25"/>
  <c r="I156" i="25"/>
  <c r="E156" i="25"/>
  <c r="C156" i="25"/>
  <c r="B156" i="25"/>
  <c r="P154" i="25" s="1"/>
  <c r="L154" i="25"/>
  <c r="K154" i="25"/>
  <c r="I154" i="25"/>
  <c r="D154" i="25"/>
  <c r="L152" i="25"/>
  <c r="K152" i="25"/>
  <c r="I152" i="25"/>
  <c r="D152" i="25"/>
  <c r="L150" i="25"/>
  <c r="J150" i="25"/>
  <c r="D150" i="25"/>
  <c r="T77" i="25"/>
  <c r="S77" i="25"/>
  <c r="AF57" i="25"/>
  <c r="AE57" i="25"/>
  <c r="AD57" i="25"/>
  <c r="D57" i="25"/>
  <c r="C57" i="25"/>
  <c r="B57" i="25"/>
  <c r="AF52" i="25"/>
  <c r="AE52" i="25"/>
  <c r="AD52" i="25"/>
  <c r="AP47" i="25"/>
  <c r="AN47" i="25"/>
  <c r="AM47" i="25"/>
  <c r="AJ47" i="25"/>
  <c r="AH47" i="25"/>
  <c r="AG47" i="25"/>
  <c r="AF47" i="25"/>
  <c r="N47" i="25"/>
  <c r="L47" i="25"/>
  <c r="K47" i="25"/>
  <c r="H47" i="25"/>
  <c r="F47" i="25"/>
  <c r="E47" i="25"/>
  <c r="D47" i="25"/>
  <c r="AZ46" i="25"/>
  <c r="AY46" i="25"/>
  <c r="AW46" i="25"/>
  <c r="AV46" i="25"/>
  <c r="AU46" i="25"/>
  <c r="AQ46" i="25"/>
  <c r="AK46" i="25"/>
  <c r="AI46" i="25"/>
  <c r="AE46" i="25"/>
  <c r="X46" i="25"/>
  <c r="J466" i="35" s="1"/>
  <c r="W46" i="25"/>
  <c r="A466" i="35" s="1"/>
  <c r="O46" i="25"/>
  <c r="I46" i="25"/>
  <c r="G46" i="25"/>
  <c r="C46" i="25"/>
  <c r="AZ45" i="25"/>
  <c r="AY45" i="25"/>
  <c r="AW45" i="25"/>
  <c r="AV45" i="25"/>
  <c r="AU45" i="25"/>
  <c r="AQ45" i="25"/>
  <c r="AK45" i="25"/>
  <c r="AI45" i="25"/>
  <c r="AE45" i="25"/>
  <c r="X45" i="25"/>
  <c r="J465" i="35" s="1"/>
  <c r="W45" i="25"/>
  <c r="A465" i="35" s="1"/>
  <c r="O45" i="25"/>
  <c r="I45" i="25"/>
  <c r="G45" i="25"/>
  <c r="C45" i="25"/>
  <c r="AZ44" i="25"/>
  <c r="AY44" i="25"/>
  <c r="AW44" i="25"/>
  <c r="AV44" i="25"/>
  <c r="AU44" i="25"/>
  <c r="AQ44" i="25"/>
  <c r="AK44" i="25"/>
  <c r="AI44" i="25"/>
  <c r="AE44" i="25"/>
  <c r="X44" i="25"/>
  <c r="J464" i="35" s="1"/>
  <c r="W44" i="25"/>
  <c r="A464" i="35" s="1"/>
  <c r="O44" i="25"/>
  <c r="I44" i="25"/>
  <c r="G44" i="25"/>
  <c r="C44" i="25"/>
  <c r="AZ43" i="25"/>
  <c r="AY43" i="25"/>
  <c r="AW43" i="25"/>
  <c r="AV43" i="25"/>
  <c r="AU43" i="25"/>
  <c r="AQ43" i="25"/>
  <c r="AK43" i="25"/>
  <c r="AI43" i="25"/>
  <c r="AE43" i="25"/>
  <c r="X43" i="25"/>
  <c r="J463" i="35" s="1"/>
  <c r="W43" i="25"/>
  <c r="A463" i="35" s="1"/>
  <c r="O43" i="25"/>
  <c r="I43" i="25"/>
  <c r="G43" i="25"/>
  <c r="C43" i="25"/>
  <c r="AP38" i="25"/>
  <c r="AN38" i="25"/>
  <c r="AM38" i="25"/>
  <c r="AJ38" i="25"/>
  <c r="AU35" i="25" s="1"/>
  <c r="AH38" i="25"/>
  <c r="AG38" i="25"/>
  <c r="AF38" i="25"/>
  <c r="N38" i="25"/>
  <c r="L38" i="25"/>
  <c r="K38" i="25"/>
  <c r="H38" i="25"/>
  <c r="F38" i="25"/>
  <c r="E38" i="25"/>
  <c r="D38" i="25"/>
  <c r="AW37" i="25"/>
  <c r="AV37" i="25"/>
  <c r="AU37" i="25"/>
  <c r="AQ37" i="25"/>
  <c r="AO37" i="25"/>
  <c r="AK37" i="25"/>
  <c r="AE37" i="25"/>
  <c r="X37" i="25"/>
  <c r="J462" i="35" s="1"/>
  <c r="W37" i="25"/>
  <c r="A462" i="35" s="1"/>
  <c r="O37" i="25"/>
  <c r="M37" i="25"/>
  <c r="I37" i="25"/>
  <c r="G37" i="25"/>
  <c r="C37" i="25"/>
  <c r="AZ36" i="25"/>
  <c r="AY36" i="25"/>
  <c r="AW36" i="25"/>
  <c r="AV36" i="25"/>
  <c r="AU36" i="25"/>
  <c r="AQ36" i="25"/>
  <c r="AO36" i="25"/>
  <c r="AK36" i="25"/>
  <c r="AI36" i="25"/>
  <c r="AE36" i="25"/>
  <c r="X36" i="25"/>
  <c r="J461" i="35" s="1"/>
  <c r="W36" i="25"/>
  <c r="A461" i="35" s="1"/>
  <c r="O36" i="25"/>
  <c r="M36" i="25"/>
  <c r="I36" i="25"/>
  <c r="G36" i="25"/>
  <c r="C36" i="25"/>
  <c r="AZ35" i="25"/>
  <c r="AY35" i="25"/>
  <c r="AW35" i="25"/>
  <c r="AV35" i="25"/>
  <c r="AQ35" i="25"/>
  <c r="AO35" i="25"/>
  <c r="AK35" i="25"/>
  <c r="AI35" i="25"/>
  <c r="AE35" i="25"/>
  <c r="X35" i="25"/>
  <c r="J460" i="35" s="1"/>
  <c r="W35" i="25"/>
  <c r="A460" i="35" s="1"/>
  <c r="O35" i="25"/>
  <c r="M35" i="25"/>
  <c r="I35" i="25"/>
  <c r="G35" i="25"/>
  <c r="C35" i="25"/>
  <c r="AZ34" i="25"/>
  <c r="AY34" i="25"/>
  <c r="AW34" i="25"/>
  <c r="AV34" i="25"/>
  <c r="AU34" i="25"/>
  <c r="AQ34" i="25"/>
  <c r="AO34" i="25"/>
  <c r="AK34" i="25"/>
  <c r="AI34" i="25"/>
  <c r="AE34" i="25"/>
  <c r="X34" i="25"/>
  <c r="J459" i="35" s="1"/>
  <c r="W34" i="25"/>
  <c r="A459" i="35" s="1"/>
  <c r="O34" i="25"/>
  <c r="M34" i="25"/>
  <c r="I34" i="25"/>
  <c r="G34" i="25"/>
  <c r="C34" i="25"/>
  <c r="AZ33" i="25"/>
  <c r="AY33" i="25"/>
  <c r="AW33" i="25"/>
  <c r="AV33" i="25"/>
  <c r="AU33" i="25"/>
  <c r="AQ33" i="25"/>
  <c r="AO33" i="25"/>
  <c r="AK33" i="25"/>
  <c r="AI33" i="25"/>
  <c r="AE33" i="25"/>
  <c r="X33" i="25"/>
  <c r="J458" i="35" s="1"/>
  <c r="W33" i="25"/>
  <c r="A458" i="35" s="1"/>
  <c r="O33" i="25"/>
  <c r="M33" i="25"/>
  <c r="I33" i="25"/>
  <c r="G33" i="25"/>
  <c r="C33" i="25"/>
  <c r="AZ32" i="25"/>
  <c r="AY32" i="25"/>
  <c r="AW32" i="25"/>
  <c r="AV32" i="25"/>
  <c r="AU32" i="25"/>
  <c r="AQ32" i="25"/>
  <c r="AO32" i="25"/>
  <c r="AK32" i="25"/>
  <c r="AI32" i="25"/>
  <c r="AE32" i="25"/>
  <c r="X32" i="25"/>
  <c r="J457" i="35" s="1"/>
  <c r="W32" i="25"/>
  <c r="A457" i="35" s="1"/>
  <c r="O32" i="25"/>
  <c r="M32" i="25"/>
  <c r="I32" i="25"/>
  <c r="G32" i="25"/>
  <c r="C32" i="25"/>
  <c r="AN27" i="25"/>
  <c r="AM27" i="25"/>
  <c r="AL27" i="25"/>
  <c r="AH27" i="25"/>
  <c r="AF27" i="25"/>
  <c r="AE27" i="25"/>
  <c r="N27" i="25"/>
  <c r="L27" i="25"/>
  <c r="K27" i="25"/>
  <c r="J27" i="25"/>
  <c r="F27" i="25"/>
  <c r="D27" i="25"/>
  <c r="C27" i="25"/>
  <c r="AZ26" i="25"/>
  <c r="AY26" i="25"/>
  <c r="AW26" i="25"/>
  <c r="AV26" i="25"/>
  <c r="AU26" i="25"/>
  <c r="AP26" i="25"/>
  <c r="AQ26" i="25" s="1"/>
  <c r="AK26" i="25"/>
  <c r="AI26" i="25"/>
  <c r="AG26" i="25"/>
  <c r="X26" i="25"/>
  <c r="J456" i="35" s="1"/>
  <c r="O26" i="25"/>
  <c r="I26" i="25"/>
  <c r="G26" i="25"/>
  <c r="E26" i="25"/>
  <c r="AW25" i="25"/>
  <c r="AV25" i="25"/>
  <c r="AU25" i="25"/>
  <c r="AQ25" i="25"/>
  <c r="AO25" i="25"/>
  <c r="AK25" i="25"/>
  <c r="AZ25" i="25" s="1"/>
  <c r="AI25" i="25"/>
  <c r="AG25" i="25"/>
  <c r="X25" i="25"/>
  <c r="J455" i="35" s="1"/>
  <c r="A455" i="35"/>
  <c r="O25" i="25"/>
  <c r="M25" i="25"/>
  <c r="I25" i="25"/>
  <c r="G25" i="25"/>
  <c r="E25" i="25"/>
  <c r="AW24" i="25"/>
  <c r="AV24" i="25"/>
  <c r="AU24" i="25"/>
  <c r="AQ24" i="25"/>
  <c r="AO24" i="25"/>
  <c r="AK24" i="25"/>
  <c r="AY24" i="25" s="1"/>
  <c r="AI24" i="25"/>
  <c r="AG24" i="25"/>
  <c r="X24" i="25"/>
  <c r="J454" i="35" s="1"/>
  <c r="A454" i="35"/>
  <c r="O24" i="25"/>
  <c r="M24" i="25"/>
  <c r="I24" i="25"/>
  <c r="G24" i="25"/>
  <c r="E24" i="25"/>
  <c r="AW23" i="25"/>
  <c r="AV23" i="25"/>
  <c r="AU23" i="25"/>
  <c r="AQ23" i="25"/>
  <c r="AO23" i="25"/>
  <c r="AK23" i="25"/>
  <c r="AZ23" i="25" s="1"/>
  <c r="AI23" i="25"/>
  <c r="AG23" i="25"/>
  <c r="X23" i="25"/>
  <c r="J453" i="35" s="1"/>
  <c r="A453" i="35"/>
  <c r="O23" i="25"/>
  <c r="M23" i="25"/>
  <c r="I23" i="25"/>
  <c r="G23" i="25"/>
  <c r="E23" i="25"/>
  <c r="AW22" i="25"/>
  <c r="AV22" i="25"/>
  <c r="AU22" i="25"/>
  <c r="AQ22" i="25"/>
  <c r="AO22" i="25"/>
  <c r="AK22" i="25"/>
  <c r="AZ22" i="25" s="1"/>
  <c r="AI22" i="25"/>
  <c r="AG22" i="25"/>
  <c r="X22" i="25"/>
  <c r="J452" i="35" s="1"/>
  <c r="A452" i="35"/>
  <c r="O22" i="25"/>
  <c r="M22" i="25"/>
  <c r="I22" i="25"/>
  <c r="G22" i="25"/>
  <c r="E22" i="25"/>
  <c r="AR17" i="25"/>
  <c r="AP17" i="25"/>
  <c r="AO17" i="25"/>
  <c r="AL17" i="25"/>
  <c r="AJ17" i="25"/>
  <c r="AG53" i="25" s="1"/>
  <c r="AH17" i="25"/>
  <c r="AF53" i="25" s="1"/>
  <c r="AF17" i="25"/>
  <c r="AE53" i="25" s="1"/>
  <c r="AE17" i="25"/>
  <c r="P17" i="25"/>
  <c r="N17" i="25"/>
  <c r="M17" i="25"/>
  <c r="J17" i="25"/>
  <c r="H17" i="25"/>
  <c r="E53" i="25" s="1"/>
  <c r="F17" i="25"/>
  <c r="D53" i="25" s="1"/>
  <c r="D17" i="25"/>
  <c r="C17" i="25"/>
  <c r="AZ16" i="25"/>
  <c r="AY16" i="25"/>
  <c r="AW16" i="25"/>
  <c r="AV16" i="25"/>
  <c r="AU16" i="25"/>
  <c r="AS16" i="25"/>
  <c r="AQ16" i="25"/>
  <c r="AM16" i="25"/>
  <c r="AK16" i="25"/>
  <c r="AI16" i="25"/>
  <c r="AG16" i="25"/>
  <c r="X16" i="25"/>
  <c r="W16" i="25"/>
  <c r="Q16" i="25"/>
  <c r="O16" i="25"/>
  <c r="K16" i="25"/>
  <c r="I16" i="25"/>
  <c r="G16" i="25"/>
  <c r="E16" i="25"/>
  <c r="AW15" i="25"/>
  <c r="AV15" i="25"/>
  <c r="AU15" i="25"/>
  <c r="AS15" i="25"/>
  <c r="AM15" i="25"/>
  <c r="AK15" i="25"/>
  <c r="X15" i="25"/>
  <c r="W15" i="25"/>
  <c r="Q15" i="25"/>
  <c r="O15" i="25"/>
  <c r="K15" i="25"/>
  <c r="I15" i="25"/>
  <c r="G15" i="25"/>
  <c r="AZ14" i="25"/>
  <c r="AY14" i="25"/>
  <c r="AW14" i="25"/>
  <c r="AV14" i="25"/>
  <c r="AS14" i="25"/>
  <c r="AQ14" i="25"/>
  <c r="AM14" i="25"/>
  <c r="AK14" i="25"/>
  <c r="AI14" i="25"/>
  <c r="AG14" i="25"/>
  <c r="X14" i="25"/>
  <c r="W14" i="25"/>
  <c r="Q14" i="25"/>
  <c r="O14" i="25"/>
  <c r="K14" i="25"/>
  <c r="I14" i="25"/>
  <c r="G14" i="25"/>
  <c r="E14" i="25"/>
  <c r="L176" i="24"/>
  <c r="K176" i="24"/>
  <c r="I176" i="24"/>
  <c r="D176" i="24"/>
  <c r="L174" i="24"/>
  <c r="K174" i="24"/>
  <c r="I174" i="24"/>
  <c r="D174" i="24"/>
  <c r="L172" i="24"/>
  <c r="K172" i="24"/>
  <c r="I172" i="24"/>
  <c r="D172" i="24"/>
  <c r="T170" i="24"/>
  <c r="S170" i="24"/>
  <c r="L170" i="24"/>
  <c r="J170" i="24"/>
  <c r="D170" i="24"/>
  <c r="T160" i="24"/>
  <c r="S160" i="24"/>
  <c r="I156" i="24"/>
  <c r="E156" i="24"/>
  <c r="C156" i="24"/>
  <c r="B156" i="24"/>
  <c r="P156" i="24" s="1"/>
  <c r="L154" i="24"/>
  <c r="K154" i="24"/>
  <c r="I154" i="24"/>
  <c r="D154" i="24"/>
  <c r="L152" i="24"/>
  <c r="K152" i="24"/>
  <c r="I152" i="24"/>
  <c r="D152" i="24"/>
  <c r="L150" i="24"/>
  <c r="J150" i="24"/>
  <c r="D150" i="24"/>
  <c r="S77" i="24"/>
  <c r="AF57" i="24"/>
  <c r="AE57" i="24"/>
  <c r="AD57" i="24"/>
  <c r="D57" i="24"/>
  <c r="C57" i="24"/>
  <c r="B57" i="24"/>
  <c r="AF52" i="24"/>
  <c r="AE52" i="24"/>
  <c r="AD52" i="24"/>
  <c r="AP47" i="24"/>
  <c r="AN47" i="24"/>
  <c r="AM47" i="24"/>
  <c r="AJ47" i="24"/>
  <c r="AU44" i="24" s="1"/>
  <c r="AH47" i="24"/>
  <c r="AG47" i="24"/>
  <c r="AF47" i="24"/>
  <c r="N47" i="24"/>
  <c r="L47" i="24"/>
  <c r="K47" i="24"/>
  <c r="H47" i="24"/>
  <c r="F47" i="24"/>
  <c r="E47" i="24"/>
  <c r="D47" i="24"/>
  <c r="AZ46" i="24"/>
  <c r="AY46" i="24"/>
  <c r="AW46" i="24"/>
  <c r="AV46" i="24"/>
  <c r="AU46" i="24"/>
  <c r="AQ46" i="24"/>
  <c r="AK46" i="24"/>
  <c r="AI46" i="24"/>
  <c r="AE46" i="24"/>
  <c r="X46" i="24"/>
  <c r="J448" i="35" s="1"/>
  <c r="W46" i="24"/>
  <c r="A448" i="35" s="1"/>
  <c r="O46" i="24"/>
  <c r="I46" i="24"/>
  <c r="G46" i="24"/>
  <c r="C46" i="24"/>
  <c r="AZ45" i="24"/>
  <c r="AY45" i="24"/>
  <c r="AW45" i="24"/>
  <c r="AV45" i="24"/>
  <c r="AU45" i="24"/>
  <c r="AQ45" i="24"/>
  <c r="AK45" i="24"/>
  <c r="AI45" i="24"/>
  <c r="AE45" i="24"/>
  <c r="X45" i="24"/>
  <c r="J447" i="35" s="1"/>
  <c r="W45" i="24"/>
  <c r="A447" i="35" s="1"/>
  <c r="O45" i="24"/>
  <c r="I45" i="24"/>
  <c r="G45" i="24"/>
  <c r="C45" i="24"/>
  <c r="AZ44" i="24"/>
  <c r="AY44" i="24"/>
  <c r="AW44" i="24"/>
  <c r="AV44" i="24"/>
  <c r="AQ44" i="24"/>
  <c r="AK44" i="24"/>
  <c r="AI44" i="24"/>
  <c r="AE44" i="24"/>
  <c r="X44" i="24"/>
  <c r="J446" i="35" s="1"/>
  <c r="W44" i="24"/>
  <c r="A446" i="35" s="1"/>
  <c r="O44" i="24"/>
  <c r="I44" i="24"/>
  <c r="G44" i="24"/>
  <c r="C44" i="24"/>
  <c r="AZ43" i="24"/>
  <c r="AY43" i="24"/>
  <c r="AW43" i="24"/>
  <c r="AV43" i="24"/>
  <c r="AU43" i="24"/>
  <c r="AQ43" i="24"/>
  <c r="AK43" i="24"/>
  <c r="AI43" i="24"/>
  <c r="AE43" i="24"/>
  <c r="X43" i="24"/>
  <c r="J445" i="35" s="1"/>
  <c r="W43" i="24"/>
  <c r="A445" i="35" s="1"/>
  <c r="O43" i="24"/>
  <c r="I43" i="24"/>
  <c r="G43" i="24"/>
  <c r="C43" i="24"/>
  <c r="AP38" i="24"/>
  <c r="AN38" i="24"/>
  <c r="AM38" i="24"/>
  <c r="AJ38" i="24"/>
  <c r="AU35" i="24" s="1"/>
  <c r="AH38" i="24"/>
  <c r="AG38" i="24"/>
  <c r="AF38" i="24"/>
  <c r="N38" i="24"/>
  <c r="L38" i="24"/>
  <c r="K38" i="24"/>
  <c r="H38" i="24"/>
  <c r="F38" i="24"/>
  <c r="E38" i="24"/>
  <c r="D38" i="24"/>
  <c r="AW37" i="24"/>
  <c r="AV37" i="24"/>
  <c r="AU37" i="24"/>
  <c r="AQ37" i="24"/>
  <c r="AO37" i="24"/>
  <c r="AK37" i="24"/>
  <c r="AE37" i="24"/>
  <c r="X37" i="24"/>
  <c r="J444" i="35" s="1"/>
  <c r="W37" i="24"/>
  <c r="A444" i="35" s="1"/>
  <c r="O37" i="24"/>
  <c r="M37" i="24"/>
  <c r="I37" i="24"/>
  <c r="G37" i="24"/>
  <c r="C37" i="24"/>
  <c r="AZ36" i="24"/>
  <c r="AY36" i="24"/>
  <c r="AW36" i="24"/>
  <c r="AV36" i="24"/>
  <c r="AU36" i="24"/>
  <c r="AQ36" i="24"/>
  <c r="AO36" i="24"/>
  <c r="AK36" i="24"/>
  <c r="AI36" i="24"/>
  <c r="AE36" i="24"/>
  <c r="X36" i="24"/>
  <c r="J443" i="35" s="1"/>
  <c r="W36" i="24"/>
  <c r="A443" i="35" s="1"/>
  <c r="O36" i="24"/>
  <c r="M36" i="24"/>
  <c r="I36" i="24"/>
  <c r="G36" i="24"/>
  <c r="C36" i="24"/>
  <c r="AZ35" i="24"/>
  <c r="AY35" i="24"/>
  <c r="AW35" i="24"/>
  <c r="AV35" i="24"/>
  <c r="AQ35" i="24"/>
  <c r="AO35" i="24"/>
  <c r="AK35" i="24"/>
  <c r="AI35" i="24"/>
  <c r="AE35" i="24"/>
  <c r="X35" i="24"/>
  <c r="J442" i="35" s="1"/>
  <c r="W35" i="24"/>
  <c r="A442" i="35" s="1"/>
  <c r="O35" i="24"/>
  <c r="M35" i="24"/>
  <c r="I35" i="24"/>
  <c r="G35" i="24"/>
  <c r="C35" i="24"/>
  <c r="AZ34" i="24"/>
  <c r="AY34" i="24"/>
  <c r="AW34" i="24"/>
  <c r="AV34" i="24"/>
  <c r="AU34" i="24"/>
  <c r="AQ34" i="24"/>
  <c r="AO34" i="24"/>
  <c r="AK34" i="24"/>
  <c r="AI34" i="24"/>
  <c r="AE34" i="24"/>
  <c r="X34" i="24"/>
  <c r="J441" i="35" s="1"/>
  <c r="W34" i="24"/>
  <c r="A441" i="35" s="1"/>
  <c r="O34" i="24"/>
  <c r="M34" i="24"/>
  <c r="I34" i="24"/>
  <c r="G34" i="24"/>
  <c r="C34" i="24"/>
  <c r="AZ33" i="24"/>
  <c r="AY33" i="24"/>
  <c r="AW33" i="24"/>
  <c r="AV33" i="24"/>
  <c r="AU33" i="24"/>
  <c r="AQ33" i="24"/>
  <c r="AO33" i="24"/>
  <c r="AK33" i="24"/>
  <c r="AI33" i="24"/>
  <c r="AE33" i="24"/>
  <c r="X33" i="24"/>
  <c r="J440" i="35" s="1"/>
  <c r="W33" i="24"/>
  <c r="A440" i="35" s="1"/>
  <c r="O33" i="24"/>
  <c r="M33" i="24"/>
  <c r="I33" i="24"/>
  <c r="G33" i="24"/>
  <c r="C33" i="24"/>
  <c r="AZ32" i="24"/>
  <c r="AY32" i="24"/>
  <c r="AW32" i="24"/>
  <c r="AV32" i="24"/>
  <c r="AU32" i="24"/>
  <c r="AQ32" i="24"/>
  <c r="AO32" i="24"/>
  <c r="AK32" i="24"/>
  <c r="AI32" i="24"/>
  <c r="AE32" i="24"/>
  <c r="X32" i="24"/>
  <c r="J439" i="35" s="1"/>
  <c r="W32" i="24"/>
  <c r="A439" i="35" s="1"/>
  <c r="O32" i="24"/>
  <c r="M32" i="24"/>
  <c r="I32" i="24"/>
  <c r="G32" i="24"/>
  <c r="C32" i="24"/>
  <c r="AN27" i="24"/>
  <c r="AM27" i="24"/>
  <c r="AL27" i="24"/>
  <c r="AH27" i="24"/>
  <c r="AF27" i="24"/>
  <c r="AE27" i="24"/>
  <c r="N27" i="24"/>
  <c r="L27" i="24"/>
  <c r="K27" i="24"/>
  <c r="J27" i="24"/>
  <c r="F27" i="24"/>
  <c r="D27" i="24"/>
  <c r="C27" i="24"/>
  <c r="AW26" i="24"/>
  <c r="AV26" i="24"/>
  <c r="AU26" i="24"/>
  <c r="AP26" i="24"/>
  <c r="AQ26" i="24" s="1"/>
  <c r="AK26" i="24"/>
  <c r="AZ26" i="24" s="1"/>
  <c r="AI26" i="24"/>
  <c r="AY26" i="24" s="1"/>
  <c r="AG26" i="24"/>
  <c r="X26" i="24"/>
  <c r="J438" i="35" s="1"/>
  <c r="A438" i="35"/>
  <c r="O26" i="24"/>
  <c r="M26" i="24"/>
  <c r="I26" i="24"/>
  <c r="G26" i="24"/>
  <c r="E26" i="24"/>
  <c r="AW25" i="24"/>
  <c r="AV25" i="24"/>
  <c r="AU25" i="24"/>
  <c r="AQ25" i="24"/>
  <c r="AO25" i="24"/>
  <c r="AK25" i="24"/>
  <c r="AY25" i="24" s="1"/>
  <c r="AI25" i="24"/>
  <c r="AG25" i="24"/>
  <c r="X25" i="24"/>
  <c r="J437" i="35" s="1"/>
  <c r="A437" i="35"/>
  <c r="O25" i="24"/>
  <c r="M25" i="24"/>
  <c r="I25" i="24"/>
  <c r="G25" i="24"/>
  <c r="E25" i="24"/>
  <c r="AW24" i="24"/>
  <c r="AV24" i="24"/>
  <c r="AU24" i="24"/>
  <c r="AQ24" i="24"/>
  <c r="AO24" i="24"/>
  <c r="AK24" i="24"/>
  <c r="AZ24" i="24" s="1"/>
  <c r="AI24" i="24"/>
  <c r="AG24" i="24"/>
  <c r="X24" i="24"/>
  <c r="J436" i="35" s="1"/>
  <c r="A436" i="35"/>
  <c r="O24" i="24"/>
  <c r="M24" i="24"/>
  <c r="I24" i="24"/>
  <c r="G24" i="24"/>
  <c r="E24" i="24"/>
  <c r="AW23" i="24"/>
  <c r="AV23" i="24"/>
  <c r="AU23" i="24"/>
  <c r="AQ23" i="24"/>
  <c r="AO23" i="24"/>
  <c r="AK23" i="24"/>
  <c r="AZ23" i="24" s="1"/>
  <c r="AI23" i="24"/>
  <c r="AG23" i="24"/>
  <c r="X23" i="24"/>
  <c r="J435" i="35" s="1"/>
  <c r="A435" i="35"/>
  <c r="O23" i="24"/>
  <c r="M23" i="24"/>
  <c r="I23" i="24"/>
  <c r="G23" i="24"/>
  <c r="E23" i="24"/>
  <c r="AY22" i="24"/>
  <c r="AW22" i="24"/>
  <c r="AV22" i="24"/>
  <c r="AU22" i="24"/>
  <c r="AQ22" i="24"/>
  <c r="AO22" i="24"/>
  <c r="AK22" i="24"/>
  <c r="AZ22" i="24" s="1"/>
  <c r="AI22" i="24"/>
  <c r="AG22" i="24"/>
  <c r="X22" i="24"/>
  <c r="J434" i="35" s="1"/>
  <c r="A434" i="35"/>
  <c r="O22" i="24"/>
  <c r="M22" i="24"/>
  <c r="I22" i="24"/>
  <c r="G22" i="24"/>
  <c r="E22" i="24"/>
  <c r="AR17" i="24"/>
  <c r="AP17" i="24"/>
  <c r="AO17" i="24"/>
  <c r="AL17" i="24"/>
  <c r="AJ17" i="24"/>
  <c r="AG53" i="24" s="1"/>
  <c r="AH17" i="24"/>
  <c r="AF53" i="24" s="1"/>
  <c r="AF17" i="24"/>
  <c r="AE53" i="24" s="1"/>
  <c r="AE17" i="24"/>
  <c r="P17" i="24"/>
  <c r="N17" i="24"/>
  <c r="M17" i="24"/>
  <c r="J17" i="24"/>
  <c r="H17" i="24"/>
  <c r="E53" i="24" s="1"/>
  <c r="F17" i="24"/>
  <c r="D53" i="24" s="1"/>
  <c r="D17" i="24"/>
  <c r="C17" i="24"/>
  <c r="AZ16" i="24"/>
  <c r="AY16" i="24"/>
  <c r="AW16" i="24"/>
  <c r="AV16" i="24"/>
  <c r="AU16" i="24"/>
  <c r="AS16" i="24"/>
  <c r="AQ16" i="24"/>
  <c r="AM16" i="24"/>
  <c r="AK16" i="24"/>
  <c r="AI16" i="24"/>
  <c r="AG16" i="24"/>
  <c r="X16" i="24"/>
  <c r="W16" i="24"/>
  <c r="Q16" i="24"/>
  <c r="O16" i="24"/>
  <c r="K16" i="24"/>
  <c r="I16" i="24"/>
  <c r="G16" i="24"/>
  <c r="E16" i="24"/>
  <c r="AW15" i="24"/>
  <c r="AV15" i="24"/>
  <c r="AU15" i="24"/>
  <c r="AS15" i="24"/>
  <c r="AM15" i="24"/>
  <c r="AK15" i="24"/>
  <c r="X15" i="24"/>
  <c r="W15" i="24"/>
  <c r="Q15" i="24"/>
  <c r="O15" i="24"/>
  <c r="K15" i="24"/>
  <c r="I15" i="24"/>
  <c r="G15" i="24"/>
  <c r="AZ14" i="24"/>
  <c r="AY14" i="24"/>
  <c r="AW14" i="24"/>
  <c r="AV14" i="24"/>
  <c r="AS14" i="24"/>
  <c r="AQ14" i="24"/>
  <c r="AM14" i="24"/>
  <c r="AK14" i="24"/>
  <c r="AI14" i="24"/>
  <c r="AG14" i="24"/>
  <c r="X14" i="24"/>
  <c r="W14" i="24"/>
  <c r="Q14" i="24"/>
  <c r="O14" i="24"/>
  <c r="K14" i="24"/>
  <c r="I14" i="24"/>
  <c r="G14" i="24"/>
  <c r="E14" i="24"/>
  <c r="L176" i="23"/>
  <c r="K176" i="23"/>
  <c r="I176" i="23"/>
  <c r="D176" i="23"/>
  <c r="L174" i="23"/>
  <c r="K174" i="23"/>
  <c r="I174" i="23"/>
  <c r="D174" i="23"/>
  <c r="L172" i="23"/>
  <c r="K172" i="23"/>
  <c r="I172" i="23"/>
  <c r="D172" i="23"/>
  <c r="T170" i="23"/>
  <c r="S170" i="23"/>
  <c r="L170" i="23"/>
  <c r="J170" i="23"/>
  <c r="D170" i="23"/>
  <c r="L166" i="23"/>
  <c r="K166" i="23"/>
  <c r="I166" i="23"/>
  <c r="D166" i="23"/>
  <c r="L164" i="23"/>
  <c r="K164" i="23"/>
  <c r="I164" i="23"/>
  <c r="D164" i="23"/>
  <c r="L162" i="23"/>
  <c r="K162" i="23"/>
  <c r="I162" i="23"/>
  <c r="D162" i="23"/>
  <c r="T160" i="23"/>
  <c r="S160" i="23"/>
  <c r="L160" i="23"/>
  <c r="J160" i="23"/>
  <c r="D160" i="23"/>
  <c r="I156" i="23"/>
  <c r="E156" i="23"/>
  <c r="C156" i="23"/>
  <c r="B156" i="23"/>
  <c r="P154" i="23" s="1"/>
  <c r="L154" i="23"/>
  <c r="K154" i="23"/>
  <c r="I154" i="23"/>
  <c r="D154" i="23"/>
  <c r="L152" i="23"/>
  <c r="K152" i="23"/>
  <c r="I152" i="23"/>
  <c r="D152" i="23"/>
  <c r="S150" i="23"/>
  <c r="L150" i="23"/>
  <c r="J150" i="23"/>
  <c r="D150" i="23"/>
  <c r="T77" i="23"/>
  <c r="AF57" i="23"/>
  <c r="AE57" i="23"/>
  <c r="AD57" i="23"/>
  <c r="D57" i="23"/>
  <c r="C57" i="23"/>
  <c r="B57" i="23"/>
  <c r="AF52" i="23"/>
  <c r="AE52" i="23"/>
  <c r="AD52" i="23"/>
  <c r="AP47" i="23"/>
  <c r="AN47" i="23"/>
  <c r="AM47" i="23"/>
  <c r="AJ47" i="23"/>
  <c r="AU44" i="23" s="1"/>
  <c r="AH47" i="23"/>
  <c r="AG47" i="23"/>
  <c r="AF47" i="23"/>
  <c r="N47" i="23"/>
  <c r="L47" i="23"/>
  <c r="K47" i="23"/>
  <c r="H47" i="23"/>
  <c r="F47" i="23"/>
  <c r="E47" i="23"/>
  <c r="D47" i="23"/>
  <c r="AZ46" i="23"/>
  <c r="AY46" i="23"/>
  <c r="AW46" i="23"/>
  <c r="AV46" i="23"/>
  <c r="AU46" i="23"/>
  <c r="AQ46" i="23"/>
  <c r="AK46" i="23"/>
  <c r="AI46" i="23"/>
  <c r="AE46" i="23"/>
  <c r="X46" i="23"/>
  <c r="J430" i="35" s="1"/>
  <c r="W46" i="23"/>
  <c r="A430" i="35" s="1"/>
  <c r="O46" i="23"/>
  <c r="I46" i="23"/>
  <c r="C46" i="23"/>
  <c r="AZ45" i="23"/>
  <c r="AY45" i="23"/>
  <c r="AW45" i="23"/>
  <c r="AV45" i="23"/>
  <c r="AU45" i="23"/>
  <c r="AQ45" i="23"/>
  <c r="AK45" i="23"/>
  <c r="AI45" i="23"/>
  <c r="AE45" i="23"/>
  <c r="X45" i="23"/>
  <c r="J429" i="35" s="1"/>
  <c r="W45" i="23"/>
  <c r="A429" i="35" s="1"/>
  <c r="O45" i="23"/>
  <c r="I45" i="23"/>
  <c r="G45" i="23"/>
  <c r="C45" i="23"/>
  <c r="AZ44" i="23"/>
  <c r="AY44" i="23"/>
  <c r="AW44" i="23"/>
  <c r="AV44" i="23"/>
  <c r="AQ44" i="23"/>
  <c r="AK44" i="23"/>
  <c r="AI44" i="23"/>
  <c r="AE44" i="23"/>
  <c r="X44" i="23"/>
  <c r="J428" i="35" s="1"/>
  <c r="W44" i="23"/>
  <c r="A428" i="35" s="1"/>
  <c r="O44" i="23"/>
  <c r="I44" i="23"/>
  <c r="G44" i="23"/>
  <c r="C44" i="23"/>
  <c r="AZ43" i="23"/>
  <c r="AY43" i="23"/>
  <c r="AW43" i="23"/>
  <c r="AV43" i="23"/>
  <c r="AU43" i="23"/>
  <c r="AQ43" i="23"/>
  <c r="AK43" i="23"/>
  <c r="AI43" i="23"/>
  <c r="AE43" i="23"/>
  <c r="X43" i="23"/>
  <c r="J427" i="35" s="1"/>
  <c r="W43" i="23"/>
  <c r="A427" i="35" s="1"/>
  <c r="O43" i="23"/>
  <c r="I43" i="23"/>
  <c r="G43" i="23"/>
  <c r="C43" i="23"/>
  <c r="AP38" i="23"/>
  <c r="AN38" i="23"/>
  <c r="AM38" i="23"/>
  <c r="AJ38" i="23"/>
  <c r="AU35" i="23" s="1"/>
  <c r="AH38" i="23"/>
  <c r="AG38" i="23"/>
  <c r="AF38" i="23"/>
  <c r="N38" i="23"/>
  <c r="L38" i="23"/>
  <c r="K38" i="23"/>
  <c r="H38" i="23"/>
  <c r="F38" i="23"/>
  <c r="E38" i="23"/>
  <c r="D38" i="23"/>
  <c r="AW37" i="23"/>
  <c r="AV37" i="23"/>
  <c r="AU37" i="23"/>
  <c r="AQ37" i="23"/>
  <c r="AO37" i="23"/>
  <c r="AK37" i="23"/>
  <c r="AE37" i="23"/>
  <c r="X37" i="23"/>
  <c r="J426" i="35" s="1"/>
  <c r="W37" i="23"/>
  <c r="A426" i="35" s="1"/>
  <c r="O37" i="23"/>
  <c r="M37" i="23"/>
  <c r="I37" i="23"/>
  <c r="G37" i="23"/>
  <c r="C37" i="23"/>
  <c r="AZ36" i="23"/>
  <c r="AY36" i="23"/>
  <c r="AW36" i="23"/>
  <c r="AV36" i="23"/>
  <c r="AU36" i="23"/>
  <c r="AQ36" i="23"/>
  <c r="AO36" i="23"/>
  <c r="AK36" i="23"/>
  <c r="AI36" i="23"/>
  <c r="AE36" i="23"/>
  <c r="X36" i="23"/>
  <c r="J425" i="35" s="1"/>
  <c r="W36" i="23"/>
  <c r="A425" i="35" s="1"/>
  <c r="O36" i="23"/>
  <c r="M36" i="23"/>
  <c r="I36" i="23"/>
  <c r="G36" i="23"/>
  <c r="C36" i="23"/>
  <c r="AZ35" i="23"/>
  <c r="AY35" i="23"/>
  <c r="AW35" i="23"/>
  <c r="AV35" i="23"/>
  <c r="AQ35" i="23"/>
  <c r="AO35" i="23"/>
  <c r="AK35" i="23"/>
  <c r="AI35" i="23"/>
  <c r="AE35" i="23"/>
  <c r="X35" i="23"/>
  <c r="J424" i="35" s="1"/>
  <c r="W35" i="23"/>
  <c r="A424" i="35" s="1"/>
  <c r="O35" i="23"/>
  <c r="M35" i="23"/>
  <c r="I35" i="23"/>
  <c r="G35" i="23"/>
  <c r="C35" i="23"/>
  <c r="AZ34" i="23"/>
  <c r="AY34" i="23"/>
  <c r="AW34" i="23"/>
  <c r="AV34" i="23"/>
  <c r="AU34" i="23"/>
  <c r="AQ34" i="23"/>
  <c r="AO34" i="23"/>
  <c r="AK34" i="23"/>
  <c r="AI34" i="23"/>
  <c r="AE34" i="23"/>
  <c r="X34" i="23"/>
  <c r="J423" i="35" s="1"/>
  <c r="W34" i="23"/>
  <c r="A423" i="35" s="1"/>
  <c r="O34" i="23"/>
  <c r="M34" i="23"/>
  <c r="I34" i="23"/>
  <c r="G34" i="23"/>
  <c r="C34" i="23"/>
  <c r="AZ33" i="23"/>
  <c r="AY33" i="23"/>
  <c r="AW33" i="23"/>
  <c r="AV33" i="23"/>
  <c r="AU33" i="23"/>
  <c r="AQ33" i="23"/>
  <c r="AO33" i="23"/>
  <c r="AK33" i="23"/>
  <c r="AI33" i="23"/>
  <c r="AE33" i="23"/>
  <c r="X33" i="23"/>
  <c r="J422" i="35" s="1"/>
  <c r="W33" i="23"/>
  <c r="A422" i="35" s="1"/>
  <c r="O33" i="23"/>
  <c r="M33" i="23"/>
  <c r="I33" i="23"/>
  <c r="G33" i="23"/>
  <c r="C33" i="23"/>
  <c r="AZ32" i="23"/>
  <c r="AY32" i="23"/>
  <c r="AW32" i="23"/>
  <c r="AV32" i="23"/>
  <c r="AU32" i="23"/>
  <c r="AQ32" i="23"/>
  <c r="AO32" i="23"/>
  <c r="AK32" i="23"/>
  <c r="AI32" i="23"/>
  <c r="AE32" i="23"/>
  <c r="X32" i="23"/>
  <c r="J421" i="35" s="1"/>
  <c r="W32" i="23"/>
  <c r="A421" i="35" s="1"/>
  <c r="O32" i="23"/>
  <c r="M32" i="23"/>
  <c r="I32" i="23"/>
  <c r="G32" i="23"/>
  <c r="C32" i="23"/>
  <c r="AN27" i="23"/>
  <c r="AM27" i="23"/>
  <c r="AL27" i="23"/>
  <c r="AH27" i="23"/>
  <c r="AF27" i="23"/>
  <c r="AE27" i="23"/>
  <c r="N27" i="23"/>
  <c r="L27" i="23"/>
  <c r="K27" i="23"/>
  <c r="J27" i="23"/>
  <c r="F27" i="23"/>
  <c r="D27" i="23"/>
  <c r="C27" i="23"/>
  <c r="AW26" i="23"/>
  <c r="AV26" i="23"/>
  <c r="AU26" i="23"/>
  <c r="AP26" i="23"/>
  <c r="AQ26" i="23" s="1"/>
  <c r="AK26" i="23"/>
  <c r="AZ26" i="23" s="1"/>
  <c r="AI26" i="23"/>
  <c r="AY26" i="23" s="1"/>
  <c r="AG26" i="23"/>
  <c r="AW25" i="23"/>
  <c r="AV25" i="23"/>
  <c r="AU25" i="23"/>
  <c r="AQ25" i="23"/>
  <c r="AO25" i="23"/>
  <c r="AK25" i="23"/>
  <c r="AY25" i="23" s="1"/>
  <c r="AI25" i="23"/>
  <c r="AG25" i="23"/>
  <c r="AW24" i="23"/>
  <c r="AV24" i="23"/>
  <c r="AU24" i="23"/>
  <c r="AQ24" i="23"/>
  <c r="AO24" i="23"/>
  <c r="AK24" i="23"/>
  <c r="AY24" i="23" s="1"/>
  <c r="AI24" i="23"/>
  <c r="AG24" i="23"/>
  <c r="AW23" i="23"/>
  <c r="AV23" i="23"/>
  <c r="AU23" i="23"/>
  <c r="AQ23" i="23"/>
  <c r="AO23" i="23"/>
  <c r="AK23" i="23"/>
  <c r="AZ23" i="23" s="1"/>
  <c r="AI23" i="23"/>
  <c r="AG23" i="23"/>
  <c r="AW22" i="23"/>
  <c r="AV22" i="23"/>
  <c r="AU22" i="23"/>
  <c r="AQ22" i="23"/>
  <c r="AO22" i="23"/>
  <c r="AK22" i="23"/>
  <c r="AZ22" i="23" s="1"/>
  <c r="AI22" i="23"/>
  <c r="AG22" i="23"/>
  <c r="AR17" i="23"/>
  <c r="AP17" i="23"/>
  <c r="AO17" i="23"/>
  <c r="AW17" i="23" s="1"/>
  <c r="AL17" i="23"/>
  <c r="AJ17" i="23"/>
  <c r="AG53" i="23" s="1"/>
  <c r="AH17" i="23"/>
  <c r="AF53" i="23" s="1"/>
  <c r="AF17" i="23"/>
  <c r="AE53" i="23" s="1"/>
  <c r="AE17" i="23"/>
  <c r="E53" i="23"/>
  <c r="D53" i="23"/>
  <c r="AZ16" i="23"/>
  <c r="AY16" i="23"/>
  <c r="AW16" i="23"/>
  <c r="AV16" i="23"/>
  <c r="AU16" i="23"/>
  <c r="AS16" i="23"/>
  <c r="AQ16" i="23"/>
  <c r="AM16" i="23"/>
  <c r="AK16" i="23"/>
  <c r="AI16" i="23"/>
  <c r="AG16" i="23"/>
  <c r="AW15" i="23"/>
  <c r="AV15" i="23"/>
  <c r="AU15" i="23"/>
  <c r="AS15" i="23"/>
  <c r="AM15" i="23"/>
  <c r="AK15" i="23"/>
  <c r="AZ14" i="23"/>
  <c r="AY14" i="23"/>
  <c r="AW14" i="23"/>
  <c r="AV14" i="23"/>
  <c r="AS14" i="23"/>
  <c r="AQ14" i="23"/>
  <c r="AM14" i="23"/>
  <c r="AK14" i="23"/>
  <c r="AI14" i="23"/>
  <c r="AG14" i="23"/>
  <c r="T77" i="22"/>
  <c r="S77" i="22"/>
  <c r="AF57" i="22"/>
  <c r="AE57" i="22"/>
  <c r="AD57" i="22"/>
  <c r="AF52" i="22"/>
  <c r="AE52" i="22"/>
  <c r="AD52" i="22"/>
  <c r="AP47" i="22"/>
  <c r="AN47" i="22"/>
  <c r="AM47" i="22"/>
  <c r="AJ47" i="22"/>
  <c r="AU44" i="22" s="1"/>
  <c r="AH47" i="22"/>
  <c r="AG47" i="22"/>
  <c r="AF47" i="22"/>
  <c r="AZ46" i="22"/>
  <c r="AY46" i="22"/>
  <c r="AW46" i="22"/>
  <c r="AV46" i="22"/>
  <c r="AU46" i="22"/>
  <c r="AQ46" i="22"/>
  <c r="AK46" i="22"/>
  <c r="AI46" i="22"/>
  <c r="AE46" i="22"/>
  <c r="X46" i="22"/>
  <c r="J412" i="35" s="1"/>
  <c r="AZ45" i="22"/>
  <c r="AY45" i="22"/>
  <c r="AW45" i="22"/>
  <c r="AV45" i="22"/>
  <c r="AU45" i="22"/>
  <c r="AQ45" i="22"/>
  <c r="AK45" i="22"/>
  <c r="AI45" i="22"/>
  <c r="AE45" i="22"/>
  <c r="X45" i="22"/>
  <c r="J411" i="35" s="1"/>
  <c r="AZ44" i="22"/>
  <c r="AY44" i="22"/>
  <c r="AW44" i="22"/>
  <c r="AV44" i="22"/>
  <c r="AQ44" i="22"/>
  <c r="AK44" i="22"/>
  <c r="AI44" i="22"/>
  <c r="AE44" i="22"/>
  <c r="X44" i="22"/>
  <c r="J410" i="35" s="1"/>
  <c r="AZ43" i="22"/>
  <c r="AY43" i="22"/>
  <c r="AW43" i="22"/>
  <c r="AV43" i="22"/>
  <c r="AU43" i="22"/>
  <c r="AQ43" i="22"/>
  <c r="AK43" i="22"/>
  <c r="AI43" i="22"/>
  <c r="AE43" i="22"/>
  <c r="X43" i="22"/>
  <c r="J409" i="35" s="1"/>
  <c r="AP38" i="22"/>
  <c r="AN38" i="22"/>
  <c r="AM38" i="22"/>
  <c r="AJ38" i="22"/>
  <c r="AU35" i="22" s="1"/>
  <c r="AH38" i="22"/>
  <c r="AG38" i="22"/>
  <c r="AF38" i="22"/>
  <c r="AW37" i="22"/>
  <c r="AV37" i="22"/>
  <c r="AU37" i="22"/>
  <c r="AQ37" i="22"/>
  <c r="AO37" i="22"/>
  <c r="AK37" i="22"/>
  <c r="AE37" i="22"/>
  <c r="X37" i="22"/>
  <c r="J408" i="35" s="1"/>
  <c r="AZ36" i="22"/>
  <c r="AY36" i="22"/>
  <c r="AW36" i="22"/>
  <c r="AV36" i="22"/>
  <c r="AU36" i="22"/>
  <c r="AQ36" i="22"/>
  <c r="AO36" i="22"/>
  <c r="AK36" i="22"/>
  <c r="AI36" i="22"/>
  <c r="AE36" i="22"/>
  <c r="X36" i="22"/>
  <c r="J407" i="35" s="1"/>
  <c r="AZ35" i="22"/>
  <c r="AY35" i="22"/>
  <c r="AW35" i="22"/>
  <c r="AV35" i="22"/>
  <c r="AQ35" i="22"/>
  <c r="AO35" i="22"/>
  <c r="AK35" i="22"/>
  <c r="AI35" i="22"/>
  <c r="AE35" i="22"/>
  <c r="X35" i="22"/>
  <c r="J406" i="35" s="1"/>
  <c r="AZ34" i="22"/>
  <c r="AY34" i="22"/>
  <c r="AW34" i="22"/>
  <c r="AV34" i="22"/>
  <c r="AU34" i="22"/>
  <c r="AQ34" i="22"/>
  <c r="AO34" i="22"/>
  <c r="AK34" i="22"/>
  <c r="AI34" i="22"/>
  <c r="AE34" i="22"/>
  <c r="X34" i="22"/>
  <c r="J405" i="35" s="1"/>
  <c r="AZ33" i="22"/>
  <c r="AY33" i="22"/>
  <c r="AW33" i="22"/>
  <c r="AV33" i="22"/>
  <c r="AU33" i="22"/>
  <c r="AQ33" i="22"/>
  <c r="AO33" i="22"/>
  <c r="AK33" i="22"/>
  <c r="AI33" i="22"/>
  <c r="AE33" i="22"/>
  <c r="X33" i="22"/>
  <c r="J404" i="35" s="1"/>
  <c r="AZ32" i="22"/>
  <c r="AY32" i="22"/>
  <c r="AW32" i="22"/>
  <c r="AV32" i="22"/>
  <c r="AU32" i="22"/>
  <c r="AQ32" i="22"/>
  <c r="AO32" i="22"/>
  <c r="AK32" i="22"/>
  <c r="AI32" i="22"/>
  <c r="AE32" i="22"/>
  <c r="X32" i="22"/>
  <c r="J403" i="35" s="1"/>
  <c r="AN27" i="22"/>
  <c r="AM27" i="22"/>
  <c r="AL27" i="22"/>
  <c r="AH27" i="22"/>
  <c r="AF27" i="22"/>
  <c r="AE27" i="22"/>
  <c r="AW26" i="22"/>
  <c r="AV26" i="22"/>
  <c r="AU26" i="22"/>
  <c r="AP26" i="22"/>
  <c r="AQ26" i="22" s="1"/>
  <c r="AK26" i="22"/>
  <c r="AZ26" i="22" s="1"/>
  <c r="AI26" i="22"/>
  <c r="AY26" i="22" s="1"/>
  <c r="AG26" i="22"/>
  <c r="X26" i="22"/>
  <c r="J402" i="35" s="1"/>
  <c r="AW25" i="22"/>
  <c r="AV25" i="22"/>
  <c r="AU25" i="22"/>
  <c r="AQ25" i="22"/>
  <c r="AO25" i="22"/>
  <c r="AK25" i="22"/>
  <c r="AZ25" i="22" s="1"/>
  <c r="AI25" i="22"/>
  <c r="AG25" i="22"/>
  <c r="X25" i="22"/>
  <c r="J401" i="35" s="1"/>
  <c r="AW24" i="22"/>
  <c r="AV24" i="22"/>
  <c r="AU24" i="22"/>
  <c r="AQ24" i="22"/>
  <c r="AO24" i="22"/>
  <c r="AK24" i="22"/>
  <c r="AZ24" i="22" s="1"/>
  <c r="AI24" i="22"/>
  <c r="AG24" i="22"/>
  <c r="X24" i="22"/>
  <c r="J400" i="35" s="1"/>
  <c r="AW23" i="22"/>
  <c r="AV23" i="22"/>
  <c r="AU23" i="22"/>
  <c r="AQ23" i="22"/>
  <c r="AO23" i="22"/>
  <c r="AK23" i="22"/>
  <c r="AZ23" i="22" s="1"/>
  <c r="AI23" i="22"/>
  <c r="AG23" i="22"/>
  <c r="X23" i="22"/>
  <c r="J399" i="35" s="1"/>
  <c r="AW22" i="22"/>
  <c r="AV22" i="22"/>
  <c r="AU22" i="22"/>
  <c r="AQ22" i="22"/>
  <c r="AO22" i="22"/>
  <c r="AK22" i="22"/>
  <c r="AZ22" i="22" s="1"/>
  <c r="AI22" i="22"/>
  <c r="AG22" i="22"/>
  <c r="X22" i="22"/>
  <c r="J398" i="35" s="1"/>
  <c r="AR17" i="22"/>
  <c r="AP17" i="22"/>
  <c r="AO17" i="22"/>
  <c r="AL17" i="22"/>
  <c r="AJ17" i="22"/>
  <c r="AG53" i="22" s="1"/>
  <c r="AH17" i="22"/>
  <c r="AF53" i="22" s="1"/>
  <c r="AF17" i="22"/>
  <c r="AE53" i="22" s="1"/>
  <c r="AE17" i="22"/>
  <c r="AZ16" i="22"/>
  <c r="AY16" i="22"/>
  <c r="AW16" i="22"/>
  <c r="AV16" i="22"/>
  <c r="AU16" i="22"/>
  <c r="AS16" i="22"/>
  <c r="AQ16" i="22"/>
  <c r="AM16" i="22"/>
  <c r="AK16" i="22"/>
  <c r="AI16" i="22"/>
  <c r="AG16" i="22"/>
  <c r="X16" i="22"/>
  <c r="AW15" i="22"/>
  <c r="AV15" i="22"/>
  <c r="AU15" i="22"/>
  <c r="AS15" i="22"/>
  <c r="AM15" i="22"/>
  <c r="AK15" i="22"/>
  <c r="X15" i="22"/>
  <c r="AZ14" i="22"/>
  <c r="AY14" i="22"/>
  <c r="AW14" i="22"/>
  <c r="AV14" i="22"/>
  <c r="AS14" i="22"/>
  <c r="AQ14" i="22"/>
  <c r="AM14" i="22"/>
  <c r="AK14" i="22"/>
  <c r="AI14" i="22"/>
  <c r="AG14" i="22"/>
  <c r="X14" i="22"/>
  <c r="L176" i="21"/>
  <c r="K176" i="21"/>
  <c r="I176" i="21"/>
  <c r="D176" i="21"/>
  <c r="L174" i="21"/>
  <c r="K174" i="21"/>
  <c r="I174" i="21"/>
  <c r="D174" i="21"/>
  <c r="L172" i="21"/>
  <c r="K172" i="21"/>
  <c r="I172" i="21"/>
  <c r="D172" i="21"/>
  <c r="T170" i="21"/>
  <c r="S170" i="21"/>
  <c r="L170" i="21"/>
  <c r="J170" i="21"/>
  <c r="D170" i="21"/>
  <c r="L166" i="21"/>
  <c r="K166" i="21"/>
  <c r="I166" i="21"/>
  <c r="D166" i="21"/>
  <c r="L164" i="21"/>
  <c r="K164" i="21"/>
  <c r="I164" i="21"/>
  <c r="D164" i="21"/>
  <c r="L162" i="21"/>
  <c r="K162" i="21"/>
  <c r="I162" i="21"/>
  <c r="D162" i="21"/>
  <c r="T160" i="21"/>
  <c r="S160" i="21"/>
  <c r="L160" i="21"/>
  <c r="J160" i="21"/>
  <c r="D160" i="21"/>
  <c r="I156" i="21"/>
  <c r="E156" i="21"/>
  <c r="L156" i="21" s="1"/>
  <c r="C156" i="21"/>
  <c r="B156" i="21"/>
  <c r="P156" i="21" s="1"/>
  <c r="L154" i="21"/>
  <c r="K154" i="21"/>
  <c r="I154" i="21"/>
  <c r="D154" i="21"/>
  <c r="L152" i="21"/>
  <c r="K152" i="21"/>
  <c r="I152" i="21"/>
  <c r="D152" i="21"/>
  <c r="L150" i="21"/>
  <c r="J150" i="21"/>
  <c r="D150" i="21"/>
  <c r="T77" i="21"/>
  <c r="S77" i="21"/>
  <c r="AF57" i="21"/>
  <c r="AE57" i="21"/>
  <c r="AD57" i="21"/>
  <c r="D57" i="21"/>
  <c r="C57" i="21"/>
  <c r="B57" i="21"/>
  <c r="AF52" i="21"/>
  <c r="AE52" i="21"/>
  <c r="AD52" i="21"/>
  <c r="AP47" i="21"/>
  <c r="AN47" i="21"/>
  <c r="AM47" i="21"/>
  <c r="AJ47" i="21"/>
  <c r="AU44" i="21" s="1"/>
  <c r="AH47" i="21"/>
  <c r="AG47" i="21"/>
  <c r="AF47" i="21"/>
  <c r="N47" i="21"/>
  <c r="L47" i="21"/>
  <c r="K47" i="21"/>
  <c r="H47" i="21"/>
  <c r="F47" i="21"/>
  <c r="E47" i="21"/>
  <c r="D47" i="21"/>
  <c r="AZ46" i="21"/>
  <c r="AY46" i="21"/>
  <c r="AW46" i="21"/>
  <c r="AV46" i="21"/>
  <c r="AU46" i="21"/>
  <c r="AQ46" i="21"/>
  <c r="AK46" i="21"/>
  <c r="AI46" i="21"/>
  <c r="AE46" i="21"/>
  <c r="X46" i="21"/>
  <c r="J394" i="35" s="1"/>
  <c r="W46" i="21"/>
  <c r="A394" i="35" s="1"/>
  <c r="O46" i="21"/>
  <c r="I46" i="21"/>
  <c r="G46" i="21"/>
  <c r="C46" i="21"/>
  <c r="AZ45" i="21"/>
  <c r="AY45" i="21"/>
  <c r="AW45" i="21"/>
  <c r="AV45" i="21"/>
  <c r="AU45" i="21"/>
  <c r="AQ45" i="21"/>
  <c r="AK45" i="21"/>
  <c r="AI45" i="21"/>
  <c r="AE45" i="21"/>
  <c r="X45" i="21"/>
  <c r="J393" i="35" s="1"/>
  <c r="W45" i="21"/>
  <c r="A393" i="35" s="1"/>
  <c r="O45" i="21"/>
  <c r="I45" i="21"/>
  <c r="G45" i="21"/>
  <c r="C45" i="21"/>
  <c r="AZ44" i="21"/>
  <c r="AY44" i="21"/>
  <c r="AW44" i="21"/>
  <c r="AV44" i="21"/>
  <c r="AQ44" i="21"/>
  <c r="AK44" i="21"/>
  <c r="AI44" i="21"/>
  <c r="AE44" i="21"/>
  <c r="X44" i="21"/>
  <c r="J392" i="35" s="1"/>
  <c r="W44" i="21"/>
  <c r="A392" i="35" s="1"/>
  <c r="O44" i="21"/>
  <c r="I44" i="21"/>
  <c r="G44" i="21"/>
  <c r="C44" i="21"/>
  <c r="AZ43" i="21"/>
  <c r="AY43" i="21"/>
  <c r="AW43" i="21"/>
  <c r="AV43" i="21"/>
  <c r="AU43" i="21"/>
  <c r="AQ43" i="21"/>
  <c r="AK43" i="21"/>
  <c r="AI43" i="21"/>
  <c r="AE43" i="21"/>
  <c r="X43" i="21"/>
  <c r="J391" i="35" s="1"/>
  <c r="W43" i="21"/>
  <c r="A391" i="35" s="1"/>
  <c r="O43" i="21"/>
  <c r="I43" i="21"/>
  <c r="G43" i="21"/>
  <c r="C43" i="21"/>
  <c r="AP38" i="21"/>
  <c r="AN38" i="21"/>
  <c r="AM38" i="21"/>
  <c r="AJ38" i="21"/>
  <c r="AU35" i="21" s="1"/>
  <c r="AH38" i="21"/>
  <c r="AG38" i="21"/>
  <c r="AF38" i="21"/>
  <c r="N38" i="21"/>
  <c r="L38" i="21"/>
  <c r="K38" i="21"/>
  <c r="H38" i="21"/>
  <c r="F38" i="21"/>
  <c r="E38" i="21"/>
  <c r="D38" i="21"/>
  <c r="AW37" i="21"/>
  <c r="AV37" i="21"/>
  <c r="AU37" i="21"/>
  <c r="AQ37" i="21"/>
  <c r="AO37" i="21"/>
  <c r="AK37" i="21"/>
  <c r="AE37" i="21"/>
  <c r="X37" i="21"/>
  <c r="J390" i="35" s="1"/>
  <c r="W37" i="21"/>
  <c r="A390" i="35" s="1"/>
  <c r="O37" i="21"/>
  <c r="M37" i="21"/>
  <c r="I37" i="21"/>
  <c r="G37" i="21"/>
  <c r="C37" i="21"/>
  <c r="AZ36" i="21"/>
  <c r="AY36" i="21"/>
  <c r="AW36" i="21"/>
  <c r="AV36" i="21"/>
  <c r="AU36" i="21"/>
  <c r="AQ36" i="21"/>
  <c r="AO36" i="21"/>
  <c r="AK36" i="21"/>
  <c r="AI36" i="21"/>
  <c r="AE36" i="21"/>
  <c r="X36" i="21"/>
  <c r="J389" i="35" s="1"/>
  <c r="W36" i="21"/>
  <c r="A389" i="35" s="1"/>
  <c r="O36" i="21"/>
  <c r="M36" i="21"/>
  <c r="I36" i="21"/>
  <c r="G36" i="21"/>
  <c r="C36" i="21"/>
  <c r="AZ35" i="21"/>
  <c r="AY35" i="21"/>
  <c r="AW35" i="21"/>
  <c r="AV35" i="21"/>
  <c r="AQ35" i="21"/>
  <c r="AO35" i="21"/>
  <c r="AK35" i="21"/>
  <c r="AI35" i="21"/>
  <c r="AE35" i="21"/>
  <c r="X35" i="21"/>
  <c r="J388" i="35" s="1"/>
  <c r="W35" i="21"/>
  <c r="A388" i="35" s="1"/>
  <c r="O35" i="21"/>
  <c r="M35" i="21"/>
  <c r="I35" i="21"/>
  <c r="G35" i="21"/>
  <c r="C35" i="21"/>
  <c r="AZ34" i="21"/>
  <c r="AY34" i="21"/>
  <c r="AW34" i="21"/>
  <c r="AV34" i="21"/>
  <c r="AU34" i="21"/>
  <c r="AQ34" i="21"/>
  <c r="AO34" i="21"/>
  <c r="AK34" i="21"/>
  <c r="AI34" i="21"/>
  <c r="AE34" i="21"/>
  <c r="X34" i="21"/>
  <c r="J387" i="35" s="1"/>
  <c r="W34" i="21"/>
  <c r="A387" i="35" s="1"/>
  <c r="O34" i="21"/>
  <c r="M34" i="21"/>
  <c r="I34" i="21"/>
  <c r="G34" i="21"/>
  <c r="C34" i="21"/>
  <c r="AZ33" i="21"/>
  <c r="AY33" i="21"/>
  <c r="AW33" i="21"/>
  <c r="AV33" i="21"/>
  <c r="AU33" i="21"/>
  <c r="AQ33" i="21"/>
  <c r="AO33" i="21"/>
  <c r="AK33" i="21"/>
  <c r="AI33" i="21"/>
  <c r="AE33" i="21"/>
  <c r="X33" i="21"/>
  <c r="J386" i="35" s="1"/>
  <c r="W33" i="21"/>
  <c r="A386" i="35" s="1"/>
  <c r="O33" i="21"/>
  <c r="M33" i="21"/>
  <c r="I33" i="21"/>
  <c r="G33" i="21"/>
  <c r="C33" i="21"/>
  <c r="AZ32" i="21"/>
  <c r="AY32" i="21"/>
  <c r="AW32" i="21"/>
  <c r="AV32" i="21"/>
  <c r="AU32" i="21"/>
  <c r="AQ32" i="21"/>
  <c r="AO32" i="21"/>
  <c r="AK32" i="21"/>
  <c r="AI32" i="21"/>
  <c r="AE32" i="21"/>
  <c r="X32" i="21"/>
  <c r="J385" i="35" s="1"/>
  <c r="W32" i="21"/>
  <c r="A385" i="35" s="1"/>
  <c r="O32" i="21"/>
  <c r="M32" i="21"/>
  <c r="I32" i="21"/>
  <c r="G32" i="21"/>
  <c r="C32" i="21"/>
  <c r="AP27" i="21"/>
  <c r="AN27" i="21"/>
  <c r="AM27" i="21"/>
  <c r="AL27" i="21"/>
  <c r="AH27" i="21"/>
  <c r="AF27" i="21"/>
  <c r="AE27" i="21"/>
  <c r="N27" i="21"/>
  <c r="L27" i="21"/>
  <c r="K27" i="21"/>
  <c r="J27" i="21"/>
  <c r="F27" i="21"/>
  <c r="D27" i="21"/>
  <c r="C27" i="21"/>
  <c r="AW26" i="21"/>
  <c r="AV26" i="21"/>
  <c r="AU26" i="21"/>
  <c r="AP26" i="21"/>
  <c r="AG52" i="21" s="1"/>
  <c r="AK26" i="21"/>
  <c r="AZ26" i="21" s="1"/>
  <c r="AI26" i="21"/>
  <c r="AY26" i="21" s="1"/>
  <c r="AG26" i="21"/>
  <c r="X26" i="21"/>
  <c r="J384" i="35" s="1"/>
  <c r="A384" i="35"/>
  <c r="O26" i="21"/>
  <c r="M26" i="21"/>
  <c r="I26" i="21"/>
  <c r="G26" i="21"/>
  <c r="E26" i="21"/>
  <c r="AW25" i="21"/>
  <c r="AV25" i="21"/>
  <c r="AU25" i="21"/>
  <c r="AQ25" i="21"/>
  <c r="AO25" i="21"/>
  <c r="AK25" i="21"/>
  <c r="AZ25" i="21" s="1"/>
  <c r="AI25" i="21"/>
  <c r="AG25" i="21"/>
  <c r="X25" i="21"/>
  <c r="J383" i="35" s="1"/>
  <c r="A383" i="35"/>
  <c r="O25" i="21"/>
  <c r="M25" i="21"/>
  <c r="I25" i="21"/>
  <c r="G25" i="21"/>
  <c r="E25" i="21"/>
  <c r="AW24" i="21"/>
  <c r="AV24" i="21"/>
  <c r="AU24" i="21"/>
  <c r="AQ24" i="21"/>
  <c r="AO24" i="21"/>
  <c r="AK24" i="21"/>
  <c r="AZ24" i="21" s="1"/>
  <c r="AI24" i="21"/>
  <c r="AG24" i="21"/>
  <c r="X24" i="21"/>
  <c r="J382" i="35" s="1"/>
  <c r="A382" i="35"/>
  <c r="O24" i="21"/>
  <c r="M24" i="21"/>
  <c r="I24" i="21"/>
  <c r="G24" i="21"/>
  <c r="E24" i="21"/>
  <c r="AW23" i="21"/>
  <c r="AV23" i="21"/>
  <c r="AU23" i="21"/>
  <c r="AQ23" i="21"/>
  <c r="AO23" i="21"/>
  <c r="AK23" i="21"/>
  <c r="AZ23" i="21" s="1"/>
  <c r="AI23" i="21"/>
  <c r="AG23" i="21"/>
  <c r="X23" i="21"/>
  <c r="J381" i="35" s="1"/>
  <c r="A381" i="35"/>
  <c r="O23" i="21"/>
  <c r="M23" i="21"/>
  <c r="I23" i="21"/>
  <c r="G23" i="21"/>
  <c r="E23" i="21"/>
  <c r="AW22" i="21"/>
  <c r="AV22" i="21"/>
  <c r="AU22" i="21"/>
  <c r="AQ22" i="21"/>
  <c r="AO22" i="21"/>
  <c r="AK22" i="21"/>
  <c r="AZ22" i="21" s="1"/>
  <c r="AI22" i="21"/>
  <c r="AG22" i="21"/>
  <c r="X22" i="21"/>
  <c r="J380" i="35" s="1"/>
  <c r="A380" i="35"/>
  <c r="O22" i="21"/>
  <c r="M22" i="21"/>
  <c r="I22" i="21"/>
  <c r="G22" i="21"/>
  <c r="E22" i="21"/>
  <c r="AR17" i="21"/>
  <c r="AP17" i="21"/>
  <c r="AO17" i="21"/>
  <c r="AW17" i="21" s="1"/>
  <c r="AL17" i="21"/>
  <c r="AJ17" i="21"/>
  <c r="AG53" i="21" s="1"/>
  <c r="AH17" i="21"/>
  <c r="AF53" i="21" s="1"/>
  <c r="AF17" i="21"/>
  <c r="AE53" i="21" s="1"/>
  <c r="AE17" i="21"/>
  <c r="P17" i="21"/>
  <c r="N17" i="21"/>
  <c r="M17" i="21"/>
  <c r="J17" i="21"/>
  <c r="H17" i="21"/>
  <c r="E53" i="21" s="1"/>
  <c r="F17" i="21"/>
  <c r="D53" i="21" s="1"/>
  <c r="D17" i="21"/>
  <c r="C17" i="21"/>
  <c r="AZ16" i="21"/>
  <c r="AY16" i="21"/>
  <c r="AW16" i="21"/>
  <c r="AV16" i="21"/>
  <c r="AU16" i="21"/>
  <c r="AS16" i="21"/>
  <c r="AQ16" i="21"/>
  <c r="AM16" i="21"/>
  <c r="AK16" i="21"/>
  <c r="AI16" i="21"/>
  <c r="AG16" i="21"/>
  <c r="X16" i="21"/>
  <c r="W16" i="21"/>
  <c r="Q16" i="21"/>
  <c r="O16" i="21"/>
  <c r="K16" i="21"/>
  <c r="I16" i="21"/>
  <c r="G16" i="21"/>
  <c r="E16" i="21"/>
  <c r="AW15" i="21"/>
  <c r="AV15" i="21"/>
  <c r="AU15" i="21"/>
  <c r="AS15" i="21"/>
  <c r="AM15" i="21"/>
  <c r="AK15" i="21"/>
  <c r="X15" i="21"/>
  <c r="W15" i="21"/>
  <c r="Q15" i="21"/>
  <c r="O15" i="21"/>
  <c r="K15" i="21"/>
  <c r="I15" i="21"/>
  <c r="G15" i="21"/>
  <c r="AZ14" i="21"/>
  <c r="AY14" i="21"/>
  <c r="AW14" i="21"/>
  <c r="AV14" i="21"/>
  <c r="AS14" i="21"/>
  <c r="AQ14" i="21"/>
  <c r="AM14" i="21"/>
  <c r="AK14" i="21"/>
  <c r="AI14" i="21"/>
  <c r="AG14" i="21"/>
  <c r="X14" i="21"/>
  <c r="W14" i="21"/>
  <c r="Q14" i="21"/>
  <c r="O14" i="21"/>
  <c r="K14" i="21"/>
  <c r="I14" i="21"/>
  <c r="G14" i="21"/>
  <c r="E14" i="21"/>
  <c r="L176" i="20"/>
  <c r="K176" i="20"/>
  <c r="I176" i="20"/>
  <c r="D176" i="20"/>
  <c r="L174" i="20"/>
  <c r="K174" i="20"/>
  <c r="I174" i="20"/>
  <c r="D174" i="20"/>
  <c r="L172" i="20"/>
  <c r="K172" i="20"/>
  <c r="I172" i="20"/>
  <c r="D172" i="20"/>
  <c r="T170" i="20"/>
  <c r="S170" i="20"/>
  <c r="L170" i="20"/>
  <c r="J170" i="20"/>
  <c r="D170" i="20"/>
  <c r="L166" i="20"/>
  <c r="K166" i="20"/>
  <c r="I166" i="20"/>
  <c r="D166" i="20"/>
  <c r="L164" i="20"/>
  <c r="K164" i="20"/>
  <c r="I164" i="20"/>
  <c r="D164" i="20"/>
  <c r="L162" i="20"/>
  <c r="K162" i="20"/>
  <c r="I162" i="20"/>
  <c r="D162" i="20"/>
  <c r="T160" i="20"/>
  <c r="S160" i="20"/>
  <c r="L160" i="20"/>
  <c r="J160" i="20"/>
  <c r="D160" i="20"/>
  <c r="I156" i="20"/>
  <c r="E156" i="20"/>
  <c r="K156" i="20" s="1"/>
  <c r="C156" i="20"/>
  <c r="B156" i="20"/>
  <c r="P156" i="20" s="1"/>
  <c r="L154" i="20"/>
  <c r="K154" i="20"/>
  <c r="I154" i="20"/>
  <c r="D154" i="20"/>
  <c r="L152" i="20"/>
  <c r="K152" i="20"/>
  <c r="I152" i="20"/>
  <c r="D152" i="20"/>
  <c r="S150" i="20"/>
  <c r="L150" i="20"/>
  <c r="J150" i="20"/>
  <c r="D150" i="20"/>
  <c r="T77" i="20"/>
  <c r="S77" i="20"/>
  <c r="AF57" i="20"/>
  <c r="AE57" i="20"/>
  <c r="AD57" i="20"/>
  <c r="D57" i="20"/>
  <c r="C57" i="20"/>
  <c r="B57" i="20"/>
  <c r="AF52" i="20"/>
  <c r="AE52" i="20"/>
  <c r="AD52" i="20"/>
  <c r="AP47" i="20"/>
  <c r="AN47" i="20"/>
  <c r="AM47" i="20"/>
  <c r="AJ47" i="20"/>
  <c r="AU44" i="20" s="1"/>
  <c r="AH47" i="20"/>
  <c r="AG47" i="20"/>
  <c r="AF47" i="20"/>
  <c r="N47" i="20"/>
  <c r="L47" i="20"/>
  <c r="K47" i="20"/>
  <c r="H47" i="20"/>
  <c r="F47" i="20"/>
  <c r="E47" i="20"/>
  <c r="D47" i="20"/>
  <c r="AZ46" i="20"/>
  <c r="AY46" i="20"/>
  <c r="AW46" i="20"/>
  <c r="AV46" i="20"/>
  <c r="AU46" i="20"/>
  <c r="AQ46" i="20"/>
  <c r="AK46" i="20"/>
  <c r="AI46" i="20"/>
  <c r="AE46" i="20"/>
  <c r="X46" i="20"/>
  <c r="J360" i="35" s="1"/>
  <c r="W46" i="20"/>
  <c r="A360" i="35" s="1"/>
  <c r="O46" i="20"/>
  <c r="I46" i="20"/>
  <c r="G46" i="20"/>
  <c r="C46" i="20"/>
  <c r="AZ45" i="20"/>
  <c r="AY45" i="20"/>
  <c r="AW45" i="20"/>
  <c r="AV45" i="20"/>
  <c r="AU45" i="20"/>
  <c r="AQ45" i="20"/>
  <c r="AK45" i="20"/>
  <c r="AI45" i="20"/>
  <c r="AE45" i="20"/>
  <c r="X45" i="20"/>
  <c r="J359" i="35" s="1"/>
  <c r="W45" i="20"/>
  <c r="A359" i="35" s="1"/>
  <c r="O45" i="20"/>
  <c r="I45" i="20"/>
  <c r="G45" i="20"/>
  <c r="C45" i="20"/>
  <c r="AZ44" i="20"/>
  <c r="AY44" i="20"/>
  <c r="AW44" i="20"/>
  <c r="AV44" i="20"/>
  <c r="AQ44" i="20"/>
  <c r="AK44" i="20"/>
  <c r="AI44" i="20"/>
  <c r="AE44" i="20"/>
  <c r="X44" i="20"/>
  <c r="J358" i="35" s="1"/>
  <c r="W44" i="20"/>
  <c r="A358" i="35" s="1"/>
  <c r="O44" i="20"/>
  <c r="I44" i="20"/>
  <c r="G44" i="20"/>
  <c r="C44" i="20"/>
  <c r="AZ43" i="20"/>
  <c r="AY43" i="20"/>
  <c r="AW43" i="20"/>
  <c r="AV43" i="20"/>
  <c r="AU43" i="20"/>
  <c r="AQ43" i="20"/>
  <c r="AK43" i="20"/>
  <c r="AI43" i="20"/>
  <c r="AE43" i="20"/>
  <c r="X43" i="20"/>
  <c r="J357" i="35" s="1"/>
  <c r="W43" i="20"/>
  <c r="A357" i="35" s="1"/>
  <c r="O43" i="20"/>
  <c r="I43" i="20"/>
  <c r="G43" i="20"/>
  <c r="C43" i="20"/>
  <c r="AP38" i="20"/>
  <c r="AN38" i="20"/>
  <c r="AM38" i="20"/>
  <c r="AJ38" i="20"/>
  <c r="AU35" i="20" s="1"/>
  <c r="AH38" i="20"/>
  <c r="AG38" i="20"/>
  <c r="AF38" i="20"/>
  <c r="N38" i="20"/>
  <c r="L38" i="20"/>
  <c r="K38" i="20"/>
  <c r="H38" i="20"/>
  <c r="F38" i="20"/>
  <c r="E38" i="20"/>
  <c r="D38" i="20"/>
  <c r="AW37" i="20"/>
  <c r="AV37" i="20"/>
  <c r="AU37" i="20"/>
  <c r="AQ37" i="20"/>
  <c r="AO37" i="20"/>
  <c r="AK37" i="20"/>
  <c r="AE37" i="20"/>
  <c r="X37" i="20"/>
  <c r="J356" i="35" s="1"/>
  <c r="W37" i="20"/>
  <c r="A356" i="35" s="1"/>
  <c r="O37" i="20"/>
  <c r="M37" i="20"/>
  <c r="I37" i="20"/>
  <c r="G37" i="20"/>
  <c r="C37" i="20"/>
  <c r="AZ36" i="20"/>
  <c r="AY36" i="20"/>
  <c r="AW36" i="20"/>
  <c r="AV36" i="20"/>
  <c r="AU36" i="20"/>
  <c r="AQ36" i="20"/>
  <c r="AO36" i="20"/>
  <c r="AK36" i="20"/>
  <c r="AI36" i="20"/>
  <c r="AE36" i="20"/>
  <c r="X36" i="20"/>
  <c r="J355" i="35" s="1"/>
  <c r="W36" i="20"/>
  <c r="A355" i="35" s="1"/>
  <c r="O36" i="20"/>
  <c r="M36" i="20"/>
  <c r="I36" i="20"/>
  <c r="G36" i="20"/>
  <c r="C36" i="20"/>
  <c r="AZ35" i="20"/>
  <c r="AY35" i="20"/>
  <c r="AW35" i="20"/>
  <c r="AV35" i="20"/>
  <c r="AQ35" i="20"/>
  <c r="AO35" i="20"/>
  <c r="AK35" i="20"/>
  <c r="AI35" i="20"/>
  <c r="AE35" i="20"/>
  <c r="X35" i="20"/>
  <c r="J354" i="35" s="1"/>
  <c r="W35" i="20"/>
  <c r="A354" i="35" s="1"/>
  <c r="O35" i="20"/>
  <c r="M35" i="20"/>
  <c r="I35" i="20"/>
  <c r="G35" i="20"/>
  <c r="C35" i="20"/>
  <c r="AZ34" i="20"/>
  <c r="AY34" i="20"/>
  <c r="AW34" i="20"/>
  <c r="AV34" i="20"/>
  <c r="AU34" i="20"/>
  <c r="AQ34" i="20"/>
  <c r="AO34" i="20"/>
  <c r="AK34" i="20"/>
  <c r="AI34" i="20"/>
  <c r="AE34" i="20"/>
  <c r="X34" i="20"/>
  <c r="J353" i="35" s="1"/>
  <c r="W34" i="20"/>
  <c r="A353" i="35" s="1"/>
  <c r="O34" i="20"/>
  <c r="M34" i="20"/>
  <c r="I34" i="20"/>
  <c r="G34" i="20"/>
  <c r="C34" i="20"/>
  <c r="AZ33" i="20"/>
  <c r="AY33" i="20"/>
  <c r="AW33" i="20"/>
  <c r="AV33" i="20"/>
  <c r="AU33" i="20"/>
  <c r="AQ33" i="20"/>
  <c r="AO33" i="20"/>
  <c r="AK33" i="20"/>
  <c r="AI33" i="20"/>
  <c r="AE33" i="20"/>
  <c r="X33" i="20"/>
  <c r="J352" i="35" s="1"/>
  <c r="W33" i="20"/>
  <c r="A352" i="35" s="1"/>
  <c r="O33" i="20"/>
  <c r="M33" i="20"/>
  <c r="I33" i="20"/>
  <c r="G33" i="20"/>
  <c r="C33" i="20"/>
  <c r="AZ32" i="20"/>
  <c r="AY32" i="20"/>
  <c r="AW32" i="20"/>
  <c r="AV32" i="20"/>
  <c r="AU32" i="20"/>
  <c r="AQ32" i="20"/>
  <c r="AO32" i="20"/>
  <c r="AK32" i="20"/>
  <c r="AI32" i="20"/>
  <c r="AE32" i="20"/>
  <c r="X32" i="20"/>
  <c r="J351" i="35" s="1"/>
  <c r="W32" i="20"/>
  <c r="A351" i="35" s="1"/>
  <c r="O32" i="20"/>
  <c r="M32" i="20"/>
  <c r="I32" i="20"/>
  <c r="G32" i="20"/>
  <c r="C32" i="20"/>
  <c r="AN27" i="20"/>
  <c r="AM27" i="20"/>
  <c r="AL27" i="20"/>
  <c r="AH27" i="20"/>
  <c r="AF27" i="20"/>
  <c r="AE27" i="20"/>
  <c r="N27" i="20"/>
  <c r="L27" i="20"/>
  <c r="K27" i="20"/>
  <c r="J27" i="20"/>
  <c r="F27" i="20"/>
  <c r="D27" i="20"/>
  <c r="C27" i="20"/>
  <c r="AW26" i="20"/>
  <c r="AV26" i="20"/>
  <c r="AU26" i="20"/>
  <c r="AP26" i="20"/>
  <c r="AQ26" i="20" s="1"/>
  <c r="AK26" i="20"/>
  <c r="AZ26" i="20" s="1"/>
  <c r="AI26" i="20"/>
  <c r="AY26" i="20" s="1"/>
  <c r="AG26" i="20"/>
  <c r="X26" i="20"/>
  <c r="J350" i="35" s="1"/>
  <c r="A350" i="35"/>
  <c r="O26" i="20"/>
  <c r="M26" i="20"/>
  <c r="I26" i="20"/>
  <c r="G26" i="20"/>
  <c r="E26" i="20"/>
  <c r="AW25" i="20"/>
  <c r="AV25" i="20"/>
  <c r="AU25" i="20"/>
  <c r="AQ25" i="20"/>
  <c r="AO25" i="20"/>
  <c r="AK25" i="20"/>
  <c r="AZ25" i="20" s="1"/>
  <c r="AI25" i="20"/>
  <c r="AG25" i="20"/>
  <c r="X25" i="20"/>
  <c r="J349" i="35" s="1"/>
  <c r="A349" i="35"/>
  <c r="O25" i="20"/>
  <c r="M25" i="20"/>
  <c r="I25" i="20"/>
  <c r="G25" i="20"/>
  <c r="E25" i="20"/>
  <c r="AW24" i="20"/>
  <c r="AV24" i="20"/>
  <c r="AU24" i="20"/>
  <c r="AQ24" i="20"/>
  <c r="AO24" i="20"/>
  <c r="AK24" i="20"/>
  <c r="AY24" i="20" s="1"/>
  <c r="AI24" i="20"/>
  <c r="AG24" i="20"/>
  <c r="X24" i="20"/>
  <c r="J348" i="35" s="1"/>
  <c r="A348" i="35"/>
  <c r="O24" i="20"/>
  <c r="M24" i="20"/>
  <c r="I24" i="20"/>
  <c r="G24" i="20"/>
  <c r="E24" i="20"/>
  <c r="AW23" i="20"/>
  <c r="AV23" i="20"/>
  <c r="AU23" i="20"/>
  <c r="AQ23" i="20"/>
  <c r="AO23" i="20"/>
  <c r="AK23" i="20"/>
  <c r="AZ23" i="20" s="1"/>
  <c r="AI23" i="20"/>
  <c r="AG23" i="20"/>
  <c r="X23" i="20"/>
  <c r="J347" i="35" s="1"/>
  <c r="A347" i="35"/>
  <c r="O23" i="20"/>
  <c r="M23" i="20"/>
  <c r="I23" i="20"/>
  <c r="G23" i="20"/>
  <c r="E23" i="20"/>
  <c r="AW22" i="20"/>
  <c r="AV22" i="20"/>
  <c r="AU22" i="20"/>
  <c r="AQ22" i="20"/>
  <c r="AO22" i="20"/>
  <c r="AK22" i="20"/>
  <c r="AZ22" i="20" s="1"/>
  <c r="AI22" i="20"/>
  <c r="AG22" i="20"/>
  <c r="X22" i="20"/>
  <c r="J346" i="35" s="1"/>
  <c r="A346" i="35"/>
  <c r="O22" i="20"/>
  <c r="M22" i="20"/>
  <c r="I22" i="20"/>
  <c r="G22" i="20"/>
  <c r="E22" i="20"/>
  <c r="AR17" i="20"/>
  <c r="AP17" i="20"/>
  <c r="AO17" i="20"/>
  <c r="AW17" i="20" s="1"/>
  <c r="AL17" i="20"/>
  <c r="AJ17" i="20"/>
  <c r="AG53" i="20" s="1"/>
  <c r="AH17" i="20"/>
  <c r="AF53" i="20" s="1"/>
  <c r="AF17" i="20"/>
  <c r="AE53" i="20" s="1"/>
  <c r="AE17" i="20"/>
  <c r="AV17" i="20" s="1"/>
  <c r="P17" i="20"/>
  <c r="N17" i="20"/>
  <c r="M17" i="20"/>
  <c r="J17" i="20"/>
  <c r="H17" i="20"/>
  <c r="E53" i="20" s="1"/>
  <c r="F17" i="20"/>
  <c r="D53" i="20" s="1"/>
  <c r="D17" i="20"/>
  <c r="C17" i="20"/>
  <c r="AZ16" i="20"/>
  <c r="AY16" i="20"/>
  <c r="AW16" i="20"/>
  <c r="AV16" i="20"/>
  <c r="AU16" i="20"/>
  <c r="AS16" i="20"/>
  <c r="AQ16" i="20"/>
  <c r="AM16" i="20"/>
  <c r="AK16" i="20"/>
  <c r="AI16" i="20"/>
  <c r="AG16" i="20"/>
  <c r="X16" i="20"/>
  <c r="W16" i="20"/>
  <c r="Q16" i="20"/>
  <c r="O16" i="20"/>
  <c r="K16" i="20"/>
  <c r="I16" i="20"/>
  <c r="G16" i="20"/>
  <c r="AW15" i="20"/>
  <c r="AV15" i="20"/>
  <c r="AU15" i="20"/>
  <c r="AS15" i="20"/>
  <c r="AM15" i="20"/>
  <c r="AK15" i="20"/>
  <c r="X15" i="20"/>
  <c r="W15" i="20"/>
  <c r="Q15" i="20"/>
  <c r="O15" i="20"/>
  <c r="K15" i="20"/>
  <c r="I15" i="20"/>
  <c r="G15" i="20"/>
  <c r="AZ14" i="20"/>
  <c r="AY14" i="20"/>
  <c r="AW14" i="20"/>
  <c r="AV14" i="20"/>
  <c r="AS14" i="20"/>
  <c r="AQ14" i="20"/>
  <c r="AM14" i="20"/>
  <c r="AK14" i="20"/>
  <c r="AI14" i="20"/>
  <c r="AG14" i="20"/>
  <c r="X14" i="20"/>
  <c r="W14" i="20"/>
  <c r="Q14" i="20"/>
  <c r="O14" i="20"/>
  <c r="K14" i="20"/>
  <c r="I14" i="20"/>
  <c r="G14" i="20"/>
  <c r="E14" i="20"/>
  <c r="L176" i="19"/>
  <c r="K176" i="19"/>
  <c r="I176" i="19"/>
  <c r="D176" i="19"/>
  <c r="L174" i="19"/>
  <c r="K174" i="19"/>
  <c r="I174" i="19"/>
  <c r="D174" i="19"/>
  <c r="L172" i="19"/>
  <c r="K172" i="19"/>
  <c r="I172" i="19"/>
  <c r="D172" i="19"/>
  <c r="T170" i="19"/>
  <c r="S170" i="19"/>
  <c r="L170" i="19"/>
  <c r="J170" i="19"/>
  <c r="D170" i="19"/>
  <c r="L166" i="19"/>
  <c r="K166" i="19"/>
  <c r="I166" i="19"/>
  <c r="D166" i="19"/>
  <c r="L164" i="19"/>
  <c r="K164" i="19"/>
  <c r="I164" i="19"/>
  <c r="D164" i="19"/>
  <c r="L162" i="19"/>
  <c r="K162" i="19"/>
  <c r="I162" i="19"/>
  <c r="D162" i="19"/>
  <c r="T160" i="19"/>
  <c r="S160" i="19"/>
  <c r="L160" i="19"/>
  <c r="J160" i="19"/>
  <c r="D160" i="19"/>
  <c r="I156" i="19"/>
  <c r="E156" i="19"/>
  <c r="C156" i="19"/>
  <c r="B156" i="19"/>
  <c r="O152" i="19" s="1"/>
  <c r="L154" i="19"/>
  <c r="K154" i="19"/>
  <c r="I154" i="19"/>
  <c r="D154" i="19"/>
  <c r="L152" i="19"/>
  <c r="K152" i="19"/>
  <c r="I152" i="19"/>
  <c r="D152" i="19"/>
  <c r="L150" i="19"/>
  <c r="J150" i="19"/>
  <c r="D150" i="19"/>
  <c r="T77" i="19"/>
  <c r="AF57" i="19"/>
  <c r="AE57" i="19"/>
  <c r="AD57" i="19"/>
  <c r="D57" i="19"/>
  <c r="C57" i="19"/>
  <c r="B57" i="19"/>
  <c r="AF52" i="19"/>
  <c r="AE52" i="19"/>
  <c r="AD52" i="19"/>
  <c r="AP47" i="19"/>
  <c r="AN47" i="19"/>
  <c r="AM47" i="19"/>
  <c r="AJ47" i="19"/>
  <c r="AH47" i="19"/>
  <c r="AG47" i="19"/>
  <c r="AF47" i="19"/>
  <c r="N47" i="19"/>
  <c r="L47" i="19"/>
  <c r="K47" i="19"/>
  <c r="H47" i="19"/>
  <c r="F47" i="19"/>
  <c r="E47" i="19"/>
  <c r="D47" i="19"/>
  <c r="AZ46" i="19"/>
  <c r="AY46" i="19"/>
  <c r="AW46" i="19"/>
  <c r="AV46" i="19"/>
  <c r="AU46" i="19"/>
  <c r="AQ46" i="19"/>
  <c r="AK46" i="19"/>
  <c r="AI46" i="19"/>
  <c r="AE46" i="19"/>
  <c r="X46" i="19"/>
  <c r="J306" i="35" s="1"/>
  <c r="W46" i="19"/>
  <c r="A306" i="35" s="1"/>
  <c r="O46" i="19"/>
  <c r="I46" i="19"/>
  <c r="G46" i="19"/>
  <c r="C46" i="19"/>
  <c r="AZ45" i="19"/>
  <c r="AY45" i="19"/>
  <c r="AW45" i="19"/>
  <c r="AV45" i="19"/>
  <c r="AU45" i="19"/>
  <c r="AQ45" i="19"/>
  <c r="AK45" i="19"/>
  <c r="AI45" i="19"/>
  <c r="AE45" i="19"/>
  <c r="X45" i="19"/>
  <c r="J305" i="35" s="1"/>
  <c r="W45" i="19"/>
  <c r="A305" i="35" s="1"/>
  <c r="O45" i="19"/>
  <c r="I45" i="19"/>
  <c r="G45" i="19"/>
  <c r="AZ44" i="19"/>
  <c r="AY44" i="19"/>
  <c r="AW44" i="19"/>
  <c r="AV44" i="19"/>
  <c r="AU44" i="19"/>
  <c r="AQ44" i="19"/>
  <c r="AK44" i="19"/>
  <c r="AI44" i="19"/>
  <c r="AE44" i="19"/>
  <c r="X44" i="19"/>
  <c r="J304" i="35" s="1"/>
  <c r="W44" i="19"/>
  <c r="A304" i="35" s="1"/>
  <c r="O44" i="19"/>
  <c r="I44" i="19"/>
  <c r="G44" i="19"/>
  <c r="C44" i="19"/>
  <c r="AZ43" i="19"/>
  <c r="AY43" i="19"/>
  <c r="AW43" i="19"/>
  <c r="AV43" i="19"/>
  <c r="AU43" i="19"/>
  <c r="AQ43" i="19"/>
  <c r="AK43" i="19"/>
  <c r="AI43" i="19"/>
  <c r="AE43" i="19"/>
  <c r="X43" i="19"/>
  <c r="J303" i="35" s="1"/>
  <c r="W43" i="19"/>
  <c r="A303" i="35" s="1"/>
  <c r="O43" i="19"/>
  <c r="I43" i="19"/>
  <c r="G43" i="19"/>
  <c r="C43" i="19"/>
  <c r="AP38" i="19"/>
  <c r="AN38" i="19"/>
  <c r="AM38" i="19"/>
  <c r="AJ38" i="19"/>
  <c r="AU35" i="19" s="1"/>
  <c r="AH38" i="19"/>
  <c r="AG38" i="19"/>
  <c r="AF38" i="19"/>
  <c r="N38" i="19"/>
  <c r="L38" i="19"/>
  <c r="K38" i="19"/>
  <c r="H38" i="19"/>
  <c r="F38" i="19"/>
  <c r="E38" i="19"/>
  <c r="D38" i="19"/>
  <c r="AW37" i="19"/>
  <c r="AV37" i="19"/>
  <c r="AU37" i="19"/>
  <c r="AQ37" i="19"/>
  <c r="AO37" i="19"/>
  <c r="AK37" i="19"/>
  <c r="AE37" i="19"/>
  <c r="X37" i="19"/>
  <c r="J302" i="35" s="1"/>
  <c r="W37" i="19"/>
  <c r="A302" i="35" s="1"/>
  <c r="O37" i="19"/>
  <c r="M37" i="19"/>
  <c r="I37" i="19"/>
  <c r="G37" i="19"/>
  <c r="C37" i="19"/>
  <c r="AZ36" i="19"/>
  <c r="AY36" i="19"/>
  <c r="AW36" i="19"/>
  <c r="AV36" i="19"/>
  <c r="AU36" i="19"/>
  <c r="AQ36" i="19"/>
  <c r="AO36" i="19"/>
  <c r="AK36" i="19"/>
  <c r="AI36" i="19"/>
  <c r="AE36" i="19"/>
  <c r="X36" i="19"/>
  <c r="J301" i="35" s="1"/>
  <c r="W36" i="19"/>
  <c r="A301" i="35" s="1"/>
  <c r="O36" i="19"/>
  <c r="M36" i="19"/>
  <c r="I36" i="19"/>
  <c r="G36" i="19"/>
  <c r="C36" i="19"/>
  <c r="AZ35" i="19"/>
  <c r="AY35" i="19"/>
  <c r="AW35" i="19"/>
  <c r="AV35" i="19"/>
  <c r="AQ35" i="19"/>
  <c r="AO35" i="19"/>
  <c r="AK35" i="19"/>
  <c r="AI35" i="19"/>
  <c r="AE35" i="19"/>
  <c r="X35" i="19"/>
  <c r="J300" i="35" s="1"/>
  <c r="W35" i="19"/>
  <c r="A300" i="35" s="1"/>
  <c r="O35" i="19"/>
  <c r="M35" i="19"/>
  <c r="I35" i="19"/>
  <c r="G35" i="19"/>
  <c r="C35" i="19"/>
  <c r="AZ34" i="19"/>
  <c r="AY34" i="19"/>
  <c r="AW34" i="19"/>
  <c r="AV34" i="19"/>
  <c r="AU34" i="19"/>
  <c r="AQ34" i="19"/>
  <c r="AO34" i="19"/>
  <c r="AK34" i="19"/>
  <c r="AI34" i="19"/>
  <c r="AE34" i="19"/>
  <c r="X34" i="19"/>
  <c r="J299" i="35" s="1"/>
  <c r="W34" i="19"/>
  <c r="A299" i="35" s="1"/>
  <c r="O34" i="19"/>
  <c r="M34" i="19"/>
  <c r="I34" i="19"/>
  <c r="G34" i="19"/>
  <c r="C34" i="19"/>
  <c r="AZ33" i="19"/>
  <c r="AY33" i="19"/>
  <c r="AW33" i="19"/>
  <c r="AV33" i="19"/>
  <c r="AU33" i="19"/>
  <c r="AQ33" i="19"/>
  <c r="AO33" i="19"/>
  <c r="AK33" i="19"/>
  <c r="AI33" i="19"/>
  <c r="AE33" i="19"/>
  <c r="X33" i="19"/>
  <c r="J298" i="35" s="1"/>
  <c r="W33" i="19"/>
  <c r="A298" i="35" s="1"/>
  <c r="O33" i="19"/>
  <c r="M33" i="19"/>
  <c r="I33" i="19"/>
  <c r="G33" i="19"/>
  <c r="C33" i="19"/>
  <c r="AZ32" i="19"/>
  <c r="AY32" i="19"/>
  <c r="AW32" i="19"/>
  <c r="AV32" i="19"/>
  <c r="AU32" i="19"/>
  <c r="AQ32" i="19"/>
  <c r="AO32" i="19"/>
  <c r="AK32" i="19"/>
  <c r="AI32" i="19"/>
  <c r="AE32" i="19"/>
  <c r="X32" i="19"/>
  <c r="J297" i="35" s="1"/>
  <c r="W32" i="19"/>
  <c r="A297" i="35" s="1"/>
  <c r="O32" i="19"/>
  <c r="M32" i="19"/>
  <c r="I32" i="19"/>
  <c r="C32" i="19"/>
  <c r="AP27" i="19"/>
  <c r="AN27" i="19"/>
  <c r="AM27" i="19"/>
  <c r="AL27" i="19"/>
  <c r="AH27" i="19"/>
  <c r="AF27" i="19"/>
  <c r="AE27" i="19"/>
  <c r="N27" i="19"/>
  <c r="L27" i="19"/>
  <c r="K27" i="19"/>
  <c r="J27" i="19"/>
  <c r="F27" i="19"/>
  <c r="D27" i="19"/>
  <c r="C27" i="19"/>
  <c r="AW26" i="19"/>
  <c r="AV26" i="19"/>
  <c r="AU26" i="19"/>
  <c r="AP26" i="19"/>
  <c r="AG52" i="19" s="1"/>
  <c r="AK26" i="19"/>
  <c r="AZ26" i="19" s="1"/>
  <c r="AI26" i="19"/>
  <c r="AY26" i="19" s="1"/>
  <c r="AG26" i="19"/>
  <c r="X26" i="19"/>
  <c r="J296" i="35" s="1"/>
  <c r="A296" i="35"/>
  <c r="O26" i="19"/>
  <c r="M26" i="19"/>
  <c r="I26" i="19"/>
  <c r="G26" i="19"/>
  <c r="E26" i="19"/>
  <c r="AW25" i="19"/>
  <c r="AV25" i="19"/>
  <c r="AU25" i="19"/>
  <c r="AQ25" i="19"/>
  <c r="AO25" i="19"/>
  <c r="AK25" i="19"/>
  <c r="AZ25" i="19" s="1"/>
  <c r="AI25" i="19"/>
  <c r="AG25" i="19"/>
  <c r="X25" i="19"/>
  <c r="J295" i="35" s="1"/>
  <c r="A295" i="35"/>
  <c r="O25" i="19"/>
  <c r="M25" i="19"/>
  <c r="I25" i="19"/>
  <c r="G25" i="19"/>
  <c r="E25" i="19"/>
  <c r="AW24" i="19"/>
  <c r="AV24" i="19"/>
  <c r="AU24" i="19"/>
  <c r="AQ24" i="19"/>
  <c r="AO24" i="19"/>
  <c r="AK24" i="19"/>
  <c r="AY24" i="19" s="1"/>
  <c r="AI24" i="19"/>
  <c r="AG24" i="19"/>
  <c r="X24" i="19"/>
  <c r="J294" i="35" s="1"/>
  <c r="A294" i="35"/>
  <c r="O24" i="19"/>
  <c r="M24" i="19"/>
  <c r="I24" i="19"/>
  <c r="G24" i="19"/>
  <c r="E24" i="19"/>
  <c r="AW23" i="19"/>
  <c r="AV23" i="19"/>
  <c r="AU23" i="19"/>
  <c r="AQ23" i="19"/>
  <c r="AO23" i="19"/>
  <c r="AK23" i="19"/>
  <c r="AZ23" i="19" s="1"/>
  <c r="AI23" i="19"/>
  <c r="AG23" i="19"/>
  <c r="X23" i="19"/>
  <c r="J293" i="35" s="1"/>
  <c r="A293" i="35"/>
  <c r="O23" i="19"/>
  <c r="M23" i="19"/>
  <c r="I23" i="19"/>
  <c r="G23" i="19"/>
  <c r="E23" i="19"/>
  <c r="AW22" i="19"/>
  <c r="AV22" i="19"/>
  <c r="AU22" i="19"/>
  <c r="AQ22" i="19"/>
  <c r="AO22" i="19"/>
  <c r="AK22" i="19"/>
  <c r="AZ22" i="19" s="1"/>
  <c r="AI22" i="19"/>
  <c r="AG22" i="19"/>
  <c r="X22" i="19"/>
  <c r="J292" i="35" s="1"/>
  <c r="A292" i="35"/>
  <c r="O22" i="19"/>
  <c r="M22" i="19"/>
  <c r="I22" i="19"/>
  <c r="G22" i="19"/>
  <c r="E22" i="19"/>
  <c r="AR17" i="19"/>
  <c r="AP17" i="19"/>
  <c r="AO17" i="19"/>
  <c r="AU14" i="19" s="1"/>
  <c r="AU17" i="19" s="1"/>
  <c r="AL17" i="19"/>
  <c r="AJ17" i="19"/>
  <c r="AG53" i="19" s="1"/>
  <c r="AH17" i="19"/>
  <c r="AF53" i="19" s="1"/>
  <c r="AF17" i="19"/>
  <c r="AE53" i="19" s="1"/>
  <c r="AE17" i="19"/>
  <c r="P17" i="19"/>
  <c r="N17" i="19"/>
  <c r="M17" i="19"/>
  <c r="J17" i="19"/>
  <c r="H17" i="19"/>
  <c r="E53" i="19" s="1"/>
  <c r="F17" i="19"/>
  <c r="D53" i="19" s="1"/>
  <c r="D17" i="19"/>
  <c r="C17" i="19"/>
  <c r="AZ16" i="19"/>
  <c r="AY16" i="19"/>
  <c r="AW16" i="19"/>
  <c r="AV16" i="19"/>
  <c r="AU16" i="19"/>
  <c r="AS16" i="19"/>
  <c r="AQ16" i="19"/>
  <c r="AM16" i="19"/>
  <c r="AK16" i="19"/>
  <c r="AI16" i="19"/>
  <c r="AG16" i="19"/>
  <c r="X16" i="19"/>
  <c r="W16" i="19"/>
  <c r="Q16" i="19"/>
  <c r="O16" i="19"/>
  <c r="K16" i="19"/>
  <c r="I16" i="19"/>
  <c r="G16" i="19"/>
  <c r="E16" i="19"/>
  <c r="AW15" i="19"/>
  <c r="AV15" i="19"/>
  <c r="AU15" i="19"/>
  <c r="AS15" i="19"/>
  <c r="AM15" i="19"/>
  <c r="AK15" i="19"/>
  <c r="X15" i="19"/>
  <c r="W15" i="19"/>
  <c r="Q15" i="19"/>
  <c r="O15" i="19"/>
  <c r="K15" i="19"/>
  <c r="I15" i="19"/>
  <c r="G15" i="19"/>
  <c r="AZ14" i="19"/>
  <c r="AY14" i="19"/>
  <c r="AW14" i="19"/>
  <c r="AV14" i="19"/>
  <c r="AS14" i="19"/>
  <c r="AQ14" i="19"/>
  <c r="AM14" i="19"/>
  <c r="AK14" i="19"/>
  <c r="AI14" i="19"/>
  <c r="AG14" i="19"/>
  <c r="X14" i="19"/>
  <c r="W14" i="19"/>
  <c r="Q14" i="19"/>
  <c r="O14" i="19"/>
  <c r="K14" i="19"/>
  <c r="I14" i="19"/>
  <c r="G14" i="19"/>
  <c r="E14" i="19"/>
  <c r="S77" i="18"/>
  <c r="AF57" i="18"/>
  <c r="AE57" i="18"/>
  <c r="AD57" i="18"/>
  <c r="D57" i="18"/>
  <c r="C57" i="18"/>
  <c r="B57" i="18"/>
  <c r="AG52" i="18"/>
  <c r="AF52" i="18"/>
  <c r="AE52" i="18"/>
  <c r="AD52" i="18"/>
  <c r="AP47" i="18"/>
  <c r="AN47" i="18"/>
  <c r="AM47" i="18"/>
  <c r="AJ47" i="18"/>
  <c r="AU44" i="18" s="1"/>
  <c r="AH47" i="18"/>
  <c r="AG47" i="18"/>
  <c r="AF47" i="18"/>
  <c r="N47" i="18"/>
  <c r="L47" i="18"/>
  <c r="K47" i="18"/>
  <c r="H47" i="18"/>
  <c r="F47" i="18"/>
  <c r="E47" i="18"/>
  <c r="D47" i="18"/>
  <c r="AZ46" i="18"/>
  <c r="AY46" i="18"/>
  <c r="AW46" i="18"/>
  <c r="AV46" i="18"/>
  <c r="AU46" i="18"/>
  <c r="AQ46" i="18"/>
  <c r="AK46" i="18"/>
  <c r="AI46" i="18"/>
  <c r="AE46" i="18"/>
  <c r="X46" i="18"/>
  <c r="J342" i="35" s="1"/>
  <c r="W46" i="18"/>
  <c r="A342" i="35" s="1"/>
  <c r="O46" i="18"/>
  <c r="I46" i="18"/>
  <c r="G46" i="18"/>
  <c r="C46" i="18"/>
  <c r="AZ45" i="18"/>
  <c r="AY45" i="18"/>
  <c r="AW45" i="18"/>
  <c r="AV45" i="18"/>
  <c r="AU45" i="18"/>
  <c r="AQ45" i="18"/>
  <c r="AK45" i="18"/>
  <c r="AI45" i="18"/>
  <c r="AE45" i="18"/>
  <c r="X45" i="18"/>
  <c r="J341" i="35" s="1"/>
  <c r="W45" i="18"/>
  <c r="A341" i="35" s="1"/>
  <c r="O45" i="18"/>
  <c r="I45" i="18"/>
  <c r="G45" i="18"/>
  <c r="C45" i="18"/>
  <c r="AZ44" i="18"/>
  <c r="AY44" i="18"/>
  <c r="AW44" i="18"/>
  <c r="AV44" i="18"/>
  <c r="AQ44" i="18"/>
  <c r="AK44" i="18"/>
  <c r="AI44" i="18"/>
  <c r="AE44" i="18"/>
  <c r="X44" i="18"/>
  <c r="J340" i="35" s="1"/>
  <c r="W44" i="18"/>
  <c r="A340" i="35" s="1"/>
  <c r="O44" i="18"/>
  <c r="I44" i="18"/>
  <c r="G44" i="18"/>
  <c r="C44" i="18"/>
  <c r="AZ43" i="18"/>
  <c r="AY43" i="18"/>
  <c r="AW43" i="18"/>
  <c r="AV43" i="18"/>
  <c r="AU43" i="18"/>
  <c r="AQ43" i="18"/>
  <c r="AK43" i="18"/>
  <c r="AI43" i="18"/>
  <c r="AE43" i="18"/>
  <c r="X43" i="18"/>
  <c r="J339" i="35" s="1"/>
  <c r="W43" i="18"/>
  <c r="A339" i="35" s="1"/>
  <c r="O43" i="18"/>
  <c r="I43" i="18"/>
  <c r="G43" i="18"/>
  <c r="C43" i="18"/>
  <c r="AP38" i="18"/>
  <c r="AN38" i="18"/>
  <c r="AM38" i="18"/>
  <c r="AJ38" i="18"/>
  <c r="AU35" i="18" s="1"/>
  <c r="AH38" i="18"/>
  <c r="AG38" i="18"/>
  <c r="AF38" i="18"/>
  <c r="N38" i="18"/>
  <c r="L38" i="18"/>
  <c r="K38" i="18"/>
  <c r="H38" i="18"/>
  <c r="F38" i="18"/>
  <c r="E38" i="18"/>
  <c r="D38" i="18"/>
  <c r="AW37" i="18"/>
  <c r="AV37" i="18"/>
  <c r="AU37" i="18"/>
  <c r="AQ37" i="18"/>
  <c r="AO37" i="18"/>
  <c r="AK37" i="18"/>
  <c r="AE37" i="18"/>
  <c r="X37" i="18"/>
  <c r="J338" i="35" s="1"/>
  <c r="W37" i="18"/>
  <c r="A338" i="35" s="1"/>
  <c r="O37" i="18"/>
  <c r="M37" i="18"/>
  <c r="I37" i="18"/>
  <c r="G37" i="18"/>
  <c r="C37" i="18"/>
  <c r="AZ36" i="18"/>
  <c r="AY36" i="18"/>
  <c r="AW36" i="18"/>
  <c r="AV36" i="18"/>
  <c r="AU36" i="18"/>
  <c r="AQ36" i="18"/>
  <c r="AO36" i="18"/>
  <c r="AK36" i="18"/>
  <c r="AI36" i="18"/>
  <c r="AE36" i="18"/>
  <c r="X36" i="18"/>
  <c r="J337" i="35" s="1"/>
  <c r="W36" i="18"/>
  <c r="A337" i="35" s="1"/>
  <c r="O36" i="18"/>
  <c r="M36" i="18"/>
  <c r="I36" i="18"/>
  <c r="G36" i="18"/>
  <c r="C36" i="18"/>
  <c r="AZ35" i="18"/>
  <c r="AY35" i="18"/>
  <c r="AW35" i="18"/>
  <c r="AV35" i="18"/>
  <c r="AQ35" i="18"/>
  <c r="AO35" i="18"/>
  <c r="AK35" i="18"/>
  <c r="AI35" i="18"/>
  <c r="AE35" i="18"/>
  <c r="X35" i="18"/>
  <c r="J336" i="35" s="1"/>
  <c r="W35" i="18"/>
  <c r="A336" i="35" s="1"/>
  <c r="O35" i="18"/>
  <c r="M35" i="18"/>
  <c r="I35" i="18"/>
  <c r="G35" i="18"/>
  <c r="C35" i="18"/>
  <c r="AZ34" i="18"/>
  <c r="AY34" i="18"/>
  <c r="AW34" i="18"/>
  <c r="AV34" i="18"/>
  <c r="AU34" i="18"/>
  <c r="AQ34" i="18"/>
  <c r="AO34" i="18"/>
  <c r="AK34" i="18"/>
  <c r="AI34" i="18"/>
  <c r="AE34" i="18"/>
  <c r="X34" i="18"/>
  <c r="J335" i="35" s="1"/>
  <c r="W34" i="18"/>
  <c r="A335" i="35" s="1"/>
  <c r="O34" i="18"/>
  <c r="M34" i="18"/>
  <c r="I34" i="18"/>
  <c r="G34" i="18"/>
  <c r="C34" i="18"/>
  <c r="AZ33" i="18"/>
  <c r="AY33" i="18"/>
  <c r="AW33" i="18"/>
  <c r="AV33" i="18"/>
  <c r="AU33" i="18"/>
  <c r="AQ33" i="18"/>
  <c r="AO33" i="18"/>
  <c r="AK33" i="18"/>
  <c r="AI33" i="18"/>
  <c r="AE33" i="18"/>
  <c r="X33" i="18"/>
  <c r="J334" i="35" s="1"/>
  <c r="W33" i="18"/>
  <c r="A334" i="35" s="1"/>
  <c r="O33" i="18"/>
  <c r="M33" i="18"/>
  <c r="I33" i="18"/>
  <c r="G33" i="18"/>
  <c r="C33" i="18"/>
  <c r="AZ32" i="18"/>
  <c r="AY32" i="18"/>
  <c r="AW32" i="18"/>
  <c r="AV32" i="18"/>
  <c r="AU32" i="18"/>
  <c r="AQ32" i="18"/>
  <c r="AO32" i="18"/>
  <c r="AK32" i="18"/>
  <c r="AI32" i="18"/>
  <c r="AE32" i="18"/>
  <c r="X32" i="18"/>
  <c r="J333" i="35" s="1"/>
  <c r="W32" i="18"/>
  <c r="A333" i="35" s="1"/>
  <c r="O32" i="18"/>
  <c r="M32" i="18"/>
  <c r="I32" i="18"/>
  <c r="G32" i="18"/>
  <c r="C32" i="18"/>
  <c r="AN27" i="18"/>
  <c r="AM27" i="18"/>
  <c r="AL27" i="18"/>
  <c r="AH27" i="18"/>
  <c r="AF27" i="18"/>
  <c r="AE27" i="18"/>
  <c r="N27" i="18"/>
  <c r="L27" i="18"/>
  <c r="K27" i="18"/>
  <c r="J27" i="18"/>
  <c r="F27" i="18"/>
  <c r="D27" i="18"/>
  <c r="C27" i="18"/>
  <c r="AW26" i="18"/>
  <c r="AV26" i="18"/>
  <c r="AU26" i="18"/>
  <c r="AP26" i="18"/>
  <c r="AP27" i="18" s="1"/>
  <c r="AK26" i="18"/>
  <c r="AZ26" i="18" s="1"/>
  <c r="AI26" i="18"/>
  <c r="AY26" i="18" s="1"/>
  <c r="AG26" i="18"/>
  <c r="X26" i="18"/>
  <c r="J332" i="35" s="1"/>
  <c r="A332" i="35"/>
  <c r="O26" i="18"/>
  <c r="M26" i="18"/>
  <c r="I26" i="18"/>
  <c r="G26" i="18"/>
  <c r="E26" i="18"/>
  <c r="AW25" i="18"/>
  <c r="AV25" i="18"/>
  <c r="AU25" i="18"/>
  <c r="AQ25" i="18"/>
  <c r="AO25" i="18"/>
  <c r="AK25" i="18"/>
  <c r="AZ25" i="18" s="1"/>
  <c r="AI25" i="18"/>
  <c r="AG25" i="18"/>
  <c r="X25" i="18"/>
  <c r="J331" i="35" s="1"/>
  <c r="A331" i="35"/>
  <c r="O25" i="18"/>
  <c r="M25" i="18"/>
  <c r="I25" i="18"/>
  <c r="G25" i="18"/>
  <c r="E25" i="18"/>
  <c r="AW24" i="18"/>
  <c r="AV24" i="18"/>
  <c r="AU24" i="18"/>
  <c r="AQ24" i="18"/>
  <c r="AO24" i="18"/>
  <c r="AK24" i="18"/>
  <c r="AY24" i="18" s="1"/>
  <c r="AI24" i="18"/>
  <c r="AG24" i="18"/>
  <c r="X24" i="18"/>
  <c r="J330" i="35" s="1"/>
  <c r="A330" i="35"/>
  <c r="O24" i="18"/>
  <c r="M24" i="18"/>
  <c r="I24" i="18"/>
  <c r="G24" i="18"/>
  <c r="E24" i="18"/>
  <c r="AW23" i="18"/>
  <c r="AV23" i="18"/>
  <c r="AU23" i="18"/>
  <c r="AQ23" i="18"/>
  <c r="AO23" i="18"/>
  <c r="AK23" i="18"/>
  <c r="AZ23" i="18" s="1"/>
  <c r="AI23" i="18"/>
  <c r="AG23" i="18"/>
  <c r="X23" i="18"/>
  <c r="J329" i="35" s="1"/>
  <c r="A329" i="35"/>
  <c r="O23" i="18"/>
  <c r="M23" i="18"/>
  <c r="I23" i="18"/>
  <c r="G23" i="18"/>
  <c r="E23" i="18"/>
  <c r="AW22" i="18"/>
  <c r="AV22" i="18"/>
  <c r="AU22" i="18"/>
  <c r="AQ22" i="18"/>
  <c r="AO22" i="18"/>
  <c r="AK22" i="18"/>
  <c r="AZ22" i="18" s="1"/>
  <c r="AI22" i="18"/>
  <c r="AG22" i="18"/>
  <c r="X22" i="18"/>
  <c r="J328" i="35" s="1"/>
  <c r="A328" i="35"/>
  <c r="O22" i="18"/>
  <c r="M22" i="18"/>
  <c r="I22" i="18"/>
  <c r="G22" i="18"/>
  <c r="E22" i="18"/>
  <c r="AR17" i="18"/>
  <c r="AP17" i="18"/>
  <c r="AO17" i="18"/>
  <c r="AL17" i="18"/>
  <c r="AJ17" i="18"/>
  <c r="AG53" i="18" s="1"/>
  <c r="AH17" i="18"/>
  <c r="AF53" i="18" s="1"/>
  <c r="AF17" i="18"/>
  <c r="AE53" i="18" s="1"/>
  <c r="AE17" i="18"/>
  <c r="P17" i="18"/>
  <c r="N17" i="18"/>
  <c r="M17" i="18"/>
  <c r="J17" i="18"/>
  <c r="H17" i="18"/>
  <c r="E53" i="18" s="1"/>
  <c r="F17" i="18"/>
  <c r="D53" i="18" s="1"/>
  <c r="D17" i="18"/>
  <c r="C17" i="18"/>
  <c r="AZ16" i="18"/>
  <c r="AY16" i="18"/>
  <c r="AW16" i="18"/>
  <c r="AV16" i="18"/>
  <c r="AU16" i="18"/>
  <c r="AS16" i="18"/>
  <c r="AQ16" i="18"/>
  <c r="AM16" i="18"/>
  <c r="AK16" i="18"/>
  <c r="AI16" i="18"/>
  <c r="AG16" i="18"/>
  <c r="X16" i="18"/>
  <c r="W16" i="18"/>
  <c r="Q16" i="18"/>
  <c r="O16" i="18"/>
  <c r="K16" i="18"/>
  <c r="I16" i="18"/>
  <c r="G16" i="18"/>
  <c r="E16" i="18"/>
  <c r="AW15" i="18"/>
  <c r="AV15" i="18"/>
  <c r="AU15" i="18"/>
  <c r="AS15" i="18"/>
  <c r="AM15" i="18"/>
  <c r="AK15" i="18"/>
  <c r="X15" i="18"/>
  <c r="W15" i="18"/>
  <c r="Q15" i="18"/>
  <c r="O15" i="18"/>
  <c r="K15" i="18"/>
  <c r="I15" i="18"/>
  <c r="G15" i="18"/>
  <c r="AZ14" i="18"/>
  <c r="AY14" i="18"/>
  <c r="AW14" i="18"/>
  <c r="AV14" i="18"/>
  <c r="AS14" i="18"/>
  <c r="AQ14" i="18"/>
  <c r="AM14" i="18"/>
  <c r="AK14" i="18"/>
  <c r="AI14" i="18"/>
  <c r="AG14" i="18"/>
  <c r="X14" i="18"/>
  <c r="W14" i="18"/>
  <c r="Q14" i="18"/>
  <c r="O14" i="18"/>
  <c r="K14" i="18"/>
  <c r="I14" i="18"/>
  <c r="G14" i="18"/>
  <c r="E14" i="18"/>
  <c r="L176" i="17"/>
  <c r="K176" i="17"/>
  <c r="I176" i="17"/>
  <c r="D176" i="17"/>
  <c r="L174" i="17"/>
  <c r="K174" i="17"/>
  <c r="I174" i="17"/>
  <c r="D174" i="17"/>
  <c r="L172" i="17"/>
  <c r="K172" i="17"/>
  <c r="I172" i="17"/>
  <c r="D172" i="17"/>
  <c r="T170" i="17"/>
  <c r="S170" i="17"/>
  <c r="L170" i="17"/>
  <c r="J170" i="17"/>
  <c r="D170" i="17"/>
  <c r="L166" i="17"/>
  <c r="K166" i="17"/>
  <c r="I166" i="17"/>
  <c r="D166" i="17"/>
  <c r="L164" i="17"/>
  <c r="K164" i="17"/>
  <c r="I164" i="17"/>
  <c r="D164" i="17"/>
  <c r="L162" i="17"/>
  <c r="K162" i="17"/>
  <c r="I162" i="17"/>
  <c r="D162" i="17"/>
  <c r="T160" i="17"/>
  <c r="S160" i="17"/>
  <c r="L160" i="17"/>
  <c r="J160" i="17"/>
  <c r="D160" i="17"/>
  <c r="I156" i="17"/>
  <c r="E156" i="17"/>
  <c r="C156" i="17"/>
  <c r="B156" i="17"/>
  <c r="P154" i="17" s="1"/>
  <c r="L154" i="17"/>
  <c r="K154" i="17"/>
  <c r="I154" i="17"/>
  <c r="D154" i="17"/>
  <c r="L152" i="17"/>
  <c r="K152" i="17"/>
  <c r="I152" i="17"/>
  <c r="D152" i="17"/>
  <c r="L150" i="17"/>
  <c r="J150" i="17"/>
  <c r="D150" i="17"/>
  <c r="T77" i="17"/>
  <c r="S77" i="17"/>
  <c r="AF57" i="17"/>
  <c r="AE57" i="17"/>
  <c r="AD57" i="17"/>
  <c r="D57" i="17"/>
  <c r="C57" i="17"/>
  <c r="B57" i="17"/>
  <c r="AF52" i="17"/>
  <c r="AE52" i="17"/>
  <c r="AD52" i="17"/>
  <c r="AP47" i="17"/>
  <c r="AN47" i="17"/>
  <c r="AM47" i="17"/>
  <c r="AJ47" i="17"/>
  <c r="AU44" i="17" s="1"/>
  <c r="AH47" i="17"/>
  <c r="AG47" i="17"/>
  <c r="AF47" i="17"/>
  <c r="N47" i="17"/>
  <c r="L47" i="17"/>
  <c r="K47" i="17"/>
  <c r="H47" i="17"/>
  <c r="F47" i="17"/>
  <c r="E47" i="17"/>
  <c r="D47" i="17"/>
  <c r="AZ46" i="17"/>
  <c r="AY46" i="17"/>
  <c r="AW46" i="17"/>
  <c r="AV46" i="17"/>
  <c r="AU46" i="17"/>
  <c r="AQ46" i="17"/>
  <c r="AK46" i="17"/>
  <c r="AI46" i="17"/>
  <c r="AE46" i="17"/>
  <c r="X46" i="17"/>
  <c r="J324" i="35" s="1"/>
  <c r="W46" i="17"/>
  <c r="A324" i="35" s="1"/>
  <c r="O46" i="17"/>
  <c r="I46" i="17"/>
  <c r="C46" i="17"/>
  <c r="AZ45" i="17"/>
  <c r="AY45" i="17"/>
  <c r="AW45" i="17"/>
  <c r="AV45" i="17"/>
  <c r="AU45" i="17"/>
  <c r="AQ45" i="17"/>
  <c r="AK45" i="17"/>
  <c r="AI45" i="17"/>
  <c r="AE45" i="17"/>
  <c r="X45" i="17"/>
  <c r="J323" i="35" s="1"/>
  <c r="W45" i="17"/>
  <c r="A323" i="35" s="1"/>
  <c r="O45" i="17"/>
  <c r="I45" i="17"/>
  <c r="C45" i="17"/>
  <c r="AZ44" i="17"/>
  <c r="AY44" i="17"/>
  <c r="AW44" i="17"/>
  <c r="AV44" i="17"/>
  <c r="AQ44" i="17"/>
  <c r="AK44" i="17"/>
  <c r="AI44" i="17"/>
  <c r="AE44" i="17"/>
  <c r="X44" i="17"/>
  <c r="J322" i="35" s="1"/>
  <c r="W44" i="17"/>
  <c r="A322" i="35" s="1"/>
  <c r="O44" i="17"/>
  <c r="I44" i="17"/>
  <c r="C44" i="17"/>
  <c r="AZ43" i="17"/>
  <c r="AY43" i="17"/>
  <c r="AW43" i="17"/>
  <c r="AV43" i="17"/>
  <c r="AU43" i="17"/>
  <c r="AQ43" i="17"/>
  <c r="AK43" i="17"/>
  <c r="AI43" i="17"/>
  <c r="AE43" i="17"/>
  <c r="X43" i="17"/>
  <c r="J321" i="35" s="1"/>
  <c r="W43" i="17"/>
  <c r="A321" i="35" s="1"/>
  <c r="O43" i="17"/>
  <c r="I43" i="17"/>
  <c r="C43" i="17"/>
  <c r="AP38" i="17"/>
  <c r="AN38" i="17"/>
  <c r="AM38" i="17"/>
  <c r="AJ38" i="17"/>
  <c r="AU35" i="17" s="1"/>
  <c r="AH38" i="17"/>
  <c r="AG38" i="17"/>
  <c r="AF38" i="17"/>
  <c r="N38" i="17"/>
  <c r="L38" i="17"/>
  <c r="K38" i="17"/>
  <c r="H38" i="17"/>
  <c r="F38" i="17"/>
  <c r="E38" i="17"/>
  <c r="D38" i="17"/>
  <c r="AW37" i="17"/>
  <c r="AV37" i="17"/>
  <c r="AU37" i="17"/>
  <c r="AQ37" i="17"/>
  <c r="AO37" i="17"/>
  <c r="AK37" i="17"/>
  <c r="AE37" i="17"/>
  <c r="X37" i="17"/>
  <c r="J320" i="35" s="1"/>
  <c r="W37" i="17"/>
  <c r="A320" i="35" s="1"/>
  <c r="O37" i="17"/>
  <c r="M37" i="17"/>
  <c r="I37" i="17"/>
  <c r="G37" i="17"/>
  <c r="C37" i="17"/>
  <c r="AZ36" i="17"/>
  <c r="AY36" i="17"/>
  <c r="AW36" i="17"/>
  <c r="AV36" i="17"/>
  <c r="AU36" i="17"/>
  <c r="AQ36" i="17"/>
  <c r="AO36" i="17"/>
  <c r="AK36" i="17"/>
  <c r="AI36" i="17"/>
  <c r="AE36" i="17"/>
  <c r="X36" i="17"/>
  <c r="J319" i="35" s="1"/>
  <c r="W36" i="17"/>
  <c r="A319" i="35" s="1"/>
  <c r="O36" i="17"/>
  <c r="M36" i="17"/>
  <c r="I36" i="17"/>
  <c r="G36" i="17"/>
  <c r="C36" i="17"/>
  <c r="AZ35" i="17"/>
  <c r="AY35" i="17"/>
  <c r="AW35" i="17"/>
  <c r="AV35" i="17"/>
  <c r="AQ35" i="17"/>
  <c r="AO35" i="17"/>
  <c r="AK35" i="17"/>
  <c r="AI35" i="17"/>
  <c r="AE35" i="17"/>
  <c r="X35" i="17"/>
  <c r="J318" i="35" s="1"/>
  <c r="W35" i="17"/>
  <c r="A318" i="35" s="1"/>
  <c r="O35" i="17"/>
  <c r="M35" i="17"/>
  <c r="I35" i="17"/>
  <c r="G35" i="17"/>
  <c r="C35" i="17"/>
  <c r="AZ34" i="17"/>
  <c r="AY34" i="17"/>
  <c r="AW34" i="17"/>
  <c r="AV34" i="17"/>
  <c r="AU34" i="17"/>
  <c r="AQ34" i="17"/>
  <c r="AO34" i="17"/>
  <c r="AK34" i="17"/>
  <c r="AI34" i="17"/>
  <c r="AE34" i="17"/>
  <c r="X34" i="17"/>
  <c r="J317" i="35" s="1"/>
  <c r="W34" i="17"/>
  <c r="A317" i="35" s="1"/>
  <c r="O34" i="17"/>
  <c r="M34" i="17"/>
  <c r="I34" i="17"/>
  <c r="G34" i="17"/>
  <c r="C34" i="17"/>
  <c r="AZ33" i="17"/>
  <c r="AY33" i="17"/>
  <c r="AW33" i="17"/>
  <c r="AV33" i="17"/>
  <c r="AU33" i="17"/>
  <c r="AQ33" i="17"/>
  <c r="AO33" i="17"/>
  <c r="AK33" i="17"/>
  <c r="AI33" i="17"/>
  <c r="AE33" i="17"/>
  <c r="X33" i="17"/>
  <c r="J316" i="35" s="1"/>
  <c r="W33" i="17"/>
  <c r="A316" i="35" s="1"/>
  <c r="O33" i="17"/>
  <c r="M33" i="17"/>
  <c r="I33" i="17"/>
  <c r="G33" i="17"/>
  <c r="C33" i="17"/>
  <c r="AZ32" i="17"/>
  <c r="AY32" i="17"/>
  <c r="AW32" i="17"/>
  <c r="AV32" i="17"/>
  <c r="AU32" i="17"/>
  <c r="AQ32" i="17"/>
  <c r="AO32" i="17"/>
  <c r="AK32" i="17"/>
  <c r="AI32" i="17"/>
  <c r="AE32" i="17"/>
  <c r="X32" i="17"/>
  <c r="J315" i="35" s="1"/>
  <c r="W32" i="17"/>
  <c r="A315" i="35" s="1"/>
  <c r="O32" i="17"/>
  <c r="M32" i="17"/>
  <c r="I32" i="17"/>
  <c r="G32" i="17"/>
  <c r="C32" i="17"/>
  <c r="AP27" i="17"/>
  <c r="AN27" i="17"/>
  <c r="AM27" i="17"/>
  <c r="AL27" i="17"/>
  <c r="AH27" i="17"/>
  <c r="AF27" i="17"/>
  <c r="AE27" i="17"/>
  <c r="N27" i="17"/>
  <c r="L27" i="17"/>
  <c r="K27" i="17"/>
  <c r="J27" i="17"/>
  <c r="F27" i="17"/>
  <c r="D27" i="17"/>
  <c r="C27" i="17"/>
  <c r="AW26" i="17"/>
  <c r="AV26" i="17"/>
  <c r="AU26" i="17"/>
  <c r="AP26" i="17"/>
  <c r="AG52" i="17" s="1"/>
  <c r="AK26" i="17"/>
  <c r="AZ26" i="17" s="1"/>
  <c r="AI26" i="17"/>
  <c r="AY26" i="17" s="1"/>
  <c r="AG26" i="17"/>
  <c r="X26" i="17"/>
  <c r="J314" i="35" s="1"/>
  <c r="A314" i="35"/>
  <c r="O26" i="17"/>
  <c r="M26" i="17"/>
  <c r="I26" i="17"/>
  <c r="G26" i="17"/>
  <c r="E26" i="17"/>
  <c r="AW25" i="17"/>
  <c r="AV25" i="17"/>
  <c r="AU25" i="17"/>
  <c r="AQ25" i="17"/>
  <c r="AO25" i="17"/>
  <c r="AK25" i="17"/>
  <c r="AZ25" i="17" s="1"/>
  <c r="AI25" i="17"/>
  <c r="AG25" i="17"/>
  <c r="X25" i="17"/>
  <c r="J313" i="35" s="1"/>
  <c r="A313" i="35"/>
  <c r="O25" i="17"/>
  <c r="M25" i="17"/>
  <c r="I25" i="17"/>
  <c r="G25" i="17"/>
  <c r="E25" i="17"/>
  <c r="AZ24" i="17"/>
  <c r="AW24" i="17"/>
  <c r="AV24" i="17"/>
  <c r="AU24" i="17"/>
  <c r="AQ24" i="17"/>
  <c r="AO24" i="17"/>
  <c r="AK24" i="17"/>
  <c r="AY24" i="17" s="1"/>
  <c r="AI24" i="17"/>
  <c r="AG24" i="17"/>
  <c r="X24" i="17"/>
  <c r="J312" i="35" s="1"/>
  <c r="A312" i="35"/>
  <c r="O24" i="17"/>
  <c r="M24" i="17"/>
  <c r="I24" i="17"/>
  <c r="G24" i="17"/>
  <c r="E24" i="17"/>
  <c r="AW23" i="17"/>
  <c r="AV23" i="17"/>
  <c r="AU23" i="17"/>
  <c r="AQ23" i="17"/>
  <c r="AO23" i="17"/>
  <c r="AK23" i="17"/>
  <c r="AZ23" i="17" s="1"/>
  <c r="AI23" i="17"/>
  <c r="AG23" i="17"/>
  <c r="X23" i="17"/>
  <c r="J311" i="35" s="1"/>
  <c r="A311" i="35"/>
  <c r="O23" i="17"/>
  <c r="M23" i="17"/>
  <c r="I23" i="17"/>
  <c r="G23" i="17"/>
  <c r="E23" i="17"/>
  <c r="AY22" i="17"/>
  <c r="AW22" i="17"/>
  <c r="AV22" i="17"/>
  <c r="AU22" i="17"/>
  <c r="AQ22" i="17"/>
  <c r="AO22" i="17"/>
  <c r="AK22" i="17"/>
  <c r="AZ22" i="17" s="1"/>
  <c r="AI22" i="17"/>
  <c r="AG22" i="17"/>
  <c r="X22" i="17"/>
  <c r="J310" i="35" s="1"/>
  <c r="A310" i="35"/>
  <c r="O22" i="17"/>
  <c r="M22" i="17"/>
  <c r="I22" i="17"/>
  <c r="G22" i="17"/>
  <c r="E22" i="17"/>
  <c r="AR17" i="17"/>
  <c r="AP17" i="17"/>
  <c r="AO17" i="17"/>
  <c r="AW17" i="17" s="1"/>
  <c r="AL17" i="17"/>
  <c r="AJ17" i="17"/>
  <c r="AG53" i="17" s="1"/>
  <c r="AH17" i="17"/>
  <c r="AF53" i="17" s="1"/>
  <c r="AF17" i="17"/>
  <c r="AE53" i="17" s="1"/>
  <c r="AE17" i="17"/>
  <c r="P17" i="17"/>
  <c r="N17" i="17"/>
  <c r="M17" i="17"/>
  <c r="J17" i="17"/>
  <c r="H17" i="17"/>
  <c r="E53" i="17" s="1"/>
  <c r="F17" i="17"/>
  <c r="D53" i="17" s="1"/>
  <c r="D17" i="17"/>
  <c r="C17" i="17"/>
  <c r="AZ16" i="17"/>
  <c r="AY16" i="17"/>
  <c r="AW16" i="17"/>
  <c r="AV16" i="17"/>
  <c r="AU16" i="17"/>
  <c r="AS16" i="17"/>
  <c r="AQ16" i="17"/>
  <c r="AM16" i="17"/>
  <c r="AK16" i="17"/>
  <c r="AI16" i="17"/>
  <c r="AG16" i="17"/>
  <c r="X16" i="17"/>
  <c r="W16" i="17"/>
  <c r="Q16" i="17"/>
  <c r="O16" i="17"/>
  <c r="K16" i="17"/>
  <c r="I16" i="17"/>
  <c r="G16" i="17"/>
  <c r="E16" i="17"/>
  <c r="AW15" i="17"/>
  <c r="AV15" i="17"/>
  <c r="AU15" i="17"/>
  <c r="AS15" i="17"/>
  <c r="AM15" i="17"/>
  <c r="AK15" i="17"/>
  <c r="X15" i="17"/>
  <c r="W15" i="17"/>
  <c r="Q15" i="17"/>
  <c r="O15" i="17"/>
  <c r="K15" i="17"/>
  <c r="I15" i="17"/>
  <c r="G15" i="17"/>
  <c r="AZ14" i="17"/>
  <c r="AY14" i="17"/>
  <c r="AW14" i="17"/>
  <c r="AV14" i="17"/>
  <c r="AS14" i="17"/>
  <c r="AQ14" i="17"/>
  <c r="AM14" i="17"/>
  <c r="AK14" i="17"/>
  <c r="AI14" i="17"/>
  <c r="AG14" i="17"/>
  <c r="X14" i="17"/>
  <c r="W14" i="17"/>
  <c r="Q14" i="17"/>
  <c r="O14" i="17"/>
  <c r="K14" i="17"/>
  <c r="I14" i="17"/>
  <c r="G14" i="17"/>
  <c r="E14" i="17"/>
  <c r="L176" i="16"/>
  <c r="K176" i="16"/>
  <c r="I176" i="16"/>
  <c r="D176" i="16"/>
  <c r="L174" i="16"/>
  <c r="K174" i="16"/>
  <c r="I174" i="16"/>
  <c r="D174" i="16"/>
  <c r="L172" i="16"/>
  <c r="K172" i="16"/>
  <c r="I172" i="16"/>
  <c r="D172" i="16"/>
  <c r="T170" i="16"/>
  <c r="S170" i="16"/>
  <c r="L170" i="16"/>
  <c r="J170" i="16"/>
  <c r="D170" i="16"/>
  <c r="L166" i="16"/>
  <c r="K166" i="16"/>
  <c r="I166" i="16"/>
  <c r="D166" i="16"/>
  <c r="L164" i="16"/>
  <c r="K164" i="16"/>
  <c r="I164" i="16"/>
  <c r="D164" i="16"/>
  <c r="L162" i="16"/>
  <c r="K162" i="16"/>
  <c r="I162" i="16"/>
  <c r="D162" i="16"/>
  <c r="T160" i="16"/>
  <c r="S160" i="16"/>
  <c r="L160" i="16"/>
  <c r="J160" i="16"/>
  <c r="D160" i="16"/>
  <c r="I156" i="16"/>
  <c r="E156" i="16"/>
  <c r="C156" i="16"/>
  <c r="B156" i="16"/>
  <c r="P156" i="16" s="1"/>
  <c r="L154" i="16"/>
  <c r="K154" i="16"/>
  <c r="I154" i="16"/>
  <c r="D154" i="16"/>
  <c r="L152" i="16"/>
  <c r="K152" i="16"/>
  <c r="I152" i="16"/>
  <c r="D152" i="16"/>
  <c r="T150" i="16"/>
  <c r="S150" i="16"/>
  <c r="L150" i="16"/>
  <c r="J150" i="16"/>
  <c r="D150" i="16"/>
  <c r="T77" i="16"/>
  <c r="S77" i="16"/>
  <c r="AF57" i="16"/>
  <c r="AE57" i="16"/>
  <c r="AD57" i="16"/>
  <c r="D57" i="16"/>
  <c r="C57" i="16"/>
  <c r="B57" i="16"/>
  <c r="AF52" i="16"/>
  <c r="AE52" i="16"/>
  <c r="AD52" i="16"/>
  <c r="AP47" i="16"/>
  <c r="AN47" i="16"/>
  <c r="AM47" i="16"/>
  <c r="AJ47" i="16"/>
  <c r="AH47" i="16"/>
  <c r="AG47" i="16"/>
  <c r="AF47" i="16"/>
  <c r="N47" i="16"/>
  <c r="L47" i="16"/>
  <c r="K47" i="16"/>
  <c r="H47" i="16"/>
  <c r="F47" i="16"/>
  <c r="E47" i="16"/>
  <c r="D47" i="16"/>
  <c r="AZ46" i="16"/>
  <c r="AY46" i="16"/>
  <c r="AW46" i="16"/>
  <c r="AV46" i="16"/>
  <c r="AU46" i="16"/>
  <c r="AQ46" i="16"/>
  <c r="AK46" i="16"/>
  <c r="AI46" i="16"/>
  <c r="AE46" i="16"/>
  <c r="X46" i="16"/>
  <c r="J288" i="35" s="1"/>
  <c r="W46" i="16"/>
  <c r="A288" i="35" s="1"/>
  <c r="O46" i="16"/>
  <c r="I46" i="16"/>
  <c r="G46" i="16"/>
  <c r="C46" i="16"/>
  <c r="AZ45" i="16"/>
  <c r="AY45" i="16"/>
  <c r="AW45" i="16"/>
  <c r="AV45" i="16"/>
  <c r="AU45" i="16"/>
  <c r="AQ45" i="16"/>
  <c r="AK45" i="16"/>
  <c r="AI45" i="16"/>
  <c r="AE45" i="16"/>
  <c r="X45" i="16"/>
  <c r="J287" i="35" s="1"/>
  <c r="W45" i="16"/>
  <c r="A287" i="35" s="1"/>
  <c r="O45" i="16"/>
  <c r="I45" i="16"/>
  <c r="G45" i="16"/>
  <c r="C45" i="16"/>
  <c r="AZ44" i="16"/>
  <c r="AY44" i="16"/>
  <c r="AW44" i="16"/>
  <c r="AV44" i="16"/>
  <c r="AU44" i="16"/>
  <c r="AQ44" i="16"/>
  <c r="AK44" i="16"/>
  <c r="AI44" i="16"/>
  <c r="AE44" i="16"/>
  <c r="X44" i="16"/>
  <c r="J286" i="35" s="1"/>
  <c r="W44" i="16"/>
  <c r="A286" i="35" s="1"/>
  <c r="O44" i="16"/>
  <c r="I44" i="16"/>
  <c r="G44" i="16"/>
  <c r="C44" i="16"/>
  <c r="AZ43" i="16"/>
  <c r="AY43" i="16"/>
  <c r="AW43" i="16"/>
  <c r="AV43" i="16"/>
  <c r="AU43" i="16"/>
  <c r="AQ43" i="16"/>
  <c r="AK43" i="16"/>
  <c r="AI43" i="16"/>
  <c r="AE43" i="16"/>
  <c r="X43" i="16"/>
  <c r="J285" i="35" s="1"/>
  <c r="W43" i="16"/>
  <c r="A285" i="35" s="1"/>
  <c r="O43" i="16"/>
  <c r="I43" i="16"/>
  <c r="G43" i="16"/>
  <c r="C43" i="16"/>
  <c r="AP38" i="16"/>
  <c r="AN38" i="16"/>
  <c r="AM38" i="16"/>
  <c r="AJ38" i="16"/>
  <c r="AU35" i="16" s="1"/>
  <c r="AH38" i="16"/>
  <c r="AG38" i="16"/>
  <c r="AF38" i="16"/>
  <c r="N38" i="16"/>
  <c r="L38" i="16"/>
  <c r="K38" i="16"/>
  <c r="H38" i="16"/>
  <c r="F38" i="16"/>
  <c r="E38" i="16"/>
  <c r="D38" i="16"/>
  <c r="AW37" i="16"/>
  <c r="AV37" i="16"/>
  <c r="AU37" i="16"/>
  <c r="AQ37" i="16"/>
  <c r="AO37" i="16"/>
  <c r="AK37" i="16"/>
  <c r="AE37" i="16"/>
  <c r="X37" i="16"/>
  <c r="J284" i="35" s="1"/>
  <c r="W37" i="16"/>
  <c r="A284" i="35" s="1"/>
  <c r="O37" i="16"/>
  <c r="M37" i="16"/>
  <c r="I37" i="16"/>
  <c r="G37" i="16"/>
  <c r="C37" i="16"/>
  <c r="AZ36" i="16"/>
  <c r="AY36" i="16"/>
  <c r="AW36" i="16"/>
  <c r="AV36" i="16"/>
  <c r="AU36" i="16"/>
  <c r="AQ36" i="16"/>
  <c r="AO36" i="16"/>
  <c r="AK36" i="16"/>
  <c r="AI36" i="16"/>
  <c r="AE36" i="16"/>
  <c r="X36" i="16"/>
  <c r="J283" i="35" s="1"/>
  <c r="W36" i="16"/>
  <c r="A283" i="35" s="1"/>
  <c r="O36" i="16"/>
  <c r="M36" i="16"/>
  <c r="I36" i="16"/>
  <c r="G36" i="16"/>
  <c r="C36" i="16"/>
  <c r="AZ35" i="16"/>
  <c r="AY35" i="16"/>
  <c r="AW35" i="16"/>
  <c r="AV35" i="16"/>
  <c r="AQ35" i="16"/>
  <c r="AO35" i="16"/>
  <c r="AK35" i="16"/>
  <c r="AI35" i="16"/>
  <c r="AE35" i="16"/>
  <c r="X35" i="16"/>
  <c r="J282" i="35" s="1"/>
  <c r="W35" i="16"/>
  <c r="A282" i="35" s="1"/>
  <c r="O35" i="16"/>
  <c r="M35" i="16"/>
  <c r="I35" i="16"/>
  <c r="G35" i="16"/>
  <c r="C35" i="16"/>
  <c r="AZ34" i="16"/>
  <c r="AY34" i="16"/>
  <c r="AW34" i="16"/>
  <c r="AV34" i="16"/>
  <c r="AU34" i="16"/>
  <c r="AQ34" i="16"/>
  <c r="AO34" i="16"/>
  <c r="AK34" i="16"/>
  <c r="AI34" i="16"/>
  <c r="AE34" i="16"/>
  <c r="X34" i="16"/>
  <c r="J281" i="35" s="1"/>
  <c r="W34" i="16"/>
  <c r="A281" i="35" s="1"/>
  <c r="O34" i="16"/>
  <c r="M34" i="16"/>
  <c r="I34" i="16"/>
  <c r="G34" i="16"/>
  <c r="C34" i="16"/>
  <c r="AZ33" i="16"/>
  <c r="AY33" i="16"/>
  <c r="AW33" i="16"/>
  <c r="AV33" i="16"/>
  <c r="AU33" i="16"/>
  <c r="AQ33" i="16"/>
  <c r="AO33" i="16"/>
  <c r="AK33" i="16"/>
  <c r="AI33" i="16"/>
  <c r="AE33" i="16"/>
  <c r="X33" i="16"/>
  <c r="J280" i="35" s="1"/>
  <c r="W33" i="16"/>
  <c r="A280" i="35" s="1"/>
  <c r="O33" i="16"/>
  <c r="M33" i="16"/>
  <c r="I33" i="16"/>
  <c r="G33" i="16"/>
  <c r="C33" i="16"/>
  <c r="AZ32" i="16"/>
  <c r="AY32" i="16"/>
  <c r="AW32" i="16"/>
  <c r="AV32" i="16"/>
  <c r="AU32" i="16"/>
  <c r="AQ32" i="16"/>
  <c r="AO32" i="16"/>
  <c r="AK32" i="16"/>
  <c r="AI32" i="16"/>
  <c r="AE32" i="16"/>
  <c r="X32" i="16"/>
  <c r="J279" i="35" s="1"/>
  <c r="W32" i="16"/>
  <c r="A279" i="35" s="1"/>
  <c r="O32" i="16"/>
  <c r="M32" i="16"/>
  <c r="I32" i="16"/>
  <c r="G32" i="16"/>
  <c r="C32" i="16"/>
  <c r="AN27" i="16"/>
  <c r="AM27" i="16"/>
  <c r="AL27" i="16"/>
  <c r="AH27" i="16"/>
  <c r="AF27" i="16"/>
  <c r="AE27" i="16"/>
  <c r="N27" i="16"/>
  <c r="L27" i="16"/>
  <c r="K27" i="16"/>
  <c r="J27" i="16"/>
  <c r="F27" i="16"/>
  <c r="D27" i="16"/>
  <c r="C27" i="16"/>
  <c r="AW26" i="16"/>
  <c r="AV26" i="16"/>
  <c r="AU26" i="16"/>
  <c r="AP26" i="16"/>
  <c r="AQ26" i="16" s="1"/>
  <c r="AK26" i="16"/>
  <c r="AZ26" i="16" s="1"/>
  <c r="AI26" i="16"/>
  <c r="AY26" i="16" s="1"/>
  <c r="AG26" i="16"/>
  <c r="X26" i="16"/>
  <c r="J278" i="35" s="1"/>
  <c r="A278" i="35"/>
  <c r="O26" i="16"/>
  <c r="M26" i="16"/>
  <c r="I26" i="16"/>
  <c r="G26" i="16"/>
  <c r="E26" i="16"/>
  <c r="AW25" i="16"/>
  <c r="AV25" i="16"/>
  <c r="AU25" i="16"/>
  <c r="AQ25" i="16"/>
  <c r="AO25" i="16"/>
  <c r="AK25" i="16"/>
  <c r="AZ25" i="16" s="1"/>
  <c r="AI25" i="16"/>
  <c r="AG25" i="16"/>
  <c r="X25" i="16"/>
  <c r="J277" i="35" s="1"/>
  <c r="A277" i="35"/>
  <c r="O25" i="16"/>
  <c r="M25" i="16"/>
  <c r="I25" i="16"/>
  <c r="G25" i="16"/>
  <c r="E25" i="16"/>
  <c r="AW24" i="16"/>
  <c r="AV24" i="16"/>
  <c r="AU24" i="16"/>
  <c r="AQ24" i="16"/>
  <c r="AO24" i="16"/>
  <c r="AK24" i="16"/>
  <c r="AZ24" i="16" s="1"/>
  <c r="AI24" i="16"/>
  <c r="AG24" i="16"/>
  <c r="X24" i="16"/>
  <c r="J276" i="35" s="1"/>
  <c r="A276" i="35"/>
  <c r="O24" i="16"/>
  <c r="M24" i="16"/>
  <c r="I24" i="16"/>
  <c r="G24" i="16"/>
  <c r="E24" i="16"/>
  <c r="AW23" i="16"/>
  <c r="AV23" i="16"/>
  <c r="AU23" i="16"/>
  <c r="AQ23" i="16"/>
  <c r="AO23" i="16"/>
  <c r="AK23" i="16"/>
  <c r="AZ23" i="16" s="1"/>
  <c r="AI23" i="16"/>
  <c r="AG23" i="16"/>
  <c r="X23" i="16"/>
  <c r="J275" i="35" s="1"/>
  <c r="A275" i="35"/>
  <c r="O23" i="16"/>
  <c r="M23" i="16"/>
  <c r="I23" i="16"/>
  <c r="G23" i="16"/>
  <c r="E23" i="16"/>
  <c r="AW22" i="16"/>
  <c r="AV22" i="16"/>
  <c r="AU22" i="16"/>
  <c r="AQ22" i="16"/>
  <c r="AO22" i="16"/>
  <c r="AK22" i="16"/>
  <c r="AZ22" i="16" s="1"/>
  <c r="AI22" i="16"/>
  <c r="AG22" i="16"/>
  <c r="X22" i="16"/>
  <c r="J274" i="35" s="1"/>
  <c r="A274" i="35"/>
  <c r="O22" i="16"/>
  <c r="M22" i="16"/>
  <c r="I22" i="16"/>
  <c r="G22" i="16"/>
  <c r="E22" i="16"/>
  <c r="AR17" i="16"/>
  <c r="AP17" i="16"/>
  <c r="AO17" i="16"/>
  <c r="AL17" i="16"/>
  <c r="AJ17" i="16"/>
  <c r="AG53" i="16" s="1"/>
  <c r="AH17" i="16"/>
  <c r="AF53" i="16" s="1"/>
  <c r="AF17" i="16"/>
  <c r="AE53" i="16" s="1"/>
  <c r="AE17" i="16"/>
  <c r="AW17" i="16" s="1"/>
  <c r="P17" i="16"/>
  <c r="N17" i="16"/>
  <c r="M17" i="16"/>
  <c r="J17" i="16"/>
  <c r="H17" i="16"/>
  <c r="E53" i="16" s="1"/>
  <c r="F17" i="16"/>
  <c r="D53" i="16" s="1"/>
  <c r="D17" i="16"/>
  <c r="C17" i="16"/>
  <c r="AZ16" i="16"/>
  <c r="AY16" i="16"/>
  <c r="AW16" i="16"/>
  <c r="AV16" i="16"/>
  <c r="AU16" i="16"/>
  <c r="AS16" i="16"/>
  <c r="AQ16" i="16"/>
  <c r="AM16" i="16"/>
  <c r="AK16" i="16"/>
  <c r="AI16" i="16"/>
  <c r="AG16" i="16"/>
  <c r="X16" i="16"/>
  <c r="W16" i="16"/>
  <c r="Q16" i="16"/>
  <c r="O16" i="16"/>
  <c r="K16" i="16"/>
  <c r="I16" i="16"/>
  <c r="G16" i="16"/>
  <c r="E16" i="16"/>
  <c r="AW15" i="16"/>
  <c r="AV15" i="16"/>
  <c r="AU15" i="16"/>
  <c r="AS15" i="16"/>
  <c r="AM15" i="16"/>
  <c r="AK15" i="16"/>
  <c r="X15" i="16"/>
  <c r="W15" i="16"/>
  <c r="Q15" i="16"/>
  <c r="O15" i="16"/>
  <c r="K15" i="16"/>
  <c r="I15" i="16"/>
  <c r="G15" i="16"/>
  <c r="AZ14" i="16"/>
  <c r="AY14" i="16"/>
  <c r="AW14" i="16"/>
  <c r="AV14" i="16"/>
  <c r="AS14" i="16"/>
  <c r="AQ14" i="16"/>
  <c r="AM14" i="16"/>
  <c r="AK14" i="16"/>
  <c r="AI14" i="16"/>
  <c r="AG14" i="16"/>
  <c r="X14" i="16"/>
  <c r="W14" i="16"/>
  <c r="Q14" i="16"/>
  <c r="O14" i="16"/>
  <c r="K14" i="16"/>
  <c r="I14" i="16"/>
  <c r="G14" i="16"/>
  <c r="E14" i="16"/>
  <c r="L176" i="15"/>
  <c r="K176" i="15"/>
  <c r="I176" i="15"/>
  <c r="D176" i="15"/>
  <c r="L174" i="15"/>
  <c r="K174" i="15"/>
  <c r="I174" i="15"/>
  <c r="D174" i="15"/>
  <c r="L172" i="15"/>
  <c r="K172" i="15"/>
  <c r="I172" i="15"/>
  <c r="D172" i="15"/>
  <c r="T170" i="15"/>
  <c r="S170" i="15"/>
  <c r="L170" i="15"/>
  <c r="J170" i="15"/>
  <c r="D170" i="15"/>
  <c r="L166" i="15"/>
  <c r="K166" i="15"/>
  <c r="I166" i="15"/>
  <c r="D166" i="15"/>
  <c r="L164" i="15"/>
  <c r="K164" i="15"/>
  <c r="I164" i="15"/>
  <c r="D164" i="15"/>
  <c r="L162" i="15"/>
  <c r="K162" i="15"/>
  <c r="I162" i="15"/>
  <c r="D162" i="15"/>
  <c r="T160" i="15"/>
  <c r="S160" i="15"/>
  <c r="L160" i="15"/>
  <c r="J160" i="15"/>
  <c r="D160" i="15"/>
  <c r="E156" i="15"/>
  <c r="C156" i="15"/>
  <c r="B156" i="15"/>
  <c r="P156" i="15" s="1"/>
  <c r="L154" i="15"/>
  <c r="K154" i="15"/>
  <c r="I154" i="15"/>
  <c r="D154" i="15"/>
  <c r="L152" i="15"/>
  <c r="K152" i="15"/>
  <c r="I152" i="15"/>
  <c r="D152" i="15"/>
  <c r="T150" i="15"/>
  <c r="S150" i="15"/>
  <c r="L150" i="15"/>
  <c r="J150" i="15"/>
  <c r="D150" i="15"/>
  <c r="T77" i="15"/>
  <c r="S77" i="15"/>
  <c r="AF57" i="15"/>
  <c r="AE57" i="15"/>
  <c r="AD57" i="15"/>
  <c r="D57" i="15"/>
  <c r="C57" i="15"/>
  <c r="B57" i="15"/>
  <c r="AF52" i="15"/>
  <c r="AE52" i="15"/>
  <c r="AD52" i="15"/>
  <c r="AP47" i="15"/>
  <c r="AN47" i="15"/>
  <c r="AM47" i="15"/>
  <c r="AJ47" i="15"/>
  <c r="AU44" i="15" s="1"/>
  <c r="AH47" i="15"/>
  <c r="AG47" i="15"/>
  <c r="AF47" i="15"/>
  <c r="N47" i="15"/>
  <c r="L47" i="15"/>
  <c r="K47" i="15"/>
  <c r="H47" i="15"/>
  <c r="F47" i="15"/>
  <c r="E47" i="15"/>
  <c r="D47" i="15"/>
  <c r="AZ46" i="15"/>
  <c r="AY46" i="15"/>
  <c r="AW46" i="15"/>
  <c r="AV46" i="15"/>
  <c r="AU46" i="15"/>
  <c r="AQ46" i="15"/>
  <c r="AK46" i="15"/>
  <c r="AI46" i="15"/>
  <c r="AE46" i="15"/>
  <c r="X46" i="15"/>
  <c r="J270" i="35" s="1"/>
  <c r="W46" i="15"/>
  <c r="A270" i="35" s="1"/>
  <c r="O46" i="15"/>
  <c r="I46" i="15"/>
  <c r="G46" i="15"/>
  <c r="C46" i="15"/>
  <c r="AZ45" i="15"/>
  <c r="AY45" i="15"/>
  <c r="AW45" i="15"/>
  <c r="AV45" i="15"/>
  <c r="AU45" i="15"/>
  <c r="AQ45" i="15"/>
  <c r="AK45" i="15"/>
  <c r="AI45" i="15"/>
  <c r="AE45" i="15"/>
  <c r="X45" i="15"/>
  <c r="J269" i="35" s="1"/>
  <c r="W45" i="15"/>
  <c r="A269" i="35" s="1"/>
  <c r="O45" i="15"/>
  <c r="I45" i="15"/>
  <c r="G45" i="15"/>
  <c r="C45" i="15"/>
  <c r="AZ44" i="15"/>
  <c r="AY44" i="15"/>
  <c r="AW44" i="15"/>
  <c r="AV44" i="15"/>
  <c r="AQ44" i="15"/>
  <c r="AK44" i="15"/>
  <c r="AI44" i="15"/>
  <c r="AE44" i="15"/>
  <c r="X44" i="15"/>
  <c r="J268" i="35" s="1"/>
  <c r="W44" i="15"/>
  <c r="A268" i="35" s="1"/>
  <c r="O44" i="15"/>
  <c r="I44" i="15"/>
  <c r="G44" i="15"/>
  <c r="C44" i="15"/>
  <c r="AZ43" i="15"/>
  <c r="AY43" i="15"/>
  <c r="AW43" i="15"/>
  <c r="AV43" i="15"/>
  <c r="AU43" i="15"/>
  <c r="AQ43" i="15"/>
  <c r="AK43" i="15"/>
  <c r="AI43" i="15"/>
  <c r="AE43" i="15"/>
  <c r="X43" i="15"/>
  <c r="J267" i="35" s="1"/>
  <c r="W43" i="15"/>
  <c r="A267" i="35" s="1"/>
  <c r="O43" i="15"/>
  <c r="I43" i="15"/>
  <c r="G43" i="15"/>
  <c r="C43" i="15"/>
  <c r="AP38" i="15"/>
  <c r="AN38" i="15"/>
  <c r="AM38" i="15"/>
  <c r="AJ38" i="15"/>
  <c r="AU35" i="15" s="1"/>
  <c r="AH38" i="15"/>
  <c r="AG38" i="15"/>
  <c r="AF38" i="15"/>
  <c r="N38" i="15"/>
  <c r="L38" i="15"/>
  <c r="K38" i="15"/>
  <c r="H38" i="15"/>
  <c r="F38" i="15"/>
  <c r="E38" i="15"/>
  <c r="D38" i="15"/>
  <c r="AW37" i="15"/>
  <c r="AV37" i="15"/>
  <c r="AU37" i="15"/>
  <c r="AQ37" i="15"/>
  <c r="AO37" i="15"/>
  <c r="AK37" i="15"/>
  <c r="AE37" i="15"/>
  <c r="X37" i="15"/>
  <c r="J266" i="35" s="1"/>
  <c r="W37" i="15"/>
  <c r="A266" i="35" s="1"/>
  <c r="O37" i="15"/>
  <c r="M37" i="15"/>
  <c r="I37" i="15"/>
  <c r="G37" i="15"/>
  <c r="C37" i="15"/>
  <c r="AZ36" i="15"/>
  <c r="AY36" i="15"/>
  <c r="AW36" i="15"/>
  <c r="AV36" i="15"/>
  <c r="AU36" i="15"/>
  <c r="AQ36" i="15"/>
  <c r="AO36" i="15"/>
  <c r="AK36" i="15"/>
  <c r="AI36" i="15"/>
  <c r="AE36" i="15"/>
  <c r="X36" i="15"/>
  <c r="J265" i="35" s="1"/>
  <c r="W36" i="15"/>
  <c r="A265" i="35" s="1"/>
  <c r="O36" i="15"/>
  <c r="M36" i="15"/>
  <c r="I36" i="15"/>
  <c r="G36" i="15"/>
  <c r="C36" i="15"/>
  <c r="AZ35" i="15"/>
  <c r="AY35" i="15"/>
  <c r="AW35" i="15"/>
  <c r="AV35" i="15"/>
  <c r="AQ35" i="15"/>
  <c r="AO35" i="15"/>
  <c r="AK35" i="15"/>
  <c r="AI35" i="15"/>
  <c r="AE35" i="15"/>
  <c r="X35" i="15"/>
  <c r="J264" i="35" s="1"/>
  <c r="W35" i="15"/>
  <c r="A264" i="35" s="1"/>
  <c r="O35" i="15"/>
  <c r="M35" i="15"/>
  <c r="I35" i="15"/>
  <c r="G35" i="15"/>
  <c r="AZ34" i="15"/>
  <c r="AY34" i="15"/>
  <c r="AW34" i="15"/>
  <c r="AV34" i="15"/>
  <c r="AU34" i="15"/>
  <c r="AQ34" i="15"/>
  <c r="AO34" i="15"/>
  <c r="AK34" i="15"/>
  <c r="AI34" i="15"/>
  <c r="AE34" i="15"/>
  <c r="X34" i="15"/>
  <c r="J263" i="35" s="1"/>
  <c r="W34" i="15"/>
  <c r="A263" i="35" s="1"/>
  <c r="O34" i="15"/>
  <c r="M34" i="15"/>
  <c r="I34" i="15"/>
  <c r="G34" i="15"/>
  <c r="C34" i="15"/>
  <c r="AZ33" i="15"/>
  <c r="AY33" i="15"/>
  <c r="AW33" i="15"/>
  <c r="AV33" i="15"/>
  <c r="AU33" i="15"/>
  <c r="AQ33" i="15"/>
  <c r="AO33" i="15"/>
  <c r="AK33" i="15"/>
  <c r="AI33" i="15"/>
  <c r="AE33" i="15"/>
  <c r="X33" i="15"/>
  <c r="J262" i="35" s="1"/>
  <c r="W33" i="15"/>
  <c r="A262" i="35" s="1"/>
  <c r="O33" i="15"/>
  <c r="M33" i="15"/>
  <c r="I33" i="15"/>
  <c r="G33" i="15"/>
  <c r="C33" i="15"/>
  <c r="AZ32" i="15"/>
  <c r="AY32" i="15"/>
  <c r="AW32" i="15"/>
  <c r="AV32" i="15"/>
  <c r="AU32" i="15"/>
  <c r="AQ32" i="15"/>
  <c r="AO32" i="15"/>
  <c r="AK32" i="15"/>
  <c r="AI32" i="15"/>
  <c r="AE32" i="15"/>
  <c r="X32" i="15"/>
  <c r="J261" i="35" s="1"/>
  <c r="W32" i="15"/>
  <c r="A261" i="35" s="1"/>
  <c r="O32" i="15"/>
  <c r="M32" i="15"/>
  <c r="I32" i="15"/>
  <c r="G32" i="15"/>
  <c r="C32" i="15"/>
  <c r="AN27" i="15"/>
  <c r="AM27" i="15"/>
  <c r="AL27" i="15"/>
  <c r="AH27" i="15"/>
  <c r="AF27" i="15"/>
  <c r="AE27" i="15"/>
  <c r="N27" i="15"/>
  <c r="L27" i="15"/>
  <c r="K27" i="15"/>
  <c r="J27" i="15"/>
  <c r="F27" i="15"/>
  <c r="D27" i="15"/>
  <c r="C27" i="15"/>
  <c r="AW26" i="15"/>
  <c r="AV26" i="15"/>
  <c r="AU26" i="15"/>
  <c r="AP26" i="15"/>
  <c r="AQ26" i="15" s="1"/>
  <c r="AK26" i="15"/>
  <c r="AZ26" i="15" s="1"/>
  <c r="AI26" i="15"/>
  <c r="AY26" i="15" s="1"/>
  <c r="AG26" i="15"/>
  <c r="X26" i="15"/>
  <c r="J260" i="35" s="1"/>
  <c r="A260" i="35"/>
  <c r="O26" i="15"/>
  <c r="M26" i="15"/>
  <c r="I26" i="15"/>
  <c r="G26" i="15"/>
  <c r="E26" i="15"/>
  <c r="AW25" i="15"/>
  <c r="AV25" i="15"/>
  <c r="AU25" i="15"/>
  <c r="AQ25" i="15"/>
  <c r="AO25" i="15"/>
  <c r="AK25" i="15"/>
  <c r="AZ25" i="15" s="1"/>
  <c r="AI25" i="15"/>
  <c r="AG25" i="15"/>
  <c r="X25" i="15"/>
  <c r="J259" i="35" s="1"/>
  <c r="A259" i="35"/>
  <c r="O25" i="15"/>
  <c r="M25" i="15"/>
  <c r="I25" i="15"/>
  <c r="G25" i="15"/>
  <c r="E25" i="15"/>
  <c r="AW24" i="15"/>
  <c r="AV24" i="15"/>
  <c r="AU24" i="15"/>
  <c r="AQ24" i="15"/>
  <c r="AO24" i="15"/>
  <c r="AK24" i="15"/>
  <c r="AZ24" i="15" s="1"/>
  <c r="AI24" i="15"/>
  <c r="AG24" i="15"/>
  <c r="X24" i="15"/>
  <c r="J258" i="35" s="1"/>
  <c r="A258" i="35"/>
  <c r="O24" i="15"/>
  <c r="M24" i="15"/>
  <c r="I24" i="15"/>
  <c r="G24" i="15"/>
  <c r="E24" i="15"/>
  <c r="AW23" i="15"/>
  <c r="AV23" i="15"/>
  <c r="AU23" i="15"/>
  <c r="AQ23" i="15"/>
  <c r="AO23" i="15"/>
  <c r="AK23" i="15"/>
  <c r="AZ23" i="15" s="1"/>
  <c r="AI23" i="15"/>
  <c r="AG23" i="15"/>
  <c r="X23" i="15"/>
  <c r="J257" i="35" s="1"/>
  <c r="A257" i="35"/>
  <c r="O23" i="15"/>
  <c r="M23" i="15"/>
  <c r="I23" i="15"/>
  <c r="G23" i="15"/>
  <c r="E23" i="15"/>
  <c r="AW22" i="15"/>
  <c r="AV22" i="15"/>
  <c r="AU22" i="15"/>
  <c r="AQ22" i="15"/>
  <c r="AO22" i="15"/>
  <c r="AK22" i="15"/>
  <c r="AZ22" i="15" s="1"/>
  <c r="AI22" i="15"/>
  <c r="AG22" i="15"/>
  <c r="X22" i="15"/>
  <c r="J256" i="35" s="1"/>
  <c r="A256" i="35"/>
  <c r="O22" i="15"/>
  <c r="M22" i="15"/>
  <c r="I22" i="15"/>
  <c r="G22" i="15"/>
  <c r="E22" i="15"/>
  <c r="AR17" i="15"/>
  <c r="AP17" i="15"/>
  <c r="AO17" i="15"/>
  <c r="AL17" i="15"/>
  <c r="AJ17" i="15"/>
  <c r="AG53" i="15" s="1"/>
  <c r="AH17" i="15"/>
  <c r="AF53" i="15" s="1"/>
  <c r="AF17" i="15"/>
  <c r="AE53" i="15" s="1"/>
  <c r="AE17" i="15"/>
  <c r="P17" i="15"/>
  <c r="N17" i="15"/>
  <c r="M17" i="15"/>
  <c r="J17" i="15"/>
  <c r="H17" i="15"/>
  <c r="E53" i="15" s="1"/>
  <c r="F17" i="15"/>
  <c r="D53" i="15" s="1"/>
  <c r="D17" i="15"/>
  <c r="C17" i="15"/>
  <c r="AZ16" i="15"/>
  <c r="AY16" i="15"/>
  <c r="AW16" i="15"/>
  <c r="AV16" i="15"/>
  <c r="AU16" i="15"/>
  <c r="AS16" i="15"/>
  <c r="AQ16" i="15"/>
  <c r="AM16" i="15"/>
  <c r="AK16" i="15"/>
  <c r="AI16" i="15"/>
  <c r="AG16" i="15"/>
  <c r="X16" i="15"/>
  <c r="W16" i="15"/>
  <c r="Q16" i="15"/>
  <c r="O16" i="15"/>
  <c r="K16" i="15"/>
  <c r="I16" i="15"/>
  <c r="G16" i="15"/>
  <c r="E16" i="15"/>
  <c r="AW15" i="15"/>
  <c r="AV15" i="15"/>
  <c r="AU15" i="15"/>
  <c r="AS15" i="15"/>
  <c r="AM15" i="15"/>
  <c r="AK15" i="15"/>
  <c r="X15" i="15"/>
  <c r="W15" i="15"/>
  <c r="Q15" i="15"/>
  <c r="O15" i="15"/>
  <c r="K15" i="15"/>
  <c r="I15" i="15"/>
  <c r="G15" i="15"/>
  <c r="AZ14" i="15"/>
  <c r="AY14" i="15"/>
  <c r="AW14" i="15"/>
  <c r="AV14" i="15"/>
  <c r="AS14" i="15"/>
  <c r="AQ14" i="15"/>
  <c r="AM14" i="15"/>
  <c r="AK14" i="15"/>
  <c r="AI14" i="15"/>
  <c r="AG14" i="15"/>
  <c r="X14" i="15"/>
  <c r="W14" i="15"/>
  <c r="Q14" i="15"/>
  <c r="O14" i="15"/>
  <c r="K14" i="15"/>
  <c r="I14" i="15"/>
  <c r="G14" i="15"/>
  <c r="E14" i="15"/>
  <c r="L176" i="14"/>
  <c r="K176" i="14"/>
  <c r="I176" i="14"/>
  <c r="D176" i="14"/>
  <c r="L174" i="14"/>
  <c r="K174" i="14"/>
  <c r="I174" i="14"/>
  <c r="D174" i="14"/>
  <c r="L172" i="14"/>
  <c r="K172" i="14"/>
  <c r="I172" i="14"/>
  <c r="D172" i="14"/>
  <c r="T170" i="14"/>
  <c r="S170" i="14"/>
  <c r="L170" i="14"/>
  <c r="J170" i="14"/>
  <c r="D170" i="14"/>
  <c r="L166" i="14"/>
  <c r="K166" i="14"/>
  <c r="I166" i="14"/>
  <c r="D166" i="14"/>
  <c r="L164" i="14"/>
  <c r="K164" i="14"/>
  <c r="I164" i="14"/>
  <c r="D164" i="14"/>
  <c r="L162" i="14"/>
  <c r="K162" i="14"/>
  <c r="I162" i="14"/>
  <c r="D162" i="14"/>
  <c r="T160" i="14"/>
  <c r="S160" i="14"/>
  <c r="L160" i="14"/>
  <c r="J160" i="14"/>
  <c r="D160" i="14"/>
  <c r="I156" i="14"/>
  <c r="E156" i="14"/>
  <c r="C156" i="14"/>
  <c r="B156" i="14"/>
  <c r="O152" i="14" s="1"/>
  <c r="L154" i="14"/>
  <c r="K154" i="14"/>
  <c r="I154" i="14"/>
  <c r="D154" i="14"/>
  <c r="L152" i="14"/>
  <c r="K152" i="14"/>
  <c r="I152" i="14"/>
  <c r="D152" i="14"/>
  <c r="L150" i="14"/>
  <c r="J150" i="14"/>
  <c r="D150" i="14"/>
  <c r="T77" i="14"/>
  <c r="AF57" i="14"/>
  <c r="AE57" i="14"/>
  <c r="AD57" i="14"/>
  <c r="D57" i="14"/>
  <c r="C57" i="14"/>
  <c r="B57" i="14"/>
  <c r="AF52" i="14"/>
  <c r="AE52" i="14"/>
  <c r="AD52" i="14"/>
  <c r="AP47" i="14"/>
  <c r="AN47" i="14"/>
  <c r="AM47" i="14"/>
  <c r="AJ47" i="14"/>
  <c r="AH47" i="14"/>
  <c r="AG47" i="14"/>
  <c r="AF47" i="14"/>
  <c r="N47" i="14"/>
  <c r="L47" i="14"/>
  <c r="K47" i="14"/>
  <c r="H47" i="14"/>
  <c r="F47" i="14"/>
  <c r="E47" i="14"/>
  <c r="D47" i="14"/>
  <c r="AZ46" i="14"/>
  <c r="AY46" i="14"/>
  <c r="AW46" i="14"/>
  <c r="AV46" i="14"/>
  <c r="AU46" i="14"/>
  <c r="AQ46" i="14"/>
  <c r="AK46" i="14"/>
  <c r="AI46" i="14"/>
  <c r="AE46" i="14"/>
  <c r="X46" i="14"/>
  <c r="J252" i="35" s="1"/>
  <c r="W46" i="14"/>
  <c r="A252" i="35" s="1"/>
  <c r="O46" i="14"/>
  <c r="I46" i="14"/>
  <c r="G46" i="14"/>
  <c r="C46" i="14"/>
  <c r="AZ45" i="14"/>
  <c r="AY45" i="14"/>
  <c r="AW45" i="14"/>
  <c r="AV45" i="14"/>
  <c r="AU45" i="14"/>
  <c r="AQ45" i="14"/>
  <c r="AK45" i="14"/>
  <c r="AI45" i="14"/>
  <c r="AE45" i="14"/>
  <c r="X45" i="14"/>
  <c r="J251" i="35" s="1"/>
  <c r="W45" i="14"/>
  <c r="A251" i="35" s="1"/>
  <c r="O45" i="14"/>
  <c r="I45" i="14"/>
  <c r="G45" i="14"/>
  <c r="C45" i="14"/>
  <c r="AZ44" i="14"/>
  <c r="AY44" i="14"/>
  <c r="AW44" i="14"/>
  <c r="AV44" i="14"/>
  <c r="AU44" i="14"/>
  <c r="AQ44" i="14"/>
  <c r="AK44" i="14"/>
  <c r="AI44" i="14"/>
  <c r="AE44" i="14"/>
  <c r="X44" i="14"/>
  <c r="J250" i="35" s="1"/>
  <c r="W44" i="14"/>
  <c r="A250" i="35" s="1"/>
  <c r="O44" i="14"/>
  <c r="I44" i="14"/>
  <c r="G44" i="14"/>
  <c r="C44" i="14"/>
  <c r="AZ43" i="14"/>
  <c r="AY43" i="14"/>
  <c r="AW43" i="14"/>
  <c r="AV43" i="14"/>
  <c r="AU43" i="14"/>
  <c r="AQ43" i="14"/>
  <c r="AK43" i="14"/>
  <c r="AI43" i="14"/>
  <c r="AE43" i="14"/>
  <c r="X43" i="14"/>
  <c r="J249" i="35" s="1"/>
  <c r="W43" i="14"/>
  <c r="A249" i="35" s="1"/>
  <c r="O43" i="14"/>
  <c r="I43" i="14"/>
  <c r="G43" i="14"/>
  <c r="C43" i="14"/>
  <c r="AP38" i="14"/>
  <c r="AN38" i="14"/>
  <c r="AM38" i="14"/>
  <c r="AJ38" i="14"/>
  <c r="AU35" i="14" s="1"/>
  <c r="AH38" i="14"/>
  <c r="AG38" i="14"/>
  <c r="AF38" i="14"/>
  <c r="N38" i="14"/>
  <c r="L38" i="14"/>
  <c r="K38" i="14"/>
  <c r="H38" i="14"/>
  <c r="F38" i="14"/>
  <c r="E38" i="14"/>
  <c r="D38" i="14"/>
  <c r="AW37" i="14"/>
  <c r="AV37" i="14"/>
  <c r="AU37" i="14"/>
  <c r="AQ37" i="14"/>
  <c r="AO37" i="14"/>
  <c r="AK37" i="14"/>
  <c r="AE37" i="14"/>
  <c r="X37" i="14"/>
  <c r="J248" i="35" s="1"/>
  <c r="W37" i="14"/>
  <c r="A248" i="35" s="1"/>
  <c r="O37" i="14"/>
  <c r="M37" i="14"/>
  <c r="I37" i="14"/>
  <c r="G37" i="14"/>
  <c r="C37" i="14"/>
  <c r="AZ36" i="14"/>
  <c r="AY36" i="14"/>
  <c r="AW36" i="14"/>
  <c r="AV36" i="14"/>
  <c r="AU36" i="14"/>
  <c r="AQ36" i="14"/>
  <c r="AO36" i="14"/>
  <c r="AK36" i="14"/>
  <c r="AI36" i="14"/>
  <c r="AE36" i="14"/>
  <c r="X36" i="14"/>
  <c r="J247" i="35" s="1"/>
  <c r="W36" i="14"/>
  <c r="A247" i="35" s="1"/>
  <c r="O36" i="14"/>
  <c r="M36" i="14"/>
  <c r="I36" i="14"/>
  <c r="G36" i="14"/>
  <c r="C36" i="14"/>
  <c r="AZ35" i="14"/>
  <c r="AY35" i="14"/>
  <c r="AW35" i="14"/>
  <c r="AV35" i="14"/>
  <c r="AQ35" i="14"/>
  <c r="AO35" i="14"/>
  <c r="AK35" i="14"/>
  <c r="AI35" i="14"/>
  <c r="AE35" i="14"/>
  <c r="X35" i="14"/>
  <c r="J246" i="35" s="1"/>
  <c r="W35" i="14"/>
  <c r="A246" i="35" s="1"/>
  <c r="O35" i="14"/>
  <c r="M35" i="14"/>
  <c r="I35" i="14"/>
  <c r="G35" i="14"/>
  <c r="C35" i="14"/>
  <c r="AZ34" i="14"/>
  <c r="AY34" i="14"/>
  <c r="AW34" i="14"/>
  <c r="AV34" i="14"/>
  <c r="AU34" i="14"/>
  <c r="AQ34" i="14"/>
  <c r="AO34" i="14"/>
  <c r="AK34" i="14"/>
  <c r="AI34" i="14"/>
  <c r="AE34" i="14"/>
  <c r="X34" i="14"/>
  <c r="J245" i="35" s="1"/>
  <c r="W34" i="14"/>
  <c r="A245" i="35" s="1"/>
  <c r="O34" i="14"/>
  <c r="M34" i="14"/>
  <c r="I34" i="14"/>
  <c r="G34" i="14"/>
  <c r="C34" i="14"/>
  <c r="AZ33" i="14"/>
  <c r="AY33" i="14"/>
  <c r="AW33" i="14"/>
  <c r="AV33" i="14"/>
  <c r="AU33" i="14"/>
  <c r="AQ33" i="14"/>
  <c r="AO33" i="14"/>
  <c r="AK33" i="14"/>
  <c r="AI33" i="14"/>
  <c r="AE33" i="14"/>
  <c r="X33" i="14"/>
  <c r="J244" i="35" s="1"/>
  <c r="W33" i="14"/>
  <c r="A244" i="35" s="1"/>
  <c r="O33" i="14"/>
  <c r="M33" i="14"/>
  <c r="I33" i="14"/>
  <c r="G33" i="14"/>
  <c r="C33" i="14"/>
  <c r="AZ32" i="14"/>
  <c r="AY32" i="14"/>
  <c r="AW32" i="14"/>
  <c r="AV32" i="14"/>
  <c r="AU32" i="14"/>
  <c r="AQ32" i="14"/>
  <c r="AO32" i="14"/>
  <c r="AK32" i="14"/>
  <c r="AI32" i="14"/>
  <c r="AE32" i="14"/>
  <c r="X32" i="14"/>
  <c r="J243" i="35" s="1"/>
  <c r="W32" i="14"/>
  <c r="A243" i="35" s="1"/>
  <c r="O32" i="14"/>
  <c r="M32" i="14"/>
  <c r="I32" i="14"/>
  <c r="G32" i="14"/>
  <c r="C32" i="14"/>
  <c r="AN27" i="14"/>
  <c r="AM27" i="14"/>
  <c r="AL27" i="14"/>
  <c r="AH27" i="14"/>
  <c r="AF27" i="14"/>
  <c r="AE27" i="14"/>
  <c r="N27" i="14"/>
  <c r="L27" i="14"/>
  <c r="K27" i="14"/>
  <c r="J27" i="14"/>
  <c r="F27" i="14"/>
  <c r="D27" i="14"/>
  <c r="C27" i="14"/>
  <c r="AZ26" i="14"/>
  <c r="AY26" i="14"/>
  <c r="AW26" i="14"/>
  <c r="AV26" i="14"/>
  <c r="AU26" i="14"/>
  <c r="AP26" i="14"/>
  <c r="AG52" i="14" s="1"/>
  <c r="AK26" i="14"/>
  <c r="AI26" i="14"/>
  <c r="AG26" i="14"/>
  <c r="X26" i="14"/>
  <c r="J242" i="35" s="1"/>
  <c r="A242" i="35"/>
  <c r="O26" i="14"/>
  <c r="M26" i="14"/>
  <c r="I26" i="14"/>
  <c r="G26" i="14"/>
  <c r="E26" i="14"/>
  <c r="AY25" i="14"/>
  <c r="AW25" i="14"/>
  <c r="AV25" i="14"/>
  <c r="AU25" i="14"/>
  <c r="AQ25" i="14"/>
  <c r="AO25" i="14"/>
  <c r="AK25" i="14"/>
  <c r="AZ25" i="14" s="1"/>
  <c r="AI25" i="14"/>
  <c r="AG25" i="14"/>
  <c r="X25" i="14"/>
  <c r="J241" i="35" s="1"/>
  <c r="A241" i="35"/>
  <c r="O25" i="14"/>
  <c r="I25" i="14"/>
  <c r="G25" i="14"/>
  <c r="E25" i="14"/>
  <c r="AW24" i="14"/>
  <c r="AV24" i="14"/>
  <c r="AU24" i="14"/>
  <c r="AQ24" i="14"/>
  <c r="AO24" i="14"/>
  <c r="AK24" i="14"/>
  <c r="AY24" i="14" s="1"/>
  <c r="AI24" i="14"/>
  <c r="AG24" i="14"/>
  <c r="X24" i="14"/>
  <c r="J240" i="35" s="1"/>
  <c r="A240" i="35"/>
  <c r="O24" i="14"/>
  <c r="M24" i="14"/>
  <c r="I24" i="14"/>
  <c r="G24" i="14"/>
  <c r="E24" i="14"/>
  <c r="AW23" i="14"/>
  <c r="AV23" i="14"/>
  <c r="AU23" i="14"/>
  <c r="AQ23" i="14"/>
  <c r="AO23" i="14"/>
  <c r="AK23" i="14"/>
  <c r="AZ23" i="14" s="1"/>
  <c r="AI23" i="14"/>
  <c r="AG23" i="14"/>
  <c r="X23" i="14"/>
  <c r="J239" i="35" s="1"/>
  <c r="A239" i="35"/>
  <c r="O23" i="14"/>
  <c r="M23" i="14"/>
  <c r="I23" i="14"/>
  <c r="G23" i="14"/>
  <c r="E23" i="14"/>
  <c r="AW22" i="14"/>
  <c r="AV22" i="14"/>
  <c r="AU22" i="14"/>
  <c r="AQ22" i="14"/>
  <c r="AO22" i="14"/>
  <c r="AK22" i="14"/>
  <c r="AZ22" i="14" s="1"/>
  <c r="AI22" i="14"/>
  <c r="AG22" i="14"/>
  <c r="X22" i="14"/>
  <c r="J238" i="35" s="1"/>
  <c r="A238" i="35"/>
  <c r="O22" i="14"/>
  <c r="M22" i="14"/>
  <c r="I22" i="14"/>
  <c r="G22" i="14"/>
  <c r="E22" i="14"/>
  <c r="AR17" i="14"/>
  <c r="AP17" i="14"/>
  <c r="AO17" i="14"/>
  <c r="AW17" i="14" s="1"/>
  <c r="AL17" i="14"/>
  <c r="AJ17" i="14"/>
  <c r="AG53" i="14" s="1"/>
  <c r="AH17" i="14"/>
  <c r="AF53" i="14" s="1"/>
  <c r="AF17" i="14"/>
  <c r="AE53" i="14" s="1"/>
  <c r="AE17" i="14"/>
  <c r="AD53" i="14" s="1"/>
  <c r="P17" i="14"/>
  <c r="N17" i="14"/>
  <c r="M17" i="14"/>
  <c r="J17" i="14"/>
  <c r="H17" i="14"/>
  <c r="E53" i="14" s="1"/>
  <c r="F17" i="14"/>
  <c r="D53" i="14" s="1"/>
  <c r="D17" i="14"/>
  <c r="C17" i="14"/>
  <c r="AZ16" i="14"/>
  <c r="AY16" i="14"/>
  <c r="AW16" i="14"/>
  <c r="AV16" i="14"/>
  <c r="AU16" i="14"/>
  <c r="AS16" i="14"/>
  <c r="AQ16" i="14"/>
  <c r="AM16" i="14"/>
  <c r="AK16" i="14"/>
  <c r="AI16" i="14"/>
  <c r="AG16" i="14"/>
  <c r="X16" i="14"/>
  <c r="W16" i="14"/>
  <c r="Q16" i="14"/>
  <c r="O16" i="14"/>
  <c r="K16" i="14"/>
  <c r="I16" i="14"/>
  <c r="G16" i="14"/>
  <c r="E16" i="14"/>
  <c r="AW15" i="14"/>
  <c r="AV15" i="14"/>
  <c r="AU15" i="14"/>
  <c r="AS15" i="14"/>
  <c r="AM15" i="14"/>
  <c r="AK15" i="14"/>
  <c r="X15" i="14"/>
  <c r="W15" i="14"/>
  <c r="Q15" i="14"/>
  <c r="O15" i="14"/>
  <c r="K15" i="14"/>
  <c r="I15" i="14"/>
  <c r="G15" i="14"/>
  <c r="AZ14" i="14"/>
  <c r="AY14" i="14"/>
  <c r="AW14" i="14"/>
  <c r="AV14" i="14"/>
  <c r="AU14" i="14"/>
  <c r="AU17" i="14" s="1"/>
  <c r="AS14" i="14"/>
  <c r="AQ14" i="14"/>
  <c r="AM14" i="14"/>
  <c r="AK14" i="14"/>
  <c r="AI14" i="14"/>
  <c r="AG14" i="14"/>
  <c r="X14" i="14"/>
  <c r="W14" i="14"/>
  <c r="Q14" i="14"/>
  <c r="O14" i="14"/>
  <c r="K14" i="14"/>
  <c r="I14" i="14"/>
  <c r="G14" i="14"/>
  <c r="E14" i="14"/>
  <c r="L176" i="13"/>
  <c r="K176" i="13"/>
  <c r="I176" i="13"/>
  <c r="D176" i="13"/>
  <c r="L174" i="13"/>
  <c r="K174" i="13"/>
  <c r="I174" i="13"/>
  <c r="D174" i="13"/>
  <c r="L172" i="13"/>
  <c r="K172" i="13"/>
  <c r="I172" i="13"/>
  <c r="D172" i="13"/>
  <c r="T170" i="13"/>
  <c r="S170" i="13"/>
  <c r="L170" i="13"/>
  <c r="J170" i="13"/>
  <c r="D170" i="13"/>
  <c r="L166" i="13"/>
  <c r="K166" i="13"/>
  <c r="I166" i="13"/>
  <c r="D166" i="13"/>
  <c r="L164" i="13"/>
  <c r="K164" i="13"/>
  <c r="I164" i="13"/>
  <c r="D164" i="13"/>
  <c r="L162" i="13"/>
  <c r="K162" i="13"/>
  <c r="I162" i="13"/>
  <c r="D162" i="13"/>
  <c r="T160" i="13"/>
  <c r="S160" i="13"/>
  <c r="L160" i="13"/>
  <c r="J160" i="13"/>
  <c r="D160" i="13"/>
  <c r="I156" i="13"/>
  <c r="E156" i="13"/>
  <c r="C156" i="13"/>
  <c r="D156" i="13" s="1"/>
  <c r="B156" i="13"/>
  <c r="P154" i="13" s="1"/>
  <c r="L154" i="13"/>
  <c r="K154" i="13"/>
  <c r="I154" i="13"/>
  <c r="D154" i="13"/>
  <c r="L152" i="13"/>
  <c r="K152" i="13"/>
  <c r="I152" i="13"/>
  <c r="D152" i="13"/>
  <c r="L150" i="13"/>
  <c r="J150" i="13"/>
  <c r="D150" i="13"/>
  <c r="S77" i="13"/>
  <c r="T77" i="13"/>
  <c r="AF57" i="13"/>
  <c r="AE57" i="13"/>
  <c r="AD57" i="13"/>
  <c r="D57" i="13"/>
  <c r="C57" i="13"/>
  <c r="B57" i="13"/>
  <c r="AF52" i="13"/>
  <c r="AE52" i="13"/>
  <c r="AD52" i="13"/>
  <c r="AP47" i="13"/>
  <c r="AN47" i="13"/>
  <c r="AM47" i="13"/>
  <c r="AJ47" i="13"/>
  <c r="AH47" i="13"/>
  <c r="AG47" i="13"/>
  <c r="AF47" i="13"/>
  <c r="N47" i="13"/>
  <c r="L47" i="13"/>
  <c r="K47" i="13"/>
  <c r="H47" i="13"/>
  <c r="F47" i="13"/>
  <c r="E47" i="13"/>
  <c r="D47" i="13"/>
  <c r="AZ46" i="13"/>
  <c r="AY46" i="13"/>
  <c r="AW46" i="13"/>
  <c r="AV46" i="13"/>
  <c r="AU46" i="13"/>
  <c r="AQ46" i="13"/>
  <c r="AK46" i="13"/>
  <c r="AI46" i="13"/>
  <c r="AE46" i="13"/>
  <c r="X46" i="13"/>
  <c r="J234" i="35" s="1"/>
  <c r="W46" i="13"/>
  <c r="A234" i="35" s="1"/>
  <c r="O46" i="13"/>
  <c r="I46" i="13"/>
  <c r="G46" i="13"/>
  <c r="C46" i="13"/>
  <c r="AZ45" i="13"/>
  <c r="AY45" i="13"/>
  <c r="AW45" i="13"/>
  <c r="AV45" i="13"/>
  <c r="AU45" i="13"/>
  <c r="AQ45" i="13"/>
  <c r="AK45" i="13"/>
  <c r="AI45" i="13"/>
  <c r="AE45" i="13"/>
  <c r="X45" i="13"/>
  <c r="J233" i="35" s="1"/>
  <c r="W45" i="13"/>
  <c r="A233" i="35" s="1"/>
  <c r="O45" i="13"/>
  <c r="I45" i="13"/>
  <c r="G45" i="13"/>
  <c r="C45" i="13"/>
  <c r="AZ44" i="13"/>
  <c r="AY44" i="13"/>
  <c r="AW44" i="13"/>
  <c r="AV44" i="13"/>
  <c r="AU44" i="13"/>
  <c r="AQ44" i="13"/>
  <c r="AK44" i="13"/>
  <c r="AI44" i="13"/>
  <c r="AE44" i="13"/>
  <c r="X44" i="13"/>
  <c r="J232" i="35" s="1"/>
  <c r="W44" i="13"/>
  <c r="A232" i="35" s="1"/>
  <c r="O44" i="13"/>
  <c r="I44" i="13"/>
  <c r="G44" i="13"/>
  <c r="C44" i="13"/>
  <c r="AZ43" i="13"/>
  <c r="AY43" i="13"/>
  <c r="AW43" i="13"/>
  <c r="AV43" i="13"/>
  <c r="AU43" i="13"/>
  <c r="AQ43" i="13"/>
  <c r="AK43" i="13"/>
  <c r="AI43" i="13"/>
  <c r="AE43" i="13"/>
  <c r="X43" i="13"/>
  <c r="J231" i="35" s="1"/>
  <c r="W43" i="13"/>
  <c r="A231" i="35" s="1"/>
  <c r="O43" i="13"/>
  <c r="I43" i="13"/>
  <c r="G43" i="13"/>
  <c r="C43" i="13"/>
  <c r="AP38" i="13"/>
  <c r="AN38" i="13"/>
  <c r="AM38" i="13"/>
  <c r="AJ38" i="13"/>
  <c r="AU35" i="13" s="1"/>
  <c r="AH38" i="13"/>
  <c r="AG38" i="13"/>
  <c r="AF38" i="13"/>
  <c r="N38" i="13"/>
  <c r="L38" i="13"/>
  <c r="K38" i="13"/>
  <c r="H38" i="13"/>
  <c r="F38" i="13"/>
  <c r="E38" i="13"/>
  <c r="D38" i="13"/>
  <c r="AW37" i="13"/>
  <c r="AV37" i="13"/>
  <c r="AU37" i="13"/>
  <c r="AQ37" i="13"/>
  <c r="AO37" i="13"/>
  <c r="AK37" i="13"/>
  <c r="AE37" i="13"/>
  <c r="X37" i="13"/>
  <c r="J230" i="35" s="1"/>
  <c r="W37" i="13"/>
  <c r="A230" i="35" s="1"/>
  <c r="O37" i="13"/>
  <c r="M37" i="13"/>
  <c r="I37" i="13"/>
  <c r="G37" i="13"/>
  <c r="C37" i="13"/>
  <c r="AZ36" i="13"/>
  <c r="AY36" i="13"/>
  <c r="AW36" i="13"/>
  <c r="AV36" i="13"/>
  <c r="AU36" i="13"/>
  <c r="AQ36" i="13"/>
  <c r="AO36" i="13"/>
  <c r="AK36" i="13"/>
  <c r="AI36" i="13"/>
  <c r="AE36" i="13"/>
  <c r="X36" i="13"/>
  <c r="J229" i="35" s="1"/>
  <c r="W36" i="13"/>
  <c r="A229" i="35" s="1"/>
  <c r="O36" i="13"/>
  <c r="M36" i="13"/>
  <c r="I36" i="13"/>
  <c r="G36" i="13"/>
  <c r="C36" i="13"/>
  <c r="AZ35" i="13"/>
  <c r="AY35" i="13"/>
  <c r="AW35" i="13"/>
  <c r="AV35" i="13"/>
  <c r="AQ35" i="13"/>
  <c r="AO35" i="13"/>
  <c r="AK35" i="13"/>
  <c r="AI35" i="13"/>
  <c r="AE35" i="13"/>
  <c r="X35" i="13"/>
  <c r="J228" i="35" s="1"/>
  <c r="W35" i="13"/>
  <c r="A228" i="35" s="1"/>
  <c r="O35" i="13"/>
  <c r="I35" i="13"/>
  <c r="G35" i="13"/>
  <c r="C35" i="13"/>
  <c r="AZ34" i="13"/>
  <c r="AY34" i="13"/>
  <c r="AW34" i="13"/>
  <c r="AV34" i="13"/>
  <c r="AU34" i="13"/>
  <c r="AQ34" i="13"/>
  <c r="AO34" i="13"/>
  <c r="AK34" i="13"/>
  <c r="AI34" i="13"/>
  <c r="AE34" i="13"/>
  <c r="X34" i="13"/>
  <c r="J227" i="35" s="1"/>
  <c r="W34" i="13"/>
  <c r="A227" i="35" s="1"/>
  <c r="O34" i="13"/>
  <c r="M34" i="13"/>
  <c r="I34" i="13"/>
  <c r="G34" i="13"/>
  <c r="C34" i="13"/>
  <c r="AZ33" i="13"/>
  <c r="AY33" i="13"/>
  <c r="AW33" i="13"/>
  <c r="AV33" i="13"/>
  <c r="AU33" i="13"/>
  <c r="AQ33" i="13"/>
  <c r="AO33" i="13"/>
  <c r="AK33" i="13"/>
  <c r="AI33" i="13"/>
  <c r="AE33" i="13"/>
  <c r="X33" i="13"/>
  <c r="J226" i="35" s="1"/>
  <c r="W33" i="13"/>
  <c r="A226" i="35" s="1"/>
  <c r="O33" i="13"/>
  <c r="M33" i="13"/>
  <c r="I33" i="13"/>
  <c r="G33" i="13"/>
  <c r="C33" i="13"/>
  <c r="AZ32" i="13"/>
  <c r="AY32" i="13"/>
  <c r="AW32" i="13"/>
  <c r="AV32" i="13"/>
  <c r="AU32" i="13"/>
  <c r="AQ32" i="13"/>
  <c r="AO32" i="13"/>
  <c r="AK32" i="13"/>
  <c r="AI32" i="13"/>
  <c r="AE32" i="13"/>
  <c r="X32" i="13"/>
  <c r="J225" i="35" s="1"/>
  <c r="W32" i="13"/>
  <c r="A225" i="35" s="1"/>
  <c r="O32" i="13"/>
  <c r="M32" i="13"/>
  <c r="I32" i="13"/>
  <c r="G32" i="13"/>
  <c r="C32" i="13"/>
  <c r="AN27" i="13"/>
  <c r="AM27" i="13"/>
  <c r="AL27" i="13"/>
  <c r="AH27" i="13"/>
  <c r="AF27" i="13"/>
  <c r="AE27" i="13"/>
  <c r="N27" i="13"/>
  <c r="L27" i="13"/>
  <c r="K27" i="13"/>
  <c r="J27" i="13"/>
  <c r="F27" i="13"/>
  <c r="D27" i="13"/>
  <c r="C27" i="13"/>
  <c r="AW26" i="13"/>
  <c r="AV26" i="13"/>
  <c r="AU26" i="13"/>
  <c r="AP26" i="13"/>
  <c r="AQ26" i="13" s="1"/>
  <c r="AK26" i="13"/>
  <c r="AZ26" i="13" s="1"/>
  <c r="AI26" i="13"/>
  <c r="AY26" i="13" s="1"/>
  <c r="AG26" i="13"/>
  <c r="X26" i="13"/>
  <c r="J224" i="35" s="1"/>
  <c r="A224" i="35"/>
  <c r="O26" i="13"/>
  <c r="M26" i="13"/>
  <c r="I26" i="13"/>
  <c r="G26" i="13"/>
  <c r="E26" i="13"/>
  <c r="AW25" i="13"/>
  <c r="AV25" i="13"/>
  <c r="AU25" i="13"/>
  <c r="AQ25" i="13"/>
  <c r="AO25" i="13"/>
  <c r="AK25" i="13"/>
  <c r="AZ25" i="13" s="1"/>
  <c r="AI25" i="13"/>
  <c r="AG25" i="13"/>
  <c r="X25" i="13"/>
  <c r="J223" i="35" s="1"/>
  <c r="A223" i="35"/>
  <c r="O25" i="13"/>
  <c r="M25" i="13"/>
  <c r="I25" i="13"/>
  <c r="G25" i="13"/>
  <c r="E25" i="13"/>
  <c r="AW24" i="13"/>
  <c r="AV24" i="13"/>
  <c r="AU24" i="13"/>
  <c r="AQ24" i="13"/>
  <c r="AO24" i="13"/>
  <c r="AK24" i="13"/>
  <c r="AZ24" i="13" s="1"/>
  <c r="AI24" i="13"/>
  <c r="AG24" i="13"/>
  <c r="X24" i="13"/>
  <c r="J222" i="35" s="1"/>
  <c r="A222" i="35"/>
  <c r="O24" i="13"/>
  <c r="M24" i="13"/>
  <c r="I24" i="13"/>
  <c r="G24" i="13"/>
  <c r="E24" i="13"/>
  <c r="AW23" i="13"/>
  <c r="AV23" i="13"/>
  <c r="AU23" i="13"/>
  <c r="AQ23" i="13"/>
  <c r="AO23" i="13"/>
  <c r="AK23" i="13"/>
  <c r="AZ23" i="13" s="1"/>
  <c r="AI23" i="13"/>
  <c r="AG23" i="13"/>
  <c r="X23" i="13"/>
  <c r="J221" i="35" s="1"/>
  <c r="A221" i="35"/>
  <c r="O23" i="13"/>
  <c r="M23" i="13"/>
  <c r="I23" i="13"/>
  <c r="G23" i="13"/>
  <c r="E23" i="13"/>
  <c r="AW22" i="13"/>
  <c r="AV22" i="13"/>
  <c r="AU22" i="13"/>
  <c r="AQ22" i="13"/>
  <c r="AO22" i="13"/>
  <c r="AK22" i="13"/>
  <c r="AZ22" i="13" s="1"/>
  <c r="AI22" i="13"/>
  <c r="AG22" i="13"/>
  <c r="X22" i="13"/>
  <c r="J220" i="35" s="1"/>
  <c r="A220" i="35"/>
  <c r="O22" i="13"/>
  <c r="M22" i="13"/>
  <c r="I22" i="13"/>
  <c r="G22" i="13"/>
  <c r="E22" i="13"/>
  <c r="AR17" i="13"/>
  <c r="AP17" i="13"/>
  <c r="AO17" i="13"/>
  <c r="AL17" i="13"/>
  <c r="AJ17" i="13"/>
  <c r="AG53" i="13" s="1"/>
  <c r="AH17" i="13"/>
  <c r="AF53" i="13" s="1"/>
  <c r="AF17" i="13"/>
  <c r="AE53" i="13" s="1"/>
  <c r="AE17" i="13"/>
  <c r="AV17" i="13" s="1"/>
  <c r="P17" i="13"/>
  <c r="N17" i="13"/>
  <c r="M17" i="13"/>
  <c r="J17" i="13"/>
  <c r="H17" i="13"/>
  <c r="E53" i="13" s="1"/>
  <c r="F17" i="13"/>
  <c r="D53" i="13" s="1"/>
  <c r="D17" i="13"/>
  <c r="C17" i="13"/>
  <c r="AZ16" i="13"/>
  <c r="AY16" i="13"/>
  <c r="AW16" i="13"/>
  <c r="AV16" i="13"/>
  <c r="AU16" i="13"/>
  <c r="AS16" i="13"/>
  <c r="AQ16" i="13"/>
  <c r="AM16" i="13"/>
  <c r="AK16" i="13"/>
  <c r="AI16" i="13"/>
  <c r="AG16" i="13"/>
  <c r="X16" i="13"/>
  <c r="W16" i="13"/>
  <c r="Q16" i="13"/>
  <c r="O16" i="13"/>
  <c r="K16" i="13"/>
  <c r="I16" i="13"/>
  <c r="G16" i="13"/>
  <c r="E16" i="13"/>
  <c r="AW15" i="13"/>
  <c r="AV15" i="13"/>
  <c r="AU15" i="13"/>
  <c r="AS15" i="13"/>
  <c r="AM15" i="13"/>
  <c r="AK15" i="13"/>
  <c r="X15" i="13"/>
  <c r="W15" i="13"/>
  <c r="Q15" i="13"/>
  <c r="O15" i="13"/>
  <c r="K15" i="13"/>
  <c r="I15" i="13"/>
  <c r="G15" i="13"/>
  <c r="AZ14" i="13"/>
  <c r="AY14" i="13"/>
  <c r="AW14" i="13"/>
  <c r="AV14" i="13"/>
  <c r="AS14" i="13"/>
  <c r="AQ14" i="13"/>
  <c r="AM14" i="13"/>
  <c r="AK14" i="13"/>
  <c r="AI14" i="13"/>
  <c r="AG14" i="13"/>
  <c r="X14" i="13"/>
  <c r="W14" i="13"/>
  <c r="Q14" i="13"/>
  <c r="O14" i="13"/>
  <c r="K14" i="13"/>
  <c r="I14" i="13"/>
  <c r="G14" i="13"/>
  <c r="E14" i="13"/>
  <c r="L176" i="12"/>
  <c r="K176" i="12"/>
  <c r="I176" i="12"/>
  <c r="D176" i="12"/>
  <c r="L174" i="12"/>
  <c r="K174" i="12"/>
  <c r="I174" i="12"/>
  <c r="D174" i="12"/>
  <c r="L172" i="12"/>
  <c r="K172" i="12"/>
  <c r="I172" i="12"/>
  <c r="D172" i="12"/>
  <c r="T170" i="12"/>
  <c r="S170" i="12"/>
  <c r="L170" i="12"/>
  <c r="J170" i="12"/>
  <c r="D170" i="12"/>
  <c r="L166" i="12"/>
  <c r="K166" i="12"/>
  <c r="I166" i="12"/>
  <c r="D166" i="12"/>
  <c r="L164" i="12"/>
  <c r="K164" i="12"/>
  <c r="I164" i="12"/>
  <c r="D164" i="12"/>
  <c r="L162" i="12"/>
  <c r="K162" i="12"/>
  <c r="I162" i="12"/>
  <c r="D162" i="12"/>
  <c r="T160" i="12"/>
  <c r="S160" i="12"/>
  <c r="L160" i="12"/>
  <c r="J160" i="12"/>
  <c r="D160" i="12"/>
  <c r="I156" i="12"/>
  <c r="E156" i="12"/>
  <c r="L156" i="12" s="1"/>
  <c r="C156" i="12"/>
  <c r="B156" i="12"/>
  <c r="P156" i="12" s="1"/>
  <c r="L154" i="12"/>
  <c r="K154" i="12"/>
  <c r="I154" i="12"/>
  <c r="D154" i="12"/>
  <c r="L152" i="12"/>
  <c r="K152" i="12"/>
  <c r="I152" i="12"/>
  <c r="D152" i="12"/>
  <c r="L150" i="12"/>
  <c r="J150" i="12"/>
  <c r="D150" i="12"/>
  <c r="S77" i="12"/>
  <c r="AF57" i="12"/>
  <c r="AE57" i="12"/>
  <c r="AD57" i="12"/>
  <c r="D57" i="12"/>
  <c r="C57" i="12"/>
  <c r="B57" i="12"/>
  <c r="AF52" i="12"/>
  <c r="AE52" i="12"/>
  <c r="AD52" i="12"/>
  <c r="AP47" i="12"/>
  <c r="AN47" i="12"/>
  <c r="AM47" i="12"/>
  <c r="AJ47" i="12"/>
  <c r="AU44" i="12" s="1"/>
  <c r="AH47" i="12"/>
  <c r="AG47" i="12"/>
  <c r="AF47" i="12"/>
  <c r="N47" i="12"/>
  <c r="L47" i="12"/>
  <c r="K47" i="12"/>
  <c r="H47" i="12"/>
  <c r="F47" i="12"/>
  <c r="E47" i="12"/>
  <c r="D47" i="12"/>
  <c r="AZ46" i="12"/>
  <c r="AY46" i="12"/>
  <c r="AW46" i="12"/>
  <c r="AV46" i="12"/>
  <c r="AU46" i="12"/>
  <c r="AQ46" i="12"/>
  <c r="AK46" i="12"/>
  <c r="AI46" i="12"/>
  <c r="AE46" i="12"/>
  <c r="X46" i="12"/>
  <c r="J216" i="35" s="1"/>
  <c r="W46" i="12"/>
  <c r="A216" i="35" s="1"/>
  <c r="O46" i="12"/>
  <c r="I46" i="12"/>
  <c r="G46" i="12"/>
  <c r="C46" i="12"/>
  <c r="AZ45" i="12"/>
  <c r="AY45" i="12"/>
  <c r="AW45" i="12"/>
  <c r="AV45" i="12"/>
  <c r="AU45" i="12"/>
  <c r="AQ45" i="12"/>
  <c r="AK45" i="12"/>
  <c r="AI45" i="12"/>
  <c r="AE45" i="12"/>
  <c r="X45" i="12"/>
  <c r="J215" i="35" s="1"/>
  <c r="W45" i="12"/>
  <c r="A215" i="35" s="1"/>
  <c r="O45" i="12"/>
  <c r="I45" i="12"/>
  <c r="G45" i="12"/>
  <c r="C45" i="12"/>
  <c r="AZ44" i="12"/>
  <c r="AY44" i="12"/>
  <c r="AW44" i="12"/>
  <c r="AV44" i="12"/>
  <c r="AQ44" i="12"/>
  <c r="AK44" i="12"/>
  <c r="AI44" i="12"/>
  <c r="AE44" i="12"/>
  <c r="X44" i="12"/>
  <c r="J214" i="35" s="1"/>
  <c r="W44" i="12"/>
  <c r="A214" i="35" s="1"/>
  <c r="O44" i="12"/>
  <c r="I44" i="12"/>
  <c r="G44" i="12"/>
  <c r="C44" i="12"/>
  <c r="AZ43" i="12"/>
  <c r="AY43" i="12"/>
  <c r="AW43" i="12"/>
  <c r="AV43" i="12"/>
  <c r="AU43" i="12"/>
  <c r="AQ43" i="12"/>
  <c r="AK43" i="12"/>
  <c r="AI43" i="12"/>
  <c r="AE43" i="12"/>
  <c r="X43" i="12"/>
  <c r="J213" i="35" s="1"/>
  <c r="W43" i="12"/>
  <c r="A213" i="35" s="1"/>
  <c r="O43" i="12"/>
  <c r="I43" i="12"/>
  <c r="G43" i="12"/>
  <c r="C43" i="12"/>
  <c r="AP38" i="12"/>
  <c r="AN38" i="12"/>
  <c r="AM38" i="12"/>
  <c r="AJ38" i="12"/>
  <c r="AU35" i="12" s="1"/>
  <c r="AH38" i="12"/>
  <c r="AG38" i="12"/>
  <c r="AF38" i="12"/>
  <c r="N38" i="12"/>
  <c r="L38" i="12"/>
  <c r="K38" i="12"/>
  <c r="H38" i="12"/>
  <c r="F38" i="12"/>
  <c r="E38" i="12"/>
  <c r="D38" i="12"/>
  <c r="AW37" i="12"/>
  <c r="AV37" i="12"/>
  <c r="AU37" i="12"/>
  <c r="AQ37" i="12"/>
  <c r="AO37" i="12"/>
  <c r="AK37" i="12"/>
  <c r="AE37" i="12"/>
  <c r="X37" i="12"/>
  <c r="J212" i="35" s="1"/>
  <c r="W37" i="12"/>
  <c r="A212" i="35" s="1"/>
  <c r="M37" i="12"/>
  <c r="I37" i="12"/>
  <c r="G37" i="12"/>
  <c r="C37" i="12"/>
  <c r="AZ36" i="12"/>
  <c r="AY36" i="12"/>
  <c r="AW36" i="12"/>
  <c r="AV36" i="12"/>
  <c r="AU36" i="12"/>
  <c r="AQ36" i="12"/>
  <c r="AO36" i="12"/>
  <c r="AK36" i="12"/>
  <c r="AI36" i="12"/>
  <c r="AE36" i="12"/>
  <c r="X36" i="12"/>
  <c r="J211" i="35" s="1"/>
  <c r="W36" i="12"/>
  <c r="A211" i="35" s="1"/>
  <c r="O36" i="12"/>
  <c r="M36" i="12"/>
  <c r="I36" i="12"/>
  <c r="G36" i="12"/>
  <c r="C36" i="12"/>
  <c r="AZ35" i="12"/>
  <c r="AY35" i="12"/>
  <c r="AW35" i="12"/>
  <c r="AV35" i="12"/>
  <c r="AQ35" i="12"/>
  <c r="AO35" i="12"/>
  <c r="AK35" i="12"/>
  <c r="AI35" i="12"/>
  <c r="AE35" i="12"/>
  <c r="X35" i="12"/>
  <c r="J210" i="35" s="1"/>
  <c r="W35" i="12"/>
  <c r="A210" i="35" s="1"/>
  <c r="O35" i="12"/>
  <c r="M35" i="12"/>
  <c r="I35" i="12"/>
  <c r="G35" i="12"/>
  <c r="C35" i="12"/>
  <c r="AZ34" i="12"/>
  <c r="AY34" i="12"/>
  <c r="AW34" i="12"/>
  <c r="AV34" i="12"/>
  <c r="AU34" i="12"/>
  <c r="AQ34" i="12"/>
  <c r="AO34" i="12"/>
  <c r="AK34" i="12"/>
  <c r="AI34" i="12"/>
  <c r="AE34" i="12"/>
  <c r="X34" i="12"/>
  <c r="J209" i="35" s="1"/>
  <c r="W34" i="12"/>
  <c r="A209" i="35" s="1"/>
  <c r="O34" i="12"/>
  <c r="M34" i="12"/>
  <c r="I34" i="12"/>
  <c r="G34" i="12"/>
  <c r="C34" i="12"/>
  <c r="AZ33" i="12"/>
  <c r="AY33" i="12"/>
  <c r="AW33" i="12"/>
  <c r="AV33" i="12"/>
  <c r="AU33" i="12"/>
  <c r="AQ33" i="12"/>
  <c r="AO33" i="12"/>
  <c r="AK33" i="12"/>
  <c r="AI33" i="12"/>
  <c r="AE33" i="12"/>
  <c r="X33" i="12"/>
  <c r="J208" i="35" s="1"/>
  <c r="W33" i="12"/>
  <c r="A208" i="35" s="1"/>
  <c r="O33" i="12"/>
  <c r="M33" i="12"/>
  <c r="I33" i="12"/>
  <c r="G33" i="12"/>
  <c r="C33" i="12"/>
  <c r="AZ32" i="12"/>
  <c r="AY32" i="12"/>
  <c r="AW32" i="12"/>
  <c r="AV32" i="12"/>
  <c r="AU32" i="12"/>
  <c r="AQ32" i="12"/>
  <c r="AO32" i="12"/>
  <c r="AK32" i="12"/>
  <c r="AI32" i="12"/>
  <c r="AE32" i="12"/>
  <c r="X32" i="12"/>
  <c r="J207" i="35" s="1"/>
  <c r="W32" i="12"/>
  <c r="A207" i="35" s="1"/>
  <c r="O32" i="12"/>
  <c r="M32" i="12"/>
  <c r="I32" i="12"/>
  <c r="G32" i="12"/>
  <c r="C32" i="12"/>
  <c r="AN27" i="12"/>
  <c r="AM27" i="12"/>
  <c r="AL27" i="12"/>
  <c r="AH27" i="12"/>
  <c r="AF27" i="12"/>
  <c r="AE27" i="12"/>
  <c r="N27" i="12"/>
  <c r="L27" i="12"/>
  <c r="K27" i="12"/>
  <c r="J27" i="12"/>
  <c r="F27" i="12"/>
  <c r="D27" i="12"/>
  <c r="C27" i="12"/>
  <c r="AY26" i="12"/>
  <c r="AW26" i="12"/>
  <c r="AV26" i="12"/>
  <c r="AU26" i="12"/>
  <c r="AP26" i="12"/>
  <c r="AQ26" i="12" s="1"/>
  <c r="AK26" i="12"/>
  <c r="AZ26" i="12" s="1"/>
  <c r="AI26" i="12"/>
  <c r="AG26" i="12"/>
  <c r="X26" i="12"/>
  <c r="J206" i="35" s="1"/>
  <c r="O26" i="12"/>
  <c r="M26" i="12"/>
  <c r="I26" i="12"/>
  <c r="G26" i="12"/>
  <c r="E26" i="12"/>
  <c r="AY25" i="12"/>
  <c r="AW25" i="12"/>
  <c r="AV25" i="12"/>
  <c r="AU25" i="12"/>
  <c r="AQ25" i="12"/>
  <c r="AO25" i="12"/>
  <c r="AK25" i="12"/>
  <c r="AZ25" i="12" s="1"/>
  <c r="AI25" i="12"/>
  <c r="AG25" i="12"/>
  <c r="X25" i="12"/>
  <c r="J205" i="35" s="1"/>
  <c r="A205" i="35"/>
  <c r="O25" i="12"/>
  <c r="M25" i="12"/>
  <c r="I25" i="12"/>
  <c r="G25" i="12"/>
  <c r="E25" i="12"/>
  <c r="AW24" i="12"/>
  <c r="AV24" i="12"/>
  <c r="AU24" i="12"/>
  <c r="AQ24" i="12"/>
  <c r="AO24" i="12"/>
  <c r="AK24" i="12"/>
  <c r="AZ24" i="12" s="1"/>
  <c r="AI24" i="12"/>
  <c r="AG24" i="12"/>
  <c r="X24" i="12"/>
  <c r="J204" i="35" s="1"/>
  <c r="A204" i="35"/>
  <c r="O24" i="12"/>
  <c r="M24" i="12"/>
  <c r="I24" i="12"/>
  <c r="G24" i="12"/>
  <c r="E24" i="12"/>
  <c r="AW23" i="12"/>
  <c r="AV23" i="12"/>
  <c r="AU23" i="12"/>
  <c r="AQ23" i="12"/>
  <c r="AO23" i="12"/>
  <c r="AK23" i="12"/>
  <c r="AZ23" i="12" s="1"/>
  <c r="AI23" i="12"/>
  <c r="AG23" i="12"/>
  <c r="X23" i="12"/>
  <c r="J203" i="35" s="1"/>
  <c r="A203" i="35"/>
  <c r="O23" i="12"/>
  <c r="M23" i="12"/>
  <c r="I23" i="12"/>
  <c r="G23" i="12"/>
  <c r="E23" i="12"/>
  <c r="AW22" i="12"/>
  <c r="AV22" i="12"/>
  <c r="AU22" i="12"/>
  <c r="AQ22" i="12"/>
  <c r="AO22" i="12"/>
  <c r="AK22" i="12"/>
  <c r="AZ22" i="12" s="1"/>
  <c r="AI22" i="12"/>
  <c r="AG22" i="12"/>
  <c r="X22" i="12"/>
  <c r="J202" i="35" s="1"/>
  <c r="A202" i="35"/>
  <c r="O22" i="12"/>
  <c r="M22" i="12"/>
  <c r="I22" i="12"/>
  <c r="G22" i="12"/>
  <c r="E22" i="12"/>
  <c r="AR17" i="12"/>
  <c r="AP17" i="12"/>
  <c r="AO17" i="12"/>
  <c r="AL17" i="12"/>
  <c r="AJ17" i="12"/>
  <c r="AG53" i="12" s="1"/>
  <c r="AH17" i="12"/>
  <c r="AF53" i="12" s="1"/>
  <c r="AF17" i="12"/>
  <c r="AE53" i="12" s="1"/>
  <c r="AE17" i="12"/>
  <c r="P17" i="12"/>
  <c r="N17" i="12"/>
  <c r="M17" i="12"/>
  <c r="J17" i="12"/>
  <c r="H17" i="12"/>
  <c r="E53" i="12" s="1"/>
  <c r="F17" i="12"/>
  <c r="D53" i="12" s="1"/>
  <c r="D17" i="12"/>
  <c r="C17" i="12"/>
  <c r="AZ16" i="12"/>
  <c r="AY16" i="12"/>
  <c r="AW16" i="12"/>
  <c r="AV16" i="12"/>
  <c r="AU16" i="12"/>
  <c r="AS16" i="12"/>
  <c r="AQ16" i="12"/>
  <c r="AM16" i="12"/>
  <c r="AK16" i="12"/>
  <c r="AI16" i="12"/>
  <c r="AG16" i="12"/>
  <c r="X16" i="12"/>
  <c r="W16" i="12"/>
  <c r="Q16" i="12"/>
  <c r="O16" i="12"/>
  <c r="K16" i="12"/>
  <c r="I16" i="12"/>
  <c r="G16" i="12"/>
  <c r="E16" i="12"/>
  <c r="AW15" i="12"/>
  <c r="AV15" i="12"/>
  <c r="AU15" i="12"/>
  <c r="AS15" i="12"/>
  <c r="AM15" i="12"/>
  <c r="AK15" i="12"/>
  <c r="X15" i="12"/>
  <c r="W15" i="12"/>
  <c r="AZ14" i="12"/>
  <c r="AY14" i="12"/>
  <c r="AW14" i="12"/>
  <c r="AV14" i="12"/>
  <c r="AS14" i="12"/>
  <c r="AQ14" i="12"/>
  <c r="AM14" i="12"/>
  <c r="AK14" i="12"/>
  <c r="AI14" i="12"/>
  <c r="AG14" i="12"/>
  <c r="X14" i="12"/>
  <c r="W14" i="12"/>
  <c r="Q14" i="12"/>
  <c r="O14" i="12"/>
  <c r="K14" i="12"/>
  <c r="I14" i="12"/>
  <c r="G14" i="12"/>
  <c r="E14" i="12"/>
  <c r="L176" i="11"/>
  <c r="K176" i="11"/>
  <c r="I176" i="11"/>
  <c r="D176" i="11"/>
  <c r="L174" i="11"/>
  <c r="K174" i="11"/>
  <c r="I174" i="11"/>
  <c r="D174" i="11"/>
  <c r="L172" i="11"/>
  <c r="K172" i="11"/>
  <c r="I172" i="11"/>
  <c r="D172" i="11"/>
  <c r="T170" i="11"/>
  <c r="S170" i="11"/>
  <c r="L170" i="11"/>
  <c r="J170" i="11"/>
  <c r="D170" i="11"/>
  <c r="L166" i="11"/>
  <c r="K166" i="11"/>
  <c r="I166" i="11"/>
  <c r="D166" i="11"/>
  <c r="T160" i="11"/>
  <c r="S160" i="11"/>
  <c r="I156" i="11"/>
  <c r="E156" i="11"/>
  <c r="C156" i="11"/>
  <c r="B156" i="11"/>
  <c r="P156" i="11" s="1"/>
  <c r="L154" i="11"/>
  <c r="K154" i="11"/>
  <c r="I154" i="11"/>
  <c r="L152" i="11"/>
  <c r="K152" i="11"/>
  <c r="I152" i="11"/>
  <c r="D152" i="11"/>
  <c r="T150" i="11"/>
  <c r="L150" i="11"/>
  <c r="J150" i="11"/>
  <c r="D150" i="11"/>
  <c r="T77" i="11"/>
  <c r="S77" i="11"/>
  <c r="AF57" i="11"/>
  <c r="AE57" i="11"/>
  <c r="AD57" i="11"/>
  <c r="D57" i="11"/>
  <c r="C57" i="11"/>
  <c r="B57" i="11"/>
  <c r="AF52" i="11"/>
  <c r="AE52" i="11"/>
  <c r="AD52" i="11"/>
  <c r="AP47" i="11"/>
  <c r="AN47" i="11"/>
  <c r="AM47" i="11"/>
  <c r="AJ47" i="11"/>
  <c r="AH47" i="11"/>
  <c r="AG47" i="11"/>
  <c r="AF47" i="11"/>
  <c r="N47" i="11"/>
  <c r="L47" i="11"/>
  <c r="K47" i="11"/>
  <c r="H47" i="11"/>
  <c r="F47" i="11"/>
  <c r="E47" i="11"/>
  <c r="D47" i="11"/>
  <c r="AZ46" i="11"/>
  <c r="AY46" i="11"/>
  <c r="AW46" i="11"/>
  <c r="AV46" i="11"/>
  <c r="AU46" i="11"/>
  <c r="AQ46" i="11"/>
  <c r="AK46" i="11"/>
  <c r="AI46" i="11"/>
  <c r="AE46" i="11"/>
  <c r="X46" i="11"/>
  <c r="J198" i="35" s="1"/>
  <c r="W46" i="11"/>
  <c r="A198" i="35" s="1"/>
  <c r="O46" i="11"/>
  <c r="I46" i="11"/>
  <c r="G46" i="11"/>
  <c r="C46" i="11"/>
  <c r="AZ45" i="11"/>
  <c r="AY45" i="11"/>
  <c r="AW45" i="11"/>
  <c r="AV45" i="11"/>
  <c r="AU45" i="11"/>
  <c r="AQ45" i="11"/>
  <c r="AK45" i="11"/>
  <c r="AI45" i="11"/>
  <c r="AE45" i="11"/>
  <c r="X45" i="11"/>
  <c r="J197" i="35" s="1"/>
  <c r="W45" i="11"/>
  <c r="A197" i="35" s="1"/>
  <c r="O45" i="11"/>
  <c r="I45" i="11"/>
  <c r="G45" i="11"/>
  <c r="C45" i="11"/>
  <c r="AZ44" i="11"/>
  <c r="AY44" i="11"/>
  <c r="AW44" i="11"/>
  <c r="AV44" i="11"/>
  <c r="AU44" i="11"/>
  <c r="AQ44" i="11"/>
  <c r="AK44" i="11"/>
  <c r="AI44" i="11"/>
  <c r="AE44" i="11"/>
  <c r="X44" i="11"/>
  <c r="J196" i="35" s="1"/>
  <c r="W44" i="11"/>
  <c r="A196" i="35" s="1"/>
  <c r="O44" i="11"/>
  <c r="I44" i="11"/>
  <c r="G44" i="11"/>
  <c r="C44" i="11"/>
  <c r="AZ43" i="11"/>
  <c r="AY43" i="11"/>
  <c r="AW43" i="11"/>
  <c r="AV43" i="11"/>
  <c r="AU43" i="11"/>
  <c r="AQ43" i="11"/>
  <c r="AK43" i="11"/>
  <c r="AI43" i="11"/>
  <c r="AE43" i="11"/>
  <c r="X43" i="11"/>
  <c r="J195" i="35" s="1"/>
  <c r="W43" i="11"/>
  <c r="A195" i="35" s="1"/>
  <c r="O43" i="11"/>
  <c r="I43" i="11"/>
  <c r="G43" i="11"/>
  <c r="C43" i="11"/>
  <c r="AP38" i="11"/>
  <c r="AN38" i="11"/>
  <c r="AM38" i="11"/>
  <c r="AJ38" i="11"/>
  <c r="AU35" i="11" s="1"/>
  <c r="AH38" i="11"/>
  <c r="AG38" i="11"/>
  <c r="AF38" i="11"/>
  <c r="N38" i="11"/>
  <c r="L38" i="11"/>
  <c r="K38" i="11"/>
  <c r="H38" i="11"/>
  <c r="F38" i="11"/>
  <c r="E38" i="11"/>
  <c r="D38" i="11"/>
  <c r="AW37" i="11"/>
  <c r="AV37" i="11"/>
  <c r="AU37" i="11"/>
  <c r="AQ37" i="11"/>
  <c r="AO37" i="11"/>
  <c r="AK37" i="11"/>
  <c r="AE37" i="11"/>
  <c r="X37" i="11"/>
  <c r="J194" i="35" s="1"/>
  <c r="W37" i="11"/>
  <c r="A194" i="35" s="1"/>
  <c r="O37" i="11"/>
  <c r="M37" i="11"/>
  <c r="I37" i="11"/>
  <c r="G37" i="11"/>
  <c r="C37" i="11"/>
  <c r="AZ36" i="11"/>
  <c r="AY36" i="11"/>
  <c r="AW36" i="11"/>
  <c r="AV36" i="11"/>
  <c r="AU36" i="11"/>
  <c r="AQ36" i="11"/>
  <c r="AO36" i="11"/>
  <c r="AK36" i="11"/>
  <c r="AI36" i="11"/>
  <c r="AE36" i="11"/>
  <c r="X36" i="11"/>
  <c r="J193" i="35" s="1"/>
  <c r="W36" i="11"/>
  <c r="A193" i="35" s="1"/>
  <c r="O36" i="11"/>
  <c r="M36" i="11"/>
  <c r="I36" i="11"/>
  <c r="G36" i="11"/>
  <c r="C36" i="11"/>
  <c r="AZ35" i="11"/>
  <c r="AY35" i="11"/>
  <c r="AW35" i="11"/>
  <c r="AV35" i="11"/>
  <c r="AQ35" i="11"/>
  <c r="AO35" i="11"/>
  <c r="AK35" i="11"/>
  <c r="AI35" i="11"/>
  <c r="AE35" i="11"/>
  <c r="X35" i="11"/>
  <c r="J192" i="35" s="1"/>
  <c r="W35" i="11"/>
  <c r="A192" i="35" s="1"/>
  <c r="O35" i="11"/>
  <c r="M35" i="11"/>
  <c r="I35" i="11"/>
  <c r="G35" i="11"/>
  <c r="C35" i="11"/>
  <c r="AZ34" i="11"/>
  <c r="AY34" i="11"/>
  <c r="AW34" i="11"/>
  <c r="AV34" i="11"/>
  <c r="AU34" i="11"/>
  <c r="AQ34" i="11"/>
  <c r="AO34" i="11"/>
  <c r="AK34" i="11"/>
  <c r="AI34" i="11"/>
  <c r="AE34" i="11"/>
  <c r="X34" i="11"/>
  <c r="J191" i="35" s="1"/>
  <c r="W34" i="11"/>
  <c r="A191" i="35" s="1"/>
  <c r="O34" i="11"/>
  <c r="M34" i="11"/>
  <c r="I34" i="11"/>
  <c r="G34" i="11"/>
  <c r="C34" i="11"/>
  <c r="AZ33" i="11"/>
  <c r="AY33" i="11"/>
  <c r="AW33" i="11"/>
  <c r="AV33" i="11"/>
  <c r="AU33" i="11"/>
  <c r="AQ33" i="11"/>
  <c r="AO33" i="11"/>
  <c r="AK33" i="11"/>
  <c r="AI33" i="11"/>
  <c r="AE33" i="11"/>
  <c r="X33" i="11"/>
  <c r="J190" i="35" s="1"/>
  <c r="W33" i="11"/>
  <c r="A190" i="35" s="1"/>
  <c r="O33" i="11"/>
  <c r="M33" i="11"/>
  <c r="I33" i="11"/>
  <c r="G33" i="11"/>
  <c r="C33" i="11"/>
  <c r="AZ32" i="11"/>
  <c r="AY32" i="11"/>
  <c r="AW32" i="11"/>
  <c r="AV32" i="11"/>
  <c r="AU32" i="11"/>
  <c r="AQ32" i="11"/>
  <c r="AO32" i="11"/>
  <c r="AK32" i="11"/>
  <c r="AI32" i="11"/>
  <c r="AE32" i="11"/>
  <c r="X32" i="11"/>
  <c r="J189" i="35" s="1"/>
  <c r="W32" i="11"/>
  <c r="A189" i="35" s="1"/>
  <c r="O32" i="11"/>
  <c r="M32" i="11"/>
  <c r="I32" i="11"/>
  <c r="G32" i="11"/>
  <c r="C32" i="11"/>
  <c r="AN27" i="11"/>
  <c r="AM27" i="11"/>
  <c r="AL27" i="11"/>
  <c r="AH27" i="11"/>
  <c r="AF27" i="11"/>
  <c r="AE27" i="11"/>
  <c r="N27" i="11"/>
  <c r="L27" i="11"/>
  <c r="K27" i="11"/>
  <c r="J27" i="11"/>
  <c r="F27" i="11"/>
  <c r="D27" i="11"/>
  <c r="C27" i="11"/>
  <c r="AW26" i="11"/>
  <c r="AV26" i="11"/>
  <c r="AU26" i="11"/>
  <c r="AP26" i="11"/>
  <c r="AG52" i="11" s="1"/>
  <c r="AK26" i="11"/>
  <c r="AZ26" i="11" s="1"/>
  <c r="AI26" i="11"/>
  <c r="AY26" i="11" s="1"/>
  <c r="AG26" i="11"/>
  <c r="X26" i="11"/>
  <c r="J188" i="35" s="1"/>
  <c r="A188" i="35"/>
  <c r="O26" i="11"/>
  <c r="M26" i="11"/>
  <c r="I26" i="11"/>
  <c r="G26" i="11"/>
  <c r="E26" i="11"/>
  <c r="AW25" i="11"/>
  <c r="AV25" i="11"/>
  <c r="AU25" i="11"/>
  <c r="AQ25" i="11"/>
  <c r="AO25" i="11"/>
  <c r="AK25" i="11"/>
  <c r="AZ25" i="11" s="1"/>
  <c r="AI25" i="11"/>
  <c r="AG25" i="11"/>
  <c r="X25" i="11"/>
  <c r="J187" i="35" s="1"/>
  <c r="A187" i="35"/>
  <c r="O25" i="11"/>
  <c r="M25" i="11"/>
  <c r="I25" i="11"/>
  <c r="G25" i="11"/>
  <c r="E25" i="11"/>
  <c r="AW24" i="11"/>
  <c r="AV24" i="11"/>
  <c r="AU24" i="11"/>
  <c r="AQ24" i="11"/>
  <c r="AO24" i="11"/>
  <c r="AK24" i="11"/>
  <c r="AZ24" i="11" s="1"/>
  <c r="AI24" i="11"/>
  <c r="AG24" i="11"/>
  <c r="X24" i="11"/>
  <c r="J186" i="35" s="1"/>
  <c r="A186" i="35"/>
  <c r="O24" i="11"/>
  <c r="M24" i="11"/>
  <c r="I24" i="11"/>
  <c r="G24" i="11"/>
  <c r="E24" i="11"/>
  <c r="AW23" i="11"/>
  <c r="AV23" i="11"/>
  <c r="AU23" i="11"/>
  <c r="AQ23" i="11"/>
  <c r="AO23" i="11"/>
  <c r="AK23" i="11"/>
  <c r="AZ23" i="11" s="1"/>
  <c r="AI23" i="11"/>
  <c r="AG23" i="11"/>
  <c r="X23" i="11"/>
  <c r="J185" i="35" s="1"/>
  <c r="A185" i="35"/>
  <c r="O23" i="11"/>
  <c r="M23" i="11"/>
  <c r="I23" i="11"/>
  <c r="G23" i="11"/>
  <c r="E23" i="11"/>
  <c r="AW22" i="11"/>
  <c r="AV22" i="11"/>
  <c r="AU22" i="11"/>
  <c r="AQ22" i="11"/>
  <c r="AO22" i="11"/>
  <c r="AK22" i="11"/>
  <c r="AZ22" i="11" s="1"/>
  <c r="AI22" i="11"/>
  <c r="AG22" i="11"/>
  <c r="X22" i="11"/>
  <c r="J184" i="35" s="1"/>
  <c r="A184" i="35"/>
  <c r="O22" i="11"/>
  <c r="M22" i="11"/>
  <c r="I22" i="11"/>
  <c r="G22" i="11"/>
  <c r="E22" i="11"/>
  <c r="AR17" i="11"/>
  <c r="AP17" i="11"/>
  <c r="AO17" i="11"/>
  <c r="AL17" i="11"/>
  <c r="AJ17" i="11"/>
  <c r="AG53" i="11" s="1"/>
  <c r="AH17" i="11"/>
  <c r="AF53" i="11" s="1"/>
  <c r="AF17" i="11"/>
  <c r="AE53" i="11" s="1"/>
  <c r="AE17" i="11"/>
  <c r="P17" i="11"/>
  <c r="N17" i="11"/>
  <c r="M17" i="11"/>
  <c r="J17" i="11"/>
  <c r="H17" i="11"/>
  <c r="E53" i="11" s="1"/>
  <c r="F17" i="11"/>
  <c r="D53" i="11" s="1"/>
  <c r="D17" i="11"/>
  <c r="C17" i="11"/>
  <c r="AZ16" i="11"/>
  <c r="AY16" i="11"/>
  <c r="AW16" i="11"/>
  <c r="AV16" i="11"/>
  <c r="AU16" i="11"/>
  <c r="AS16" i="11"/>
  <c r="AQ16" i="11"/>
  <c r="AM16" i="11"/>
  <c r="AK16" i="11"/>
  <c r="AI16" i="11"/>
  <c r="AG16" i="11"/>
  <c r="X16" i="11"/>
  <c r="W16" i="11"/>
  <c r="Q16" i="11"/>
  <c r="O16" i="11"/>
  <c r="K16" i="11"/>
  <c r="I16" i="11"/>
  <c r="G16" i="11"/>
  <c r="E16" i="11"/>
  <c r="AW15" i="11"/>
  <c r="AV15" i="11"/>
  <c r="AU15" i="11"/>
  <c r="AS15" i="11"/>
  <c r="AM15" i="11"/>
  <c r="AK15" i="11"/>
  <c r="X15" i="11"/>
  <c r="W15" i="11"/>
  <c r="Q15" i="11"/>
  <c r="O15" i="11"/>
  <c r="K15" i="11"/>
  <c r="I15" i="11"/>
  <c r="G15" i="11"/>
  <c r="AZ14" i="11"/>
  <c r="AY14" i="11"/>
  <c r="AW14" i="11"/>
  <c r="AV14" i="11"/>
  <c r="AS14" i="11"/>
  <c r="AQ14" i="11"/>
  <c r="AM14" i="11"/>
  <c r="AK14" i="11"/>
  <c r="AI14" i="11"/>
  <c r="AG14" i="11"/>
  <c r="X14" i="11"/>
  <c r="W14" i="11"/>
  <c r="Q14" i="11"/>
  <c r="O14" i="11"/>
  <c r="K14" i="11"/>
  <c r="I14" i="11"/>
  <c r="G14" i="11"/>
  <c r="E14" i="11"/>
  <c r="L176" i="10"/>
  <c r="K176" i="10"/>
  <c r="I176" i="10"/>
  <c r="D176" i="10"/>
  <c r="L174" i="10"/>
  <c r="K174" i="10"/>
  <c r="I174" i="10"/>
  <c r="D174" i="10"/>
  <c r="L172" i="10"/>
  <c r="K172" i="10"/>
  <c r="I172" i="10"/>
  <c r="D172" i="10"/>
  <c r="T170" i="10"/>
  <c r="S170" i="10"/>
  <c r="L170" i="10"/>
  <c r="J170" i="10"/>
  <c r="D170" i="10"/>
  <c r="L166" i="10"/>
  <c r="K166" i="10"/>
  <c r="I166" i="10"/>
  <c r="D166" i="10"/>
  <c r="L164" i="10"/>
  <c r="K164" i="10"/>
  <c r="I164" i="10"/>
  <c r="D164" i="10"/>
  <c r="L162" i="10"/>
  <c r="K162" i="10"/>
  <c r="I162" i="10"/>
  <c r="D162" i="10"/>
  <c r="T160" i="10"/>
  <c r="S160" i="10"/>
  <c r="L160" i="10"/>
  <c r="J160" i="10"/>
  <c r="D160" i="10"/>
  <c r="I156" i="10"/>
  <c r="E156" i="10"/>
  <c r="C156" i="10"/>
  <c r="B156" i="10"/>
  <c r="O152" i="10" s="1"/>
  <c r="L154" i="10"/>
  <c r="K154" i="10"/>
  <c r="I154" i="10"/>
  <c r="D154" i="10"/>
  <c r="L152" i="10"/>
  <c r="K152" i="10"/>
  <c r="I152" i="10"/>
  <c r="D152" i="10"/>
  <c r="L150" i="10"/>
  <c r="J150" i="10"/>
  <c r="D150" i="10"/>
  <c r="T77" i="10"/>
  <c r="AF57" i="10"/>
  <c r="AE57" i="10"/>
  <c r="AD57" i="10"/>
  <c r="D57" i="10"/>
  <c r="C57" i="10"/>
  <c r="B57" i="10"/>
  <c r="AF52" i="10"/>
  <c r="AE52" i="10"/>
  <c r="AD52" i="10"/>
  <c r="AP47" i="10"/>
  <c r="AN47" i="10"/>
  <c r="AM47" i="10"/>
  <c r="AJ47" i="10"/>
  <c r="AU44" i="10" s="1"/>
  <c r="AH47" i="10"/>
  <c r="AG47" i="10"/>
  <c r="AF47" i="10"/>
  <c r="N47" i="10"/>
  <c r="L47" i="10"/>
  <c r="K47" i="10"/>
  <c r="H47" i="10"/>
  <c r="F47" i="10"/>
  <c r="E47" i="10"/>
  <c r="D47" i="10"/>
  <c r="AZ46" i="10"/>
  <c r="AY46" i="10"/>
  <c r="AW46" i="10"/>
  <c r="AV46" i="10"/>
  <c r="AU46" i="10"/>
  <c r="AQ46" i="10"/>
  <c r="AK46" i="10"/>
  <c r="AI46" i="10"/>
  <c r="AE46" i="10"/>
  <c r="X46" i="10"/>
  <c r="J180" i="35" s="1"/>
  <c r="W46" i="10"/>
  <c r="A180" i="35" s="1"/>
  <c r="O46" i="10"/>
  <c r="I46" i="10"/>
  <c r="G46" i="10"/>
  <c r="C46" i="10"/>
  <c r="AZ45" i="10"/>
  <c r="AY45" i="10"/>
  <c r="AW45" i="10"/>
  <c r="AV45" i="10"/>
  <c r="AU45" i="10"/>
  <c r="AQ45" i="10"/>
  <c r="AK45" i="10"/>
  <c r="AI45" i="10"/>
  <c r="AE45" i="10"/>
  <c r="X45" i="10"/>
  <c r="J179" i="35" s="1"/>
  <c r="W45" i="10"/>
  <c r="A179" i="35" s="1"/>
  <c r="O45" i="10"/>
  <c r="I45" i="10"/>
  <c r="G45" i="10"/>
  <c r="C45" i="10"/>
  <c r="AZ44" i="10"/>
  <c r="AY44" i="10"/>
  <c r="AW44" i="10"/>
  <c r="AV44" i="10"/>
  <c r="AQ44" i="10"/>
  <c r="AK44" i="10"/>
  <c r="AI44" i="10"/>
  <c r="AE44" i="10"/>
  <c r="J178" i="35"/>
  <c r="A178" i="35"/>
  <c r="AZ43" i="10"/>
  <c r="AY43" i="10"/>
  <c r="AW43" i="10"/>
  <c r="AV43" i="10"/>
  <c r="AU43" i="10"/>
  <c r="AQ43" i="10"/>
  <c r="AK43" i="10"/>
  <c r="AI43" i="10"/>
  <c r="AE43" i="10"/>
  <c r="J177" i="35"/>
  <c r="A177" i="35"/>
  <c r="AP38" i="10"/>
  <c r="AN38" i="10"/>
  <c r="AM38" i="10"/>
  <c r="AJ38" i="10"/>
  <c r="AU35" i="10" s="1"/>
  <c r="AH38" i="10"/>
  <c r="AG38" i="10"/>
  <c r="AF38" i="10"/>
  <c r="N38" i="10"/>
  <c r="L38" i="10"/>
  <c r="K38" i="10"/>
  <c r="H38" i="10"/>
  <c r="F38" i="10"/>
  <c r="E38" i="10"/>
  <c r="D38" i="10"/>
  <c r="AW37" i="10"/>
  <c r="AV37" i="10"/>
  <c r="AU37" i="10"/>
  <c r="AQ37" i="10"/>
  <c r="AO37" i="10"/>
  <c r="AK37" i="10"/>
  <c r="AE37" i="10"/>
  <c r="X37" i="10"/>
  <c r="J176" i="35" s="1"/>
  <c r="W37" i="10"/>
  <c r="A176" i="35" s="1"/>
  <c r="O37" i="10"/>
  <c r="M37" i="10"/>
  <c r="I37" i="10"/>
  <c r="G37" i="10"/>
  <c r="C37" i="10"/>
  <c r="AZ36" i="10"/>
  <c r="AY36" i="10"/>
  <c r="AW36" i="10"/>
  <c r="AV36" i="10"/>
  <c r="AU36" i="10"/>
  <c r="AQ36" i="10"/>
  <c r="AO36" i="10"/>
  <c r="AK36" i="10"/>
  <c r="AI36" i="10"/>
  <c r="AE36" i="10"/>
  <c r="X36" i="10"/>
  <c r="J175" i="35" s="1"/>
  <c r="W36" i="10"/>
  <c r="A175" i="35" s="1"/>
  <c r="O36" i="10"/>
  <c r="M36" i="10"/>
  <c r="I36" i="10"/>
  <c r="G36" i="10"/>
  <c r="C36" i="10"/>
  <c r="AZ35" i="10"/>
  <c r="AY35" i="10"/>
  <c r="AW35" i="10"/>
  <c r="AV35" i="10"/>
  <c r="AQ35" i="10"/>
  <c r="AO35" i="10"/>
  <c r="AK35" i="10"/>
  <c r="AI35" i="10"/>
  <c r="AE35" i="10"/>
  <c r="X35" i="10"/>
  <c r="J174" i="35" s="1"/>
  <c r="W35" i="10"/>
  <c r="A174" i="35" s="1"/>
  <c r="O35" i="10"/>
  <c r="M35" i="10"/>
  <c r="I35" i="10"/>
  <c r="G35" i="10"/>
  <c r="C35" i="10"/>
  <c r="AZ34" i="10"/>
  <c r="AY34" i="10"/>
  <c r="AW34" i="10"/>
  <c r="AV34" i="10"/>
  <c r="AU34" i="10"/>
  <c r="AQ34" i="10"/>
  <c r="AO34" i="10"/>
  <c r="AK34" i="10"/>
  <c r="AI34" i="10"/>
  <c r="AE34" i="10"/>
  <c r="J173" i="35"/>
  <c r="A173" i="35"/>
  <c r="AZ33" i="10"/>
  <c r="AY33" i="10"/>
  <c r="AW33" i="10"/>
  <c r="AV33" i="10"/>
  <c r="AU33" i="10"/>
  <c r="AQ33" i="10"/>
  <c r="AO33" i="10"/>
  <c r="AK33" i="10"/>
  <c r="AI33" i="10"/>
  <c r="AE33" i="10"/>
  <c r="X33" i="10"/>
  <c r="J172" i="35" s="1"/>
  <c r="W33" i="10"/>
  <c r="A172" i="35" s="1"/>
  <c r="O33" i="10"/>
  <c r="M33" i="10"/>
  <c r="I33" i="10"/>
  <c r="G33" i="10"/>
  <c r="C33" i="10"/>
  <c r="AZ32" i="10"/>
  <c r="AY32" i="10"/>
  <c r="AW32" i="10"/>
  <c r="AV32" i="10"/>
  <c r="AU32" i="10"/>
  <c r="AQ32" i="10"/>
  <c r="AO32" i="10"/>
  <c r="AK32" i="10"/>
  <c r="AI32" i="10"/>
  <c r="AE32" i="10"/>
  <c r="X32" i="10"/>
  <c r="J171" i="35" s="1"/>
  <c r="W32" i="10"/>
  <c r="A171" i="35" s="1"/>
  <c r="O32" i="10"/>
  <c r="M32" i="10"/>
  <c r="I32" i="10"/>
  <c r="G32" i="10"/>
  <c r="C32" i="10"/>
  <c r="AN27" i="10"/>
  <c r="AM27" i="10"/>
  <c r="AL27" i="10"/>
  <c r="AH27" i="10"/>
  <c r="AF27" i="10"/>
  <c r="AE27" i="10"/>
  <c r="N27" i="10"/>
  <c r="L27" i="10"/>
  <c r="K27" i="10"/>
  <c r="J27" i="10"/>
  <c r="F27" i="10"/>
  <c r="D27" i="10"/>
  <c r="C27" i="10"/>
  <c r="AY26" i="10"/>
  <c r="AW26" i="10"/>
  <c r="AV26" i="10"/>
  <c r="AU26" i="10"/>
  <c r="AP26" i="10"/>
  <c r="AG52" i="10" s="1"/>
  <c r="AK26" i="10"/>
  <c r="AZ26" i="10" s="1"/>
  <c r="AI26" i="10"/>
  <c r="AG26" i="10"/>
  <c r="X26" i="10"/>
  <c r="J170" i="35" s="1"/>
  <c r="A170" i="35"/>
  <c r="O26" i="10"/>
  <c r="M26" i="10"/>
  <c r="I26" i="10"/>
  <c r="G26" i="10"/>
  <c r="E26" i="10"/>
  <c r="AY25" i="10"/>
  <c r="AW25" i="10"/>
  <c r="AV25" i="10"/>
  <c r="AU25" i="10"/>
  <c r="AQ25" i="10"/>
  <c r="AO25" i="10"/>
  <c r="AK25" i="10"/>
  <c r="AZ25" i="10" s="1"/>
  <c r="AI25" i="10"/>
  <c r="AG25" i="10"/>
  <c r="X25" i="10"/>
  <c r="J169" i="35" s="1"/>
  <c r="A169" i="35"/>
  <c r="O25" i="10"/>
  <c r="M25" i="10"/>
  <c r="I25" i="10"/>
  <c r="G25" i="10"/>
  <c r="E25" i="10"/>
  <c r="AZ24" i="10"/>
  <c r="AY24" i="10"/>
  <c r="AW24" i="10"/>
  <c r="AV24" i="10"/>
  <c r="AU24" i="10"/>
  <c r="AQ24" i="10"/>
  <c r="AO24" i="10"/>
  <c r="AK24" i="10"/>
  <c r="AI24" i="10"/>
  <c r="AG24" i="10"/>
  <c r="X24" i="10"/>
  <c r="J168" i="35" s="1"/>
  <c r="O24" i="10"/>
  <c r="M24" i="10"/>
  <c r="I24" i="10"/>
  <c r="G24" i="10"/>
  <c r="E24" i="10"/>
  <c r="AW23" i="10"/>
  <c r="AV23" i="10"/>
  <c r="AU23" i="10"/>
  <c r="AQ23" i="10"/>
  <c r="AO23" i="10"/>
  <c r="AK23" i="10"/>
  <c r="AZ23" i="10" s="1"/>
  <c r="AI23" i="10"/>
  <c r="AG23" i="10"/>
  <c r="X23" i="10"/>
  <c r="J167" i="35" s="1"/>
  <c r="A167" i="35"/>
  <c r="O23" i="10"/>
  <c r="M23" i="10"/>
  <c r="I23" i="10"/>
  <c r="G23" i="10"/>
  <c r="E23" i="10"/>
  <c r="AW22" i="10"/>
  <c r="AV22" i="10"/>
  <c r="AU22" i="10"/>
  <c r="AQ22" i="10"/>
  <c r="AO22" i="10"/>
  <c r="AK22" i="10"/>
  <c r="AZ22" i="10" s="1"/>
  <c r="AI22" i="10"/>
  <c r="AG22" i="10"/>
  <c r="X22" i="10"/>
  <c r="J166" i="35" s="1"/>
  <c r="A166" i="35"/>
  <c r="O22" i="10"/>
  <c r="M22" i="10"/>
  <c r="I22" i="10"/>
  <c r="G22" i="10"/>
  <c r="E22" i="10"/>
  <c r="AR17" i="10"/>
  <c r="AP17" i="10"/>
  <c r="AO17" i="10"/>
  <c r="AW17" i="10" s="1"/>
  <c r="AL17" i="10"/>
  <c r="AJ17" i="10"/>
  <c r="AG53" i="10" s="1"/>
  <c r="AH17" i="10"/>
  <c r="AF53" i="10" s="1"/>
  <c r="AF17" i="10"/>
  <c r="AE53" i="10" s="1"/>
  <c r="AE17" i="10"/>
  <c r="AD53" i="10" s="1"/>
  <c r="P17" i="10"/>
  <c r="N17" i="10"/>
  <c r="M17" i="10"/>
  <c r="J17" i="10"/>
  <c r="H17" i="10"/>
  <c r="E53" i="10" s="1"/>
  <c r="F17" i="10"/>
  <c r="D53" i="10" s="1"/>
  <c r="D17" i="10"/>
  <c r="C17" i="10"/>
  <c r="AZ16" i="10"/>
  <c r="AY16" i="10"/>
  <c r="AW16" i="10"/>
  <c r="AV16" i="10"/>
  <c r="AU16" i="10"/>
  <c r="AS16" i="10"/>
  <c r="AQ16" i="10"/>
  <c r="AM16" i="10"/>
  <c r="AK16" i="10"/>
  <c r="AI16" i="10"/>
  <c r="AG16" i="10"/>
  <c r="X16" i="10"/>
  <c r="W16" i="10"/>
  <c r="Q16" i="10"/>
  <c r="O16" i="10"/>
  <c r="K16" i="10"/>
  <c r="I16" i="10"/>
  <c r="G16" i="10"/>
  <c r="E16" i="10"/>
  <c r="AW15" i="10"/>
  <c r="AV15" i="10"/>
  <c r="AU15" i="10"/>
  <c r="AS15" i="10"/>
  <c r="AM15" i="10"/>
  <c r="AK15" i="10"/>
  <c r="X15" i="10"/>
  <c r="W15" i="10"/>
  <c r="Q15" i="10"/>
  <c r="O15" i="10"/>
  <c r="K15" i="10"/>
  <c r="I15" i="10"/>
  <c r="G15" i="10"/>
  <c r="AZ14" i="10"/>
  <c r="AY14" i="10"/>
  <c r="AW14" i="10"/>
  <c r="AV14" i="10"/>
  <c r="AS14" i="10"/>
  <c r="AQ14" i="10"/>
  <c r="AM14" i="10"/>
  <c r="AK14" i="10"/>
  <c r="AI14" i="10"/>
  <c r="AG14" i="10"/>
  <c r="X14" i="10"/>
  <c r="W14" i="10"/>
  <c r="Q14" i="10"/>
  <c r="O14" i="10"/>
  <c r="K14" i="10"/>
  <c r="I14" i="10"/>
  <c r="G14" i="10"/>
  <c r="E14" i="10"/>
  <c r="L176" i="9"/>
  <c r="K176" i="9"/>
  <c r="I176" i="9"/>
  <c r="D176" i="9"/>
  <c r="L174" i="9"/>
  <c r="K174" i="9"/>
  <c r="I174" i="9"/>
  <c r="D174" i="9"/>
  <c r="L172" i="9"/>
  <c r="K172" i="9"/>
  <c r="I172" i="9"/>
  <c r="D172" i="9"/>
  <c r="T170" i="9"/>
  <c r="S170" i="9"/>
  <c r="L170" i="9"/>
  <c r="J170" i="9"/>
  <c r="D170" i="9"/>
  <c r="L166" i="9"/>
  <c r="K166" i="9"/>
  <c r="I166" i="9"/>
  <c r="D166" i="9"/>
  <c r="L164" i="9"/>
  <c r="K164" i="9"/>
  <c r="I164" i="9"/>
  <c r="D164" i="9"/>
  <c r="L162" i="9"/>
  <c r="K162" i="9"/>
  <c r="I162" i="9"/>
  <c r="D162" i="9"/>
  <c r="T160" i="9"/>
  <c r="S160" i="9"/>
  <c r="L160" i="9"/>
  <c r="J160" i="9"/>
  <c r="D160" i="9"/>
  <c r="E156" i="9"/>
  <c r="C156" i="9"/>
  <c r="B156" i="9"/>
  <c r="L154" i="9"/>
  <c r="I154" i="9"/>
  <c r="D154" i="9"/>
  <c r="I152" i="9"/>
  <c r="D150" i="9"/>
  <c r="S77" i="9"/>
  <c r="T77" i="9"/>
  <c r="AF57" i="9"/>
  <c r="AE57" i="9"/>
  <c r="AD57" i="9"/>
  <c r="AF52" i="9"/>
  <c r="AE52" i="9"/>
  <c r="AD52" i="9"/>
  <c r="AP47" i="9"/>
  <c r="AN47" i="9"/>
  <c r="AM47" i="9"/>
  <c r="AJ47" i="9"/>
  <c r="AU44" i="9" s="1"/>
  <c r="AH47" i="9"/>
  <c r="AG47" i="9"/>
  <c r="AF47" i="9"/>
  <c r="AZ46" i="9"/>
  <c r="AY46" i="9"/>
  <c r="AW46" i="9"/>
  <c r="AV46" i="9"/>
  <c r="AU46" i="9"/>
  <c r="AQ46" i="9"/>
  <c r="AK46" i="9"/>
  <c r="AI46" i="9"/>
  <c r="AE46" i="9"/>
  <c r="AZ45" i="9"/>
  <c r="AY45" i="9"/>
  <c r="AW45" i="9"/>
  <c r="AV45" i="9"/>
  <c r="AU45" i="9"/>
  <c r="AQ45" i="9"/>
  <c r="AK45" i="9"/>
  <c r="AI45" i="9"/>
  <c r="AE45" i="9"/>
  <c r="AZ44" i="9"/>
  <c r="AY44" i="9"/>
  <c r="AW44" i="9"/>
  <c r="AV44" i="9"/>
  <c r="AQ44" i="9"/>
  <c r="AK44" i="9"/>
  <c r="AI44" i="9"/>
  <c r="AE44" i="9"/>
  <c r="AZ43" i="9"/>
  <c r="AY43" i="9"/>
  <c r="AW43" i="9"/>
  <c r="AV43" i="9"/>
  <c r="AU43" i="9"/>
  <c r="AQ43" i="9"/>
  <c r="AK43" i="9"/>
  <c r="AI43" i="9"/>
  <c r="AE43" i="9"/>
  <c r="AP38" i="9"/>
  <c r="AN38" i="9"/>
  <c r="AM38" i="9"/>
  <c r="AJ38" i="9"/>
  <c r="AU35" i="9" s="1"/>
  <c r="AH38" i="9"/>
  <c r="AG38" i="9"/>
  <c r="AF38" i="9"/>
  <c r="AW37" i="9"/>
  <c r="AV37" i="9"/>
  <c r="AU37" i="9"/>
  <c r="AQ37" i="9"/>
  <c r="AO37" i="9"/>
  <c r="AK37" i="9"/>
  <c r="AE37" i="9"/>
  <c r="AZ36" i="9"/>
  <c r="AY36" i="9"/>
  <c r="AW36" i="9"/>
  <c r="AV36" i="9"/>
  <c r="AU36" i="9"/>
  <c r="AQ36" i="9"/>
  <c r="AO36" i="9"/>
  <c r="AK36" i="9"/>
  <c r="AI36" i="9"/>
  <c r="AE36" i="9"/>
  <c r="AZ35" i="9"/>
  <c r="AY35" i="9"/>
  <c r="AW35" i="9"/>
  <c r="AV35" i="9"/>
  <c r="AQ35" i="9"/>
  <c r="AO35" i="9"/>
  <c r="AK35" i="9"/>
  <c r="AI35" i="9"/>
  <c r="AE35" i="9"/>
  <c r="AZ34" i="9"/>
  <c r="AY34" i="9"/>
  <c r="AW34" i="9"/>
  <c r="AV34" i="9"/>
  <c r="AU34" i="9"/>
  <c r="AQ34" i="9"/>
  <c r="AO34" i="9"/>
  <c r="AK34" i="9"/>
  <c r="AI34" i="9"/>
  <c r="AE34" i="9"/>
  <c r="AZ33" i="9"/>
  <c r="AY33" i="9"/>
  <c r="AW33" i="9"/>
  <c r="AV33" i="9"/>
  <c r="AU33" i="9"/>
  <c r="AQ33" i="9"/>
  <c r="AO33" i="9"/>
  <c r="AK33" i="9"/>
  <c r="AI33" i="9"/>
  <c r="AE33" i="9"/>
  <c r="AZ32" i="9"/>
  <c r="AY32" i="9"/>
  <c r="AW32" i="9"/>
  <c r="AV32" i="9"/>
  <c r="AU32" i="9"/>
  <c r="AQ32" i="9"/>
  <c r="AO32" i="9"/>
  <c r="AK32" i="9"/>
  <c r="AI32" i="9"/>
  <c r="AE32" i="9"/>
  <c r="AN27" i="9"/>
  <c r="AM27" i="9"/>
  <c r="AL27" i="9"/>
  <c r="AH27" i="9"/>
  <c r="AF27" i="9"/>
  <c r="AE27" i="9"/>
  <c r="AY26" i="9"/>
  <c r="AW26" i="9"/>
  <c r="AV26" i="9"/>
  <c r="AU26" i="9"/>
  <c r="AP26" i="9"/>
  <c r="AG52" i="9" s="1"/>
  <c r="AK26" i="9"/>
  <c r="AZ26" i="9" s="1"/>
  <c r="AI26" i="9"/>
  <c r="AG26" i="9"/>
  <c r="AW25" i="9"/>
  <c r="AV25" i="9"/>
  <c r="AU25" i="9"/>
  <c r="AQ25" i="9"/>
  <c r="AO25" i="9"/>
  <c r="AK25" i="9"/>
  <c r="AZ25" i="9" s="1"/>
  <c r="AI25" i="9"/>
  <c r="AG25" i="9"/>
  <c r="AZ24" i="9"/>
  <c r="AW24" i="9"/>
  <c r="AV24" i="9"/>
  <c r="AU24" i="9"/>
  <c r="AQ24" i="9"/>
  <c r="AO24" i="9"/>
  <c r="AK24" i="9"/>
  <c r="AY24" i="9" s="1"/>
  <c r="AI24" i="9"/>
  <c r="AG24" i="9"/>
  <c r="AW23" i="9"/>
  <c r="AV23" i="9"/>
  <c r="AU23" i="9"/>
  <c r="AQ23" i="9"/>
  <c r="AO23" i="9"/>
  <c r="AK23" i="9"/>
  <c r="AZ23" i="9" s="1"/>
  <c r="AI23" i="9"/>
  <c r="AG23" i="9"/>
  <c r="AW22" i="9"/>
  <c r="AV22" i="9"/>
  <c r="AU22" i="9"/>
  <c r="AQ22" i="9"/>
  <c r="AO22" i="9"/>
  <c r="AK22" i="9"/>
  <c r="AZ22" i="9" s="1"/>
  <c r="AI22" i="9"/>
  <c r="AG22" i="9"/>
  <c r="AR17" i="9"/>
  <c r="AP17" i="9"/>
  <c r="AO17" i="9"/>
  <c r="AL17" i="9"/>
  <c r="AJ17" i="9"/>
  <c r="AG53" i="9" s="1"/>
  <c r="AH17" i="9"/>
  <c r="AF53" i="9" s="1"/>
  <c r="AF17" i="9"/>
  <c r="AE53" i="9" s="1"/>
  <c r="AE17" i="9"/>
  <c r="AZ16" i="9"/>
  <c r="AY16" i="9"/>
  <c r="AW16" i="9"/>
  <c r="AV16" i="9"/>
  <c r="AU16" i="9"/>
  <c r="AS16" i="9"/>
  <c r="AQ16" i="9"/>
  <c r="AM16" i="9"/>
  <c r="AK16" i="9"/>
  <c r="AI16" i="9"/>
  <c r="AG16" i="9"/>
  <c r="AW15" i="9"/>
  <c r="AV15" i="9"/>
  <c r="AU15" i="9"/>
  <c r="AS15" i="9"/>
  <c r="AM15" i="9"/>
  <c r="AK15" i="9"/>
  <c r="AZ14" i="9"/>
  <c r="AY14" i="9"/>
  <c r="AW14" i="9"/>
  <c r="AV14" i="9"/>
  <c r="AS14" i="9"/>
  <c r="AQ14" i="9"/>
  <c r="AM14" i="9"/>
  <c r="AK14" i="9"/>
  <c r="AI14" i="9"/>
  <c r="AG14" i="9"/>
  <c r="L176" i="8"/>
  <c r="K176" i="8"/>
  <c r="I176" i="8"/>
  <c r="D176" i="8"/>
  <c r="L174" i="8"/>
  <c r="K174" i="8"/>
  <c r="I174" i="8"/>
  <c r="D174" i="8"/>
  <c r="L172" i="8"/>
  <c r="K172" i="8"/>
  <c r="I172" i="8"/>
  <c r="D172" i="8"/>
  <c r="T170" i="8"/>
  <c r="S170" i="8"/>
  <c r="L170" i="8"/>
  <c r="J170" i="8"/>
  <c r="D170" i="8"/>
  <c r="L166" i="8"/>
  <c r="K166" i="8"/>
  <c r="I166" i="8"/>
  <c r="D166" i="8"/>
  <c r="L164" i="8"/>
  <c r="K164" i="8"/>
  <c r="I164" i="8"/>
  <c r="D164" i="8"/>
  <c r="L162" i="8"/>
  <c r="K162" i="8"/>
  <c r="I162" i="8"/>
  <c r="D162" i="8"/>
  <c r="T160" i="8"/>
  <c r="S160" i="8"/>
  <c r="L160" i="8"/>
  <c r="J160" i="8"/>
  <c r="D160" i="8"/>
  <c r="I156" i="8"/>
  <c r="E156" i="8"/>
  <c r="C156" i="8"/>
  <c r="B156" i="8"/>
  <c r="L154" i="8"/>
  <c r="K154" i="8"/>
  <c r="I154" i="8"/>
  <c r="D152" i="8"/>
  <c r="L150" i="8"/>
  <c r="J150" i="8"/>
  <c r="AF57" i="8"/>
  <c r="AE57" i="8"/>
  <c r="AD57" i="8"/>
  <c r="D57" i="8"/>
  <c r="C57" i="8"/>
  <c r="B57" i="8"/>
  <c r="AF52" i="8"/>
  <c r="AE52" i="8"/>
  <c r="AD52" i="8"/>
  <c r="AP47" i="8"/>
  <c r="AN47" i="8"/>
  <c r="AM47" i="8"/>
  <c r="AJ47" i="8"/>
  <c r="AU44" i="8" s="1"/>
  <c r="AH47" i="8"/>
  <c r="AG47" i="8"/>
  <c r="AF47" i="8"/>
  <c r="N47" i="8"/>
  <c r="L47" i="8"/>
  <c r="K47" i="8"/>
  <c r="H47" i="8"/>
  <c r="F47" i="8"/>
  <c r="E47" i="8"/>
  <c r="D47" i="8"/>
  <c r="AZ46" i="8"/>
  <c r="AY46" i="8"/>
  <c r="AW46" i="8"/>
  <c r="AV46" i="8"/>
  <c r="AU46" i="8"/>
  <c r="AQ46" i="8"/>
  <c r="AK46" i="8"/>
  <c r="AI46" i="8"/>
  <c r="AE46" i="8"/>
  <c r="X46" i="8"/>
  <c r="J144" i="35" s="1"/>
  <c r="W46" i="8"/>
  <c r="A144" i="35" s="1"/>
  <c r="O46" i="8"/>
  <c r="I46" i="8"/>
  <c r="G46" i="8"/>
  <c r="C46" i="8"/>
  <c r="AZ45" i="8"/>
  <c r="AY45" i="8"/>
  <c r="AW45" i="8"/>
  <c r="AV45" i="8"/>
  <c r="AU45" i="8"/>
  <c r="AQ45" i="8"/>
  <c r="AK45" i="8"/>
  <c r="AI45" i="8"/>
  <c r="AE45" i="8"/>
  <c r="X45" i="8"/>
  <c r="J143" i="35" s="1"/>
  <c r="W45" i="8"/>
  <c r="A143" i="35" s="1"/>
  <c r="O45" i="8"/>
  <c r="I45" i="8"/>
  <c r="G45" i="8"/>
  <c r="C45" i="8"/>
  <c r="AZ44" i="8"/>
  <c r="AY44" i="8"/>
  <c r="AW44" i="8"/>
  <c r="AV44" i="8"/>
  <c r="AQ44" i="8"/>
  <c r="AK44" i="8"/>
  <c r="AI44" i="8"/>
  <c r="AE44" i="8"/>
  <c r="X44" i="8"/>
  <c r="J142" i="35" s="1"/>
  <c r="W44" i="8"/>
  <c r="A142" i="35" s="1"/>
  <c r="O44" i="8"/>
  <c r="I44" i="8"/>
  <c r="G44" i="8"/>
  <c r="C44" i="8"/>
  <c r="AZ43" i="8"/>
  <c r="AY43" i="8"/>
  <c r="AW43" i="8"/>
  <c r="AV43" i="8"/>
  <c r="AU43" i="8"/>
  <c r="AQ43" i="8"/>
  <c r="AK43" i="8"/>
  <c r="AI43" i="8"/>
  <c r="AE43" i="8"/>
  <c r="X43" i="8"/>
  <c r="J141" i="35" s="1"/>
  <c r="W43" i="8"/>
  <c r="A141" i="35" s="1"/>
  <c r="O43" i="8"/>
  <c r="I43" i="8"/>
  <c r="G43" i="8"/>
  <c r="C43" i="8"/>
  <c r="AP38" i="8"/>
  <c r="AN38" i="8"/>
  <c r="AM38" i="8"/>
  <c r="AJ38" i="8"/>
  <c r="AU35" i="8" s="1"/>
  <c r="AH38" i="8"/>
  <c r="AG38" i="8"/>
  <c r="AF38" i="8"/>
  <c r="N38" i="8"/>
  <c r="L38" i="8"/>
  <c r="K38" i="8"/>
  <c r="H38" i="8"/>
  <c r="F38" i="8"/>
  <c r="E38" i="8"/>
  <c r="D38" i="8"/>
  <c r="AW37" i="8"/>
  <c r="AV37" i="8"/>
  <c r="AU37" i="8"/>
  <c r="AQ37" i="8"/>
  <c r="AO37" i="8"/>
  <c r="AK37" i="8"/>
  <c r="AE37" i="8"/>
  <c r="X37" i="8"/>
  <c r="J140" i="35" s="1"/>
  <c r="W37" i="8"/>
  <c r="A140" i="35" s="1"/>
  <c r="O37" i="8"/>
  <c r="M37" i="8"/>
  <c r="I37" i="8"/>
  <c r="G37" i="8"/>
  <c r="C37" i="8"/>
  <c r="AZ36" i="8"/>
  <c r="AY36" i="8"/>
  <c r="AW36" i="8"/>
  <c r="AV36" i="8"/>
  <c r="AU36" i="8"/>
  <c r="AQ36" i="8"/>
  <c r="AO36" i="8"/>
  <c r="AK36" i="8"/>
  <c r="AI36" i="8"/>
  <c r="AE36" i="8"/>
  <c r="X36" i="8"/>
  <c r="J139" i="35" s="1"/>
  <c r="W36" i="8"/>
  <c r="A139" i="35" s="1"/>
  <c r="O36" i="8"/>
  <c r="M36" i="8"/>
  <c r="I36" i="8"/>
  <c r="G36" i="8"/>
  <c r="C36" i="8"/>
  <c r="AZ35" i="8"/>
  <c r="AY35" i="8"/>
  <c r="AW35" i="8"/>
  <c r="AV35" i="8"/>
  <c r="AQ35" i="8"/>
  <c r="AO35" i="8"/>
  <c r="AK35" i="8"/>
  <c r="AI35" i="8"/>
  <c r="AE35" i="8"/>
  <c r="X35" i="8"/>
  <c r="J138" i="35" s="1"/>
  <c r="W35" i="8"/>
  <c r="A138" i="35" s="1"/>
  <c r="O35" i="8"/>
  <c r="M35" i="8"/>
  <c r="I35" i="8"/>
  <c r="G35" i="8"/>
  <c r="C35" i="8"/>
  <c r="AZ34" i="8"/>
  <c r="AY34" i="8"/>
  <c r="AW34" i="8"/>
  <c r="AV34" i="8"/>
  <c r="AU34" i="8"/>
  <c r="AQ34" i="8"/>
  <c r="AO34" i="8"/>
  <c r="AK34" i="8"/>
  <c r="AI34" i="8"/>
  <c r="AE34" i="8"/>
  <c r="X34" i="8"/>
  <c r="J137" i="35" s="1"/>
  <c r="W34" i="8"/>
  <c r="A137" i="35" s="1"/>
  <c r="O34" i="8"/>
  <c r="M34" i="8"/>
  <c r="I34" i="8"/>
  <c r="G34" i="8"/>
  <c r="C34" i="8"/>
  <c r="AZ33" i="8"/>
  <c r="AY33" i="8"/>
  <c r="AW33" i="8"/>
  <c r="AV33" i="8"/>
  <c r="AU33" i="8"/>
  <c r="AQ33" i="8"/>
  <c r="AO33" i="8"/>
  <c r="AK33" i="8"/>
  <c r="AI33" i="8"/>
  <c r="AE33" i="8"/>
  <c r="X33" i="8"/>
  <c r="J136" i="35" s="1"/>
  <c r="W33" i="8"/>
  <c r="A136" i="35" s="1"/>
  <c r="O33" i="8"/>
  <c r="M33" i="8"/>
  <c r="I33" i="8"/>
  <c r="G33" i="8"/>
  <c r="C33" i="8"/>
  <c r="AZ32" i="8"/>
  <c r="AY32" i="8"/>
  <c r="AW32" i="8"/>
  <c r="AV32" i="8"/>
  <c r="AU32" i="8"/>
  <c r="AQ32" i="8"/>
  <c r="AO32" i="8"/>
  <c r="AK32" i="8"/>
  <c r="AI32" i="8"/>
  <c r="AE32" i="8"/>
  <c r="X32" i="8"/>
  <c r="J135" i="35" s="1"/>
  <c r="W32" i="8"/>
  <c r="A135" i="35" s="1"/>
  <c r="O32" i="8"/>
  <c r="M32" i="8"/>
  <c r="I32" i="8"/>
  <c r="G32" i="8"/>
  <c r="C32" i="8"/>
  <c r="AN27" i="8"/>
  <c r="AM27" i="8"/>
  <c r="AL27" i="8"/>
  <c r="AH27" i="8"/>
  <c r="AF27" i="8"/>
  <c r="AE27" i="8"/>
  <c r="N27" i="8"/>
  <c r="L27" i="8"/>
  <c r="K27" i="8"/>
  <c r="J27" i="8"/>
  <c r="F27" i="8"/>
  <c r="D27" i="8"/>
  <c r="C27" i="8"/>
  <c r="AW26" i="8"/>
  <c r="AV26" i="8"/>
  <c r="AU26" i="8"/>
  <c r="AP26" i="8"/>
  <c r="AG52" i="8" s="1"/>
  <c r="AK26" i="8"/>
  <c r="AZ26" i="8" s="1"/>
  <c r="AI26" i="8"/>
  <c r="AY26" i="8" s="1"/>
  <c r="AG26" i="8"/>
  <c r="X26" i="8"/>
  <c r="J134" i="35" s="1"/>
  <c r="A134" i="35"/>
  <c r="O26" i="8"/>
  <c r="M26" i="8"/>
  <c r="I26" i="8"/>
  <c r="G26" i="8"/>
  <c r="E26" i="8"/>
  <c r="AW25" i="8"/>
  <c r="AV25" i="8"/>
  <c r="AU25" i="8"/>
  <c r="AQ25" i="8"/>
  <c r="AO25" i="8"/>
  <c r="AK25" i="8"/>
  <c r="AY25" i="8" s="1"/>
  <c r="AI25" i="8"/>
  <c r="AG25" i="8"/>
  <c r="X25" i="8"/>
  <c r="J133" i="35" s="1"/>
  <c r="A133" i="35"/>
  <c r="O25" i="8"/>
  <c r="M25" i="8"/>
  <c r="I25" i="8"/>
  <c r="G25" i="8"/>
  <c r="E25" i="8"/>
  <c r="AW24" i="8"/>
  <c r="AV24" i="8"/>
  <c r="AU24" i="8"/>
  <c r="AQ24" i="8"/>
  <c r="AO24" i="8"/>
  <c r="AK24" i="8"/>
  <c r="AZ24" i="8" s="1"/>
  <c r="AI24" i="8"/>
  <c r="AG24" i="8"/>
  <c r="X24" i="8"/>
  <c r="J132" i="35" s="1"/>
  <c r="A132" i="35"/>
  <c r="O24" i="8"/>
  <c r="M24" i="8"/>
  <c r="I24" i="8"/>
  <c r="G24" i="8"/>
  <c r="E24" i="8"/>
  <c r="AW23" i="8"/>
  <c r="AV23" i="8"/>
  <c r="AU23" i="8"/>
  <c r="AQ23" i="8"/>
  <c r="AO23" i="8"/>
  <c r="AK23" i="8"/>
  <c r="AZ23" i="8" s="1"/>
  <c r="AI23" i="8"/>
  <c r="AG23" i="8"/>
  <c r="X23" i="8"/>
  <c r="J131" i="35" s="1"/>
  <c r="A131" i="35"/>
  <c r="O23" i="8"/>
  <c r="M23" i="8"/>
  <c r="I23" i="8"/>
  <c r="G23" i="8"/>
  <c r="E23" i="8"/>
  <c r="AZ22" i="8"/>
  <c r="AW22" i="8"/>
  <c r="AV22" i="8"/>
  <c r="AU22" i="8"/>
  <c r="AQ22" i="8"/>
  <c r="AO22" i="8"/>
  <c r="AK22" i="8"/>
  <c r="AY22" i="8" s="1"/>
  <c r="AI22" i="8"/>
  <c r="AG22" i="8"/>
  <c r="X22" i="8"/>
  <c r="J130" i="35" s="1"/>
  <c r="A130" i="35"/>
  <c r="O22" i="8"/>
  <c r="M22" i="8"/>
  <c r="I22" i="8"/>
  <c r="G22" i="8"/>
  <c r="E22" i="8"/>
  <c r="AR17" i="8"/>
  <c r="AP17" i="8"/>
  <c r="AO17" i="8"/>
  <c r="AL17" i="8"/>
  <c r="AJ17" i="8"/>
  <c r="AG53" i="8" s="1"/>
  <c r="AH17" i="8"/>
  <c r="AF53" i="8" s="1"/>
  <c r="AF17" i="8"/>
  <c r="AE53" i="8" s="1"/>
  <c r="AE17" i="8"/>
  <c r="P17" i="8"/>
  <c r="N17" i="8"/>
  <c r="M17" i="8"/>
  <c r="J17" i="8"/>
  <c r="H17" i="8"/>
  <c r="E53" i="8" s="1"/>
  <c r="F17" i="8"/>
  <c r="D53" i="8" s="1"/>
  <c r="D17" i="8"/>
  <c r="C17" i="8"/>
  <c r="AZ16" i="8"/>
  <c r="AY16" i="8"/>
  <c r="AW16" i="8"/>
  <c r="AV16" i="8"/>
  <c r="AU16" i="8"/>
  <c r="AS16" i="8"/>
  <c r="AQ16" i="8"/>
  <c r="AM16" i="8"/>
  <c r="AK16" i="8"/>
  <c r="AI16" i="8"/>
  <c r="AG16" i="8"/>
  <c r="X16" i="8"/>
  <c r="W16" i="8"/>
  <c r="Q16" i="8"/>
  <c r="O16" i="8"/>
  <c r="K16" i="8"/>
  <c r="I16" i="8"/>
  <c r="G16" i="8"/>
  <c r="E16" i="8"/>
  <c r="AW15" i="8"/>
  <c r="AV15" i="8"/>
  <c r="AU15" i="8"/>
  <c r="AS15" i="8"/>
  <c r="AM15" i="8"/>
  <c r="AK15" i="8"/>
  <c r="X15" i="8"/>
  <c r="W15" i="8"/>
  <c r="Q15" i="8"/>
  <c r="O15" i="8"/>
  <c r="K15" i="8"/>
  <c r="I15" i="8"/>
  <c r="G15" i="8"/>
  <c r="AZ14" i="8"/>
  <c r="AY14" i="8"/>
  <c r="AW14" i="8"/>
  <c r="AV14" i="8"/>
  <c r="AS14" i="8"/>
  <c r="AQ14" i="8"/>
  <c r="AM14" i="8"/>
  <c r="AK14" i="8"/>
  <c r="AI14" i="8"/>
  <c r="AG14" i="8"/>
  <c r="X14" i="8"/>
  <c r="W14" i="8"/>
  <c r="Q14" i="8"/>
  <c r="O14" i="8"/>
  <c r="K14" i="8"/>
  <c r="I14" i="8"/>
  <c r="G14" i="8"/>
  <c r="E14" i="8"/>
  <c r="L176" i="7"/>
  <c r="K176" i="7"/>
  <c r="I176" i="7"/>
  <c r="D176" i="7"/>
  <c r="L174" i="7"/>
  <c r="K174" i="7"/>
  <c r="I174" i="7"/>
  <c r="D174" i="7"/>
  <c r="L172" i="7"/>
  <c r="K172" i="7"/>
  <c r="I172" i="7"/>
  <c r="D172" i="7"/>
  <c r="T170" i="7"/>
  <c r="S170" i="7"/>
  <c r="L170" i="7"/>
  <c r="J170" i="7"/>
  <c r="D170" i="7"/>
  <c r="L166" i="7"/>
  <c r="K166" i="7"/>
  <c r="I166" i="7"/>
  <c r="D166" i="7"/>
  <c r="L164" i="7"/>
  <c r="K164" i="7"/>
  <c r="I164" i="7"/>
  <c r="D164" i="7"/>
  <c r="L162" i="7"/>
  <c r="K162" i="7"/>
  <c r="I162" i="7"/>
  <c r="D162" i="7"/>
  <c r="T160" i="7"/>
  <c r="S160" i="7"/>
  <c r="L160" i="7"/>
  <c r="J160" i="7"/>
  <c r="D160" i="7"/>
  <c r="I156" i="7"/>
  <c r="L156" i="7"/>
  <c r="D156" i="7"/>
  <c r="D154" i="7"/>
  <c r="L152" i="7"/>
  <c r="K152" i="7"/>
  <c r="I152" i="7"/>
  <c r="D152" i="7"/>
  <c r="AF57" i="7"/>
  <c r="AE57" i="7"/>
  <c r="AD57" i="7"/>
  <c r="D57" i="7"/>
  <c r="C57" i="7"/>
  <c r="B57" i="7"/>
  <c r="AF52" i="7"/>
  <c r="AE52" i="7"/>
  <c r="AD52" i="7"/>
  <c r="AP47" i="7"/>
  <c r="AN47" i="7"/>
  <c r="AM47" i="7"/>
  <c r="AJ47" i="7"/>
  <c r="AH47" i="7"/>
  <c r="AG47" i="7"/>
  <c r="AF47" i="7"/>
  <c r="N47" i="7"/>
  <c r="L47" i="7"/>
  <c r="K47" i="7"/>
  <c r="H47" i="7"/>
  <c r="F47" i="7"/>
  <c r="E47" i="7"/>
  <c r="D47" i="7"/>
  <c r="AZ46" i="7"/>
  <c r="AY46" i="7"/>
  <c r="AW46" i="7"/>
  <c r="AV46" i="7"/>
  <c r="AU46" i="7"/>
  <c r="AQ46" i="7"/>
  <c r="AK46" i="7"/>
  <c r="AI46" i="7"/>
  <c r="AE46" i="7"/>
  <c r="X46" i="7"/>
  <c r="J127" i="35" s="1"/>
  <c r="W46" i="7"/>
  <c r="A127" i="35" s="1"/>
  <c r="O46" i="7"/>
  <c r="I46" i="7"/>
  <c r="G46" i="7"/>
  <c r="AZ45" i="7"/>
  <c r="AY45" i="7"/>
  <c r="AW45" i="7"/>
  <c r="AV45" i="7"/>
  <c r="AU45" i="7"/>
  <c r="AQ45" i="7"/>
  <c r="AK45" i="7"/>
  <c r="AI45" i="7"/>
  <c r="AE45" i="7"/>
  <c r="X45" i="7"/>
  <c r="J126" i="35" s="1"/>
  <c r="W45" i="7"/>
  <c r="A126" i="35" s="1"/>
  <c r="O45" i="7"/>
  <c r="I45" i="7"/>
  <c r="G45" i="7"/>
  <c r="AZ44" i="7"/>
  <c r="AY44" i="7"/>
  <c r="AW44" i="7"/>
  <c r="AV44" i="7"/>
  <c r="AU44" i="7"/>
  <c r="AQ44" i="7"/>
  <c r="AK44" i="7"/>
  <c r="AI44" i="7"/>
  <c r="AE44" i="7"/>
  <c r="X44" i="7"/>
  <c r="J125" i="35" s="1"/>
  <c r="W44" i="7"/>
  <c r="A125" i="35" s="1"/>
  <c r="O44" i="7"/>
  <c r="I44" i="7"/>
  <c r="G44" i="7"/>
  <c r="AZ43" i="7"/>
  <c r="AY43" i="7"/>
  <c r="AW43" i="7"/>
  <c r="AV43" i="7"/>
  <c r="AU43" i="7"/>
  <c r="AQ43" i="7"/>
  <c r="AK43" i="7"/>
  <c r="AI43" i="7"/>
  <c r="AE43" i="7"/>
  <c r="X43" i="7"/>
  <c r="J124" i="35" s="1"/>
  <c r="W43" i="7"/>
  <c r="A124" i="35" s="1"/>
  <c r="O43" i="7"/>
  <c r="I43" i="7"/>
  <c r="G43" i="7"/>
  <c r="AP38" i="7"/>
  <c r="AN38" i="7"/>
  <c r="AM38" i="7"/>
  <c r="AJ38" i="7"/>
  <c r="AU35" i="7" s="1"/>
  <c r="AH38" i="7"/>
  <c r="AG38" i="7"/>
  <c r="AF38" i="7"/>
  <c r="N38" i="7"/>
  <c r="L38" i="7"/>
  <c r="K38" i="7"/>
  <c r="H38" i="7"/>
  <c r="F38" i="7"/>
  <c r="E38" i="7"/>
  <c r="D38" i="7"/>
  <c r="AW37" i="7"/>
  <c r="AV37" i="7"/>
  <c r="AU37" i="7"/>
  <c r="AQ37" i="7"/>
  <c r="AO37" i="7"/>
  <c r="AK37" i="7"/>
  <c r="AE37" i="7"/>
  <c r="X37" i="7"/>
  <c r="J123" i="35" s="1"/>
  <c r="W37" i="7"/>
  <c r="A123" i="35" s="1"/>
  <c r="O37" i="7"/>
  <c r="M37" i="7"/>
  <c r="I37" i="7"/>
  <c r="G37" i="7"/>
  <c r="C37" i="7"/>
  <c r="AZ36" i="7"/>
  <c r="AY36" i="7"/>
  <c r="AW36" i="7"/>
  <c r="AV36" i="7"/>
  <c r="AU36" i="7"/>
  <c r="AQ36" i="7"/>
  <c r="AO36" i="7"/>
  <c r="AK36" i="7"/>
  <c r="AI36" i="7"/>
  <c r="AE36" i="7"/>
  <c r="X36" i="7"/>
  <c r="J122" i="35" s="1"/>
  <c r="W36" i="7"/>
  <c r="A122" i="35" s="1"/>
  <c r="O36" i="7"/>
  <c r="M36" i="7"/>
  <c r="I36" i="7"/>
  <c r="G36" i="7"/>
  <c r="C36" i="7"/>
  <c r="AZ35" i="7"/>
  <c r="AY35" i="7"/>
  <c r="AW35" i="7"/>
  <c r="AV35" i="7"/>
  <c r="AQ35" i="7"/>
  <c r="AO35" i="7"/>
  <c r="AK35" i="7"/>
  <c r="AI35" i="7"/>
  <c r="AE35" i="7"/>
  <c r="X35" i="7"/>
  <c r="J121" i="35" s="1"/>
  <c r="W35" i="7"/>
  <c r="A121" i="35" s="1"/>
  <c r="O35" i="7"/>
  <c r="M35" i="7"/>
  <c r="I35" i="7"/>
  <c r="G35" i="7"/>
  <c r="C35" i="7"/>
  <c r="AZ34" i="7"/>
  <c r="AY34" i="7"/>
  <c r="AW34" i="7"/>
  <c r="AV34" i="7"/>
  <c r="AU34" i="7"/>
  <c r="AQ34" i="7"/>
  <c r="AO34" i="7"/>
  <c r="AK34" i="7"/>
  <c r="AI34" i="7"/>
  <c r="AE34" i="7"/>
  <c r="X34" i="7"/>
  <c r="J120" i="35" s="1"/>
  <c r="W34" i="7"/>
  <c r="A120" i="35" s="1"/>
  <c r="O34" i="7"/>
  <c r="M34" i="7"/>
  <c r="I34" i="7"/>
  <c r="G34" i="7"/>
  <c r="C34" i="7"/>
  <c r="AZ33" i="7"/>
  <c r="AY33" i="7"/>
  <c r="AW33" i="7"/>
  <c r="AV33" i="7"/>
  <c r="AU33" i="7"/>
  <c r="AQ33" i="7"/>
  <c r="AO33" i="7"/>
  <c r="AK33" i="7"/>
  <c r="AI33" i="7"/>
  <c r="AE33" i="7"/>
  <c r="X33" i="7"/>
  <c r="J119" i="35" s="1"/>
  <c r="W33" i="7"/>
  <c r="A119" i="35" s="1"/>
  <c r="O33" i="7"/>
  <c r="M33" i="7"/>
  <c r="I33" i="7"/>
  <c r="G33" i="7"/>
  <c r="C33" i="7"/>
  <c r="AZ32" i="7"/>
  <c r="AY32" i="7"/>
  <c r="AW32" i="7"/>
  <c r="AV32" i="7"/>
  <c r="AU32" i="7"/>
  <c r="AQ32" i="7"/>
  <c r="AO32" i="7"/>
  <c r="AK32" i="7"/>
  <c r="AI32" i="7"/>
  <c r="AE32" i="7"/>
  <c r="X32" i="7"/>
  <c r="J118" i="35" s="1"/>
  <c r="W32" i="7"/>
  <c r="A118" i="35" s="1"/>
  <c r="O32" i="7"/>
  <c r="M32" i="7"/>
  <c r="I32" i="7"/>
  <c r="G32" i="7"/>
  <c r="C32" i="7"/>
  <c r="AN27" i="7"/>
  <c r="AM27" i="7"/>
  <c r="AL27" i="7"/>
  <c r="AH27" i="7"/>
  <c r="AF27" i="7"/>
  <c r="AE27" i="7"/>
  <c r="N27" i="7"/>
  <c r="L27" i="7"/>
  <c r="K27" i="7"/>
  <c r="J27" i="7"/>
  <c r="F27" i="7"/>
  <c r="D27" i="7"/>
  <c r="C27" i="7"/>
  <c r="AW26" i="7"/>
  <c r="AV26" i="7"/>
  <c r="AU26" i="7"/>
  <c r="AP26" i="7"/>
  <c r="AG52" i="7" s="1"/>
  <c r="AK26" i="7"/>
  <c r="AZ26" i="7" s="1"/>
  <c r="AI26" i="7"/>
  <c r="AY26" i="7" s="1"/>
  <c r="AG26" i="7"/>
  <c r="X26" i="7"/>
  <c r="J117" i="35" s="1"/>
  <c r="O26" i="7"/>
  <c r="M26" i="7"/>
  <c r="I26" i="7"/>
  <c r="G26" i="7"/>
  <c r="E26" i="7"/>
  <c r="AW25" i="7"/>
  <c r="AV25" i="7"/>
  <c r="AU25" i="7"/>
  <c r="AQ25" i="7"/>
  <c r="AO25" i="7"/>
  <c r="AK25" i="7"/>
  <c r="AZ25" i="7" s="1"/>
  <c r="AI25" i="7"/>
  <c r="AG25" i="7"/>
  <c r="X25" i="7"/>
  <c r="J116" i="35" s="1"/>
  <c r="O25" i="7"/>
  <c r="M25" i="7"/>
  <c r="I25" i="7"/>
  <c r="G25" i="7"/>
  <c r="E25" i="7"/>
  <c r="AW24" i="7"/>
  <c r="AV24" i="7"/>
  <c r="AU24" i="7"/>
  <c r="AQ24" i="7"/>
  <c r="AO24" i="7"/>
  <c r="AK24" i="7"/>
  <c r="AY24" i="7" s="1"/>
  <c r="AI24" i="7"/>
  <c r="AG24" i="7"/>
  <c r="X24" i="7"/>
  <c r="J115" i="35" s="1"/>
  <c r="A115" i="35"/>
  <c r="O24" i="7"/>
  <c r="M24" i="7"/>
  <c r="I24" i="7"/>
  <c r="G24" i="7"/>
  <c r="E24" i="7"/>
  <c r="AW23" i="7"/>
  <c r="AV23" i="7"/>
  <c r="AU23" i="7"/>
  <c r="AQ23" i="7"/>
  <c r="AO23" i="7"/>
  <c r="AK23" i="7"/>
  <c r="AZ23" i="7" s="1"/>
  <c r="AI23" i="7"/>
  <c r="AG23" i="7"/>
  <c r="X23" i="7"/>
  <c r="J114" i="35" s="1"/>
  <c r="A114" i="35"/>
  <c r="O23" i="7"/>
  <c r="M23" i="7"/>
  <c r="I23" i="7"/>
  <c r="G23" i="7"/>
  <c r="E23" i="7"/>
  <c r="AW22" i="7"/>
  <c r="AV22" i="7"/>
  <c r="AU22" i="7"/>
  <c r="AQ22" i="7"/>
  <c r="AO22" i="7"/>
  <c r="AK22" i="7"/>
  <c r="AZ22" i="7" s="1"/>
  <c r="AI22" i="7"/>
  <c r="AG22" i="7"/>
  <c r="X22" i="7"/>
  <c r="J113" i="35" s="1"/>
  <c r="A113" i="35"/>
  <c r="O22" i="7"/>
  <c r="M22" i="7"/>
  <c r="I22" i="7"/>
  <c r="G22" i="7"/>
  <c r="E22" i="7"/>
  <c r="AR17" i="7"/>
  <c r="AP17" i="7"/>
  <c r="AO17" i="7"/>
  <c r="AL17" i="7"/>
  <c r="AJ17" i="7"/>
  <c r="AG53" i="7" s="1"/>
  <c r="AH17" i="7"/>
  <c r="AF53" i="7" s="1"/>
  <c r="AF17" i="7"/>
  <c r="AE53" i="7" s="1"/>
  <c r="AE17" i="7"/>
  <c r="AW17" i="7" s="1"/>
  <c r="P17" i="7"/>
  <c r="N17" i="7"/>
  <c r="M17" i="7"/>
  <c r="J17" i="7"/>
  <c r="H17" i="7"/>
  <c r="E53" i="7" s="1"/>
  <c r="F17" i="7"/>
  <c r="D53" i="7" s="1"/>
  <c r="D17" i="7"/>
  <c r="C17" i="7"/>
  <c r="AZ16" i="7"/>
  <c r="AY16" i="7"/>
  <c r="AW16" i="7"/>
  <c r="AV16" i="7"/>
  <c r="AU16" i="7"/>
  <c r="AS16" i="7"/>
  <c r="AQ16" i="7"/>
  <c r="AM16" i="7"/>
  <c r="AK16" i="7"/>
  <c r="AI16" i="7"/>
  <c r="AG16" i="7"/>
  <c r="X16" i="7"/>
  <c r="W16" i="7"/>
  <c r="Q16" i="7"/>
  <c r="O16" i="7"/>
  <c r="K16" i="7"/>
  <c r="I16" i="7"/>
  <c r="G16" i="7"/>
  <c r="AW15" i="7"/>
  <c r="AV15" i="7"/>
  <c r="AU15" i="7"/>
  <c r="AS15" i="7"/>
  <c r="AM15" i="7"/>
  <c r="AK15" i="7"/>
  <c r="X15" i="7"/>
  <c r="W15" i="7"/>
  <c r="Q15" i="7"/>
  <c r="O15" i="7"/>
  <c r="K15" i="7"/>
  <c r="I15" i="7"/>
  <c r="G15" i="7"/>
  <c r="AZ14" i="7"/>
  <c r="AY14" i="7"/>
  <c r="AW14" i="7"/>
  <c r="AV14" i="7"/>
  <c r="AS14" i="7"/>
  <c r="AQ14" i="7"/>
  <c r="AM14" i="7"/>
  <c r="AK14" i="7"/>
  <c r="AI14" i="7"/>
  <c r="AG14" i="7"/>
  <c r="X14" i="7"/>
  <c r="W14" i="7"/>
  <c r="Q14" i="7"/>
  <c r="O14" i="7"/>
  <c r="K14" i="7"/>
  <c r="I14" i="7"/>
  <c r="G14" i="7"/>
  <c r="E14" i="7"/>
  <c r="L176" i="6"/>
  <c r="K176" i="6"/>
  <c r="I176" i="6"/>
  <c r="D176" i="6"/>
  <c r="L174" i="6"/>
  <c r="K174" i="6"/>
  <c r="I174" i="6"/>
  <c r="D174" i="6"/>
  <c r="L172" i="6"/>
  <c r="K172" i="6"/>
  <c r="I172" i="6"/>
  <c r="D172" i="6"/>
  <c r="T170" i="6"/>
  <c r="S170" i="6"/>
  <c r="L170" i="6"/>
  <c r="J170" i="6"/>
  <c r="D170" i="6"/>
  <c r="L166" i="6"/>
  <c r="K166" i="6"/>
  <c r="I166" i="6"/>
  <c r="D166" i="6"/>
  <c r="L164" i="6"/>
  <c r="K164" i="6"/>
  <c r="I164" i="6"/>
  <c r="D164" i="6"/>
  <c r="L162" i="6"/>
  <c r="K162" i="6"/>
  <c r="I162" i="6"/>
  <c r="D162" i="6"/>
  <c r="T160" i="6"/>
  <c r="S160" i="6"/>
  <c r="L160" i="6"/>
  <c r="J160" i="6"/>
  <c r="D160" i="6"/>
  <c r="E156" i="6"/>
  <c r="C156" i="6"/>
  <c r="D156" i="6" s="1"/>
  <c r="B156" i="6"/>
  <c r="S150" i="6" s="1"/>
  <c r="L154" i="6"/>
  <c r="K154" i="6"/>
  <c r="I154" i="6"/>
  <c r="D154" i="6"/>
  <c r="D150" i="6"/>
  <c r="AF57" i="6"/>
  <c r="AE57" i="6"/>
  <c r="AD57" i="6"/>
  <c r="D57" i="6"/>
  <c r="C57" i="6"/>
  <c r="B57" i="6"/>
  <c r="AF52" i="6"/>
  <c r="AE52" i="6"/>
  <c r="AD52" i="6"/>
  <c r="AP47" i="6"/>
  <c r="AN47" i="6"/>
  <c r="AM47" i="6"/>
  <c r="AJ47" i="6"/>
  <c r="AH47" i="6"/>
  <c r="AG47" i="6"/>
  <c r="AF47" i="6"/>
  <c r="N47" i="6"/>
  <c r="L47" i="6"/>
  <c r="K47" i="6"/>
  <c r="H47" i="6"/>
  <c r="F47" i="6"/>
  <c r="E47" i="6"/>
  <c r="D47" i="6"/>
  <c r="AZ46" i="6"/>
  <c r="AY46" i="6"/>
  <c r="AW46" i="6"/>
  <c r="AV46" i="6"/>
  <c r="AU46" i="6"/>
  <c r="AQ46" i="6"/>
  <c r="AK46" i="6"/>
  <c r="AI46" i="6"/>
  <c r="AE46" i="6"/>
  <c r="X46" i="6"/>
  <c r="J109" i="35" s="1"/>
  <c r="W46" i="6"/>
  <c r="A109" i="35" s="1"/>
  <c r="O46" i="6"/>
  <c r="I46" i="6"/>
  <c r="G46" i="6"/>
  <c r="C46" i="6"/>
  <c r="AZ45" i="6"/>
  <c r="AY45" i="6"/>
  <c r="AW45" i="6"/>
  <c r="AV45" i="6"/>
  <c r="AU45" i="6"/>
  <c r="AQ45" i="6"/>
  <c r="AK45" i="6"/>
  <c r="AI45" i="6"/>
  <c r="AE45" i="6"/>
  <c r="X45" i="6"/>
  <c r="J108" i="35" s="1"/>
  <c r="W45" i="6"/>
  <c r="A108" i="35" s="1"/>
  <c r="O45" i="6"/>
  <c r="I45" i="6"/>
  <c r="G45" i="6"/>
  <c r="C45" i="6"/>
  <c r="AZ44" i="6"/>
  <c r="AY44" i="6"/>
  <c r="AW44" i="6"/>
  <c r="AV44" i="6"/>
  <c r="AU44" i="6"/>
  <c r="AQ44" i="6"/>
  <c r="AK44" i="6"/>
  <c r="AI44" i="6"/>
  <c r="AE44" i="6"/>
  <c r="X44" i="6"/>
  <c r="J107" i="35" s="1"/>
  <c r="W44" i="6"/>
  <c r="A107" i="35" s="1"/>
  <c r="O44" i="6"/>
  <c r="I44" i="6"/>
  <c r="G44" i="6"/>
  <c r="C44" i="6"/>
  <c r="AZ43" i="6"/>
  <c r="AY43" i="6"/>
  <c r="AW43" i="6"/>
  <c r="AV43" i="6"/>
  <c r="AU43" i="6"/>
  <c r="AQ43" i="6"/>
  <c r="AK43" i="6"/>
  <c r="AI43" i="6"/>
  <c r="AE43" i="6"/>
  <c r="X43" i="6"/>
  <c r="J106" i="35" s="1"/>
  <c r="W43" i="6"/>
  <c r="A106" i="35" s="1"/>
  <c r="O43" i="6"/>
  <c r="I43" i="6"/>
  <c r="G43" i="6"/>
  <c r="C43" i="6"/>
  <c r="AP38" i="6"/>
  <c r="AN38" i="6"/>
  <c r="AM38" i="6"/>
  <c r="AJ38" i="6"/>
  <c r="AU35" i="6" s="1"/>
  <c r="AH38" i="6"/>
  <c r="AG38" i="6"/>
  <c r="AF38" i="6"/>
  <c r="N38" i="6"/>
  <c r="L38" i="6"/>
  <c r="K38" i="6"/>
  <c r="H38" i="6"/>
  <c r="F38" i="6"/>
  <c r="E38" i="6"/>
  <c r="D38" i="6"/>
  <c r="AW37" i="6"/>
  <c r="AV37" i="6"/>
  <c r="AU37" i="6"/>
  <c r="AQ37" i="6"/>
  <c r="AO37" i="6"/>
  <c r="AK37" i="6"/>
  <c r="AE37" i="6"/>
  <c r="X37" i="6"/>
  <c r="J105" i="35" s="1"/>
  <c r="W37" i="6"/>
  <c r="A105" i="35" s="1"/>
  <c r="O37" i="6"/>
  <c r="M37" i="6"/>
  <c r="I37" i="6"/>
  <c r="G37" i="6"/>
  <c r="C37" i="6"/>
  <c r="AZ36" i="6"/>
  <c r="AY36" i="6"/>
  <c r="AW36" i="6"/>
  <c r="AV36" i="6"/>
  <c r="AU36" i="6"/>
  <c r="AQ36" i="6"/>
  <c r="AO36" i="6"/>
  <c r="AK36" i="6"/>
  <c r="AI36" i="6"/>
  <c r="AE36" i="6"/>
  <c r="X36" i="6"/>
  <c r="J104" i="35" s="1"/>
  <c r="W36" i="6"/>
  <c r="A104" i="35" s="1"/>
  <c r="O36" i="6"/>
  <c r="M36" i="6"/>
  <c r="I36" i="6"/>
  <c r="G36" i="6"/>
  <c r="C36" i="6"/>
  <c r="AZ35" i="6"/>
  <c r="AY35" i="6"/>
  <c r="AW35" i="6"/>
  <c r="AV35" i="6"/>
  <c r="AQ35" i="6"/>
  <c r="AO35" i="6"/>
  <c r="AK35" i="6"/>
  <c r="AI35" i="6"/>
  <c r="AE35" i="6"/>
  <c r="X35" i="6"/>
  <c r="J103" i="35" s="1"/>
  <c r="W35" i="6"/>
  <c r="A103" i="35" s="1"/>
  <c r="O35" i="6"/>
  <c r="M35" i="6"/>
  <c r="I35" i="6"/>
  <c r="G35" i="6"/>
  <c r="C35" i="6"/>
  <c r="AZ34" i="6"/>
  <c r="AY34" i="6"/>
  <c r="AW34" i="6"/>
  <c r="AV34" i="6"/>
  <c r="AU34" i="6"/>
  <c r="AQ34" i="6"/>
  <c r="AO34" i="6"/>
  <c r="AK34" i="6"/>
  <c r="AI34" i="6"/>
  <c r="AE34" i="6"/>
  <c r="X34" i="6"/>
  <c r="J102" i="35" s="1"/>
  <c r="W34" i="6"/>
  <c r="A102" i="35" s="1"/>
  <c r="O34" i="6"/>
  <c r="M34" i="6"/>
  <c r="I34" i="6"/>
  <c r="G34" i="6"/>
  <c r="C34" i="6"/>
  <c r="AZ33" i="6"/>
  <c r="AY33" i="6"/>
  <c r="AW33" i="6"/>
  <c r="AV33" i="6"/>
  <c r="AU33" i="6"/>
  <c r="AQ33" i="6"/>
  <c r="AO33" i="6"/>
  <c r="AK33" i="6"/>
  <c r="AI33" i="6"/>
  <c r="AE33" i="6"/>
  <c r="X33" i="6"/>
  <c r="J101" i="35" s="1"/>
  <c r="W33" i="6"/>
  <c r="A101" i="35" s="1"/>
  <c r="O33" i="6"/>
  <c r="M33" i="6"/>
  <c r="I33" i="6"/>
  <c r="G33" i="6"/>
  <c r="C33" i="6"/>
  <c r="AZ32" i="6"/>
  <c r="AY32" i="6"/>
  <c r="AW32" i="6"/>
  <c r="AV32" i="6"/>
  <c r="AU32" i="6"/>
  <c r="AQ32" i="6"/>
  <c r="AO32" i="6"/>
  <c r="AK32" i="6"/>
  <c r="AI32" i="6"/>
  <c r="AE32" i="6"/>
  <c r="X32" i="6"/>
  <c r="J100" i="35" s="1"/>
  <c r="W32" i="6"/>
  <c r="A100" i="35" s="1"/>
  <c r="O32" i="6"/>
  <c r="M32" i="6"/>
  <c r="I32" i="6"/>
  <c r="G32" i="6"/>
  <c r="C32" i="6"/>
  <c r="AN27" i="6"/>
  <c r="AM27" i="6"/>
  <c r="AL27" i="6"/>
  <c r="AH27" i="6"/>
  <c r="AF27" i="6"/>
  <c r="AE27" i="6"/>
  <c r="N27" i="6"/>
  <c r="L27" i="6"/>
  <c r="K27" i="6"/>
  <c r="J27" i="6"/>
  <c r="F27" i="6"/>
  <c r="D27" i="6"/>
  <c r="C27" i="6"/>
  <c r="AW26" i="6"/>
  <c r="AV26" i="6"/>
  <c r="AU26" i="6"/>
  <c r="AP26" i="6"/>
  <c r="AQ26" i="6" s="1"/>
  <c r="AK26" i="6"/>
  <c r="AZ26" i="6" s="1"/>
  <c r="AI26" i="6"/>
  <c r="AY26" i="6" s="1"/>
  <c r="AG26" i="6"/>
  <c r="X26" i="6"/>
  <c r="J99" i="35" s="1"/>
  <c r="A99" i="35"/>
  <c r="O26" i="6"/>
  <c r="M26" i="6"/>
  <c r="I26" i="6"/>
  <c r="G26" i="6"/>
  <c r="E26" i="6"/>
  <c r="AW25" i="6"/>
  <c r="AV25" i="6"/>
  <c r="AU25" i="6"/>
  <c r="AQ25" i="6"/>
  <c r="AO25" i="6"/>
  <c r="AK25" i="6"/>
  <c r="AY25" i="6" s="1"/>
  <c r="AI25" i="6"/>
  <c r="AG25" i="6"/>
  <c r="X25" i="6"/>
  <c r="J98" i="35" s="1"/>
  <c r="A98" i="35"/>
  <c r="O25" i="6"/>
  <c r="M25" i="6"/>
  <c r="I25" i="6"/>
  <c r="G25" i="6"/>
  <c r="E25" i="6"/>
  <c r="AW24" i="6"/>
  <c r="AV24" i="6"/>
  <c r="AU24" i="6"/>
  <c r="AQ24" i="6"/>
  <c r="AO24" i="6"/>
  <c r="AK24" i="6"/>
  <c r="AZ24" i="6" s="1"/>
  <c r="AI24" i="6"/>
  <c r="AG24" i="6"/>
  <c r="X24" i="6"/>
  <c r="J97" i="35" s="1"/>
  <c r="A97" i="35"/>
  <c r="O24" i="6"/>
  <c r="M24" i="6"/>
  <c r="I24" i="6"/>
  <c r="G24" i="6"/>
  <c r="E24" i="6"/>
  <c r="AW23" i="6"/>
  <c r="AV23" i="6"/>
  <c r="AU23" i="6"/>
  <c r="AQ23" i="6"/>
  <c r="AO23" i="6"/>
  <c r="AK23" i="6"/>
  <c r="AZ23" i="6" s="1"/>
  <c r="AI23" i="6"/>
  <c r="AG23" i="6"/>
  <c r="X23" i="6"/>
  <c r="J96" i="35" s="1"/>
  <c r="A96" i="35"/>
  <c r="O23" i="6"/>
  <c r="M23" i="6"/>
  <c r="I23" i="6"/>
  <c r="G23" i="6"/>
  <c r="E23" i="6"/>
  <c r="AW22" i="6"/>
  <c r="AV22" i="6"/>
  <c r="AU22" i="6"/>
  <c r="AQ22" i="6"/>
  <c r="AO22" i="6"/>
  <c r="AK22" i="6"/>
  <c r="AZ22" i="6" s="1"/>
  <c r="AI22" i="6"/>
  <c r="AG22" i="6"/>
  <c r="X22" i="6"/>
  <c r="J95" i="35" s="1"/>
  <c r="A95" i="35"/>
  <c r="O22" i="6"/>
  <c r="M22" i="6"/>
  <c r="I22" i="6"/>
  <c r="G22" i="6"/>
  <c r="E22" i="6"/>
  <c r="AR17" i="6"/>
  <c r="AP17" i="6"/>
  <c r="AO17" i="6"/>
  <c r="AL17" i="6"/>
  <c r="AJ17" i="6"/>
  <c r="AG53" i="6" s="1"/>
  <c r="AH17" i="6"/>
  <c r="AF53" i="6" s="1"/>
  <c r="AF17" i="6"/>
  <c r="AE53" i="6" s="1"/>
  <c r="AE17" i="6"/>
  <c r="P17" i="6"/>
  <c r="N17" i="6"/>
  <c r="M17" i="6"/>
  <c r="J17" i="6"/>
  <c r="H17" i="6"/>
  <c r="E53" i="6" s="1"/>
  <c r="F17" i="6"/>
  <c r="D53" i="6" s="1"/>
  <c r="D17" i="6"/>
  <c r="C17" i="6"/>
  <c r="AZ16" i="6"/>
  <c r="AY16" i="6"/>
  <c r="AW16" i="6"/>
  <c r="AV16" i="6"/>
  <c r="AU16" i="6"/>
  <c r="AS16" i="6"/>
  <c r="AQ16" i="6"/>
  <c r="AM16" i="6"/>
  <c r="AK16" i="6"/>
  <c r="AI16" i="6"/>
  <c r="AG16" i="6"/>
  <c r="X16" i="6"/>
  <c r="W16" i="6"/>
  <c r="Q16" i="6"/>
  <c r="O16" i="6"/>
  <c r="K16" i="6"/>
  <c r="I16" i="6"/>
  <c r="G16" i="6"/>
  <c r="E16" i="6"/>
  <c r="AW15" i="6"/>
  <c r="AV15" i="6"/>
  <c r="AU15" i="6"/>
  <c r="AS15" i="6"/>
  <c r="AM15" i="6"/>
  <c r="AK15" i="6"/>
  <c r="X15" i="6"/>
  <c r="W15" i="6"/>
  <c r="Q15" i="6"/>
  <c r="O15" i="6"/>
  <c r="K15" i="6"/>
  <c r="I15" i="6"/>
  <c r="G15" i="6"/>
  <c r="AZ14" i="6"/>
  <c r="AY14" i="6"/>
  <c r="AW14" i="6"/>
  <c r="AV14" i="6"/>
  <c r="AS14" i="6"/>
  <c r="AQ14" i="6"/>
  <c r="AM14" i="6"/>
  <c r="AK14" i="6"/>
  <c r="AI14" i="6"/>
  <c r="AG14" i="6"/>
  <c r="X14" i="6"/>
  <c r="W14" i="6"/>
  <c r="Q14" i="6"/>
  <c r="O14" i="6"/>
  <c r="K14" i="6"/>
  <c r="I14" i="6"/>
  <c r="G14" i="6"/>
  <c r="E14" i="6"/>
  <c r="L176" i="5"/>
  <c r="K176" i="5"/>
  <c r="I176" i="5"/>
  <c r="D176" i="5"/>
  <c r="L174" i="5"/>
  <c r="K174" i="5"/>
  <c r="I174" i="5"/>
  <c r="D174" i="5"/>
  <c r="L172" i="5"/>
  <c r="K172" i="5"/>
  <c r="I172" i="5"/>
  <c r="D172" i="5"/>
  <c r="T170" i="5"/>
  <c r="S170" i="5"/>
  <c r="L170" i="5"/>
  <c r="J170" i="5"/>
  <c r="D170" i="5"/>
  <c r="L166" i="5"/>
  <c r="K166" i="5"/>
  <c r="I166" i="5"/>
  <c r="D166" i="5"/>
  <c r="L164" i="5"/>
  <c r="K164" i="5"/>
  <c r="I164" i="5"/>
  <c r="D164" i="5"/>
  <c r="L162" i="5"/>
  <c r="K162" i="5"/>
  <c r="I162" i="5"/>
  <c r="D162" i="5"/>
  <c r="T160" i="5"/>
  <c r="S160" i="5"/>
  <c r="L160" i="5"/>
  <c r="J160" i="5"/>
  <c r="D160" i="5"/>
  <c r="E156" i="5"/>
  <c r="C156" i="5"/>
  <c r="B156" i="5"/>
  <c r="L154" i="5"/>
  <c r="K154" i="5"/>
  <c r="I154" i="5"/>
  <c r="D154" i="5"/>
  <c r="I152" i="5"/>
  <c r="J150" i="5"/>
  <c r="D150" i="5"/>
  <c r="AF57" i="5"/>
  <c r="AE57" i="5"/>
  <c r="AD57" i="5"/>
  <c r="D57" i="5"/>
  <c r="C57" i="5"/>
  <c r="B57" i="5"/>
  <c r="AF52" i="5"/>
  <c r="AE52" i="5"/>
  <c r="AD52" i="5"/>
  <c r="AP47" i="5"/>
  <c r="AN47" i="5"/>
  <c r="AM47" i="5"/>
  <c r="AJ47" i="5"/>
  <c r="AH47" i="5"/>
  <c r="AG47" i="5"/>
  <c r="AF47" i="5"/>
  <c r="N47" i="5"/>
  <c r="L47" i="5"/>
  <c r="K47" i="5"/>
  <c r="H47" i="5"/>
  <c r="F47" i="5"/>
  <c r="E47" i="5"/>
  <c r="D47" i="5"/>
  <c r="AZ46" i="5"/>
  <c r="AY46" i="5"/>
  <c r="AW46" i="5"/>
  <c r="AV46" i="5"/>
  <c r="AU46" i="5"/>
  <c r="AQ46" i="5"/>
  <c r="AK46" i="5"/>
  <c r="AI46" i="5"/>
  <c r="AE46" i="5"/>
  <c r="X46" i="5"/>
  <c r="J91" i="35" s="1"/>
  <c r="W46" i="5"/>
  <c r="A91" i="35" s="1"/>
  <c r="O46" i="5"/>
  <c r="I46" i="5"/>
  <c r="G46" i="5"/>
  <c r="C46" i="5"/>
  <c r="AZ45" i="5"/>
  <c r="AY45" i="5"/>
  <c r="AW45" i="5"/>
  <c r="AV45" i="5"/>
  <c r="AU45" i="5"/>
  <c r="AQ45" i="5"/>
  <c r="AK45" i="5"/>
  <c r="AI45" i="5"/>
  <c r="AE45" i="5"/>
  <c r="X45" i="5"/>
  <c r="J90" i="35" s="1"/>
  <c r="W45" i="5"/>
  <c r="A90" i="35" s="1"/>
  <c r="O45" i="5"/>
  <c r="I45" i="5"/>
  <c r="G45" i="5"/>
  <c r="C45" i="5"/>
  <c r="AZ44" i="5"/>
  <c r="AY44" i="5"/>
  <c r="AW44" i="5"/>
  <c r="AV44" i="5"/>
  <c r="AU44" i="5"/>
  <c r="AQ44" i="5"/>
  <c r="AK44" i="5"/>
  <c r="AI44" i="5"/>
  <c r="AE44" i="5"/>
  <c r="X44" i="5"/>
  <c r="J89" i="35" s="1"/>
  <c r="W44" i="5"/>
  <c r="A89" i="35" s="1"/>
  <c r="O44" i="5"/>
  <c r="I44" i="5"/>
  <c r="G44" i="5"/>
  <c r="C44" i="5"/>
  <c r="AZ43" i="5"/>
  <c r="AY43" i="5"/>
  <c r="AW43" i="5"/>
  <c r="AV43" i="5"/>
  <c r="AU43" i="5"/>
  <c r="AQ43" i="5"/>
  <c r="AK43" i="5"/>
  <c r="AI43" i="5"/>
  <c r="AE43" i="5"/>
  <c r="X43" i="5"/>
  <c r="J88" i="35" s="1"/>
  <c r="W43" i="5"/>
  <c r="A88" i="35" s="1"/>
  <c r="O43" i="5"/>
  <c r="I43" i="5"/>
  <c r="G43" i="5"/>
  <c r="C43" i="5"/>
  <c r="AP38" i="5"/>
  <c r="AN38" i="5"/>
  <c r="AM38" i="5"/>
  <c r="AJ38" i="5"/>
  <c r="AU35" i="5" s="1"/>
  <c r="AH38" i="5"/>
  <c r="AG38" i="5"/>
  <c r="AF38" i="5"/>
  <c r="N38" i="5"/>
  <c r="L38" i="5"/>
  <c r="K38" i="5"/>
  <c r="H38" i="5"/>
  <c r="F38" i="5"/>
  <c r="E38" i="5"/>
  <c r="D38" i="5"/>
  <c r="AW37" i="5"/>
  <c r="AV37" i="5"/>
  <c r="AU37" i="5"/>
  <c r="AQ37" i="5"/>
  <c r="AO37" i="5"/>
  <c r="AK37" i="5"/>
  <c r="AE37" i="5"/>
  <c r="X37" i="5"/>
  <c r="J87" i="35" s="1"/>
  <c r="W37" i="5"/>
  <c r="A87" i="35" s="1"/>
  <c r="O37" i="5"/>
  <c r="M37" i="5"/>
  <c r="I37" i="5"/>
  <c r="G37" i="5"/>
  <c r="C37" i="5"/>
  <c r="AZ36" i="5"/>
  <c r="AY36" i="5"/>
  <c r="AW36" i="5"/>
  <c r="AV36" i="5"/>
  <c r="AU36" i="5"/>
  <c r="AQ36" i="5"/>
  <c r="AO36" i="5"/>
  <c r="AK36" i="5"/>
  <c r="AI36" i="5"/>
  <c r="AE36" i="5"/>
  <c r="X36" i="5"/>
  <c r="J86" i="35" s="1"/>
  <c r="W36" i="5"/>
  <c r="A86" i="35" s="1"/>
  <c r="O36" i="5"/>
  <c r="M36" i="5"/>
  <c r="I36" i="5"/>
  <c r="G36" i="5"/>
  <c r="C36" i="5"/>
  <c r="AZ35" i="5"/>
  <c r="AY35" i="5"/>
  <c r="AW35" i="5"/>
  <c r="AV35" i="5"/>
  <c r="AQ35" i="5"/>
  <c r="AO35" i="5"/>
  <c r="AK35" i="5"/>
  <c r="AI35" i="5"/>
  <c r="AE35" i="5"/>
  <c r="X35" i="5"/>
  <c r="J85" i="35" s="1"/>
  <c r="W35" i="5"/>
  <c r="A85" i="35" s="1"/>
  <c r="O35" i="5"/>
  <c r="M35" i="5"/>
  <c r="I35" i="5"/>
  <c r="G35" i="5"/>
  <c r="C35" i="5"/>
  <c r="AZ34" i="5"/>
  <c r="AY34" i="5"/>
  <c r="AW34" i="5"/>
  <c r="AV34" i="5"/>
  <c r="AU34" i="5"/>
  <c r="AQ34" i="5"/>
  <c r="AO34" i="5"/>
  <c r="AK34" i="5"/>
  <c r="AI34" i="5"/>
  <c r="AE34" i="5"/>
  <c r="X34" i="5"/>
  <c r="J84" i="35" s="1"/>
  <c r="W34" i="5"/>
  <c r="A84" i="35" s="1"/>
  <c r="O34" i="5"/>
  <c r="M34" i="5"/>
  <c r="I34" i="5"/>
  <c r="G34" i="5"/>
  <c r="C34" i="5"/>
  <c r="AZ33" i="5"/>
  <c r="AY33" i="5"/>
  <c r="AW33" i="5"/>
  <c r="AV33" i="5"/>
  <c r="AU33" i="5"/>
  <c r="AQ33" i="5"/>
  <c r="AO33" i="5"/>
  <c r="AK33" i="5"/>
  <c r="AI33" i="5"/>
  <c r="AE33" i="5"/>
  <c r="X33" i="5"/>
  <c r="J83" i="35" s="1"/>
  <c r="W33" i="5"/>
  <c r="A83" i="35" s="1"/>
  <c r="O33" i="5"/>
  <c r="M33" i="5"/>
  <c r="I33" i="5"/>
  <c r="G33" i="5"/>
  <c r="C33" i="5"/>
  <c r="AZ32" i="5"/>
  <c r="AY32" i="5"/>
  <c r="AW32" i="5"/>
  <c r="AV32" i="5"/>
  <c r="AU32" i="5"/>
  <c r="AQ32" i="5"/>
  <c r="AO32" i="5"/>
  <c r="AK32" i="5"/>
  <c r="AI32" i="5"/>
  <c r="AE32" i="5"/>
  <c r="X32" i="5"/>
  <c r="J82" i="35" s="1"/>
  <c r="W32" i="5"/>
  <c r="A82" i="35" s="1"/>
  <c r="O32" i="5"/>
  <c r="M32" i="5"/>
  <c r="I32" i="5"/>
  <c r="G32" i="5"/>
  <c r="C32" i="5"/>
  <c r="AN27" i="5"/>
  <c r="AM27" i="5"/>
  <c r="AL27" i="5"/>
  <c r="AH27" i="5"/>
  <c r="AF27" i="5"/>
  <c r="AE27" i="5"/>
  <c r="N27" i="5"/>
  <c r="L27" i="5"/>
  <c r="K27" i="5"/>
  <c r="J27" i="5"/>
  <c r="F27" i="5"/>
  <c r="D27" i="5"/>
  <c r="C27" i="5"/>
  <c r="AW26" i="5"/>
  <c r="AV26" i="5"/>
  <c r="AU26" i="5"/>
  <c r="AP26" i="5"/>
  <c r="AQ26" i="5" s="1"/>
  <c r="AK26" i="5"/>
  <c r="AZ26" i="5" s="1"/>
  <c r="AI26" i="5"/>
  <c r="AY26" i="5" s="1"/>
  <c r="AG26" i="5"/>
  <c r="X26" i="5"/>
  <c r="J81" i="35" s="1"/>
  <c r="O26" i="5"/>
  <c r="M26" i="5"/>
  <c r="I26" i="5"/>
  <c r="G26" i="5"/>
  <c r="E26" i="5"/>
  <c r="AW25" i="5"/>
  <c r="AV25" i="5"/>
  <c r="AU25" i="5"/>
  <c r="AQ25" i="5"/>
  <c r="AO25" i="5"/>
  <c r="AK25" i="5"/>
  <c r="AY25" i="5" s="1"/>
  <c r="AI25" i="5"/>
  <c r="AG25" i="5"/>
  <c r="X25" i="5"/>
  <c r="J80" i="35" s="1"/>
  <c r="A80" i="35"/>
  <c r="O25" i="5"/>
  <c r="M25" i="5"/>
  <c r="I25" i="5"/>
  <c r="G25" i="5"/>
  <c r="E25" i="5"/>
  <c r="AW24" i="5"/>
  <c r="AV24" i="5"/>
  <c r="AU24" i="5"/>
  <c r="AQ24" i="5"/>
  <c r="AO24" i="5"/>
  <c r="AK24" i="5"/>
  <c r="AY24" i="5" s="1"/>
  <c r="AI24" i="5"/>
  <c r="AG24" i="5"/>
  <c r="X24" i="5"/>
  <c r="J79" i="35" s="1"/>
  <c r="A79" i="35"/>
  <c r="O24" i="5"/>
  <c r="M24" i="5"/>
  <c r="I24" i="5"/>
  <c r="G24" i="5"/>
  <c r="E24" i="5"/>
  <c r="AW23" i="5"/>
  <c r="AV23" i="5"/>
  <c r="AU23" i="5"/>
  <c r="AQ23" i="5"/>
  <c r="AO23" i="5"/>
  <c r="AK23" i="5"/>
  <c r="AZ23" i="5" s="1"/>
  <c r="AI23" i="5"/>
  <c r="AG23" i="5"/>
  <c r="X23" i="5"/>
  <c r="J78" i="35" s="1"/>
  <c r="A78" i="35"/>
  <c r="O23" i="5"/>
  <c r="M23" i="5"/>
  <c r="I23" i="5"/>
  <c r="G23" i="5"/>
  <c r="E23" i="5"/>
  <c r="AW22" i="5"/>
  <c r="AV22" i="5"/>
  <c r="AU22" i="5"/>
  <c r="AQ22" i="5"/>
  <c r="AO22" i="5"/>
  <c r="AK22" i="5"/>
  <c r="AZ22" i="5" s="1"/>
  <c r="AI22" i="5"/>
  <c r="AG22" i="5"/>
  <c r="X22" i="5"/>
  <c r="J77" i="35" s="1"/>
  <c r="A77" i="35"/>
  <c r="O22" i="5"/>
  <c r="M22" i="5"/>
  <c r="I22" i="5"/>
  <c r="G22" i="5"/>
  <c r="E22" i="5"/>
  <c r="AR17" i="5"/>
  <c r="AP17" i="5"/>
  <c r="AO17" i="5"/>
  <c r="AW17" i="5" s="1"/>
  <c r="AL17" i="5"/>
  <c r="AJ17" i="5"/>
  <c r="AG53" i="5" s="1"/>
  <c r="AH17" i="5"/>
  <c r="AF53" i="5" s="1"/>
  <c r="AF17" i="5"/>
  <c r="AE53" i="5" s="1"/>
  <c r="AE17" i="5"/>
  <c r="P17" i="5"/>
  <c r="N17" i="5"/>
  <c r="M17" i="5"/>
  <c r="J17" i="5"/>
  <c r="H17" i="5"/>
  <c r="E53" i="5" s="1"/>
  <c r="F17" i="5"/>
  <c r="D53" i="5" s="1"/>
  <c r="C17" i="5"/>
  <c r="AZ16" i="5"/>
  <c r="AY16" i="5"/>
  <c r="AW16" i="5"/>
  <c r="AV16" i="5"/>
  <c r="AU16" i="5"/>
  <c r="AS16" i="5"/>
  <c r="AQ16" i="5"/>
  <c r="AM16" i="5"/>
  <c r="AK16" i="5"/>
  <c r="AI16" i="5"/>
  <c r="AG16" i="5"/>
  <c r="X16" i="5"/>
  <c r="W16" i="5"/>
  <c r="Q16" i="5"/>
  <c r="O16" i="5"/>
  <c r="K16" i="5"/>
  <c r="I16" i="5"/>
  <c r="AW15" i="5"/>
  <c r="AV15" i="5"/>
  <c r="AU15" i="5"/>
  <c r="AS15" i="5"/>
  <c r="AM15" i="5"/>
  <c r="AK15" i="5"/>
  <c r="X15" i="5"/>
  <c r="W15" i="5"/>
  <c r="Q15" i="5"/>
  <c r="O15" i="5"/>
  <c r="K15" i="5"/>
  <c r="I15" i="5"/>
  <c r="G15" i="5"/>
  <c r="AZ14" i="5"/>
  <c r="AY14" i="5"/>
  <c r="AW14" i="5"/>
  <c r="AV14" i="5"/>
  <c r="AS14" i="5"/>
  <c r="AQ14" i="5"/>
  <c r="AM14" i="5"/>
  <c r="AK14" i="5"/>
  <c r="AI14" i="5"/>
  <c r="AG14" i="5"/>
  <c r="X14" i="5"/>
  <c r="W14" i="5"/>
  <c r="Q14" i="5"/>
  <c r="O14" i="5"/>
  <c r="K14" i="5"/>
  <c r="I14" i="5"/>
  <c r="G14" i="5"/>
  <c r="E14" i="5"/>
  <c r="L174" i="4"/>
  <c r="K174" i="4"/>
  <c r="I174" i="4"/>
  <c r="D174" i="4"/>
  <c r="L172" i="4"/>
  <c r="K172" i="4"/>
  <c r="I172" i="4"/>
  <c r="D172" i="4"/>
  <c r="L170" i="4"/>
  <c r="K170" i="4"/>
  <c r="I170" i="4"/>
  <c r="D170" i="4"/>
  <c r="T168" i="4"/>
  <c r="S168" i="4"/>
  <c r="L168" i="4"/>
  <c r="J168" i="4"/>
  <c r="D168" i="4"/>
  <c r="L164" i="4"/>
  <c r="K164" i="4"/>
  <c r="I164" i="4"/>
  <c r="D164" i="4"/>
  <c r="L162" i="4"/>
  <c r="K162" i="4"/>
  <c r="I162" i="4"/>
  <c r="D162" i="4"/>
  <c r="L160" i="4"/>
  <c r="K160" i="4"/>
  <c r="I160" i="4"/>
  <c r="D160" i="4"/>
  <c r="T158" i="4"/>
  <c r="S158" i="4"/>
  <c r="L158" i="4"/>
  <c r="J158" i="4"/>
  <c r="D158" i="4"/>
  <c r="I154" i="4"/>
  <c r="E154" i="4"/>
  <c r="C154" i="4"/>
  <c r="B154" i="4"/>
  <c r="O154" i="4" s="1"/>
  <c r="I152" i="4"/>
  <c r="D152" i="4"/>
  <c r="D150" i="4"/>
  <c r="D148" i="4"/>
  <c r="AF57" i="4"/>
  <c r="AE57" i="4"/>
  <c r="AD57" i="4"/>
  <c r="D57" i="4"/>
  <c r="C57" i="4"/>
  <c r="B57" i="4"/>
  <c r="AF52" i="4"/>
  <c r="AE52" i="4"/>
  <c r="AD52" i="4"/>
  <c r="AP47" i="4"/>
  <c r="AN47" i="4"/>
  <c r="AM47" i="4"/>
  <c r="AJ47" i="4"/>
  <c r="AH47" i="4"/>
  <c r="AG47" i="4"/>
  <c r="AF47" i="4"/>
  <c r="N47" i="4"/>
  <c r="L47" i="4"/>
  <c r="K47" i="4"/>
  <c r="H47" i="4"/>
  <c r="F47" i="4"/>
  <c r="E47" i="4"/>
  <c r="D47" i="4"/>
  <c r="AZ46" i="4"/>
  <c r="AY46" i="4"/>
  <c r="AW46" i="4"/>
  <c r="AV46" i="4"/>
  <c r="AU46" i="4"/>
  <c r="AQ46" i="4"/>
  <c r="AK46" i="4"/>
  <c r="AI46" i="4"/>
  <c r="AE46" i="4"/>
  <c r="X46" i="4"/>
  <c r="J55" i="35" s="1"/>
  <c r="W46" i="4"/>
  <c r="A55" i="35" s="1"/>
  <c r="O46" i="4"/>
  <c r="I46" i="4"/>
  <c r="G46" i="4"/>
  <c r="C46" i="4"/>
  <c r="AZ45" i="4"/>
  <c r="AY45" i="4"/>
  <c r="AW45" i="4"/>
  <c r="AV45" i="4"/>
  <c r="AU45" i="4"/>
  <c r="AQ45" i="4"/>
  <c r="AK45" i="4"/>
  <c r="AI45" i="4"/>
  <c r="AE45" i="4"/>
  <c r="X45" i="4"/>
  <c r="J54" i="35" s="1"/>
  <c r="W45" i="4"/>
  <c r="A54" i="35" s="1"/>
  <c r="O45" i="4"/>
  <c r="I45" i="4"/>
  <c r="G45" i="4"/>
  <c r="C45" i="4"/>
  <c r="AZ44" i="4"/>
  <c r="AY44" i="4"/>
  <c r="AW44" i="4"/>
  <c r="AV44" i="4"/>
  <c r="AU44" i="4"/>
  <c r="AQ44" i="4"/>
  <c r="AK44" i="4"/>
  <c r="AI44" i="4"/>
  <c r="AE44" i="4"/>
  <c r="X44" i="4"/>
  <c r="J53" i="35" s="1"/>
  <c r="W44" i="4"/>
  <c r="A53" i="35" s="1"/>
  <c r="O44" i="4"/>
  <c r="I44" i="4"/>
  <c r="G44" i="4"/>
  <c r="C44" i="4"/>
  <c r="AZ43" i="4"/>
  <c r="AY43" i="4"/>
  <c r="AW43" i="4"/>
  <c r="AV43" i="4"/>
  <c r="AU43" i="4"/>
  <c r="AQ43" i="4"/>
  <c r="AK43" i="4"/>
  <c r="AI43" i="4"/>
  <c r="AE43" i="4"/>
  <c r="X43" i="4"/>
  <c r="J52" i="35" s="1"/>
  <c r="W43" i="4"/>
  <c r="A52" i="35" s="1"/>
  <c r="O43" i="4"/>
  <c r="I43" i="4"/>
  <c r="G43" i="4"/>
  <c r="C43" i="4"/>
  <c r="AP38" i="4"/>
  <c r="AN38" i="4"/>
  <c r="AM38" i="4"/>
  <c r="AJ38" i="4"/>
  <c r="AU35" i="4" s="1"/>
  <c r="AH38" i="4"/>
  <c r="AG38" i="4"/>
  <c r="AF38" i="4"/>
  <c r="N38" i="4"/>
  <c r="L38" i="4"/>
  <c r="K38" i="4"/>
  <c r="H38" i="4"/>
  <c r="F38" i="4"/>
  <c r="E38" i="4"/>
  <c r="D38" i="4"/>
  <c r="AW37" i="4"/>
  <c r="AV37" i="4"/>
  <c r="AU37" i="4"/>
  <c r="AQ37" i="4"/>
  <c r="AO37" i="4"/>
  <c r="AK37" i="4"/>
  <c r="AE37" i="4"/>
  <c r="X37" i="4"/>
  <c r="J51" i="35" s="1"/>
  <c r="W37" i="4"/>
  <c r="A51" i="35" s="1"/>
  <c r="O37" i="4"/>
  <c r="M37" i="4"/>
  <c r="I37" i="4"/>
  <c r="G37" i="4"/>
  <c r="C37" i="4"/>
  <c r="AZ36" i="4"/>
  <c r="AY36" i="4"/>
  <c r="AW36" i="4"/>
  <c r="AV36" i="4"/>
  <c r="AU36" i="4"/>
  <c r="AQ36" i="4"/>
  <c r="AO36" i="4"/>
  <c r="AK36" i="4"/>
  <c r="AI36" i="4"/>
  <c r="AE36" i="4"/>
  <c r="X36" i="4"/>
  <c r="J50" i="35" s="1"/>
  <c r="W36" i="4"/>
  <c r="A50" i="35" s="1"/>
  <c r="O36" i="4"/>
  <c r="M36" i="4"/>
  <c r="I36" i="4"/>
  <c r="G36" i="4"/>
  <c r="C36" i="4"/>
  <c r="AZ35" i="4"/>
  <c r="AY35" i="4"/>
  <c r="AW35" i="4"/>
  <c r="AV35" i="4"/>
  <c r="AQ35" i="4"/>
  <c r="AO35" i="4"/>
  <c r="AK35" i="4"/>
  <c r="AI35" i="4"/>
  <c r="AE35" i="4"/>
  <c r="X35" i="4"/>
  <c r="J49" i="35" s="1"/>
  <c r="W35" i="4"/>
  <c r="A49" i="35" s="1"/>
  <c r="O35" i="4"/>
  <c r="M35" i="4"/>
  <c r="I35" i="4"/>
  <c r="G35" i="4"/>
  <c r="C35" i="4"/>
  <c r="AZ34" i="4"/>
  <c r="AY34" i="4"/>
  <c r="AW34" i="4"/>
  <c r="AV34" i="4"/>
  <c r="AU34" i="4"/>
  <c r="AQ34" i="4"/>
  <c r="AO34" i="4"/>
  <c r="AK34" i="4"/>
  <c r="AI34" i="4"/>
  <c r="AE34" i="4"/>
  <c r="X34" i="4"/>
  <c r="J48" i="35" s="1"/>
  <c r="W34" i="4"/>
  <c r="A48" i="35" s="1"/>
  <c r="O34" i="4"/>
  <c r="M34" i="4"/>
  <c r="I34" i="4"/>
  <c r="G34" i="4"/>
  <c r="C34" i="4"/>
  <c r="AZ33" i="4"/>
  <c r="AY33" i="4"/>
  <c r="AW33" i="4"/>
  <c r="AV33" i="4"/>
  <c r="AU33" i="4"/>
  <c r="AQ33" i="4"/>
  <c r="AO33" i="4"/>
  <c r="AK33" i="4"/>
  <c r="AI33" i="4"/>
  <c r="AE33" i="4"/>
  <c r="X33" i="4"/>
  <c r="J47" i="35" s="1"/>
  <c r="W33" i="4"/>
  <c r="A47" i="35" s="1"/>
  <c r="O33" i="4"/>
  <c r="M33" i="4"/>
  <c r="I33" i="4"/>
  <c r="G33" i="4"/>
  <c r="C33" i="4"/>
  <c r="AZ32" i="4"/>
  <c r="AY32" i="4"/>
  <c r="AW32" i="4"/>
  <c r="AV32" i="4"/>
  <c r="AU32" i="4"/>
  <c r="AQ32" i="4"/>
  <c r="AO32" i="4"/>
  <c r="AK32" i="4"/>
  <c r="AI32" i="4"/>
  <c r="AE32" i="4"/>
  <c r="X32" i="4"/>
  <c r="J46" i="35" s="1"/>
  <c r="W32" i="4"/>
  <c r="A46" i="35" s="1"/>
  <c r="O32" i="4"/>
  <c r="M32" i="4"/>
  <c r="I32" i="4"/>
  <c r="G32" i="4"/>
  <c r="C32" i="4"/>
  <c r="AN27" i="4"/>
  <c r="AM27" i="4"/>
  <c r="AL27" i="4"/>
  <c r="AH27" i="4"/>
  <c r="AF27" i="4"/>
  <c r="AE27" i="4"/>
  <c r="N27" i="4"/>
  <c r="L27" i="4"/>
  <c r="K27" i="4"/>
  <c r="J27" i="4"/>
  <c r="F27" i="4"/>
  <c r="D27" i="4"/>
  <c r="C27" i="4"/>
  <c r="AW26" i="4"/>
  <c r="AV26" i="4"/>
  <c r="AU26" i="4"/>
  <c r="AP26" i="4"/>
  <c r="AQ26" i="4" s="1"/>
  <c r="AK26" i="4"/>
  <c r="AZ26" i="4" s="1"/>
  <c r="AI26" i="4"/>
  <c r="AY26" i="4" s="1"/>
  <c r="AG26" i="4"/>
  <c r="X26" i="4"/>
  <c r="J45" i="35" s="1"/>
  <c r="A45" i="35"/>
  <c r="O26" i="4"/>
  <c r="I26" i="4"/>
  <c r="G26" i="4"/>
  <c r="E26" i="4"/>
  <c r="AW25" i="4"/>
  <c r="AV25" i="4"/>
  <c r="AU25" i="4"/>
  <c r="AQ25" i="4"/>
  <c r="AO25" i="4"/>
  <c r="AK25" i="4"/>
  <c r="AZ25" i="4" s="1"/>
  <c r="AI25" i="4"/>
  <c r="AG25" i="4"/>
  <c r="AW24" i="4"/>
  <c r="AV24" i="4"/>
  <c r="AU24" i="4"/>
  <c r="AQ24" i="4"/>
  <c r="AO24" i="4"/>
  <c r="AK24" i="4"/>
  <c r="AY24" i="4" s="1"/>
  <c r="AI24" i="4"/>
  <c r="AG24" i="4"/>
  <c r="J43" i="35"/>
  <c r="A43" i="35"/>
  <c r="AW23" i="4"/>
  <c r="AV23" i="4"/>
  <c r="AU23" i="4"/>
  <c r="AQ23" i="4"/>
  <c r="AO23" i="4"/>
  <c r="AK23" i="4"/>
  <c r="AZ23" i="4" s="1"/>
  <c r="AI23" i="4"/>
  <c r="AG23" i="4"/>
  <c r="J42" i="35"/>
  <c r="A42" i="35"/>
  <c r="AZ22" i="4"/>
  <c r="AY22" i="4"/>
  <c r="AW22" i="4"/>
  <c r="AV22" i="4"/>
  <c r="AU22" i="4"/>
  <c r="AQ22" i="4"/>
  <c r="AO22" i="4"/>
  <c r="AK22" i="4"/>
  <c r="AI22" i="4"/>
  <c r="AG22" i="4"/>
  <c r="J41" i="35"/>
  <c r="A41" i="35"/>
  <c r="AR17" i="4"/>
  <c r="AP17" i="4"/>
  <c r="AO17" i="4"/>
  <c r="AL17" i="4"/>
  <c r="AJ17" i="4"/>
  <c r="AG53" i="4" s="1"/>
  <c r="AH17" i="4"/>
  <c r="AF53" i="4" s="1"/>
  <c r="AF17" i="4"/>
  <c r="AE53" i="4" s="1"/>
  <c r="AE17" i="4"/>
  <c r="P17" i="4"/>
  <c r="N17" i="4"/>
  <c r="M17" i="4"/>
  <c r="J17" i="4"/>
  <c r="H17" i="4"/>
  <c r="E53" i="4" s="1"/>
  <c r="F17" i="4"/>
  <c r="D53" i="4" s="1"/>
  <c r="D17" i="4"/>
  <c r="C17" i="4"/>
  <c r="AZ16" i="4"/>
  <c r="AY16" i="4"/>
  <c r="AW16" i="4"/>
  <c r="AV16" i="4"/>
  <c r="AU16" i="4"/>
  <c r="AS16" i="4"/>
  <c r="AQ16" i="4"/>
  <c r="AM16" i="4"/>
  <c r="AK16" i="4"/>
  <c r="AI16" i="4"/>
  <c r="AG16" i="4"/>
  <c r="X16" i="4"/>
  <c r="W16" i="4"/>
  <c r="Q16" i="4"/>
  <c r="O16" i="4"/>
  <c r="K16" i="4"/>
  <c r="I16" i="4"/>
  <c r="G16" i="4"/>
  <c r="E16" i="4"/>
  <c r="AW15" i="4"/>
  <c r="AV15" i="4"/>
  <c r="AU15" i="4"/>
  <c r="AS15" i="4"/>
  <c r="AM15" i="4"/>
  <c r="AK15" i="4"/>
  <c r="X15" i="4"/>
  <c r="W15" i="4"/>
  <c r="Q15" i="4"/>
  <c r="O15" i="4"/>
  <c r="K15" i="4"/>
  <c r="I15" i="4"/>
  <c r="G15" i="4"/>
  <c r="AZ14" i="4"/>
  <c r="AY14" i="4"/>
  <c r="AW14" i="4"/>
  <c r="AV14" i="4"/>
  <c r="AS14" i="4"/>
  <c r="AQ14" i="4"/>
  <c r="AM14" i="4"/>
  <c r="AK14" i="4"/>
  <c r="AI14" i="4"/>
  <c r="AG14" i="4"/>
  <c r="X14" i="4"/>
  <c r="W14" i="4"/>
  <c r="Q14" i="4"/>
  <c r="O14" i="4"/>
  <c r="K14" i="4"/>
  <c r="I14" i="4"/>
  <c r="G14" i="4"/>
  <c r="E14" i="4"/>
  <c r="L176" i="3"/>
  <c r="K176" i="3"/>
  <c r="I176" i="3"/>
  <c r="D176" i="3"/>
  <c r="L174" i="3"/>
  <c r="K174" i="3"/>
  <c r="I174" i="3"/>
  <c r="D174" i="3"/>
  <c r="L172" i="3"/>
  <c r="K172" i="3"/>
  <c r="I172" i="3"/>
  <c r="D172" i="3"/>
  <c r="T170" i="3"/>
  <c r="S170" i="3"/>
  <c r="L170" i="3"/>
  <c r="J170" i="3"/>
  <c r="D170" i="3"/>
  <c r="L166" i="3"/>
  <c r="K166" i="3"/>
  <c r="I166" i="3"/>
  <c r="D166" i="3"/>
  <c r="L164" i="3"/>
  <c r="K164" i="3"/>
  <c r="I164" i="3"/>
  <c r="D164" i="3"/>
  <c r="L162" i="3"/>
  <c r="K162" i="3"/>
  <c r="I162" i="3"/>
  <c r="D162" i="3"/>
  <c r="T160" i="3"/>
  <c r="S160" i="3"/>
  <c r="L160" i="3"/>
  <c r="J160" i="3"/>
  <c r="D160" i="3"/>
  <c r="I156" i="3"/>
  <c r="E156" i="3"/>
  <c r="L156" i="3" s="1"/>
  <c r="D156" i="3"/>
  <c r="D154" i="3"/>
  <c r="I152" i="3"/>
  <c r="D152" i="3"/>
  <c r="D150" i="3"/>
  <c r="AF57" i="3"/>
  <c r="AE57" i="3"/>
  <c r="AD57" i="3"/>
  <c r="D57" i="3"/>
  <c r="C57" i="3"/>
  <c r="B57" i="3"/>
  <c r="AF52" i="3"/>
  <c r="AE52" i="3"/>
  <c r="AD52" i="3"/>
  <c r="AP47" i="3"/>
  <c r="AN47" i="3"/>
  <c r="AM47" i="3"/>
  <c r="AJ47" i="3"/>
  <c r="AH47" i="3"/>
  <c r="AG47" i="3"/>
  <c r="AF47" i="3"/>
  <c r="N47" i="3"/>
  <c r="L47" i="3"/>
  <c r="K47" i="3"/>
  <c r="H47" i="3"/>
  <c r="F47" i="3"/>
  <c r="E47" i="3"/>
  <c r="D47" i="3"/>
  <c r="AZ46" i="3"/>
  <c r="AY46" i="3"/>
  <c r="AW46" i="3"/>
  <c r="AV46" i="3"/>
  <c r="AU46" i="3"/>
  <c r="AQ46" i="3"/>
  <c r="AK46" i="3"/>
  <c r="AI46" i="3"/>
  <c r="AE46" i="3"/>
  <c r="X46" i="3"/>
  <c r="J37" i="35" s="1"/>
  <c r="W46" i="3"/>
  <c r="A37" i="35" s="1"/>
  <c r="O46" i="3"/>
  <c r="I46" i="3"/>
  <c r="G46" i="3"/>
  <c r="C46" i="3"/>
  <c r="AZ45" i="3"/>
  <c r="AY45" i="3"/>
  <c r="AW45" i="3"/>
  <c r="AV45" i="3"/>
  <c r="AU45" i="3"/>
  <c r="AQ45" i="3"/>
  <c r="AK45" i="3"/>
  <c r="AI45" i="3"/>
  <c r="AE45" i="3"/>
  <c r="X45" i="3"/>
  <c r="J36" i="35" s="1"/>
  <c r="W45" i="3"/>
  <c r="A36" i="35" s="1"/>
  <c r="O45" i="3"/>
  <c r="I45" i="3"/>
  <c r="G45" i="3"/>
  <c r="C45" i="3"/>
  <c r="AZ44" i="3"/>
  <c r="AY44" i="3"/>
  <c r="AW44" i="3"/>
  <c r="AV44" i="3"/>
  <c r="AU44" i="3"/>
  <c r="AQ44" i="3"/>
  <c r="AK44" i="3"/>
  <c r="AI44" i="3"/>
  <c r="AE44" i="3"/>
  <c r="X44" i="3"/>
  <c r="J35" i="35" s="1"/>
  <c r="W44" i="3"/>
  <c r="A35" i="35" s="1"/>
  <c r="O44" i="3"/>
  <c r="I44" i="3"/>
  <c r="G44" i="3"/>
  <c r="C44" i="3"/>
  <c r="AZ43" i="3"/>
  <c r="AY43" i="3"/>
  <c r="AW43" i="3"/>
  <c r="AV43" i="3"/>
  <c r="AU43" i="3"/>
  <c r="AQ43" i="3"/>
  <c r="AK43" i="3"/>
  <c r="AI43" i="3"/>
  <c r="AE43" i="3"/>
  <c r="X43" i="3"/>
  <c r="J34" i="35" s="1"/>
  <c r="W43" i="3"/>
  <c r="A34" i="35" s="1"/>
  <c r="O43" i="3"/>
  <c r="I43" i="3"/>
  <c r="G43" i="3"/>
  <c r="C43" i="3"/>
  <c r="AP38" i="3"/>
  <c r="AN38" i="3"/>
  <c r="AM38" i="3"/>
  <c r="AJ38" i="3"/>
  <c r="AU35" i="3" s="1"/>
  <c r="AH38" i="3"/>
  <c r="AG38" i="3"/>
  <c r="AF38" i="3"/>
  <c r="N38" i="3"/>
  <c r="L38" i="3"/>
  <c r="K38" i="3"/>
  <c r="H38" i="3"/>
  <c r="F38" i="3"/>
  <c r="E38" i="3"/>
  <c r="D38" i="3"/>
  <c r="AW37" i="3"/>
  <c r="AV37" i="3"/>
  <c r="AU37" i="3"/>
  <c r="AQ37" i="3"/>
  <c r="AO37" i="3"/>
  <c r="AK37" i="3"/>
  <c r="AE37" i="3"/>
  <c r="X37" i="3"/>
  <c r="J33" i="35" s="1"/>
  <c r="W37" i="3"/>
  <c r="A33" i="35" s="1"/>
  <c r="O37" i="3"/>
  <c r="M37" i="3"/>
  <c r="I37" i="3"/>
  <c r="G37" i="3"/>
  <c r="C37" i="3"/>
  <c r="AZ36" i="3"/>
  <c r="AY36" i="3"/>
  <c r="AW36" i="3"/>
  <c r="AV36" i="3"/>
  <c r="AU36" i="3"/>
  <c r="AQ36" i="3"/>
  <c r="AO36" i="3"/>
  <c r="AK36" i="3"/>
  <c r="AI36" i="3"/>
  <c r="AE36" i="3"/>
  <c r="X36" i="3"/>
  <c r="J32" i="35" s="1"/>
  <c r="W36" i="3"/>
  <c r="A32" i="35" s="1"/>
  <c r="O36" i="3"/>
  <c r="M36" i="3"/>
  <c r="I36" i="3"/>
  <c r="G36" i="3"/>
  <c r="C36" i="3"/>
  <c r="AZ35" i="3"/>
  <c r="AY35" i="3"/>
  <c r="AW35" i="3"/>
  <c r="AV35" i="3"/>
  <c r="AQ35" i="3"/>
  <c r="AO35" i="3"/>
  <c r="AK35" i="3"/>
  <c r="AI35" i="3"/>
  <c r="AE35" i="3"/>
  <c r="X35" i="3"/>
  <c r="J31" i="35" s="1"/>
  <c r="W35" i="3"/>
  <c r="A31" i="35" s="1"/>
  <c r="O35" i="3"/>
  <c r="M35" i="3"/>
  <c r="I35" i="3"/>
  <c r="G35" i="3"/>
  <c r="C35" i="3"/>
  <c r="AZ34" i="3"/>
  <c r="AY34" i="3"/>
  <c r="AW34" i="3"/>
  <c r="AV34" i="3"/>
  <c r="AU34" i="3"/>
  <c r="AQ34" i="3"/>
  <c r="AO34" i="3"/>
  <c r="AK34" i="3"/>
  <c r="AI34" i="3"/>
  <c r="AE34" i="3"/>
  <c r="X34" i="3"/>
  <c r="J30" i="35" s="1"/>
  <c r="W34" i="3"/>
  <c r="A30" i="35" s="1"/>
  <c r="O34" i="3"/>
  <c r="M34" i="3"/>
  <c r="I34" i="3"/>
  <c r="G34" i="3"/>
  <c r="C34" i="3"/>
  <c r="AZ33" i="3"/>
  <c r="AY33" i="3"/>
  <c r="AW33" i="3"/>
  <c r="AV33" i="3"/>
  <c r="AU33" i="3"/>
  <c r="AQ33" i="3"/>
  <c r="AO33" i="3"/>
  <c r="AK33" i="3"/>
  <c r="AI33" i="3"/>
  <c r="AE33" i="3"/>
  <c r="X33" i="3"/>
  <c r="J29" i="35" s="1"/>
  <c r="W33" i="3"/>
  <c r="A29" i="35" s="1"/>
  <c r="O33" i="3"/>
  <c r="M33" i="3"/>
  <c r="I33" i="3"/>
  <c r="G33" i="3"/>
  <c r="C33" i="3"/>
  <c r="AZ32" i="3"/>
  <c r="AY32" i="3"/>
  <c r="AW32" i="3"/>
  <c r="AV32" i="3"/>
  <c r="AU32" i="3"/>
  <c r="AQ32" i="3"/>
  <c r="AO32" i="3"/>
  <c r="AK32" i="3"/>
  <c r="AI32" i="3"/>
  <c r="AE32" i="3"/>
  <c r="X32" i="3"/>
  <c r="J28" i="35" s="1"/>
  <c r="W32" i="3"/>
  <c r="A28" i="35" s="1"/>
  <c r="O32" i="3"/>
  <c r="M32" i="3"/>
  <c r="I32" i="3"/>
  <c r="G32" i="3"/>
  <c r="C32" i="3"/>
  <c r="AN27" i="3"/>
  <c r="AM27" i="3"/>
  <c r="AL27" i="3"/>
  <c r="AH27" i="3"/>
  <c r="AF27" i="3"/>
  <c r="AE27" i="3"/>
  <c r="N27" i="3"/>
  <c r="L27" i="3"/>
  <c r="K27" i="3"/>
  <c r="J27" i="3"/>
  <c r="F27" i="3"/>
  <c r="D27" i="3"/>
  <c r="C27" i="3"/>
  <c r="AY26" i="3"/>
  <c r="AW26" i="3"/>
  <c r="AV26" i="3"/>
  <c r="AU26" i="3"/>
  <c r="AP26" i="3"/>
  <c r="AQ26" i="3" s="1"/>
  <c r="AK26" i="3"/>
  <c r="AZ26" i="3" s="1"/>
  <c r="AI26" i="3"/>
  <c r="AG26" i="3"/>
  <c r="X26" i="3"/>
  <c r="J27" i="35" s="1"/>
  <c r="A27" i="35"/>
  <c r="O26" i="3"/>
  <c r="M26" i="3"/>
  <c r="I26" i="3"/>
  <c r="G26" i="3"/>
  <c r="E26" i="3"/>
  <c r="AW25" i="3"/>
  <c r="AV25" i="3"/>
  <c r="AU25" i="3"/>
  <c r="AQ25" i="3"/>
  <c r="AO25" i="3"/>
  <c r="AK25" i="3"/>
  <c r="AY25" i="3" s="1"/>
  <c r="AI25" i="3"/>
  <c r="AG25" i="3"/>
  <c r="X25" i="3"/>
  <c r="J26" i="35" s="1"/>
  <c r="A26" i="35"/>
  <c r="O25" i="3"/>
  <c r="M25" i="3"/>
  <c r="I25" i="3"/>
  <c r="G25" i="3"/>
  <c r="E25" i="3"/>
  <c r="AW24" i="3"/>
  <c r="AV24" i="3"/>
  <c r="AU24" i="3"/>
  <c r="AQ24" i="3"/>
  <c r="AO24" i="3"/>
  <c r="AK24" i="3"/>
  <c r="AZ24" i="3" s="1"/>
  <c r="AI24" i="3"/>
  <c r="AG24" i="3"/>
  <c r="X24" i="3"/>
  <c r="J25" i="35" s="1"/>
  <c r="A25" i="35"/>
  <c r="O24" i="3"/>
  <c r="M24" i="3"/>
  <c r="I24" i="3"/>
  <c r="G24" i="3"/>
  <c r="E24" i="3"/>
  <c r="AW23" i="3"/>
  <c r="AV23" i="3"/>
  <c r="AU23" i="3"/>
  <c r="AQ23" i="3"/>
  <c r="AO23" i="3"/>
  <c r="AK23" i="3"/>
  <c r="AZ23" i="3" s="1"/>
  <c r="AI23" i="3"/>
  <c r="AG23" i="3"/>
  <c r="X23" i="3"/>
  <c r="J24" i="35" s="1"/>
  <c r="A24" i="35"/>
  <c r="O23" i="3"/>
  <c r="M23" i="3"/>
  <c r="I23" i="3"/>
  <c r="G23" i="3"/>
  <c r="E23" i="3"/>
  <c r="AY22" i="3"/>
  <c r="AW22" i="3"/>
  <c r="AV22" i="3"/>
  <c r="AU22" i="3"/>
  <c r="AQ22" i="3"/>
  <c r="AO22" i="3"/>
  <c r="AK22" i="3"/>
  <c r="AZ22" i="3" s="1"/>
  <c r="AI22" i="3"/>
  <c r="AG22" i="3"/>
  <c r="X22" i="3"/>
  <c r="J23" i="35" s="1"/>
  <c r="A23" i="35"/>
  <c r="O22" i="3"/>
  <c r="M22" i="3"/>
  <c r="I22" i="3"/>
  <c r="G22" i="3"/>
  <c r="E22" i="3"/>
  <c r="AR17" i="3"/>
  <c r="AP17" i="3"/>
  <c r="AO17" i="3"/>
  <c r="AL17" i="3"/>
  <c r="AJ17" i="3"/>
  <c r="AG53" i="3" s="1"/>
  <c r="AH17" i="3"/>
  <c r="AF53" i="3" s="1"/>
  <c r="AF17" i="3"/>
  <c r="AE53" i="3" s="1"/>
  <c r="AE17" i="3"/>
  <c r="P17" i="3"/>
  <c r="N17" i="3"/>
  <c r="M17" i="3"/>
  <c r="J17" i="3"/>
  <c r="H17" i="3"/>
  <c r="E53" i="3" s="1"/>
  <c r="F17" i="3"/>
  <c r="D53" i="3" s="1"/>
  <c r="D17" i="3"/>
  <c r="C17" i="3"/>
  <c r="AZ16" i="3"/>
  <c r="AY16" i="3"/>
  <c r="AW16" i="3"/>
  <c r="AV16" i="3"/>
  <c r="AU16" i="3"/>
  <c r="AS16" i="3"/>
  <c r="AQ16" i="3"/>
  <c r="AM16" i="3"/>
  <c r="AK16" i="3"/>
  <c r="AI16" i="3"/>
  <c r="AG16" i="3"/>
  <c r="X16" i="3"/>
  <c r="W16" i="3"/>
  <c r="Q16" i="3"/>
  <c r="O16" i="3"/>
  <c r="K16" i="3"/>
  <c r="I16" i="3"/>
  <c r="G16" i="3"/>
  <c r="E16" i="3"/>
  <c r="AW15" i="3"/>
  <c r="AV15" i="3"/>
  <c r="AU15" i="3"/>
  <c r="AS15" i="3"/>
  <c r="AM15" i="3"/>
  <c r="AK15" i="3"/>
  <c r="X15" i="3"/>
  <c r="W15" i="3"/>
  <c r="Q15" i="3"/>
  <c r="O15" i="3"/>
  <c r="K15" i="3"/>
  <c r="I15" i="3"/>
  <c r="G15" i="3"/>
  <c r="AZ14" i="3"/>
  <c r="AY14" i="3"/>
  <c r="AW14" i="3"/>
  <c r="AV14" i="3"/>
  <c r="AU14" i="3"/>
  <c r="AS14" i="3"/>
  <c r="AQ14" i="3"/>
  <c r="AM14" i="3"/>
  <c r="AK14" i="3"/>
  <c r="AI14" i="3"/>
  <c r="AG14" i="3"/>
  <c r="X14" i="3"/>
  <c r="W14" i="3"/>
  <c r="Q14" i="3"/>
  <c r="O14" i="3"/>
  <c r="K14" i="3"/>
  <c r="I14" i="3"/>
  <c r="G14" i="3"/>
  <c r="E14" i="3"/>
  <c r="L176" i="2"/>
  <c r="K176" i="2"/>
  <c r="I176" i="2"/>
  <c r="D176" i="2"/>
  <c r="L174" i="2"/>
  <c r="K174" i="2"/>
  <c r="I174" i="2"/>
  <c r="D174" i="2"/>
  <c r="L172" i="2"/>
  <c r="K172" i="2"/>
  <c r="I172" i="2"/>
  <c r="D172" i="2"/>
  <c r="T170" i="2"/>
  <c r="S170" i="2"/>
  <c r="L170" i="2"/>
  <c r="J170" i="2"/>
  <c r="D170" i="2"/>
  <c r="L166" i="2"/>
  <c r="K166" i="2"/>
  <c r="I166" i="2"/>
  <c r="D166" i="2"/>
  <c r="L164" i="2"/>
  <c r="K164" i="2"/>
  <c r="I164" i="2"/>
  <c r="D164" i="2"/>
  <c r="L162" i="2"/>
  <c r="K162" i="2"/>
  <c r="I162" i="2"/>
  <c r="D162" i="2"/>
  <c r="T160" i="2"/>
  <c r="S160" i="2"/>
  <c r="L160" i="2"/>
  <c r="J160" i="2"/>
  <c r="D160" i="2"/>
  <c r="I156" i="2"/>
  <c r="E156" i="2"/>
  <c r="I154" i="2"/>
  <c r="D154" i="2"/>
  <c r="K152" i="2"/>
  <c r="L152" i="2"/>
  <c r="AF57" i="2"/>
  <c r="AE57" i="2"/>
  <c r="AD57" i="2"/>
  <c r="D57" i="2"/>
  <c r="C57" i="2"/>
  <c r="B57" i="2"/>
  <c r="AF52" i="2"/>
  <c r="AE52" i="2"/>
  <c r="AD52" i="2"/>
  <c r="AP47" i="2"/>
  <c r="AN47" i="2"/>
  <c r="AM47" i="2"/>
  <c r="AJ47" i="2"/>
  <c r="AU44" i="2" s="1"/>
  <c r="AH47" i="2"/>
  <c r="AG47" i="2"/>
  <c r="AF47" i="2"/>
  <c r="N47" i="2"/>
  <c r="L47" i="2"/>
  <c r="K47" i="2"/>
  <c r="H47" i="2"/>
  <c r="F47" i="2"/>
  <c r="E47" i="2"/>
  <c r="D47" i="2"/>
  <c r="AZ46" i="2"/>
  <c r="AY46" i="2"/>
  <c r="AW46" i="2"/>
  <c r="AV46" i="2"/>
  <c r="AU46" i="2"/>
  <c r="AQ46" i="2"/>
  <c r="AK46" i="2"/>
  <c r="AI46" i="2"/>
  <c r="AE46" i="2"/>
  <c r="X46" i="2"/>
  <c r="J73" i="35" s="1"/>
  <c r="W46" i="2"/>
  <c r="A73" i="35" s="1"/>
  <c r="O46" i="2"/>
  <c r="I46" i="2"/>
  <c r="G46" i="2"/>
  <c r="C46" i="2"/>
  <c r="AZ45" i="2"/>
  <c r="AY45" i="2"/>
  <c r="AW45" i="2"/>
  <c r="AV45" i="2"/>
  <c r="AU45" i="2"/>
  <c r="AQ45" i="2"/>
  <c r="AK45" i="2"/>
  <c r="AI45" i="2"/>
  <c r="AE45" i="2"/>
  <c r="X45" i="2"/>
  <c r="J72" i="35" s="1"/>
  <c r="W45" i="2"/>
  <c r="A72" i="35" s="1"/>
  <c r="O45" i="2"/>
  <c r="I45" i="2"/>
  <c r="G45" i="2"/>
  <c r="C45" i="2"/>
  <c r="AZ44" i="2"/>
  <c r="AY44" i="2"/>
  <c r="AW44" i="2"/>
  <c r="AV44" i="2"/>
  <c r="AQ44" i="2"/>
  <c r="AK44" i="2"/>
  <c r="AI44" i="2"/>
  <c r="AE44" i="2"/>
  <c r="X44" i="2"/>
  <c r="J71" i="35" s="1"/>
  <c r="W44" i="2"/>
  <c r="A71" i="35" s="1"/>
  <c r="O44" i="2"/>
  <c r="I44" i="2"/>
  <c r="G44" i="2"/>
  <c r="C44" i="2"/>
  <c r="AZ43" i="2"/>
  <c r="AY43" i="2"/>
  <c r="AW43" i="2"/>
  <c r="AV43" i="2"/>
  <c r="AU43" i="2"/>
  <c r="AQ43" i="2"/>
  <c r="AK43" i="2"/>
  <c r="AI43" i="2"/>
  <c r="AE43" i="2"/>
  <c r="X43" i="2"/>
  <c r="J70" i="35" s="1"/>
  <c r="W43" i="2"/>
  <c r="A70" i="35" s="1"/>
  <c r="O43" i="2"/>
  <c r="I43" i="2"/>
  <c r="G43" i="2"/>
  <c r="C43" i="2"/>
  <c r="AP38" i="2"/>
  <c r="AN38" i="2"/>
  <c r="AM38" i="2"/>
  <c r="AJ38" i="2"/>
  <c r="AU35" i="2" s="1"/>
  <c r="AH38" i="2"/>
  <c r="AG38" i="2"/>
  <c r="AF38" i="2"/>
  <c r="N38" i="2"/>
  <c r="L38" i="2"/>
  <c r="K38" i="2"/>
  <c r="H38" i="2"/>
  <c r="F38" i="2"/>
  <c r="E38" i="2"/>
  <c r="D38" i="2"/>
  <c r="AW37" i="2"/>
  <c r="AV37" i="2"/>
  <c r="AU37" i="2"/>
  <c r="AQ37" i="2"/>
  <c r="AO37" i="2"/>
  <c r="AK37" i="2"/>
  <c r="AE37" i="2"/>
  <c r="X37" i="2"/>
  <c r="J69" i="35" s="1"/>
  <c r="W37" i="2"/>
  <c r="A69" i="35" s="1"/>
  <c r="O37" i="2"/>
  <c r="M37" i="2"/>
  <c r="I37" i="2"/>
  <c r="G37" i="2"/>
  <c r="C37" i="2"/>
  <c r="AZ36" i="2"/>
  <c r="AY36" i="2"/>
  <c r="AW36" i="2"/>
  <c r="AV36" i="2"/>
  <c r="AU36" i="2"/>
  <c r="AQ36" i="2"/>
  <c r="AO36" i="2"/>
  <c r="AK36" i="2"/>
  <c r="AI36" i="2"/>
  <c r="AE36" i="2"/>
  <c r="X36" i="2"/>
  <c r="J68" i="35" s="1"/>
  <c r="W36" i="2"/>
  <c r="A68" i="35" s="1"/>
  <c r="O36" i="2"/>
  <c r="M36" i="2"/>
  <c r="I36" i="2"/>
  <c r="G36" i="2"/>
  <c r="C36" i="2"/>
  <c r="AZ35" i="2"/>
  <c r="AY35" i="2"/>
  <c r="AW35" i="2"/>
  <c r="AV35" i="2"/>
  <c r="AQ35" i="2"/>
  <c r="AO35" i="2"/>
  <c r="AK35" i="2"/>
  <c r="AI35" i="2"/>
  <c r="AE35" i="2"/>
  <c r="X35" i="2"/>
  <c r="J67" i="35" s="1"/>
  <c r="W35" i="2"/>
  <c r="A67" i="35" s="1"/>
  <c r="AZ34" i="2"/>
  <c r="AY34" i="2"/>
  <c r="AW34" i="2"/>
  <c r="AV34" i="2"/>
  <c r="AU34" i="2"/>
  <c r="AQ34" i="2"/>
  <c r="AO34" i="2"/>
  <c r="AK34" i="2"/>
  <c r="AI34" i="2"/>
  <c r="AE34" i="2"/>
  <c r="X34" i="2"/>
  <c r="J66" i="35" s="1"/>
  <c r="W34" i="2"/>
  <c r="A66" i="35" s="1"/>
  <c r="AZ33" i="2"/>
  <c r="AY33" i="2"/>
  <c r="AW33" i="2"/>
  <c r="AV33" i="2"/>
  <c r="AU33" i="2"/>
  <c r="AQ33" i="2"/>
  <c r="AO33" i="2"/>
  <c r="AK33" i="2"/>
  <c r="AI33" i="2"/>
  <c r="AE33" i="2"/>
  <c r="X33" i="2"/>
  <c r="J65" i="35" s="1"/>
  <c r="W33" i="2"/>
  <c r="A65" i="35" s="1"/>
  <c r="AZ32" i="2"/>
  <c r="AY32" i="2"/>
  <c r="AW32" i="2"/>
  <c r="AV32" i="2"/>
  <c r="AU32" i="2"/>
  <c r="AQ32" i="2"/>
  <c r="AO32" i="2"/>
  <c r="AK32" i="2"/>
  <c r="AI32" i="2"/>
  <c r="AE32" i="2"/>
  <c r="X32" i="2"/>
  <c r="J64" i="35" s="1"/>
  <c r="W32" i="2"/>
  <c r="A64" i="35" s="1"/>
  <c r="AN27" i="2"/>
  <c r="AM27" i="2"/>
  <c r="AL27" i="2"/>
  <c r="AH27" i="2"/>
  <c r="AF27" i="2"/>
  <c r="AE27" i="2"/>
  <c r="N27" i="2"/>
  <c r="L27" i="2"/>
  <c r="K27" i="2"/>
  <c r="J27" i="2"/>
  <c r="F27" i="2"/>
  <c r="D27" i="2"/>
  <c r="C27" i="2"/>
  <c r="AW26" i="2"/>
  <c r="AV26" i="2"/>
  <c r="AU26" i="2"/>
  <c r="AP26" i="2"/>
  <c r="AG52" i="2" s="1"/>
  <c r="AK26" i="2"/>
  <c r="AZ26" i="2" s="1"/>
  <c r="AI26" i="2"/>
  <c r="AY26" i="2" s="1"/>
  <c r="AG26" i="2"/>
  <c r="X26" i="2"/>
  <c r="J63" i="35" s="1"/>
  <c r="A63" i="35"/>
  <c r="O26" i="2"/>
  <c r="M26" i="2"/>
  <c r="I26" i="2"/>
  <c r="G26" i="2"/>
  <c r="E26" i="2"/>
  <c r="AW25" i="2"/>
  <c r="AV25" i="2"/>
  <c r="AU25" i="2"/>
  <c r="AQ25" i="2"/>
  <c r="AO25" i="2"/>
  <c r="AK25" i="2"/>
  <c r="AY25" i="2" s="1"/>
  <c r="AI25" i="2"/>
  <c r="AG25" i="2"/>
  <c r="X25" i="2"/>
  <c r="J62" i="35" s="1"/>
  <c r="A62" i="35"/>
  <c r="AZ24" i="2"/>
  <c r="AY24" i="2"/>
  <c r="AW24" i="2"/>
  <c r="AV24" i="2"/>
  <c r="AU24" i="2"/>
  <c r="AQ24" i="2"/>
  <c r="AO24" i="2"/>
  <c r="AK24" i="2"/>
  <c r="AI24" i="2"/>
  <c r="AG24" i="2"/>
  <c r="X24" i="2"/>
  <c r="J61" i="35" s="1"/>
  <c r="A61" i="35"/>
  <c r="AZ23" i="2"/>
  <c r="AW23" i="2"/>
  <c r="AV23" i="2"/>
  <c r="AU23" i="2"/>
  <c r="AQ23" i="2"/>
  <c r="AO23" i="2"/>
  <c r="AK23" i="2"/>
  <c r="AY23" i="2" s="1"/>
  <c r="AI23" i="2"/>
  <c r="AG23" i="2"/>
  <c r="X23" i="2"/>
  <c r="J60" i="35" s="1"/>
  <c r="A60" i="35"/>
  <c r="AW22" i="2"/>
  <c r="AV22" i="2"/>
  <c r="AU22" i="2"/>
  <c r="AQ22" i="2"/>
  <c r="AO22" i="2"/>
  <c r="AK22" i="2"/>
  <c r="AZ22" i="2" s="1"/>
  <c r="AI22" i="2"/>
  <c r="AG22" i="2"/>
  <c r="X22" i="2"/>
  <c r="J59" i="35" s="1"/>
  <c r="A59" i="35"/>
  <c r="AR17" i="2"/>
  <c r="AP17" i="2"/>
  <c r="AO17" i="2"/>
  <c r="AL17" i="2"/>
  <c r="AJ17" i="2"/>
  <c r="AG53" i="2" s="1"/>
  <c r="AH17" i="2"/>
  <c r="AF53" i="2" s="1"/>
  <c r="AF17" i="2"/>
  <c r="AE53" i="2" s="1"/>
  <c r="AE17" i="2"/>
  <c r="AD53" i="2" s="1"/>
  <c r="P17" i="2"/>
  <c r="N17" i="2"/>
  <c r="M17" i="2"/>
  <c r="J17" i="2"/>
  <c r="H17" i="2"/>
  <c r="E53" i="2" s="1"/>
  <c r="F17" i="2"/>
  <c r="D53" i="2" s="1"/>
  <c r="D17" i="2"/>
  <c r="C17" i="2"/>
  <c r="AZ16" i="2"/>
  <c r="AY16" i="2"/>
  <c r="AW16" i="2"/>
  <c r="AV16" i="2"/>
  <c r="AU16" i="2"/>
  <c r="AS16" i="2"/>
  <c r="AQ16" i="2"/>
  <c r="AM16" i="2"/>
  <c r="AK16" i="2"/>
  <c r="AI16" i="2"/>
  <c r="AG16" i="2"/>
  <c r="X16" i="2"/>
  <c r="W16" i="2"/>
  <c r="Q16" i="2"/>
  <c r="O16" i="2"/>
  <c r="K16" i="2"/>
  <c r="I16" i="2"/>
  <c r="G16" i="2"/>
  <c r="E16" i="2"/>
  <c r="AW15" i="2"/>
  <c r="AV15" i="2"/>
  <c r="AU15" i="2"/>
  <c r="AS15" i="2"/>
  <c r="AM15" i="2"/>
  <c r="AK15" i="2"/>
  <c r="X15" i="2"/>
  <c r="W15" i="2"/>
  <c r="Q15" i="2"/>
  <c r="AZ14" i="2"/>
  <c r="AY14" i="2"/>
  <c r="AW14" i="2"/>
  <c r="AV14" i="2"/>
  <c r="AS14" i="2"/>
  <c r="AQ14" i="2"/>
  <c r="AM14" i="2"/>
  <c r="AK14" i="2"/>
  <c r="AI14" i="2"/>
  <c r="AG14" i="2"/>
  <c r="X14" i="2"/>
  <c r="W14" i="2"/>
  <c r="M26" i="1"/>
  <c r="G37" i="1"/>
  <c r="W15" i="1"/>
  <c r="W16" i="1"/>
  <c r="W14" i="1"/>
  <c r="X15" i="1"/>
  <c r="X16" i="1"/>
  <c r="X44" i="1"/>
  <c r="J17" i="35" s="1"/>
  <c r="X45" i="1"/>
  <c r="J18" i="35" s="1"/>
  <c r="X46" i="1"/>
  <c r="W44" i="1"/>
  <c r="A17" i="35" s="1"/>
  <c r="W45" i="1"/>
  <c r="A18" i="35" s="1"/>
  <c r="W46" i="1"/>
  <c r="A19" i="35" s="1"/>
  <c r="X33" i="1"/>
  <c r="J11" i="35" s="1"/>
  <c r="X34" i="1"/>
  <c r="J12" i="35" s="1"/>
  <c r="X35" i="1"/>
  <c r="J13" i="35" s="1"/>
  <c r="X36" i="1"/>
  <c r="J14" i="35" s="1"/>
  <c r="X37" i="1"/>
  <c r="J15" i="35" s="1"/>
  <c r="W33" i="1"/>
  <c r="A11" i="35" s="1"/>
  <c r="W34" i="1"/>
  <c r="A12" i="35" s="1"/>
  <c r="W35" i="1"/>
  <c r="A13" i="35" s="1"/>
  <c r="W36" i="1"/>
  <c r="A14" i="35" s="1"/>
  <c r="W37" i="1"/>
  <c r="A15" i="35" s="1"/>
  <c r="X23" i="1"/>
  <c r="J6" i="35" s="1"/>
  <c r="X24" i="1"/>
  <c r="J7" i="35" s="1"/>
  <c r="X25" i="1"/>
  <c r="J8" i="35" s="1"/>
  <c r="A6" i="35"/>
  <c r="A7" i="35"/>
  <c r="A8" i="35"/>
  <c r="X22" i="1"/>
  <c r="J5" i="35" s="1"/>
  <c r="A5" i="35"/>
  <c r="O15" i="1"/>
  <c r="G15" i="1"/>
  <c r="AF57" i="1"/>
  <c r="AE57" i="1"/>
  <c r="AD57" i="1"/>
  <c r="AF52" i="1"/>
  <c r="AE52" i="1"/>
  <c r="AD52" i="1"/>
  <c r="AP47" i="1"/>
  <c r="AN47" i="1"/>
  <c r="AM47" i="1"/>
  <c r="AJ47" i="1"/>
  <c r="AU44" i="1" s="1"/>
  <c r="AH47" i="1"/>
  <c r="AG47" i="1"/>
  <c r="AF47" i="1"/>
  <c r="AZ46" i="1"/>
  <c r="AY46" i="1"/>
  <c r="AW46" i="1"/>
  <c r="AV46" i="1"/>
  <c r="AU46" i="1"/>
  <c r="AQ46" i="1"/>
  <c r="AK46" i="1"/>
  <c r="AI46" i="1"/>
  <c r="AE46" i="1"/>
  <c r="AZ45" i="1"/>
  <c r="AY45" i="1"/>
  <c r="AW45" i="1"/>
  <c r="AV45" i="1"/>
  <c r="AU45" i="1"/>
  <c r="AQ45" i="1"/>
  <c r="AK45" i="1"/>
  <c r="AI45" i="1"/>
  <c r="AE45" i="1"/>
  <c r="AZ44" i="1"/>
  <c r="AY44" i="1"/>
  <c r="AW44" i="1"/>
  <c r="AV44" i="1"/>
  <c r="AQ44" i="1"/>
  <c r="AK44" i="1"/>
  <c r="AI44" i="1"/>
  <c r="AE44" i="1"/>
  <c r="AZ43" i="1"/>
  <c r="AY43" i="1"/>
  <c r="AW43" i="1"/>
  <c r="AV43" i="1"/>
  <c r="AU43" i="1"/>
  <c r="AQ43" i="1"/>
  <c r="AK43" i="1"/>
  <c r="AI43" i="1"/>
  <c r="AE43" i="1"/>
  <c r="AP38" i="1"/>
  <c r="AN38" i="1"/>
  <c r="AM38" i="1"/>
  <c r="AJ38" i="1"/>
  <c r="AU35" i="1" s="1"/>
  <c r="AH38" i="1"/>
  <c r="AG38" i="1"/>
  <c r="AF38" i="1"/>
  <c r="AW37" i="1"/>
  <c r="AV37" i="1"/>
  <c r="AU37" i="1"/>
  <c r="AQ37" i="1"/>
  <c r="AO37" i="1"/>
  <c r="AK37" i="1"/>
  <c r="AE37" i="1"/>
  <c r="AZ36" i="1"/>
  <c r="AY36" i="1"/>
  <c r="AW36" i="1"/>
  <c r="AV36" i="1"/>
  <c r="AU36" i="1"/>
  <c r="AQ36" i="1"/>
  <c r="AO36" i="1"/>
  <c r="AK36" i="1"/>
  <c r="AI36" i="1"/>
  <c r="AE36" i="1"/>
  <c r="AZ35" i="1"/>
  <c r="AY35" i="1"/>
  <c r="AW35" i="1"/>
  <c r="AV35" i="1"/>
  <c r="AQ35" i="1"/>
  <c r="AO35" i="1"/>
  <c r="AK35" i="1"/>
  <c r="AI35" i="1"/>
  <c r="AE35" i="1"/>
  <c r="AZ34" i="1"/>
  <c r="AY34" i="1"/>
  <c r="AW34" i="1"/>
  <c r="AV34" i="1"/>
  <c r="AU34" i="1"/>
  <c r="AQ34" i="1"/>
  <c r="AO34" i="1"/>
  <c r="AK34" i="1"/>
  <c r="AI34" i="1"/>
  <c r="AE34" i="1"/>
  <c r="AZ33" i="1"/>
  <c r="AY33" i="1"/>
  <c r="AW33" i="1"/>
  <c r="AV33" i="1"/>
  <c r="AU33" i="1"/>
  <c r="AQ33" i="1"/>
  <c r="AO33" i="1"/>
  <c r="AK33" i="1"/>
  <c r="AI33" i="1"/>
  <c r="AE33" i="1"/>
  <c r="AZ32" i="1"/>
  <c r="AY32" i="1"/>
  <c r="AW32" i="1"/>
  <c r="AV32" i="1"/>
  <c r="AU32" i="1"/>
  <c r="AQ32" i="1"/>
  <c r="AO32" i="1"/>
  <c r="AK32" i="1"/>
  <c r="AI32" i="1"/>
  <c r="AE32" i="1"/>
  <c r="AN27" i="1"/>
  <c r="AM27" i="1"/>
  <c r="AL27" i="1"/>
  <c r="AH27" i="1"/>
  <c r="AF27" i="1"/>
  <c r="AE27" i="1"/>
  <c r="AW26" i="1"/>
  <c r="AV26" i="1"/>
  <c r="AU26" i="1"/>
  <c r="AP26" i="1"/>
  <c r="AP27" i="1" s="1"/>
  <c r="AK26" i="1"/>
  <c r="AZ26" i="1" s="1"/>
  <c r="AI26" i="1"/>
  <c r="AY26" i="1" s="1"/>
  <c r="AG26" i="1"/>
  <c r="AW25" i="1"/>
  <c r="AV25" i="1"/>
  <c r="AU25" i="1"/>
  <c r="AQ25" i="1"/>
  <c r="AO25" i="1"/>
  <c r="AK25" i="1"/>
  <c r="AZ25" i="1" s="1"/>
  <c r="AI25" i="1"/>
  <c r="AG25" i="1"/>
  <c r="AW24" i="1"/>
  <c r="AV24" i="1"/>
  <c r="AU24" i="1"/>
  <c r="AQ24" i="1"/>
  <c r="AO24" i="1"/>
  <c r="AK24" i="1"/>
  <c r="AZ24" i="1" s="1"/>
  <c r="AI24" i="1"/>
  <c r="AG24" i="1"/>
  <c r="AW23" i="1"/>
  <c r="AV23" i="1"/>
  <c r="AU23" i="1"/>
  <c r="AQ23" i="1"/>
  <c r="AO23" i="1"/>
  <c r="AK23" i="1"/>
  <c r="AZ23" i="1" s="1"/>
  <c r="AI23" i="1"/>
  <c r="AG23" i="1"/>
  <c r="AW22" i="1"/>
  <c r="AV22" i="1"/>
  <c r="AU22" i="1"/>
  <c r="AQ22" i="1"/>
  <c r="AO22" i="1"/>
  <c r="AK22" i="1"/>
  <c r="AZ22" i="1" s="1"/>
  <c r="AI22" i="1"/>
  <c r="AG22" i="1"/>
  <c r="AR17" i="1"/>
  <c r="AP17" i="1"/>
  <c r="AO17" i="1"/>
  <c r="AL17" i="1"/>
  <c r="AJ17" i="1"/>
  <c r="AG53" i="1" s="1"/>
  <c r="AH17" i="1"/>
  <c r="AF53" i="1" s="1"/>
  <c r="AF17" i="1"/>
  <c r="AE53" i="1" s="1"/>
  <c r="AE17" i="1"/>
  <c r="AZ16" i="1"/>
  <c r="AY16" i="1"/>
  <c r="AW16" i="1"/>
  <c r="AV16" i="1"/>
  <c r="AU16" i="1"/>
  <c r="AS16" i="1"/>
  <c r="AQ16" i="1"/>
  <c r="AM16" i="1"/>
  <c r="AK16" i="1"/>
  <c r="AI16" i="1"/>
  <c r="AG16" i="1"/>
  <c r="AW15" i="1"/>
  <c r="AV15" i="1"/>
  <c r="AU15" i="1"/>
  <c r="AS15" i="1"/>
  <c r="AM15" i="1"/>
  <c r="AK15" i="1"/>
  <c r="AZ14" i="1"/>
  <c r="AY14" i="1"/>
  <c r="AW14" i="1"/>
  <c r="AV14" i="1"/>
  <c r="AS14" i="1"/>
  <c r="AQ14" i="1"/>
  <c r="AM14" i="1"/>
  <c r="AK14" i="1"/>
  <c r="AI14" i="1"/>
  <c r="AG14" i="1"/>
  <c r="J112" i="35" l="1"/>
  <c r="A112" i="35"/>
  <c r="AP27" i="8"/>
  <c r="AP27" i="9"/>
  <c r="AW17" i="11"/>
  <c r="A273" i="35"/>
  <c r="J273" i="35"/>
  <c r="S150" i="17"/>
  <c r="O150" i="11"/>
  <c r="P152" i="14"/>
  <c r="O150" i="15"/>
  <c r="P152" i="19"/>
  <c r="O150" i="20"/>
  <c r="P152" i="26"/>
  <c r="S150" i="9"/>
  <c r="AQ26" i="9"/>
  <c r="AW17" i="12"/>
  <c r="AV17" i="14"/>
  <c r="J309" i="35"/>
  <c r="A309" i="35"/>
  <c r="K156" i="19"/>
  <c r="AP27" i="20"/>
  <c r="D156" i="25"/>
  <c r="AW17" i="27"/>
  <c r="D156" i="27"/>
  <c r="O150" i="6"/>
  <c r="P154" i="10"/>
  <c r="O156" i="13"/>
  <c r="O156" i="17"/>
  <c r="O156" i="23"/>
  <c r="O150" i="27"/>
  <c r="O152" i="31"/>
  <c r="L152" i="6"/>
  <c r="K154" i="9"/>
  <c r="AW17" i="2"/>
  <c r="AZ25" i="3"/>
  <c r="AY25" i="4"/>
  <c r="AY22" i="6"/>
  <c r="AW17" i="8"/>
  <c r="AZ25" i="8"/>
  <c r="AQ26" i="8"/>
  <c r="AY22" i="9"/>
  <c r="AU14" i="10"/>
  <c r="AY22" i="10"/>
  <c r="K156" i="10"/>
  <c r="L156" i="11"/>
  <c r="AP27" i="12"/>
  <c r="L156" i="13"/>
  <c r="AY22" i="14"/>
  <c r="AZ24" i="14"/>
  <c r="J255" i="35"/>
  <c r="A255" i="35"/>
  <c r="AW17" i="18"/>
  <c r="AY22" i="19"/>
  <c r="AZ24" i="19"/>
  <c r="AY25" i="19"/>
  <c r="AY22" i="21"/>
  <c r="AY24" i="21"/>
  <c r="AY25" i="21"/>
  <c r="AP27" i="22"/>
  <c r="D156" i="23"/>
  <c r="AW17" i="24"/>
  <c r="J451" i="35"/>
  <c r="A451" i="35"/>
  <c r="AY22" i="25"/>
  <c r="AZ24" i="25"/>
  <c r="AY25" i="25"/>
  <c r="AZ24" i="26"/>
  <c r="AZ25" i="26"/>
  <c r="L156" i="26"/>
  <c r="AZ24" i="27"/>
  <c r="AY25" i="27"/>
  <c r="AZ25" i="29"/>
  <c r="D156" i="29"/>
  <c r="AY25" i="30"/>
  <c r="AW17" i="31"/>
  <c r="AQ26" i="31"/>
  <c r="O152" i="11"/>
  <c r="O152" i="15"/>
  <c r="O152" i="20"/>
  <c r="P154" i="26"/>
  <c r="A147" i="35"/>
  <c r="J147" i="35"/>
  <c r="AP27" i="2"/>
  <c r="AP27" i="3"/>
  <c r="AV17" i="5"/>
  <c r="AW17" i="6"/>
  <c r="AW17" i="9"/>
  <c r="S150" i="11"/>
  <c r="A201" i="35"/>
  <c r="J201" i="35"/>
  <c r="AY22" i="12"/>
  <c r="S150" i="13"/>
  <c r="AP27" i="14"/>
  <c r="AV17" i="15"/>
  <c r="D156" i="16"/>
  <c r="AQ26" i="17"/>
  <c r="L156" i="17"/>
  <c r="AW17" i="22"/>
  <c r="AV17" i="23"/>
  <c r="L156" i="23"/>
  <c r="AY24" i="24"/>
  <c r="AZ25" i="24"/>
  <c r="AP27" i="25"/>
  <c r="S150" i="26"/>
  <c r="AY22" i="27"/>
  <c r="AP27" i="28"/>
  <c r="AY25" i="31"/>
  <c r="P152" i="10"/>
  <c r="O152" i="27"/>
  <c r="O150" i="31"/>
  <c r="T116" i="31"/>
  <c r="T94" i="31"/>
  <c r="T96" i="31"/>
  <c r="T115" i="31"/>
  <c r="T117" i="31"/>
  <c r="T97" i="31"/>
  <c r="T95" i="31"/>
  <c r="T93" i="31"/>
  <c r="T114" i="31"/>
  <c r="S105" i="31"/>
  <c r="U103" i="31"/>
  <c r="U97" i="31"/>
  <c r="U116" i="31"/>
  <c r="S103" i="31"/>
  <c r="U95" i="31"/>
  <c r="S116" i="31"/>
  <c r="U114" i="31"/>
  <c r="U108" i="31"/>
  <c r="S108" i="31"/>
  <c r="U93" i="31"/>
  <c r="S114" i="31"/>
  <c r="U106" i="31"/>
  <c r="U87" i="31"/>
  <c r="S106" i="31"/>
  <c r="U104" i="31"/>
  <c r="U85" i="31"/>
  <c r="U117" i="31"/>
  <c r="S104" i="31"/>
  <c r="U96" i="31"/>
  <c r="S117" i="31"/>
  <c r="U115" i="31"/>
  <c r="U94" i="31"/>
  <c r="S115" i="31"/>
  <c r="U107" i="31"/>
  <c r="S107" i="31"/>
  <c r="U105" i="31"/>
  <c r="U86" i="31"/>
  <c r="S93" i="31"/>
  <c r="T105" i="31"/>
  <c r="S96" i="31"/>
  <c r="T108" i="31"/>
  <c r="T103" i="31"/>
  <c r="S94" i="31"/>
  <c r="T106" i="31"/>
  <c r="S97" i="31"/>
  <c r="T104" i="31"/>
  <c r="S95" i="31"/>
  <c r="T107" i="31"/>
  <c r="T87" i="31"/>
  <c r="S87" i="31"/>
  <c r="T85" i="31"/>
  <c r="S85" i="31"/>
  <c r="T86" i="31"/>
  <c r="S86" i="31"/>
  <c r="T116" i="30"/>
  <c r="T96" i="30"/>
  <c r="T94" i="30"/>
  <c r="T92" i="30"/>
  <c r="T113" i="30"/>
  <c r="T115" i="30"/>
  <c r="T95" i="30"/>
  <c r="T93" i="30"/>
  <c r="T114" i="30"/>
  <c r="U116" i="30"/>
  <c r="S103" i="30"/>
  <c r="U95" i="30"/>
  <c r="S116" i="30"/>
  <c r="U114" i="30"/>
  <c r="U93" i="30"/>
  <c r="S114" i="30"/>
  <c r="U106" i="30"/>
  <c r="U103" i="30"/>
  <c r="S106" i="30"/>
  <c r="U104" i="30"/>
  <c r="U85" i="30"/>
  <c r="S104" i="30"/>
  <c r="U102" i="30"/>
  <c r="U96" i="30"/>
  <c r="U115" i="30"/>
  <c r="S102" i="30"/>
  <c r="U94" i="30"/>
  <c r="U84" i="30"/>
  <c r="S115" i="30"/>
  <c r="U113" i="30"/>
  <c r="U107" i="30"/>
  <c r="S107" i="30"/>
  <c r="U92" i="30"/>
  <c r="S113" i="30"/>
  <c r="U105" i="30"/>
  <c r="U86" i="30"/>
  <c r="S105" i="30"/>
  <c r="T105" i="30"/>
  <c r="S96" i="30"/>
  <c r="T103" i="30"/>
  <c r="S94" i="30"/>
  <c r="T106" i="30"/>
  <c r="S92" i="30"/>
  <c r="T104" i="30"/>
  <c r="S95" i="30"/>
  <c r="T107" i="30"/>
  <c r="T102" i="30"/>
  <c r="S93" i="30"/>
  <c r="S84" i="30"/>
  <c r="T85" i="30"/>
  <c r="S85" i="30"/>
  <c r="T86" i="30"/>
  <c r="S86" i="30"/>
  <c r="T84" i="30"/>
  <c r="Q150" i="30"/>
  <c r="T96" i="29"/>
  <c r="T94" i="29"/>
  <c r="T115" i="29"/>
  <c r="T117" i="29"/>
  <c r="T97" i="29"/>
  <c r="T95" i="29"/>
  <c r="T93" i="29"/>
  <c r="T114" i="29"/>
  <c r="T116" i="29"/>
  <c r="U116" i="29"/>
  <c r="S103" i="29"/>
  <c r="U95" i="29"/>
  <c r="S116" i="29"/>
  <c r="U114" i="29"/>
  <c r="U108" i="29"/>
  <c r="S108" i="29"/>
  <c r="U93" i="29"/>
  <c r="S114" i="29"/>
  <c r="U106" i="29"/>
  <c r="U87" i="29"/>
  <c r="S106" i="29"/>
  <c r="U104" i="29"/>
  <c r="U85" i="29"/>
  <c r="U117" i="29"/>
  <c r="S104" i="29"/>
  <c r="U96" i="29"/>
  <c r="S117" i="29"/>
  <c r="U115" i="29"/>
  <c r="U94" i="29"/>
  <c r="S115" i="29"/>
  <c r="U107" i="29"/>
  <c r="S107" i="29"/>
  <c r="U105" i="29"/>
  <c r="U86" i="29"/>
  <c r="S105" i="29"/>
  <c r="U103" i="29"/>
  <c r="U97" i="29"/>
  <c r="T105" i="29"/>
  <c r="S96" i="29"/>
  <c r="T108" i="29"/>
  <c r="T103" i="29"/>
  <c r="S94" i="29"/>
  <c r="T106" i="29"/>
  <c r="S97" i="29"/>
  <c r="T104" i="29"/>
  <c r="S95" i="29"/>
  <c r="T107" i="29"/>
  <c r="S93" i="29"/>
  <c r="T87" i="29"/>
  <c r="S87" i="29"/>
  <c r="T85" i="29"/>
  <c r="S85" i="29"/>
  <c r="T86" i="29"/>
  <c r="S86" i="29"/>
  <c r="T96" i="28"/>
  <c r="T94" i="28"/>
  <c r="T92" i="28"/>
  <c r="T113" i="28"/>
  <c r="T115" i="28"/>
  <c r="T95" i="28"/>
  <c r="T93" i="28"/>
  <c r="T114" i="28"/>
  <c r="T116" i="28"/>
  <c r="S116" i="28"/>
  <c r="U114" i="28"/>
  <c r="U93" i="28"/>
  <c r="S114" i="28"/>
  <c r="U106" i="28"/>
  <c r="S106" i="28"/>
  <c r="U104" i="28"/>
  <c r="U85" i="28"/>
  <c r="S104" i="28"/>
  <c r="U102" i="28"/>
  <c r="U96" i="28"/>
  <c r="U115" i="28"/>
  <c r="S102" i="28"/>
  <c r="U94" i="28"/>
  <c r="S115" i="28"/>
  <c r="U113" i="28"/>
  <c r="U107" i="28"/>
  <c r="S107" i="28"/>
  <c r="U92" i="28"/>
  <c r="S113" i="28"/>
  <c r="U105" i="28"/>
  <c r="U86" i="28"/>
  <c r="S105" i="28"/>
  <c r="U103" i="28"/>
  <c r="U84" i="28"/>
  <c r="U116" i="28"/>
  <c r="S103" i="28"/>
  <c r="U95" i="28"/>
  <c r="T103" i="28"/>
  <c r="S94" i="28"/>
  <c r="T106" i="28"/>
  <c r="S92" i="28"/>
  <c r="T104" i="28"/>
  <c r="S95" i="28"/>
  <c r="T107" i="28"/>
  <c r="T102" i="28"/>
  <c r="S93" i="28"/>
  <c r="T105" i="28"/>
  <c r="S96" i="28"/>
  <c r="T85" i="28"/>
  <c r="S85" i="28"/>
  <c r="T86" i="28"/>
  <c r="S86" i="28"/>
  <c r="T84" i="28"/>
  <c r="S84" i="28"/>
  <c r="T116" i="27"/>
  <c r="T114" i="27"/>
  <c r="T95" i="27"/>
  <c r="T93" i="27"/>
  <c r="T115" i="27"/>
  <c r="T113" i="27"/>
  <c r="T96" i="27"/>
  <c r="T94" i="27"/>
  <c r="T92" i="27"/>
  <c r="S104" i="27"/>
  <c r="S115" i="27"/>
  <c r="U102" i="27"/>
  <c r="U96" i="27"/>
  <c r="S102" i="27"/>
  <c r="U113" i="27"/>
  <c r="U94" i="27"/>
  <c r="U107" i="27"/>
  <c r="U116" i="27"/>
  <c r="S113" i="27"/>
  <c r="S107" i="27"/>
  <c r="U92" i="27"/>
  <c r="U105" i="27"/>
  <c r="U86" i="27"/>
  <c r="S116" i="27"/>
  <c r="S105" i="27"/>
  <c r="U103" i="27"/>
  <c r="U84" i="27"/>
  <c r="U114" i="27"/>
  <c r="S103" i="27"/>
  <c r="U95" i="27"/>
  <c r="S114" i="27"/>
  <c r="U93" i="27"/>
  <c r="U106" i="27"/>
  <c r="S106" i="27"/>
  <c r="U115" i="27"/>
  <c r="U104" i="27"/>
  <c r="U85" i="27"/>
  <c r="T86" i="27"/>
  <c r="S86" i="27"/>
  <c r="T84" i="27"/>
  <c r="S84" i="27"/>
  <c r="T85" i="27"/>
  <c r="S85" i="27"/>
  <c r="S92" i="27"/>
  <c r="T106" i="27"/>
  <c r="T104" i="27"/>
  <c r="S95" i="27"/>
  <c r="T107" i="27"/>
  <c r="T102" i="27"/>
  <c r="S93" i="27"/>
  <c r="T105" i="27"/>
  <c r="S96" i="27"/>
  <c r="T103" i="27"/>
  <c r="S94" i="27"/>
  <c r="T94" i="25"/>
  <c r="T114" i="25"/>
  <c r="T96" i="25"/>
  <c r="T116" i="25"/>
  <c r="T93" i="25"/>
  <c r="T95" i="25"/>
  <c r="T115" i="25"/>
  <c r="T97" i="25"/>
  <c r="T117" i="25"/>
  <c r="S117" i="25"/>
  <c r="U115" i="25"/>
  <c r="U97" i="25"/>
  <c r="U95" i="25"/>
  <c r="U93" i="25"/>
  <c r="U87" i="25"/>
  <c r="U85" i="25"/>
  <c r="U107" i="25"/>
  <c r="U105" i="25"/>
  <c r="U103" i="25"/>
  <c r="S115" i="25"/>
  <c r="S107" i="25"/>
  <c r="S105" i="25"/>
  <c r="S103" i="25"/>
  <c r="U116" i="25"/>
  <c r="U96" i="25"/>
  <c r="U94" i="25"/>
  <c r="U86" i="25"/>
  <c r="S116" i="25"/>
  <c r="U114" i="25"/>
  <c r="U108" i="25"/>
  <c r="U106" i="25"/>
  <c r="U104" i="25"/>
  <c r="S108" i="25"/>
  <c r="S106" i="25"/>
  <c r="S104" i="25"/>
  <c r="S114" i="25"/>
  <c r="U117" i="25"/>
  <c r="S96" i="25"/>
  <c r="T107" i="25"/>
  <c r="S94" i="25"/>
  <c r="T105" i="25"/>
  <c r="T103" i="25"/>
  <c r="S97" i="25"/>
  <c r="T108" i="25"/>
  <c r="S95" i="25"/>
  <c r="T106" i="25"/>
  <c r="S93" i="25"/>
  <c r="T104" i="25"/>
  <c r="T85" i="25"/>
  <c r="S85" i="25"/>
  <c r="T86" i="25"/>
  <c r="S86" i="25"/>
  <c r="T87" i="25"/>
  <c r="S87" i="25"/>
  <c r="T95" i="24"/>
  <c r="T93" i="24"/>
  <c r="T91" i="24"/>
  <c r="T112" i="24"/>
  <c r="T114" i="24"/>
  <c r="T94" i="24"/>
  <c r="T92" i="24"/>
  <c r="T113" i="24"/>
  <c r="T115" i="24"/>
  <c r="U92" i="24"/>
  <c r="S113" i="24"/>
  <c r="U105" i="24"/>
  <c r="S105" i="24"/>
  <c r="U103" i="24"/>
  <c r="U84" i="24"/>
  <c r="S103" i="24"/>
  <c r="U101" i="24"/>
  <c r="U95" i="24"/>
  <c r="U114" i="24"/>
  <c r="S101" i="24"/>
  <c r="U93" i="24"/>
  <c r="S114" i="24"/>
  <c r="U112" i="24"/>
  <c r="U106" i="24"/>
  <c r="S106" i="24"/>
  <c r="U91" i="24"/>
  <c r="S112" i="24"/>
  <c r="U104" i="24"/>
  <c r="U85" i="24"/>
  <c r="S104" i="24"/>
  <c r="U115" i="24"/>
  <c r="U102" i="24"/>
  <c r="U83" i="24"/>
  <c r="S102" i="24"/>
  <c r="S115" i="24"/>
  <c r="U94" i="24"/>
  <c r="U113" i="24"/>
  <c r="T83" i="24"/>
  <c r="S83" i="24"/>
  <c r="T84" i="24"/>
  <c r="S84" i="24"/>
  <c r="T85" i="24"/>
  <c r="S85" i="24"/>
  <c r="T102" i="24"/>
  <c r="S93" i="24"/>
  <c r="T105" i="24"/>
  <c r="S91" i="24"/>
  <c r="T103" i="24"/>
  <c r="S94" i="24"/>
  <c r="T106" i="24"/>
  <c r="T101" i="24"/>
  <c r="S92" i="24"/>
  <c r="T104" i="24"/>
  <c r="S95" i="24"/>
  <c r="T117" i="23"/>
  <c r="T115" i="23"/>
  <c r="T96" i="23"/>
  <c r="T94" i="23"/>
  <c r="T116" i="23"/>
  <c r="T114" i="23"/>
  <c r="T97" i="23"/>
  <c r="T95" i="23"/>
  <c r="T93" i="23"/>
  <c r="S105" i="23"/>
  <c r="U106" i="23"/>
  <c r="U93" i="23"/>
  <c r="U105" i="23"/>
  <c r="S108" i="23"/>
  <c r="U116" i="23"/>
  <c r="S114" i="23"/>
  <c r="S107" i="23"/>
  <c r="U117" i="23"/>
  <c r="S95" i="23"/>
  <c r="U107" i="23"/>
  <c r="U108" i="23"/>
  <c r="U94" i="23"/>
  <c r="S93" i="23"/>
  <c r="S97" i="23"/>
  <c r="S115" i="23"/>
  <c r="U95" i="23"/>
  <c r="U96" i="23"/>
  <c r="U114" i="23"/>
  <c r="S94" i="23"/>
  <c r="S104" i="23"/>
  <c r="S103" i="23"/>
  <c r="U115" i="23"/>
  <c r="U97" i="23"/>
  <c r="U103" i="23"/>
  <c r="S96" i="23"/>
  <c r="U104" i="23"/>
  <c r="S116" i="23"/>
  <c r="S106" i="23"/>
  <c r="S117" i="23"/>
  <c r="T115" i="21"/>
  <c r="T113" i="21"/>
  <c r="T96" i="21"/>
  <c r="T94" i="21"/>
  <c r="T92" i="21"/>
  <c r="T116" i="21"/>
  <c r="T114" i="21"/>
  <c r="T95" i="21"/>
  <c r="T93" i="21"/>
  <c r="U106" i="21"/>
  <c r="S106" i="21"/>
  <c r="U115" i="21"/>
  <c r="U104" i="21"/>
  <c r="U85" i="21"/>
  <c r="S104" i="21"/>
  <c r="S115" i="21"/>
  <c r="U102" i="21"/>
  <c r="U96" i="21"/>
  <c r="S102" i="21"/>
  <c r="U113" i="21"/>
  <c r="U94" i="21"/>
  <c r="U107" i="21"/>
  <c r="U116" i="21"/>
  <c r="S113" i="21"/>
  <c r="S107" i="21"/>
  <c r="U92" i="21"/>
  <c r="U105" i="21"/>
  <c r="U86" i="21"/>
  <c r="S116" i="21"/>
  <c r="S105" i="21"/>
  <c r="U103" i="21"/>
  <c r="U84" i="21"/>
  <c r="U114" i="21"/>
  <c r="S103" i="21"/>
  <c r="U95" i="21"/>
  <c r="S114" i="21"/>
  <c r="U93" i="21"/>
  <c r="T103" i="21"/>
  <c r="S94" i="21"/>
  <c r="T106" i="21"/>
  <c r="S92" i="21"/>
  <c r="T104" i="21"/>
  <c r="S95" i="21"/>
  <c r="T107" i="21"/>
  <c r="T102" i="21"/>
  <c r="S93" i="21"/>
  <c r="T105" i="21"/>
  <c r="S96" i="21"/>
  <c r="T85" i="21"/>
  <c r="S85" i="21"/>
  <c r="T86" i="21"/>
  <c r="S86" i="21"/>
  <c r="T84" i="21"/>
  <c r="S84" i="21"/>
  <c r="T116" i="20"/>
  <c r="T114" i="20"/>
  <c r="T95" i="20"/>
  <c r="T93" i="20"/>
  <c r="T115" i="20"/>
  <c r="T113" i="20"/>
  <c r="T96" i="20"/>
  <c r="T94" i="20"/>
  <c r="T92" i="20"/>
  <c r="U115" i="20"/>
  <c r="U104" i="20"/>
  <c r="U85" i="20"/>
  <c r="S104" i="20"/>
  <c r="S115" i="20"/>
  <c r="U102" i="20"/>
  <c r="U96" i="20"/>
  <c r="S102" i="20"/>
  <c r="U113" i="20"/>
  <c r="U94" i="20"/>
  <c r="U107" i="20"/>
  <c r="U116" i="20"/>
  <c r="S113" i="20"/>
  <c r="S107" i="20"/>
  <c r="U92" i="20"/>
  <c r="U106" i="20"/>
  <c r="S106" i="20"/>
  <c r="U105" i="20"/>
  <c r="U86" i="20"/>
  <c r="S116" i="20"/>
  <c r="S105" i="20"/>
  <c r="U103" i="20"/>
  <c r="U84" i="20"/>
  <c r="U114" i="20"/>
  <c r="S103" i="20"/>
  <c r="U95" i="20"/>
  <c r="S114" i="20"/>
  <c r="U93" i="20"/>
  <c r="T106" i="20"/>
  <c r="S92" i="20"/>
  <c r="T104" i="20"/>
  <c r="S95" i="20"/>
  <c r="T107" i="20"/>
  <c r="T102" i="20"/>
  <c r="S93" i="20"/>
  <c r="T105" i="20"/>
  <c r="S96" i="20"/>
  <c r="T103" i="20"/>
  <c r="S94" i="20"/>
  <c r="T86" i="20"/>
  <c r="S86" i="20"/>
  <c r="T84" i="20"/>
  <c r="S84" i="20"/>
  <c r="T85" i="20"/>
  <c r="S85" i="20"/>
  <c r="T116" i="17"/>
  <c r="T96" i="17"/>
  <c r="T94" i="17"/>
  <c r="T92" i="17"/>
  <c r="T113" i="17"/>
  <c r="T115" i="17"/>
  <c r="T95" i="17"/>
  <c r="T93" i="17"/>
  <c r="T114" i="17"/>
  <c r="U95" i="17"/>
  <c r="U93" i="17"/>
  <c r="U116" i="17"/>
  <c r="U114" i="17"/>
  <c r="U106" i="17"/>
  <c r="S106" i="17"/>
  <c r="S116" i="17"/>
  <c r="S114" i="17"/>
  <c r="U104" i="17"/>
  <c r="U85" i="17"/>
  <c r="S104" i="17"/>
  <c r="U102" i="17"/>
  <c r="U96" i="17"/>
  <c r="S102" i="17"/>
  <c r="U94" i="17"/>
  <c r="U107" i="17"/>
  <c r="U115" i="17"/>
  <c r="U113" i="17"/>
  <c r="S107" i="17"/>
  <c r="U92" i="17"/>
  <c r="U105" i="17"/>
  <c r="U86" i="17"/>
  <c r="S115" i="17"/>
  <c r="S113" i="17"/>
  <c r="S105" i="17"/>
  <c r="U103" i="17"/>
  <c r="U84" i="17"/>
  <c r="S103" i="17"/>
  <c r="T103" i="17"/>
  <c r="S94" i="17"/>
  <c r="T106" i="17"/>
  <c r="S92" i="17"/>
  <c r="T104" i="17"/>
  <c r="S95" i="17"/>
  <c r="T107" i="17"/>
  <c r="T102" i="17"/>
  <c r="S93" i="17"/>
  <c r="T105" i="17"/>
  <c r="S96" i="17"/>
  <c r="T85" i="17"/>
  <c r="S85" i="17"/>
  <c r="T86" i="17"/>
  <c r="S86" i="17"/>
  <c r="T84" i="17"/>
  <c r="S84" i="17"/>
  <c r="S87" i="17" s="1"/>
  <c r="T95" i="19"/>
  <c r="T93" i="19"/>
  <c r="T114" i="19"/>
  <c r="T116" i="19"/>
  <c r="T96" i="19"/>
  <c r="T94" i="19"/>
  <c r="T92" i="19"/>
  <c r="T113" i="19"/>
  <c r="T115" i="19"/>
  <c r="S107" i="19"/>
  <c r="U92" i="19"/>
  <c r="S113" i="19"/>
  <c r="U105" i="19"/>
  <c r="U86" i="19"/>
  <c r="S105" i="19"/>
  <c r="U103" i="19"/>
  <c r="U84" i="19"/>
  <c r="U116" i="19"/>
  <c r="S103" i="19"/>
  <c r="S115" i="19"/>
  <c r="U95" i="19"/>
  <c r="S116" i="19"/>
  <c r="U114" i="19"/>
  <c r="U107" i="19"/>
  <c r="U93" i="19"/>
  <c r="S114" i="19"/>
  <c r="U106" i="19"/>
  <c r="S106" i="19"/>
  <c r="U104" i="19"/>
  <c r="U85" i="19"/>
  <c r="U113" i="19"/>
  <c r="S104" i="19"/>
  <c r="U102" i="19"/>
  <c r="U96" i="19"/>
  <c r="U115" i="19"/>
  <c r="S102" i="19"/>
  <c r="U94" i="19"/>
  <c r="J291" i="35"/>
  <c r="A291" i="35"/>
  <c r="T107" i="19"/>
  <c r="T102" i="19"/>
  <c r="S93" i="19"/>
  <c r="T105" i="19"/>
  <c r="S96" i="19"/>
  <c r="T103" i="19"/>
  <c r="S94" i="19"/>
  <c r="T106" i="19"/>
  <c r="S92" i="19"/>
  <c r="T104" i="19"/>
  <c r="S95" i="19"/>
  <c r="T84" i="19"/>
  <c r="S84" i="19"/>
  <c r="T85" i="19"/>
  <c r="S85" i="19"/>
  <c r="T86" i="19"/>
  <c r="S86" i="19"/>
  <c r="T113" i="16"/>
  <c r="T115" i="16"/>
  <c r="T95" i="16"/>
  <c r="T93" i="16"/>
  <c r="T114" i="16"/>
  <c r="T116" i="16"/>
  <c r="T96" i="16"/>
  <c r="T94" i="16"/>
  <c r="T92" i="16"/>
  <c r="U15" i="16"/>
  <c r="S106" i="16"/>
  <c r="U104" i="16"/>
  <c r="U85" i="16"/>
  <c r="S104" i="16"/>
  <c r="U102" i="16"/>
  <c r="U96" i="16"/>
  <c r="U115" i="16"/>
  <c r="S102" i="16"/>
  <c r="U94" i="16"/>
  <c r="S115" i="16"/>
  <c r="U113" i="16"/>
  <c r="U107" i="16"/>
  <c r="S107" i="16"/>
  <c r="U92" i="16"/>
  <c r="S113" i="16"/>
  <c r="U105" i="16"/>
  <c r="U86" i="16"/>
  <c r="S105" i="16"/>
  <c r="U103" i="16"/>
  <c r="U84" i="16"/>
  <c r="U116" i="16"/>
  <c r="S103" i="16"/>
  <c r="U95" i="16"/>
  <c r="S116" i="16"/>
  <c r="U114" i="16"/>
  <c r="U93" i="16"/>
  <c r="S114" i="16"/>
  <c r="U106" i="16"/>
  <c r="T106" i="16"/>
  <c r="S92" i="16"/>
  <c r="T104" i="16"/>
  <c r="S95" i="16"/>
  <c r="S94" i="16"/>
  <c r="T107" i="16"/>
  <c r="T103" i="16"/>
  <c r="T102" i="16"/>
  <c r="S93" i="16"/>
  <c r="T105" i="16"/>
  <c r="S96" i="16"/>
  <c r="S85" i="16"/>
  <c r="T86" i="16"/>
  <c r="S86" i="16"/>
  <c r="T84" i="16"/>
  <c r="S84" i="16"/>
  <c r="T85" i="16"/>
  <c r="T114" i="15"/>
  <c r="T116" i="15"/>
  <c r="T96" i="15"/>
  <c r="T94" i="15"/>
  <c r="T92" i="15"/>
  <c r="T113" i="15"/>
  <c r="T115" i="15"/>
  <c r="T95" i="15"/>
  <c r="T93" i="15"/>
  <c r="S113" i="15"/>
  <c r="U105" i="15"/>
  <c r="U86" i="15"/>
  <c r="S105" i="15"/>
  <c r="U116" i="15"/>
  <c r="U103" i="15"/>
  <c r="U84" i="15"/>
  <c r="S103" i="15"/>
  <c r="S116" i="15"/>
  <c r="U95" i="15"/>
  <c r="U114" i="15"/>
  <c r="U93" i="15"/>
  <c r="S114" i="15"/>
  <c r="U106" i="15"/>
  <c r="S106" i="15"/>
  <c r="U104" i="15"/>
  <c r="U85" i="15"/>
  <c r="S104" i="15"/>
  <c r="U102" i="15"/>
  <c r="U96" i="15"/>
  <c r="U115" i="15"/>
  <c r="S102" i="15"/>
  <c r="U94" i="15"/>
  <c r="S115" i="15"/>
  <c r="U113" i="15"/>
  <c r="U107" i="15"/>
  <c r="S107" i="15"/>
  <c r="U92" i="15"/>
  <c r="T102" i="15"/>
  <c r="S93" i="15"/>
  <c r="T105" i="15"/>
  <c r="S96" i="15"/>
  <c r="T103" i="15"/>
  <c r="S94" i="15"/>
  <c r="T106" i="15"/>
  <c r="S92" i="15"/>
  <c r="T104" i="15"/>
  <c r="S95" i="15"/>
  <c r="T107" i="15"/>
  <c r="T84" i="15"/>
  <c r="S84" i="15"/>
  <c r="T85" i="15"/>
  <c r="S85" i="15"/>
  <c r="T86" i="15"/>
  <c r="S86" i="15"/>
  <c r="T115" i="14"/>
  <c r="T113" i="14"/>
  <c r="T96" i="14"/>
  <c r="T93" i="14"/>
  <c r="T114" i="14"/>
  <c r="T95" i="14"/>
  <c r="T116" i="14"/>
  <c r="T94" i="14"/>
  <c r="T92" i="14"/>
  <c r="U106" i="14"/>
  <c r="S106" i="14"/>
  <c r="U85" i="14"/>
  <c r="U115" i="14"/>
  <c r="U104" i="14"/>
  <c r="S104" i="14"/>
  <c r="S115" i="14"/>
  <c r="U102" i="14"/>
  <c r="U96" i="14"/>
  <c r="S102" i="14"/>
  <c r="U94" i="14"/>
  <c r="U113" i="14"/>
  <c r="U107" i="14"/>
  <c r="U92" i="14"/>
  <c r="S113" i="14"/>
  <c r="S107" i="14"/>
  <c r="U86" i="14"/>
  <c r="U116" i="14"/>
  <c r="U105" i="14"/>
  <c r="S105" i="14"/>
  <c r="U84" i="14"/>
  <c r="S116" i="14"/>
  <c r="U103" i="14"/>
  <c r="U114" i="14"/>
  <c r="S103" i="14"/>
  <c r="U95" i="14"/>
  <c r="S114" i="14"/>
  <c r="U93" i="14"/>
  <c r="S84" i="14"/>
  <c r="T85" i="14"/>
  <c r="S85" i="14"/>
  <c r="T86" i="14"/>
  <c r="S86" i="14"/>
  <c r="T84" i="14"/>
  <c r="T103" i="14"/>
  <c r="T106" i="14"/>
  <c r="S92" i="14"/>
  <c r="T104" i="14"/>
  <c r="S95" i="14"/>
  <c r="T107" i="14"/>
  <c r="S93" i="14"/>
  <c r="T102" i="14"/>
  <c r="T105" i="14"/>
  <c r="S96" i="14"/>
  <c r="S94" i="14"/>
  <c r="S105" i="13"/>
  <c r="S103" i="13"/>
  <c r="S101" i="13"/>
  <c r="U84" i="13"/>
  <c r="S106" i="13"/>
  <c r="S104" i="13"/>
  <c r="S102" i="13"/>
  <c r="U85" i="13"/>
  <c r="U83" i="13"/>
  <c r="T105" i="13"/>
  <c r="T103" i="13"/>
  <c r="T101" i="13"/>
  <c r="T106" i="13"/>
  <c r="T104" i="13"/>
  <c r="T102" i="13"/>
  <c r="T85" i="13"/>
  <c r="S85" i="13"/>
  <c r="T83" i="13"/>
  <c r="S83" i="13"/>
  <c r="T84" i="13"/>
  <c r="S84" i="13"/>
  <c r="T115" i="12"/>
  <c r="T117" i="12"/>
  <c r="T97" i="12"/>
  <c r="T95" i="12"/>
  <c r="T93" i="12"/>
  <c r="T114" i="12"/>
  <c r="T116" i="12"/>
  <c r="T96" i="12"/>
  <c r="T94" i="12"/>
  <c r="S106" i="12"/>
  <c r="U104" i="12"/>
  <c r="U85" i="12"/>
  <c r="U117" i="12"/>
  <c r="S104" i="12"/>
  <c r="U96" i="12"/>
  <c r="S117" i="12"/>
  <c r="U115" i="12"/>
  <c r="U94" i="12"/>
  <c r="S115" i="12"/>
  <c r="U107" i="12"/>
  <c r="S107" i="12"/>
  <c r="U105" i="12"/>
  <c r="U86" i="12"/>
  <c r="S105" i="12"/>
  <c r="U103" i="12"/>
  <c r="U97" i="12"/>
  <c r="U116" i="12"/>
  <c r="S103" i="12"/>
  <c r="U95" i="12"/>
  <c r="S116" i="12"/>
  <c r="U114" i="12"/>
  <c r="U108" i="12"/>
  <c r="S108" i="12"/>
  <c r="U93" i="12"/>
  <c r="S114" i="12"/>
  <c r="U106" i="12"/>
  <c r="U87" i="12"/>
  <c r="T103" i="12"/>
  <c r="S94" i="12"/>
  <c r="T106" i="12"/>
  <c r="S97" i="12"/>
  <c r="T104" i="12"/>
  <c r="S95" i="12"/>
  <c r="T107" i="12"/>
  <c r="S93" i="12"/>
  <c r="T105" i="12"/>
  <c r="S96" i="12"/>
  <c r="T108" i="12"/>
  <c r="T85" i="12"/>
  <c r="S85" i="12"/>
  <c r="T86" i="12"/>
  <c r="S86" i="12"/>
  <c r="T87" i="12"/>
  <c r="S87" i="12"/>
  <c r="T95" i="11"/>
  <c r="T93" i="11"/>
  <c r="T96" i="11"/>
  <c r="T94" i="11"/>
  <c r="T92" i="11"/>
  <c r="T115" i="11"/>
  <c r="T113" i="11"/>
  <c r="T116" i="11"/>
  <c r="T114" i="11"/>
  <c r="U93" i="11"/>
  <c r="U106" i="11"/>
  <c r="S106" i="11"/>
  <c r="U115" i="11"/>
  <c r="U104" i="11"/>
  <c r="U85" i="11"/>
  <c r="S104" i="11"/>
  <c r="S115" i="11"/>
  <c r="U102" i="11"/>
  <c r="U96" i="11"/>
  <c r="S102" i="11"/>
  <c r="U113" i="11"/>
  <c r="U94" i="11"/>
  <c r="U107" i="11"/>
  <c r="U116" i="11"/>
  <c r="S113" i="11"/>
  <c r="S107" i="11"/>
  <c r="U92" i="11"/>
  <c r="U105" i="11"/>
  <c r="U86" i="11"/>
  <c r="S116" i="11"/>
  <c r="S105" i="11"/>
  <c r="U103" i="11"/>
  <c r="U84" i="11"/>
  <c r="U114" i="11"/>
  <c r="S103" i="11"/>
  <c r="U95" i="11"/>
  <c r="S114" i="11"/>
  <c r="T103" i="11"/>
  <c r="S94" i="11"/>
  <c r="T106" i="11"/>
  <c r="S92" i="11"/>
  <c r="T104" i="11"/>
  <c r="S95" i="11"/>
  <c r="T107" i="11"/>
  <c r="T102" i="11"/>
  <c r="S93" i="11"/>
  <c r="T105" i="11"/>
  <c r="S96" i="11"/>
  <c r="T85" i="11"/>
  <c r="S85" i="11"/>
  <c r="T86" i="11"/>
  <c r="S86" i="11"/>
  <c r="T84" i="11"/>
  <c r="S84" i="11"/>
  <c r="S87" i="11" s="1"/>
  <c r="T115" i="10"/>
  <c r="T113" i="10"/>
  <c r="T96" i="10"/>
  <c r="T94" i="10"/>
  <c r="T92" i="10"/>
  <c r="T116" i="10"/>
  <c r="T114" i="10"/>
  <c r="T95" i="10"/>
  <c r="T93" i="10"/>
  <c r="U106" i="10"/>
  <c r="S106" i="10"/>
  <c r="U115" i="10"/>
  <c r="U104" i="10"/>
  <c r="S104" i="10"/>
  <c r="U85" i="10"/>
  <c r="S115" i="10"/>
  <c r="U102" i="10"/>
  <c r="U96" i="10"/>
  <c r="S102" i="10"/>
  <c r="U113" i="10"/>
  <c r="U94" i="10"/>
  <c r="U107" i="10"/>
  <c r="U116" i="10"/>
  <c r="S113" i="10"/>
  <c r="S107" i="10"/>
  <c r="U92" i="10"/>
  <c r="U105" i="10"/>
  <c r="S116" i="10"/>
  <c r="S105" i="10"/>
  <c r="U86" i="10"/>
  <c r="U103" i="10"/>
  <c r="U114" i="10"/>
  <c r="S103" i="10"/>
  <c r="U84" i="10"/>
  <c r="U95" i="10"/>
  <c r="S114" i="10"/>
  <c r="U93" i="10"/>
  <c r="T103" i="10"/>
  <c r="S94" i="10"/>
  <c r="T106" i="10"/>
  <c r="S92" i="10"/>
  <c r="T104" i="10"/>
  <c r="S95" i="10"/>
  <c r="T107" i="10"/>
  <c r="T102" i="10"/>
  <c r="S93" i="10"/>
  <c r="T105" i="10"/>
  <c r="S96" i="10"/>
  <c r="T85" i="10"/>
  <c r="S85" i="10"/>
  <c r="T86" i="10"/>
  <c r="S86" i="10"/>
  <c r="T84" i="10"/>
  <c r="S84" i="10"/>
  <c r="T115" i="9"/>
  <c r="T113" i="9"/>
  <c r="T96" i="9"/>
  <c r="T94" i="9"/>
  <c r="T92" i="9"/>
  <c r="T116" i="9"/>
  <c r="T114" i="9"/>
  <c r="T95" i="9"/>
  <c r="T93" i="9"/>
  <c r="U106" i="9"/>
  <c r="S106" i="9"/>
  <c r="U115" i="9"/>
  <c r="U104" i="9"/>
  <c r="U85" i="9"/>
  <c r="S104" i="9"/>
  <c r="S115" i="9"/>
  <c r="U102" i="9"/>
  <c r="U96" i="9"/>
  <c r="S102" i="9"/>
  <c r="U113" i="9"/>
  <c r="U94" i="9"/>
  <c r="U107" i="9"/>
  <c r="U116" i="9"/>
  <c r="S113" i="9"/>
  <c r="S107" i="9"/>
  <c r="U92" i="9"/>
  <c r="U105" i="9"/>
  <c r="U86" i="9"/>
  <c r="S116" i="9"/>
  <c r="S105" i="9"/>
  <c r="U103" i="9"/>
  <c r="U84" i="9"/>
  <c r="U114" i="9"/>
  <c r="S103" i="9"/>
  <c r="U95" i="9"/>
  <c r="S114" i="9"/>
  <c r="U93" i="9"/>
  <c r="T103" i="9"/>
  <c r="S94" i="9"/>
  <c r="T106" i="9"/>
  <c r="S92" i="9"/>
  <c r="T104" i="9"/>
  <c r="S95" i="9"/>
  <c r="T107" i="9"/>
  <c r="T102" i="9"/>
  <c r="S93" i="9"/>
  <c r="T105" i="9"/>
  <c r="S96" i="9"/>
  <c r="T85" i="9"/>
  <c r="S85" i="9"/>
  <c r="T86" i="9"/>
  <c r="S86" i="9"/>
  <c r="T84" i="9"/>
  <c r="S84" i="9"/>
  <c r="S87" i="9" s="1"/>
  <c r="Q156" i="9"/>
  <c r="O156" i="9"/>
  <c r="P150" i="9"/>
  <c r="Q152" i="9"/>
  <c r="J150" i="9"/>
  <c r="P156" i="9"/>
  <c r="T96" i="8"/>
  <c r="T94" i="8"/>
  <c r="T115" i="8"/>
  <c r="T117" i="8"/>
  <c r="T97" i="8"/>
  <c r="T95" i="8"/>
  <c r="T93" i="8"/>
  <c r="T114" i="8"/>
  <c r="T116" i="8"/>
  <c r="U116" i="8"/>
  <c r="S103" i="8"/>
  <c r="U95" i="8"/>
  <c r="S116" i="8"/>
  <c r="U114" i="8"/>
  <c r="U108" i="8"/>
  <c r="S108" i="8"/>
  <c r="U93" i="8"/>
  <c r="S114" i="8"/>
  <c r="U106" i="8"/>
  <c r="U87" i="8"/>
  <c r="S106" i="8"/>
  <c r="U104" i="8"/>
  <c r="U85" i="8"/>
  <c r="U117" i="8"/>
  <c r="S104" i="8"/>
  <c r="U96" i="8"/>
  <c r="S117" i="8"/>
  <c r="U115" i="8"/>
  <c r="U94" i="8"/>
  <c r="S115" i="8"/>
  <c r="U107" i="8"/>
  <c r="S107" i="8"/>
  <c r="U105" i="8"/>
  <c r="U86" i="8"/>
  <c r="S105" i="8"/>
  <c r="U103" i="8"/>
  <c r="U97" i="8"/>
  <c r="T105" i="8"/>
  <c r="S96" i="8"/>
  <c r="T108" i="8"/>
  <c r="T103" i="8"/>
  <c r="S94" i="8"/>
  <c r="T106" i="8"/>
  <c r="S97" i="8"/>
  <c r="T104" i="8"/>
  <c r="S95" i="8"/>
  <c r="T107" i="8"/>
  <c r="S93" i="8"/>
  <c r="T87" i="8"/>
  <c r="S87" i="8"/>
  <c r="T85" i="8"/>
  <c r="S85" i="8"/>
  <c r="T86" i="8"/>
  <c r="S86" i="8"/>
  <c r="D150" i="8"/>
  <c r="T115" i="7"/>
  <c r="T113" i="7"/>
  <c r="T96" i="7"/>
  <c r="T94" i="7"/>
  <c r="T92" i="7"/>
  <c r="T116" i="7"/>
  <c r="T114" i="7"/>
  <c r="T95" i="7"/>
  <c r="T93" i="7"/>
  <c r="S116" i="7"/>
  <c r="S105" i="7"/>
  <c r="U103" i="7"/>
  <c r="U84" i="7"/>
  <c r="U114" i="7"/>
  <c r="S103" i="7"/>
  <c r="U95" i="7"/>
  <c r="S114" i="7"/>
  <c r="U93" i="7"/>
  <c r="U106" i="7"/>
  <c r="S106" i="7"/>
  <c r="U115" i="7"/>
  <c r="U104" i="7"/>
  <c r="U85" i="7"/>
  <c r="S104" i="7"/>
  <c r="S115" i="7"/>
  <c r="U102" i="7"/>
  <c r="U96" i="7"/>
  <c r="S102" i="7"/>
  <c r="U113" i="7"/>
  <c r="U94" i="7"/>
  <c r="U107" i="7"/>
  <c r="U116" i="7"/>
  <c r="S113" i="7"/>
  <c r="S107" i="7"/>
  <c r="U92" i="7"/>
  <c r="U105" i="7"/>
  <c r="U86" i="7"/>
  <c r="T102" i="7"/>
  <c r="S93" i="7"/>
  <c r="T105" i="7"/>
  <c r="S96" i="7"/>
  <c r="T103" i="7"/>
  <c r="S94" i="7"/>
  <c r="T106" i="7"/>
  <c r="S92" i="7"/>
  <c r="T104" i="7"/>
  <c r="S95" i="7"/>
  <c r="T107" i="7"/>
  <c r="T84" i="7"/>
  <c r="S84" i="7"/>
  <c r="T85" i="7"/>
  <c r="S85" i="7"/>
  <c r="T86" i="7"/>
  <c r="S86" i="7"/>
  <c r="I154" i="7"/>
  <c r="D150" i="7"/>
  <c r="O150" i="7"/>
  <c r="P150" i="7"/>
  <c r="T115" i="6"/>
  <c r="T113" i="6"/>
  <c r="T96" i="6"/>
  <c r="T94" i="6"/>
  <c r="T92" i="6"/>
  <c r="T116" i="6"/>
  <c r="T114" i="6"/>
  <c r="T95" i="6"/>
  <c r="T93" i="6"/>
  <c r="T116" i="5"/>
  <c r="T114" i="5"/>
  <c r="T95" i="5"/>
  <c r="T93" i="5"/>
  <c r="T115" i="5"/>
  <c r="T113" i="5"/>
  <c r="T96" i="5"/>
  <c r="T94" i="5"/>
  <c r="T92" i="5"/>
  <c r="Q150" i="5"/>
  <c r="T95" i="3"/>
  <c r="T93" i="3"/>
  <c r="T114" i="3"/>
  <c r="T116" i="3"/>
  <c r="T96" i="3"/>
  <c r="T94" i="3"/>
  <c r="T92" i="3"/>
  <c r="T113" i="3"/>
  <c r="T115" i="3"/>
  <c r="S107" i="3"/>
  <c r="U92" i="3"/>
  <c r="S113" i="3"/>
  <c r="U105" i="3"/>
  <c r="U86" i="3"/>
  <c r="S105" i="3"/>
  <c r="U103" i="3"/>
  <c r="U84" i="3"/>
  <c r="U116" i="3"/>
  <c r="S103" i="3"/>
  <c r="U95" i="3"/>
  <c r="S116" i="3"/>
  <c r="U114" i="3"/>
  <c r="U93" i="3"/>
  <c r="S114" i="3"/>
  <c r="U106" i="3"/>
  <c r="S106" i="3"/>
  <c r="U104" i="3"/>
  <c r="U85" i="3"/>
  <c r="S104" i="3"/>
  <c r="U102" i="3"/>
  <c r="U96" i="3"/>
  <c r="U115" i="3"/>
  <c r="S102" i="3"/>
  <c r="U94" i="3"/>
  <c r="S115" i="3"/>
  <c r="U113" i="3"/>
  <c r="U107" i="3"/>
  <c r="T107" i="3"/>
  <c r="T102" i="3"/>
  <c r="S93" i="3"/>
  <c r="T105" i="3"/>
  <c r="S96" i="3"/>
  <c r="T103" i="3"/>
  <c r="S94" i="3"/>
  <c r="T106" i="3"/>
  <c r="S92" i="3"/>
  <c r="T104" i="3"/>
  <c r="S95" i="3"/>
  <c r="T84" i="3"/>
  <c r="S84" i="3"/>
  <c r="T85" i="3"/>
  <c r="S85" i="3"/>
  <c r="T86" i="3"/>
  <c r="S86" i="3"/>
  <c r="I154" i="3"/>
  <c r="L152" i="3"/>
  <c r="T113" i="2"/>
  <c r="T115" i="2"/>
  <c r="T95" i="2"/>
  <c r="T114" i="2"/>
  <c r="T116" i="2"/>
  <c r="T93" i="2"/>
  <c r="T96" i="2"/>
  <c r="T94" i="2"/>
  <c r="T92" i="2"/>
  <c r="U94" i="18"/>
  <c r="S94" i="18"/>
  <c r="S103" i="18"/>
  <c r="U92" i="18"/>
  <c r="S106" i="18"/>
  <c r="U95" i="18"/>
  <c r="S92" i="18"/>
  <c r="S95" i="18"/>
  <c r="S104" i="18"/>
  <c r="S96" i="18"/>
  <c r="U93" i="18"/>
  <c r="S107" i="18"/>
  <c r="U96" i="18"/>
  <c r="S93" i="18"/>
  <c r="S102" i="18"/>
  <c r="S105" i="18"/>
  <c r="T94" i="18"/>
  <c r="T92" i="18"/>
  <c r="T95" i="18"/>
  <c r="T93" i="18"/>
  <c r="T96" i="18"/>
  <c r="T85" i="18"/>
  <c r="S85" i="18"/>
  <c r="T86" i="18"/>
  <c r="S84" i="18"/>
  <c r="S86" i="18"/>
  <c r="T84" i="18"/>
  <c r="T103" i="18"/>
  <c r="T106" i="18"/>
  <c r="T104" i="18"/>
  <c r="T107" i="18"/>
  <c r="T102" i="18"/>
  <c r="T105" i="18"/>
  <c r="S116" i="18"/>
  <c r="T114" i="18"/>
  <c r="S114" i="18"/>
  <c r="T115" i="18"/>
  <c r="S115" i="18"/>
  <c r="T113" i="18"/>
  <c r="S113" i="18"/>
  <c r="T116" i="18"/>
  <c r="U103" i="18"/>
  <c r="U85" i="18"/>
  <c r="U106" i="18"/>
  <c r="U86" i="18"/>
  <c r="U104" i="18"/>
  <c r="U107" i="18"/>
  <c r="U102" i="18"/>
  <c r="U84" i="18"/>
  <c r="U105" i="18"/>
  <c r="U114" i="18"/>
  <c r="U115" i="18"/>
  <c r="U113" i="18"/>
  <c r="U116" i="18"/>
  <c r="AV17" i="18"/>
  <c r="U103" i="2"/>
  <c r="U84" i="2"/>
  <c r="U116" i="2"/>
  <c r="S103" i="2"/>
  <c r="U95" i="2"/>
  <c r="S116" i="2"/>
  <c r="U114" i="2"/>
  <c r="U93" i="2"/>
  <c r="S114" i="2"/>
  <c r="U106" i="2"/>
  <c r="S106" i="2"/>
  <c r="U104" i="2"/>
  <c r="U85" i="2"/>
  <c r="S104" i="2"/>
  <c r="U102" i="2"/>
  <c r="U96" i="2"/>
  <c r="U115" i="2"/>
  <c r="S102" i="2"/>
  <c r="U94" i="2"/>
  <c r="S105" i="2"/>
  <c r="S115" i="2"/>
  <c r="U113" i="2"/>
  <c r="U107" i="2"/>
  <c r="S107" i="2"/>
  <c r="U92" i="2"/>
  <c r="S113" i="2"/>
  <c r="U105" i="2"/>
  <c r="U86" i="2"/>
  <c r="T84" i="2"/>
  <c r="S84" i="2"/>
  <c r="T85" i="2"/>
  <c r="S85" i="2"/>
  <c r="T86" i="2"/>
  <c r="S86" i="2"/>
  <c r="T105" i="2"/>
  <c r="S96" i="2"/>
  <c r="T103" i="2"/>
  <c r="S94" i="2"/>
  <c r="T106" i="2"/>
  <c r="S92" i="2"/>
  <c r="T104" i="2"/>
  <c r="S95" i="2"/>
  <c r="T107" i="2"/>
  <c r="T102" i="2"/>
  <c r="S93" i="2"/>
  <c r="S92" i="13"/>
  <c r="U106" i="13"/>
  <c r="U114" i="13"/>
  <c r="U112" i="13"/>
  <c r="U101" i="13"/>
  <c r="U103" i="13"/>
  <c r="U95" i="13"/>
  <c r="U104" i="13"/>
  <c r="S95" i="13"/>
  <c r="U93" i="13"/>
  <c r="U92" i="13"/>
  <c r="S93" i="13"/>
  <c r="U91" i="13"/>
  <c r="U102" i="13"/>
  <c r="S91" i="13"/>
  <c r="U115" i="13"/>
  <c r="U113" i="13"/>
  <c r="U105" i="13"/>
  <c r="U94" i="13"/>
  <c r="S94" i="13"/>
  <c r="S113" i="13"/>
  <c r="T113" i="13"/>
  <c r="T114" i="13"/>
  <c r="S114" i="13"/>
  <c r="T112" i="13"/>
  <c r="S112" i="13"/>
  <c r="T115" i="13"/>
  <c r="S115" i="13"/>
  <c r="T93" i="13"/>
  <c r="T91" i="13"/>
  <c r="T94" i="13"/>
  <c r="T92" i="13"/>
  <c r="T95" i="13"/>
  <c r="S115" i="6"/>
  <c r="U106" i="6"/>
  <c r="S106" i="6"/>
  <c r="U113" i="6"/>
  <c r="U104" i="6"/>
  <c r="S104" i="6"/>
  <c r="U116" i="6"/>
  <c r="S113" i="6"/>
  <c r="U102" i="6"/>
  <c r="U96" i="6"/>
  <c r="U85" i="6"/>
  <c r="S102" i="6"/>
  <c r="S116" i="6"/>
  <c r="U94" i="6"/>
  <c r="U107" i="6"/>
  <c r="U114" i="6"/>
  <c r="S107" i="6"/>
  <c r="U92" i="6"/>
  <c r="U105" i="6"/>
  <c r="U93" i="6"/>
  <c r="S114" i="6"/>
  <c r="U110" i="6"/>
  <c r="S105" i="6"/>
  <c r="S110" i="6"/>
  <c r="U103" i="6"/>
  <c r="U86" i="6"/>
  <c r="U109" i="6"/>
  <c r="S103" i="6"/>
  <c r="S109" i="6"/>
  <c r="U95" i="6"/>
  <c r="U84" i="6"/>
  <c r="U115" i="6"/>
  <c r="S84" i="6"/>
  <c r="T85" i="6"/>
  <c r="S85" i="6"/>
  <c r="T84" i="6"/>
  <c r="T86" i="6"/>
  <c r="S86" i="6"/>
  <c r="T103" i="6"/>
  <c r="S94" i="6"/>
  <c r="T106" i="6"/>
  <c r="S92" i="6"/>
  <c r="T104" i="6"/>
  <c r="S95" i="6"/>
  <c r="T107" i="6"/>
  <c r="T110" i="6"/>
  <c r="T102" i="6"/>
  <c r="S93" i="6"/>
  <c r="T109" i="6"/>
  <c r="T105" i="6"/>
  <c r="S96" i="6"/>
  <c r="U114" i="5"/>
  <c r="S103" i="5"/>
  <c r="U95" i="5"/>
  <c r="S114" i="5"/>
  <c r="U93" i="5"/>
  <c r="U106" i="5"/>
  <c r="S106" i="5"/>
  <c r="U115" i="5"/>
  <c r="U104" i="5"/>
  <c r="U85" i="5"/>
  <c r="S104" i="5"/>
  <c r="U103" i="5"/>
  <c r="S115" i="5"/>
  <c r="U102" i="5"/>
  <c r="U96" i="5"/>
  <c r="S102" i="5"/>
  <c r="U113" i="5"/>
  <c r="U94" i="5"/>
  <c r="U84" i="5"/>
  <c r="U107" i="5"/>
  <c r="U116" i="5"/>
  <c r="S113" i="5"/>
  <c r="S107" i="5"/>
  <c r="U92" i="5"/>
  <c r="U105" i="5"/>
  <c r="U86" i="5"/>
  <c r="S116" i="5"/>
  <c r="S105" i="5"/>
  <c r="S93" i="5"/>
  <c r="S95" i="5"/>
  <c r="S92" i="5"/>
  <c r="S94" i="5"/>
  <c r="S96" i="5"/>
  <c r="S84" i="5"/>
  <c r="T84" i="5"/>
  <c r="T85" i="5"/>
  <c r="S85" i="5"/>
  <c r="T86" i="5"/>
  <c r="S86" i="5"/>
  <c r="J559" i="35"/>
  <c r="A559" i="35"/>
  <c r="J541" i="35"/>
  <c r="A541" i="35"/>
  <c r="A183" i="35"/>
  <c r="J183" i="35"/>
  <c r="A182" i="35"/>
  <c r="J182" i="35"/>
  <c r="J165" i="35"/>
  <c r="A165" i="35"/>
  <c r="T93" i="4"/>
  <c r="T91" i="4"/>
  <c r="T94" i="4"/>
  <c r="T95" i="4"/>
  <c r="T92" i="4"/>
  <c r="S83" i="4"/>
  <c r="T84" i="4"/>
  <c r="S84" i="4"/>
  <c r="T85" i="4"/>
  <c r="S85" i="4"/>
  <c r="T83" i="4"/>
  <c r="AZ24" i="4"/>
  <c r="T104" i="4"/>
  <c r="T102" i="4"/>
  <c r="T105" i="4"/>
  <c r="T103" i="4"/>
  <c r="T106" i="4"/>
  <c r="T101" i="4"/>
  <c r="U102" i="4"/>
  <c r="U84" i="4"/>
  <c r="U105" i="4"/>
  <c r="U85" i="4"/>
  <c r="U103" i="4"/>
  <c r="U106" i="4"/>
  <c r="U104" i="4"/>
  <c r="U101" i="4"/>
  <c r="U83" i="4"/>
  <c r="T115" i="4"/>
  <c r="S115" i="4"/>
  <c r="T113" i="4"/>
  <c r="S113" i="4"/>
  <c r="T114" i="4"/>
  <c r="S114" i="4"/>
  <c r="T112" i="4"/>
  <c r="S112" i="4"/>
  <c r="A40" i="35"/>
  <c r="J40" i="35"/>
  <c r="AP27" i="4"/>
  <c r="U115" i="4"/>
  <c r="U113" i="4"/>
  <c r="U114" i="4"/>
  <c r="U112" i="4"/>
  <c r="S95" i="4"/>
  <c r="S104" i="4"/>
  <c r="U93" i="4"/>
  <c r="S93" i="4"/>
  <c r="S102" i="4"/>
  <c r="U91" i="4"/>
  <c r="S105" i="4"/>
  <c r="U94" i="4"/>
  <c r="S91" i="4"/>
  <c r="S94" i="4"/>
  <c r="S103" i="4"/>
  <c r="U92" i="4"/>
  <c r="S101" i="4"/>
  <c r="S106" i="4"/>
  <c r="U95" i="4"/>
  <c r="S92" i="4"/>
  <c r="J22" i="35"/>
  <c r="A22" i="35"/>
  <c r="D156" i="2"/>
  <c r="K150" i="2"/>
  <c r="AU14" i="2"/>
  <c r="J487" i="35"/>
  <c r="A487" i="35"/>
  <c r="J327" i="35"/>
  <c r="A327" i="35"/>
  <c r="T40" i="6"/>
  <c r="T39" i="6"/>
  <c r="S40" i="6"/>
  <c r="S39" i="6"/>
  <c r="U40" i="6"/>
  <c r="U39" i="6"/>
  <c r="A4" i="35"/>
  <c r="J4" i="35"/>
  <c r="T84" i="26"/>
  <c r="T85" i="26"/>
  <c r="T86" i="26"/>
  <c r="T106" i="26"/>
  <c r="T104" i="26"/>
  <c r="T102" i="26"/>
  <c r="T107" i="26"/>
  <c r="T105" i="26"/>
  <c r="T103" i="26"/>
  <c r="J379" i="35"/>
  <c r="A379" i="35"/>
  <c r="U14" i="21"/>
  <c r="J308" i="35"/>
  <c r="A308" i="35"/>
  <c r="U14" i="25"/>
  <c r="T34" i="10"/>
  <c r="U22" i="4"/>
  <c r="U25" i="4"/>
  <c r="S22" i="4"/>
  <c r="S25" i="4"/>
  <c r="U23" i="4"/>
  <c r="S23" i="4"/>
  <c r="U24" i="4"/>
  <c r="S24" i="4"/>
  <c r="T22" i="4"/>
  <c r="T25" i="4"/>
  <c r="T23" i="4"/>
  <c r="T24" i="4"/>
  <c r="T44" i="10"/>
  <c r="S44" i="10"/>
  <c r="S34" i="10"/>
  <c r="T43" i="10"/>
  <c r="S43" i="10"/>
  <c r="U44" i="10"/>
  <c r="U43" i="10"/>
  <c r="U34" i="10"/>
  <c r="S7" i="9"/>
  <c r="T96" i="26"/>
  <c r="T94" i="26"/>
  <c r="T92" i="26"/>
  <c r="T95" i="26"/>
  <c r="T93" i="26"/>
  <c r="T115" i="26"/>
  <c r="T114" i="26"/>
  <c r="T116" i="26"/>
  <c r="T113" i="26"/>
  <c r="T15" i="16"/>
  <c r="A505" i="35"/>
  <c r="J505" i="35"/>
  <c r="U15" i="18"/>
  <c r="I152" i="30"/>
  <c r="Q154" i="30"/>
  <c r="P150" i="30"/>
  <c r="D152" i="30"/>
  <c r="P156" i="30"/>
  <c r="O152" i="30"/>
  <c r="D150" i="30"/>
  <c r="O154" i="30"/>
  <c r="I156" i="9"/>
  <c r="P154" i="9"/>
  <c r="L152" i="9"/>
  <c r="L150" i="9"/>
  <c r="Q156" i="8"/>
  <c r="S150" i="8"/>
  <c r="P156" i="8"/>
  <c r="I152" i="8"/>
  <c r="L152" i="8"/>
  <c r="L154" i="7"/>
  <c r="T150" i="7"/>
  <c r="Q156" i="7"/>
  <c r="K150" i="7"/>
  <c r="L150" i="7" s="1"/>
  <c r="I156" i="6"/>
  <c r="I152" i="6"/>
  <c r="K152" i="6"/>
  <c r="J150" i="6"/>
  <c r="O152" i="6"/>
  <c r="I156" i="5"/>
  <c r="O152" i="5"/>
  <c r="L152" i="5"/>
  <c r="L150" i="5"/>
  <c r="P150" i="5"/>
  <c r="Q150" i="4"/>
  <c r="L152" i="4"/>
  <c r="P152" i="4"/>
  <c r="Q152" i="4"/>
  <c r="J148" i="4"/>
  <c r="L148" i="4"/>
  <c r="Q152" i="3"/>
  <c r="L154" i="3"/>
  <c r="K152" i="3"/>
  <c r="P150" i="3"/>
  <c r="Q154" i="3"/>
  <c r="Q156" i="3"/>
  <c r="Q150" i="3"/>
  <c r="P154" i="3"/>
  <c r="J150" i="3"/>
  <c r="P156" i="3"/>
  <c r="P152" i="3"/>
  <c r="Q152" i="2"/>
  <c r="L154" i="2"/>
  <c r="Q154" i="2"/>
  <c r="P150" i="2"/>
  <c r="P156" i="2"/>
  <c r="P152" i="2"/>
  <c r="P154" i="2"/>
  <c r="O156" i="2"/>
  <c r="O156" i="25"/>
  <c r="T150" i="25"/>
  <c r="J540" i="35"/>
  <c r="A540" i="35"/>
  <c r="A523" i="35"/>
  <c r="J523" i="35"/>
  <c r="O156" i="29"/>
  <c r="AY22" i="29"/>
  <c r="S150" i="29"/>
  <c r="A522" i="35"/>
  <c r="J522" i="35"/>
  <c r="U14" i="26"/>
  <c r="U116" i="26"/>
  <c r="S96" i="26"/>
  <c r="S84" i="26"/>
  <c r="S105" i="26"/>
  <c r="U84" i="26"/>
  <c r="S116" i="26"/>
  <c r="U114" i="26"/>
  <c r="U94" i="26"/>
  <c r="U103" i="26"/>
  <c r="U85" i="26"/>
  <c r="S114" i="26"/>
  <c r="S94" i="26"/>
  <c r="U106" i="26"/>
  <c r="S103" i="26"/>
  <c r="S85" i="26"/>
  <c r="U92" i="26"/>
  <c r="S93" i="26"/>
  <c r="S106" i="26"/>
  <c r="U95" i="26"/>
  <c r="S92" i="26"/>
  <c r="U86" i="26"/>
  <c r="U115" i="26"/>
  <c r="U104" i="26"/>
  <c r="S95" i="26"/>
  <c r="S86" i="26"/>
  <c r="S115" i="26"/>
  <c r="U113" i="26"/>
  <c r="U107" i="26"/>
  <c r="S104" i="26"/>
  <c r="U93" i="26"/>
  <c r="S113" i="26"/>
  <c r="S107" i="26"/>
  <c r="U102" i="26"/>
  <c r="U105" i="26"/>
  <c r="S102" i="26"/>
  <c r="U96" i="26"/>
  <c r="A450" i="35"/>
  <c r="J450" i="35"/>
  <c r="A345" i="35"/>
  <c r="J345" i="35"/>
  <c r="A326" i="35"/>
  <c r="J326" i="35"/>
  <c r="A217" i="35"/>
  <c r="J217" i="35"/>
  <c r="A181" i="35"/>
  <c r="J181" i="35"/>
  <c r="U15" i="9"/>
  <c r="J38" i="35"/>
  <c r="A38" i="35"/>
  <c r="J39" i="35"/>
  <c r="A39" i="35"/>
  <c r="A558" i="35"/>
  <c r="J558" i="35"/>
  <c r="A557" i="35"/>
  <c r="J557" i="35"/>
  <c r="A539" i="35"/>
  <c r="J539" i="35"/>
  <c r="J521" i="35"/>
  <c r="A521" i="35"/>
  <c r="J503" i="35"/>
  <c r="A503" i="35"/>
  <c r="J504" i="35"/>
  <c r="A504" i="35"/>
  <c r="J486" i="35"/>
  <c r="A486" i="35"/>
  <c r="J485" i="35"/>
  <c r="A485" i="35"/>
  <c r="A469" i="35"/>
  <c r="J469" i="35"/>
  <c r="A468" i="35"/>
  <c r="J468" i="35"/>
  <c r="A467" i="35"/>
  <c r="J467" i="35"/>
  <c r="J449" i="35"/>
  <c r="A449" i="35"/>
  <c r="J433" i="35"/>
  <c r="A433" i="35"/>
  <c r="J432" i="35"/>
  <c r="A432" i="35"/>
  <c r="J431" i="35"/>
  <c r="A431" i="35"/>
  <c r="U23" i="23"/>
  <c r="U26" i="23"/>
  <c r="S23" i="23"/>
  <c r="S26" i="23"/>
  <c r="U24" i="23"/>
  <c r="S24" i="23"/>
  <c r="S25" i="23"/>
  <c r="U22" i="23"/>
  <c r="U25" i="23"/>
  <c r="S22" i="23"/>
  <c r="T23" i="23"/>
  <c r="T26" i="23"/>
  <c r="T24" i="23"/>
  <c r="T22" i="23"/>
  <c r="T25" i="23"/>
  <c r="A377" i="35"/>
  <c r="J377" i="35"/>
  <c r="J378" i="35"/>
  <c r="A378" i="35"/>
  <c r="J344" i="35"/>
  <c r="A344" i="35"/>
  <c r="J343" i="35"/>
  <c r="A343" i="35"/>
  <c r="A325" i="35"/>
  <c r="J325" i="35"/>
  <c r="J307" i="35"/>
  <c r="A307" i="35"/>
  <c r="A290" i="35"/>
  <c r="J290" i="35"/>
  <c r="A289" i="35"/>
  <c r="J289" i="35"/>
  <c r="A272" i="35"/>
  <c r="J272" i="35"/>
  <c r="A271" i="35"/>
  <c r="J271" i="35"/>
  <c r="J254" i="35"/>
  <c r="A254" i="35"/>
  <c r="A253" i="35"/>
  <c r="J253" i="35"/>
  <c r="J236" i="35"/>
  <c r="A236" i="35"/>
  <c r="J237" i="35"/>
  <c r="A237" i="35"/>
  <c r="J235" i="35"/>
  <c r="A235" i="35"/>
  <c r="J219" i="35"/>
  <c r="A219" i="35"/>
  <c r="J218" i="35"/>
  <c r="A218" i="35"/>
  <c r="A200" i="35"/>
  <c r="J200" i="35"/>
  <c r="A199" i="35"/>
  <c r="J199" i="35"/>
  <c r="J164" i="35"/>
  <c r="A164" i="35"/>
  <c r="J163" i="35"/>
  <c r="A163" i="35"/>
  <c r="J146" i="35"/>
  <c r="A146" i="35"/>
  <c r="J145" i="35"/>
  <c r="A145" i="35"/>
  <c r="J129" i="35"/>
  <c r="A129" i="35"/>
  <c r="A128" i="35"/>
  <c r="J128" i="35"/>
  <c r="A111" i="35"/>
  <c r="J111" i="35"/>
  <c r="J110" i="35"/>
  <c r="A110" i="35"/>
  <c r="A94" i="35"/>
  <c r="J94" i="35"/>
  <c r="A93" i="35"/>
  <c r="J93" i="35"/>
  <c r="J92" i="35"/>
  <c r="A92" i="35"/>
  <c r="J76" i="35"/>
  <c r="A76" i="35"/>
  <c r="A75" i="35"/>
  <c r="J75" i="35"/>
  <c r="J74" i="35"/>
  <c r="A74" i="35"/>
  <c r="A21" i="35"/>
  <c r="J21" i="35"/>
  <c r="A20" i="35"/>
  <c r="J19" i="35"/>
  <c r="A57" i="35"/>
  <c r="J57" i="35"/>
  <c r="A58" i="35"/>
  <c r="J58" i="35"/>
  <c r="J56" i="35"/>
  <c r="A56" i="35"/>
  <c r="A3" i="35"/>
  <c r="J3" i="35"/>
  <c r="A2" i="35"/>
  <c r="J2" i="35"/>
  <c r="T14" i="16"/>
  <c r="L150" i="2"/>
  <c r="Q156" i="30"/>
  <c r="G156" i="30"/>
  <c r="H156" i="30" s="1"/>
  <c r="I156" i="30" s="1"/>
  <c r="Q152" i="30"/>
  <c r="L156" i="29"/>
  <c r="Q154" i="4"/>
  <c r="Q156" i="2"/>
  <c r="Q152" i="5"/>
  <c r="P150" i="6"/>
  <c r="K154" i="4"/>
  <c r="AP27" i="5"/>
  <c r="D156" i="12"/>
  <c r="AU14" i="16"/>
  <c r="AU17" i="16" s="1"/>
  <c r="AU14" i="18"/>
  <c r="AU17" i="18" s="1"/>
  <c r="D156" i="19"/>
  <c r="O150" i="3"/>
  <c r="O154" i="5"/>
  <c r="Q150" i="6"/>
  <c r="Q150" i="7"/>
  <c r="O154" i="10"/>
  <c r="Q150" i="11"/>
  <c r="P156" i="13"/>
  <c r="O154" i="14"/>
  <c r="Q150" i="15"/>
  <c r="P156" i="17"/>
  <c r="O154" i="19"/>
  <c r="Q150" i="20"/>
  <c r="P156" i="23"/>
  <c r="P156" i="25"/>
  <c r="O154" i="26"/>
  <c r="Q150" i="27"/>
  <c r="P156" i="29"/>
  <c r="Q150" i="31"/>
  <c r="AU14" i="5"/>
  <c r="AU17" i="5" s="1"/>
  <c r="D156" i="5"/>
  <c r="D152" i="9"/>
  <c r="AU14" i="12"/>
  <c r="AU17" i="12" s="1"/>
  <c r="D156" i="14"/>
  <c r="L156" i="27"/>
  <c r="Q154" i="5"/>
  <c r="Q152" i="6"/>
  <c r="P152" i="7"/>
  <c r="O150" i="8"/>
  <c r="P152" i="11"/>
  <c r="O150" i="12"/>
  <c r="P152" i="15"/>
  <c r="O150" i="16"/>
  <c r="P152" i="20"/>
  <c r="O150" i="21"/>
  <c r="P152" i="27"/>
  <c r="O150" i="28"/>
  <c r="P152" i="31"/>
  <c r="L156" i="5"/>
  <c r="D156" i="10"/>
  <c r="AQ26" i="11"/>
  <c r="L156" i="14"/>
  <c r="AQ26" i="18"/>
  <c r="AU14" i="20"/>
  <c r="AU17" i="20" s="1"/>
  <c r="D156" i="21"/>
  <c r="AU14" i="23"/>
  <c r="AU17" i="23" s="1"/>
  <c r="AP27" i="23"/>
  <c r="AU14" i="24"/>
  <c r="AU17" i="24" s="1"/>
  <c r="O152" i="3"/>
  <c r="O156" i="5"/>
  <c r="P154" i="6"/>
  <c r="Q152" i="7"/>
  <c r="P150" i="8"/>
  <c r="O156" i="10"/>
  <c r="O156" i="14"/>
  <c r="O156" i="19"/>
  <c r="O156" i="26"/>
  <c r="O156" i="30"/>
  <c r="AU17" i="2"/>
  <c r="AQ26" i="10"/>
  <c r="AZ24" i="5"/>
  <c r="AZ25" i="5"/>
  <c r="K154" i="7"/>
  <c r="K152" i="9"/>
  <c r="AW17" i="13"/>
  <c r="AP27" i="16"/>
  <c r="O148" i="4"/>
  <c r="O150" i="2"/>
  <c r="P156" i="5"/>
  <c r="Q154" i="6"/>
  <c r="O154" i="7"/>
  <c r="Q150" i="8"/>
  <c r="P156" i="10"/>
  <c r="O154" i="11"/>
  <c r="Q150" i="12"/>
  <c r="P156" i="14"/>
  <c r="O154" i="15"/>
  <c r="Q150" i="16"/>
  <c r="P156" i="19"/>
  <c r="O154" i="20"/>
  <c r="Q150" i="21"/>
  <c r="P156" i="26"/>
  <c r="O154" i="27"/>
  <c r="Q150" i="28"/>
  <c r="O154" i="31"/>
  <c r="AU17" i="3"/>
  <c r="AP27" i="6"/>
  <c r="L156" i="6"/>
  <c r="K152" i="8"/>
  <c r="AV17" i="9"/>
  <c r="AP27" i="13"/>
  <c r="AU14" i="15"/>
  <c r="AU17" i="15" s="1"/>
  <c r="AY25" i="16"/>
  <c r="L156" i="25"/>
  <c r="D156" i="31"/>
  <c r="P148" i="4"/>
  <c r="Q156" i="5"/>
  <c r="Q156" i="6"/>
  <c r="P154" i="7"/>
  <c r="O152" i="8"/>
  <c r="P154" i="11"/>
  <c r="O152" i="12"/>
  <c r="P154" i="15"/>
  <c r="O152" i="16"/>
  <c r="P154" i="20"/>
  <c r="O152" i="21"/>
  <c r="P154" i="27"/>
  <c r="O152" i="28"/>
  <c r="P154" i="31"/>
  <c r="P154" i="5"/>
  <c r="AZ25" i="2"/>
  <c r="AQ26" i="7"/>
  <c r="AV17" i="8"/>
  <c r="AP27" i="11"/>
  <c r="S150" i="12"/>
  <c r="AY22" i="13"/>
  <c r="AY24" i="13"/>
  <c r="AY25" i="13"/>
  <c r="AY22" i="16"/>
  <c r="AY22" i="18"/>
  <c r="AZ24" i="18"/>
  <c r="AY25" i="18"/>
  <c r="S150" i="19"/>
  <c r="AZ24" i="20"/>
  <c r="AY25" i="20"/>
  <c r="AU14" i="22"/>
  <c r="AU17" i="22" s="1"/>
  <c r="AY25" i="22"/>
  <c r="AZ24" i="23"/>
  <c r="AZ25" i="23"/>
  <c r="AY25" i="28"/>
  <c r="K156" i="31"/>
  <c r="Q148" i="4"/>
  <c r="O154" i="3"/>
  <c r="Q150" i="2"/>
  <c r="Q154" i="7"/>
  <c r="P152" i="8"/>
  <c r="O150" i="9"/>
  <c r="P152" i="12"/>
  <c r="O150" i="13"/>
  <c r="P152" i="16"/>
  <c r="O150" i="17"/>
  <c r="P152" i="21"/>
  <c r="O150" i="23"/>
  <c r="O150" i="25"/>
  <c r="P152" i="28"/>
  <c r="O150" i="29"/>
  <c r="S148" i="4"/>
  <c r="AZ25" i="6"/>
  <c r="AE61" i="14"/>
  <c r="S150" i="14"/>
  <c r="AW17" i="15"/>
  <c r="AU14" i="17"/>
  <c r="AU17" i="17" s="1"/>
  <c r="AW17" i="19"/>
  <c r="AY22" i="20"/>
  <c r="D156" i="20"/>
  <c r="AU14" i="21"/>
  <c r="AU17" i="21" s="1"/>
  <c r="AY22" i="22"/>
  <c r="AY22" i="23"/>
  <c r="AU14" i="26"/>
  <c r="AU17" i="26" s="1"/>
  <c r="AP27" i="26"/>
  <c r="S150" i="27"/>
  <c r="AY22" i="28"/>
  <c r="O150" i="4"/>
  <c r="O152" i="2"/>
  <c r="O156" i="7"/>
  <c r="Q152" i="8"/>
  <c r="O156" i="11"/>
  <c r="O156" i="15"/>
  <c r="O156" i="20"/>
  <c r="O156" i="27"/>
  <c r="O156" i="31"/>
  <c r="AP27" i="10"/>
  <c r="AP27" i="30"/>
  <c r="P154" i="19"/>
  <c r="T148" i="4"/>
  <c r="T150" i="14"/>
  <c r="S150" i="21"/>
  <c r="AP27" i="24"/>
  <c r="I154" i="30"/>
  <c r="P150" i="4"/>
  <c r="P156" i="7"/>
  <c r="O154" i="8"/>
  <c r="Q150" i="9"/>
  <c r="O154" i="12"/>
  <c r="Q150" i="13"/>
  <c r="O154" i="16"/>
  <c r="Q150" i="17"/>
  <c r="O154" i="21"/>
  <c r="Q150" i="23"/>
  <c r="Q150" i="25"/>
  <c r="O154" i="28"/>
  <c r="Q150" i="29"/>
  <c r="P156" i="31"/>
  <c r="D154" i="4"/>
  <c r="P154" i="30"/>
  <c r="S150" i="5"/>
  <c r="K154" i="3"/>
  <c r="D152" i="5"/>
  <c r="AP27" i="7"/>
  <c r="AU14" i="8"/>
  <c r="AU17" i="8" s="1"/>
  <c r="AY25" i="9"/>
  <c r="S150" i="10"/>
  <c r="AY22" i="11"/>
  <c r="D156" i="11"/>
  <c r="AY22" i="15"/>
  <c r="AY24" i="15"/>
  <c r="AP27" i="15"/>
  <c r="L156" i="16"/>
  <c r="T150" i="21"/>
  <c r="S150" i="25"/>
  <c r="D156" i="26"/>
  <c r="AV17" i="27"/>
  <c r="D156" i="28"/>
  <c r="AV17" i="29"/>
  <c r="J150" i="30"/>
  <c r="O156" i="3"/>
  <c r="P154" i="8"/>
  <c r="O152" i="9"/>
  <c r="P154" i="12"/>
  <c r="O152" i="13"/>
  <c r="P154" i="16"/>
  <c r="O152" i="17"/>
  <c r="P154" i="21"/>
  <c r="O152" i="23"/>
  <c r="O152" i="25"/>
  <c r="P154" i="28"/>
  <c r="O152" i="29"/>
  <c r="AW17" i="4"/>
  <c r="AV17" i="7"/>
  <c r="AY22" i="7"/>
  <c r="AZ24" i="7"/>
  <c r="AY25" i="7"/>
  <c r="J150" i="7"/>
  <c r="AV17" i="12"/>
  <c r="AY25" i="15"/>
  <c r="L156" i="20"/>
  <c r="AW17" i="25"/>
  <c r="AV17" i="31"/>
  <c r="S150" i="31"/>
  <c r="O152" i="4"/>
  <c r="O154" i="2"/>
  <c r="Q154" i="8"/>
  <c r="P152" i="9"/>
  <c r="O150" i="10"/>
  <c r="P152" i="13"/>
  <c r="O150" i="14"/>
  <c r="P152" i="17"/>
  <c r="O150" i="19"/>
  <c r="P152" i="23"/>
  <c r="P152" i="25"/>
  <c r="O150" i="26"/>
  <c r="P152" i="29"/>
  <c r="O150" i="30"/>
  <c r="K152" i="5"/>
  <c r="D152" i="6"/>
  <c r="AE61" i="10"/>
  <c r="AQ26" i="19"/>
  <c r="AQ26" i="21"/>
  <c r="AY24" i="22"/>
  <c r="AY22" i="26"/>
  <c r="D156" i="30"/>
  <c r="O156" i="8"/>
  <c r="O156" i="12"/>
  <c r="O156" i="16"/>
  <c r="O156" i="21"/>
  <c r="O156" i="28"/>
  <c r="AU17" i="10"/>
  <c r="AE61" i="2"/>
  <c r="AW17" i="3"/>
  <c r="K152" i="4"/>
  <c r="S150" i="7"/>
  <c r="AY24" i="8"/>
  <c r="D156" i="8"/>
  <c r="L156" i="9"/>
  <c r="K156" i="11"/>
  <c r="AQ26" i="14"/>
  <c r="D156" i="15"/>
  <c r="AU14" i="27"/>
  <c r="AU17" i="27" s="1"/>
  <c r="AU14" i="29"/>
  <c r="AU17" i="29" s="1"/>
  <c r="AP27" i="29"/>
  <c r="AW17" i="30"/>
  <c r="O154" i="9"/>
  <c r="Q150" i="10"/>
  <c r="O154" i="13"/>
  <c r="Q150" i="14"/>
  <c r="O154" i="17"/>
  <c r="Q150" i="19"/>
  <c r="O154" i="23"/>
  <c r="O154" i="25"/>
  <c r="Q150" i="26"/>
  <c r="O154" i="29"/>
  <c r="P154" i="4"/>
  <c r="P152" i="30"/>
  <c r="P154" i="14"/>
  <c r="L156" i="2"/>
  <c r="L156" i="8"/>
  <c r="AU14" i="9"/>
  <c r="AU17" i="9" s="1"/>
  <c r="H156" i="15"/>
  <c r="I156" i="15" s="1"/>
  <c r="AU14" i="31"/>
  <c r="AU17" i="31" s="1"/>
  <c r="T34" i="24"/>
  <c r="T14" i="30"/>
  <c r="T16" i="30"/>
  <c r="T26" i="14"/>
  <c r="T34" i="9"/>
  <c r="T16" i="9"/>
  <c r="T26" i="31"/>
  <c r="T22" i="31"/>
  <c r="T24" i="31"/>
  <c r="T46" i="31"/>
  <c r="T45" i="31"/>
  <c r="T25" i="31"/>
  <c r="U14" i="31"/>
  <c r="S34" i="31"/>
  <c r="S15" i="31"/>
  <c r="T17" i="31"/>
  <c r="T16" i="31"/>
  <c r="T15" i="31"/>
  <c r="T7" i="31"/>
  <c r="B53" i="31"/>
  <c r="T14" i="31"/>
  <c r="S25" i="31"/>
  <c r="T34" i="31"/>
  <c r="C53" i="31"/>
  <c r="L156" i="31"/>
  <c r="T25" i="30"/>
  <c r="T24" i="30"/>
  <c r="T26" i="30"/>
  <c r="T46" i="30"/>
  <c r="T22" i="30"/>
  <c r="U17" i="30"/>
  <c r="T15" i="30"/>
  <c r="U34" i="30"/>
  <c r="S14" i="30"/>
  <c r="U14" i="30"/>
  <c r="S15" i="30"/>
  <c r="S46" i="30"/>
  <c r="S23" i="30"/>
  <c r="U25" i="30"/>
  <c r="S7" i="30"/>
  <c r="T7" i="30"/>
  <c r="T17" i="30"/>
  <c r="S22" i="30"/>
  <c r="S24" i="30"/>
  <c r="S25" i="30"/>
  <c r="T34" i="30"/>
  <c r="C53" i="30"/>
  <c r="T35" i="30"/>
  <c r="B53" i="30"/>
  <c r="T24" i="29"/>
  <c r="T46" i="29"/>
  <c r="T43" i="29"/>
  <c r="T25" i="29"/>
  <c r="T22" i="29"/>
  <c r="T26" i="29"/>
  <c r="U14" i="29"/>
  <c r="U16" i="29"/>
  <c r="S15" i="29"/>
  <c r="U34" i="29"/>
  <c r="S7" i="29"/>
  <c r="S46" i="29"/>
  <c r="S25" i="29"/>
  <c r="T34" i="29"/>
  <c r="C53" i="29"/>
  <c r="T17" i="29"/>
  <c r="S14" i="29"/>
  <c r="T14" i="29"/>
  <c r="B53" i="29"/>
  <c r="T16" i="29"/>
  <c r="T15" i="29"/>
  <c r="K156" i="29"/>
  <c r="T24" i="28"/>
  <c r="T23" i="28"/>
  <c r="T25" i="28"/>
  <c r="T26" i="28"/>
  <c r="T46" i="28"/>
  <c r="T22" i="28"/>
  <c r="U14" i="28"/>
  <c r="S46" i="28"/>
  <c r="U15" i="28"/>
  <c r="U46" i="28"/>
  <c r="U34" i="28"/>
  <c r="S25" i="28"/>
  <c r="T34" i="28"/>
  <c r="C53" i="28"/>
  <c r="T17" i="28"/>
  <c r="U17" i="28"/>
  <c r="S14" i="28"/>
  <c r="T14" i="28"/>
  <c r="B53" i="28"/>
  <c r="S15" i="28"/>
  <c r="T15" i="28"/>
  <c r="T16" i="28"/>
  <c r="K156" i="28"/>
  <c r="S7" i="27"/>
  <c r="T25" i="27"/>
  <c r="T23" i="27"/>
  <c r="T22" i="27"/>
  <c r="T24" i="27"/>
  <c r="T26" i="27"/>
  <c r="T46" i="27"/>
  <c r="T43" i="27"/>
  <c r="T44" i="27"/>
  <c r="U14" i="27"/>
  <c r="U16" i="27"/>
  <c r="T15" i="27"/>
  <c r="T34" i="27"/>
  <c r="C53" i="27"/>
  <c r="S25" i="27"/>
  <c r="T14" i="27"/>
  <c r="B53" i="27"/>
  <c r="K156" i="27"/>
  <c r="U34" i="26"/>
  <c r="T23" i="26"/>
  <c r="T22" i="26"/>
  <c r="T24" i="26"/>
  <c r="T43" i="26"/>
  <c r="T26" i="26"/>
  <c r="T25" i="26"/>
  <c r="T46" i="26"/>
  <c r="T44" i="26"/>
  <c r="S46" i="26"/>
  <c r="U16" i="26"/>
  <c r="S25" i="26"/>
  <c r="C53" i="26"/>
  <c r="T34" i="26"/>
  <c r="K156" i="26"/>
  <c r="S15" i="26"/>
  <c r="T16" i="26"/>
  <c r="T15" i="26"/>
  <c r="S7" i="26"/>
  <c r="B53" i="26"/>
  <c r="T14" i="26"/>
  <c r="T23" i="25"/>
  <c r="T22" i="25"/>
  <c r="T24" i="25"/>
  <c r="T26" i="25"/>
  <c r="T46" i="25"/>
  <c r="T25" i="25"/>
  <c r="U15" i="25"/>
  <c r="U46" i="25"/>
  <c r="T15" i="25"/>
  <c r="S46" i="25"/>
  <c r="U34" i="25"/>
  <c r="S14" i="25"/>
  <c r="T17" i="25"/>
  <c r="T14" i="25"/>
  <c r="B53" i="25"/>
  <c r="T16" i="25"/>
  <c r="S25" i="25"/>
  <c r="T34" i="25"/>
  <c r="C53" i="25"/>
  <c r="K156" i="25"/>
  <c r="T24" i="24"/>
  <c r="T46" i="24"/>
  <c r="T23" i="24"/>
  <c r="T44" i="24"/>
  <c r="T25" i="24"/>
  <c r="U34" i="24"/>
  <c r="U14" i="24"/>
  <c r="U16" i="24"/>
  <c r="U15" i="24"/>
  <c r="U22" i="24"/>
  <c r="S46" i="24"/>
  <c r="U23" i="24"/>
  <c r="U25" i="24"/>
  <c r="S32" i="24"/>
  <c r="U26" i="24"/>
  <c r="U32" i="24"/>
  <c r="S15" i="24"/>
  <c r="T15" i="24"/>
  <c r="S16" i="24"/>
  <c r="T17" i="24"/>
  <c r="B53" i="24"/>
  <c r="S23" i="24"/>
  <c r="S25" i="24"/>
  <c r="C53" i="24"/>
  <c r="D156" i="24"/>
  <c r="O150" i="24"/>
  <c r="Q150" i="24"/>
  <c r="K156" i="24"/>
  <c r="O152" i="24"/>
  <c r="L156" i="24"/>
  <c r="P152" i="24"/>
  <c r="S150" i="24"/>
  <c r="O154" i="24"/>
  <c r="P154" i="24"/>
  <c r="O156" i="24"/>
  <c r="T46" i="23"/>
  <c r="T43" i="23"/>
  <c r="T44" i="23"/>
  <c r="C53" i="23"/>
  <c r="T34" i="23"/>
  <c r="B53" i="23"/>
  <c r="S7" i="23"/>
  <c r="K156" i="23"/>
  <c r="T26" i="21"/>
  <c r="T24" i="21"/>
  <c r="T22" i="21"/>
  <c r="T46" i="21"/>
  <c r="T45" i="21"/>
  <c r="T23" i="21"/>
  <c r="T25" i="21"/>
  <c r="U16" i="21"/>
  <c r="U15" i="21"/>
  <c r="U34" i="21"/>
  <c r="S25" i="21"/>
  <c r="T34" i="21"/>
  <c r="C53" i="21"/>
  <c r="T15" i="21"/>
  <c r="S16" i="21"/>
  <c r="B53" i="21"/>
  <c r="K156" i="21"/>
  <c r="T46" i="20"/>
  <c r="T25" i="20"/>
  <c r="T22" i="20"/>
  <c r="T23" i="20"/>
  <c r="T24" i="20"/>
  <c r="T26" i="20"/>
  <c r="S25" i="20"/>
  <c r="T34" i="20"/>
  <c r="U14" i="20"/>
  <c r="C53" i="20"/>
  <c r="T14" i="20"/>
  <c r="S15" i="20"/>
  <c r="T16" i="20"/>
  <c r="T15" i="20"/>
  <c r="B53" i="20"/>
  <c r="U23" i="19"/>
  <c r="T34" i="19"/>
  <c r="C53" i="19"/>
  <c r="T26" i="19"/>
  <c r="T22" i="19"/>
  <c r="T24" i="19"/>
  <c r="T46" i="19"/>
  <c r="T25" i="19"/>
  <c r="T45" i="19"/>
  <c r="U14" i="19"/>
  <c r="U16" i="19"/>
  <c r="U15" i="19"/>
  <c r="S15" i="19"/>
  <c r="T15" i="19"/>
  <c r="T16" i="19"/>
  <c r="S7" i="19"/>
  <c r="T17" i="19"/>
  <c r="B53" i="19"/>
  <c r="T14" i="19"/>
  <c r="L156" i="19"/>
  <c r="T15" i="18"/>
  <c r="T23" i="18"/>
  <c r="T24" i="18"/>
  <c r="T46" i="18"/>
  <c r="T45" i="18"/>
  <c r="T25" i="18"/>
  <c r="U22" i="18"/>
  <c r="T16" i="18"/>
  <c r="S14" i="18"/>
  <c r="T34" i="18"/>
  <c r="C53" i="18"/>
  <c r="S25" i="18"/>
  <c r="B53" i="18"/>
  <c r="T17" i="18"/>
  <c r="T45" i="17"/>
  <c r="T24" i="17"/>
  <c r="T25" i="17"/>
  <c r="T46" i="17"/>
  <c r="T23" i="17"/>
  <c r="T44" i="17"/>
  <c r="T15" i="17"/>
  <c r="U14" i="17"/>
  <c r="S16" i="17"/>
  <c r="U15" i="17"/>
  <c r="U16" i="17"/>
  <c r="S46" i="17"/>
  <c r="U23" i="17"/>
  <c r="S25" i="17"/>
  <c r="U46" i="17"/>
  <c r="S37" i="17"/>
  <c r="S7" i="17"/>
  <c r="U25" i="17"/>
  <c r="U34" i="17"/>
  <c r="U22" i="17"/>
  <c r="U35" i="17"/>
  <c r="T34" i="17"/>
  <c r="C53" i="17"/>
  <c r="T7" i="17"/>
  <c r="T17" i="17"/>
  <c r="U17" i="17"/>
  <c r="S14" i="17"/>
  <c r="T14" i="17"/>
  <c r="B53" i="17"/>
  <c r="S15" i="17"/>
  <c r="T16" i="17"/>
  <c r="K156" i="17"/>
  <c r="T23" i="16"/>
  <c r="T46" i="16"/>
  <c r="T24" i="16"/>
  <c r="T22" i="16"/>
  <c r="T25" i="16"/>
  <c r="T26" i="16"/>
  <c r="T34" i="16"/>
  <c r="T17" i="16"/>
  <c r="T16" i="16"/>
  <c r="S14" i="16"/>
  <c r="T7" i="16"/>
  <c r="C53" i="16"/>
  <c r="S25" i="16"/>
  <c r="S15" i="16"/>
  <c r="B53" i="16"/>
  <c r="K156" i="16"/>
  <c r="T25" i="15"/>
  <c r="T23" i="15"/>
  <c r="T24" i="15"/>
  <c r="T43" i="15"/>
  <c r="T22" i="15"/>
  <c r="T46" i="15"/>
  <c r="T26" i="15"/>
  <c r="S15" i="15"/>
  <c r="U46" i="15"/>
  <c r="U34" i="15"/>
  <c r="U14" i="15"/>
  <c r="T34" i="15"/>
  <c r="C53" i="15"/>
  <c r="S25" i="15"/>
  <c r="T14" i="15"/>
  <c r="S16" i="15"/>
  <c r="T15" i="15"/>
  <c r="B53" i="15"/>
  <c r="T22" i="14"/>
  <c r="T25" i="14"/>
  <c r="T46" i="14"/>
  <c r="T45" i="14"/>
  <c r="T24" i="14"/>
  <c r="S44" i="14"/>
  <c r="U14" i="14"/>
  <c r="U15" i="14"/>
  <c r="U22" i="14"/>
  <c r="U23" i="14"/>
  <c r="C53" i="14"/>
  <c r="T34" i="14"/>
  <c r="T7" i="14"/>
  <c r="T17" i="14"/>
  <c r="U17" i="14"/>
  <c r="S14" i="14"/>
  <c r="B53" i="14"/>
  <c r="S15" i="14"/>
  <c r="T15" i="14"/>
  <c r="T16" i="14"/>
  <c r="K156" i="14"/>
  <c r="T22" i="13"/>
  <c r="T23" i="13"/>
  <c r="T24" i="13"/>
  <c r="T46" i="13"/>
  <c r="T25" i="13"/>
  <c r="T43" i="13"/>
  <c r="T44" i="13"/>
  <c r="T26" i="13"/>
  <c r="T34" i="13"/>
  <c r="U14" i="13"/>
  <c r="U16" i="13"/>
  <c r="S46" i="13"/>
  <c r="S23" i="13"/>
  <c r="C53" i="13"/>
  <c r="S25" i="13"/>
  <c r="S15" i="13"/>
  <c r="S16" i="13"/>
  <c r="T15" i="13"/>
  <c r="B53" i="13"/>
  <c r="S7" i="13"/>
  <c r="K156" i="13"/>
  <c r="T24" i="12"/>
  <c r="T22" i="12"/>
  <c r="T23" i="12"/>
  <c r="T25" i="12"/>
  <c r="T26" i="12"/>
  <c r="T46" i="12"/>
  <c r="T43" i="12"/>
  <c r="U14" i="12"/>
  <c r="T34" i="12"/>
  <c r="T17" i="12"/>
  <c r="S46" i="12"/>
  <c r="U16" i="12"/>
  <c r="S25" i="12"/>
  <c r="C53" i="12"/>
  <c r="T14" i="12"/>
  <c r="S15" i="12"/>
  <c r="T15" i="12"/>
  <c r="S7" i="12"/>
  <c r="T7" i="12"/>
  <c r="B53" i="12"/>
  <c r="S14" i="12"/>
  <c r="K156" i="12"/>
  <c r="T26" i="11"/>
  <c r="T24" i="11"/>
  <c r="T25" i="11"/>
  <c r="T46" i="11"/>
  <c r="T45" i="11"/>
  <c r="T22" i="11"/>
  <c r="S23" i="11"/>
  <c r="T35" i="11"/>
  <c r="T17" i="11"/>
  <c r="U25" i="11"/>
  <c r="T7" i="11"/>
  <c r="U34" i="11"/>
  <c r="U14" i="11"/>
  <c r="U16" i="11"/>
  <c r="T36" i="11"/>
  <c r="T37" i="11"/>
  <c r="S22" i="11"/>
  <c r="S25" i="11"/>
  <c r="T32" i="11"/>
  <c r="T33" i="11"/>
  <c r="C53" i="11"/>
  <c r="T34" i="11"/>
  <c r="S7" i="11"/>
  <c r="U17" i="11"/>
  <c r="S14" i="11"/>
  <c r="T14" i="11"/>
  <c r="B53" i="11"/>
  <c r="S15" i="11"/>
  <c r="T16" i="11"/>
  <c r="T15" i="11"/>
  <c r="T25" i="10"/>
  <c r="T45" i="10"/>
  <c r="T23" i="10"/>
  <c r="T22" i="10"/>
  <c r="T24" i="10"/>
  <c r="T46" i="10"/>
  <c r="T26" i="10"/>
  <c r="S46" i="10"/>
  <c r="C53" i="10"/>
  <c r="S7" i="10"/>
  <c r="T15" i="10"/>
  <c r="T7" i="10"/>
  <c r="B53" i="10"/>
  <c r="S16" i="10"/>
  <c r="L156" i="10"/>
  <c r="T15" i="9"/>
  <c r="U44" i="9"/>
  <c r="T23" i="9"/>
  <c r="T45" i="9"/>
  <c r="T43" i="9"/>
  <c r="S32" i="9"/>
  <c r="U37" i="9"/>
  <c r="S15" i="9"/>
  <c r="U25" i="9"/>
  <c r="U36" i="9"/>
  <c r="U43" i="9"/>
  <c r="U34" i="9"/>
  <c r="U45" i="9"/>
  <c r="S14" i="9"/>
  <c r="U24" i="9"/>
  <c r="U22" i="9"/>
  <c r="S46" i="9"/>
  <c r="S25" i="9"/>
  <c r="T22" i="9"/>
  <c r="T25" i="9"/>
  <c r="S22" i="9"/>
  <c r="T36" i="9"/>
  <c r="S33" i="9"/>
  <c r="S24" i="9"/>
  <c r="T33" i="9"/>
  <c r="S44" i="9"/>
  <c r="T24" i="9"/>
  <c r="U33" i="9"/>
  <c r="T44" i="9"/>
  <c r="S36" i="9"/>
  <c r="B53" i="9"/>
  <c r="C61" i="9" s="1"/>
  <c r="T14" i="9"/>
  <c r="S35" i="9"/>
  <c r="T46" i="9"/>
  <c r="C53" i="9"/>
  <c r="U14" i="9"/>
  <c r="S26" i="9"/>
  <c r="T35" i="9"/>
  <c r="U46" i="9"/>
  <c r="T17" i="9"/>
  <c r="T26" i="9"/>
  <c r="U35" i="9"/>
  <c r="U17" i="9"/>
  <c r="S23" i="9"/>
  <c r="U26" i="9"/>
  <c r="T32" i="9"/>
  <c r="S16" i="9"/>
  <c r="U32" i="9"/>
  <c r="S37" i="9"/>
  <c r="S43" i="9"/>
  <c r="U23" i="9"/>
  <c r="T37" i="9"/>
  <c r="U16" i="9"/>
  <c r="S34" i="9"/>
  <c r="S45" i="9"/>
  <c r="K156" i="9"/>
  <c r="S77" i="8"/>
  <c r="T25" i="8"/>
  <c r="T22" i="8"/>
  <c r="T23" i="8"/>
  <c r="T24" i="8"/>
  <c r="T46" i="8"/>
  <c r="T45" i="8"/>
  <c r="S34" i="8"/>
  <c r="S16" i="8"/>
  <c r="S15" i="8"/>
  <c r="S25" i="8"/>
  <c r="T15" i="8"/>
  <c r="T34" i="8"/>
  <c r="C53" i="8"/>
  <c r="T17" i="8"/>
  <c r="B53" i="8"/>
  <c r="K156" i="8"/>
  <c r="S77" i="7"/>
  <c r="T77" i="7"/>
  <c r="T26" i="7"/>
  <c r="T22" i="7"/>
  <c r="T25" i="7"/>
  <c r="T45" i="7"/>
  <c r="T24" i="7"/>
  <c r="T46" i="7"/>
  <c r="T34" i="7"/>
  <c r="U25" i="7"/>
  <c r="U26" i="7"/>
  <c r="U32" i="7"/>
  <c r="S14" i="7"/>
  <c r="U14" i="7"/>
  <c r="S15" i="7"/>
  <c r="U16" i="7"/>
  <c r="U34" i="7"/>
  <c r="U15" i="7"/>
  <c r="S46" i="7"/>
  <c r="T17" i="7"/>
  <c r="U22" i="7"/>
  <c r="U23" i="7"/>
  <c r="T15" i="7"/>
  <c r="T16" i="7"/>
  <c r="B53" i="7"/>
  <c r="U17" i="7"/>
  <c r="T14" i="7"/>
  <c r="C53" i="7"/>
  <c r="S25" i="7"/>
  <c r="K156" i="7"/>
  <c r="T77" i="6"/>
  <c r="S77" i="6"/>
  <c r="U14" i="6"/>
  <c r="C53" i="6"/>
  <c r="T34" i="6"/>
  <c r="S15" i="6"/>
  <c r="T17" i="6"/>
  <c r="T14" i="6"/>
  <c r="B53" i="6"/>
  <c r="T16" i="6"/>
  <c r="T15" i="6"/>
  <c r="T7" i="6"/>
  <c r="T23" i="6"/>
  <c r="T24" i="6"/>
  <c r="T25" i="6"/>
  <c r="T46" i="6"/>
  <c r="T22" i="6"/>
  <c r="T43" i="6"/>
  <c r="T26" i="6"/>
  <c r="S22" i="6"/>
  <c r="S23" i="6"/>
  <c r="S25" i="6"/>
  <c r="P156" i="6"/>
  <c r="L150" i="6"/>
  <c r="P152" i="6"/>
  <c r="O154" i="6"/>
  <c r="O156" i="6"/>
  <c r="K156" i="6"/>
  <c r="C53" i="3"/>
  <c r="B53" i="3"/>
  <c r="C53" i="2"/>
  <c r="B53" i="2"/>
  <c r="C61" i="2" s="1"/>
  <c r="T77" i="5"/>
  <c r="T25" i="5"/>
  <c r="T22" i="5"/>
  <c r="T26" i="5"/>
  <c r="T44" i="5"/>
  <c r="T46" i="5"/>
  <c r="T23" i="5"/>
  <c r="T24" i="5"/>
  <c r="C53" i="5"/>
  <c r="T15" i="5"/>
  <c r="U15" i="5"/>
  <c r="U23" i="5"/>
  <c r="S33" i="5"/>
  <c r="S44" i="5"/>
  <c r="S37" i="5"/>
  <c r="T14" i="5"/>
  <c r="B53" i="5"/>
  <c r="C61" i="5" s="1"/>
  <c r="S15" i="5"/>
  <c r="T16" i="5"/>
  <c r="P152" i="5"/>
  <c r="O150" i="5"/>
  <c r="K156" i="5"/>
  <c r="C53" i="4"/>
  <c r="B53" i="4"/>
  <c r="T77" i="4"/>
  <c r="S77" i="4"/>
  <c r="T46" i="4"/>
  <c r="T26" i="4"/>
  <c r="U34" i="4"/>
  <c r="U14" i="4"/>
  <c r="U15" i="4"/>
  <c r="S46" i="4"/>
  <c r="T17" i="4"/>
  <c r="T34" i="4"/>
  <c r="T14" i="4"/>
  <c r="S15" i="4"/>
  <c r="T15" i="4"/>
  <c r="T16" i="4"/>
  <c r="T7" i="4"/>
  <c r="S14" i="4"/>
  <c r="L150" i="4"/>
  <c r="L154" i="4"/>
  <c r="T77" i="3"/>
  <c r="T24" i="3"/>
  <c r="T46" i="3"/>
  <c r="T22" i="3"/>
  <c r="T25" i="3"/>
  <c r="T23" i="3"/>
  <c r="T26" i="3"/>
  <c r="U16" i="3"/>
  <c r="S25" i="3"/>
  <c r="U34" i="3"/>
  <c r="S46" i="3"/>
  <c r="U14" i="3"/>
  <c r="T34" i="3"/>
  <c r="T15" i="3"/>
  <c r="S7" i="3"/>
  <c r="T7" i="3"/>
  <c r="S14" i="3"/>
  <c r="T14" i="3"/>
  <c r="S15" i="3"/>
  <c r="S150" i="3"/>
  <c r="L150" i="3"/>
  <c r="K156" i="3"/>
  <c r="T77" i="2"/>
  <c r="T16" i="2"/>
  <c r="T15" i="2"/>
  <c r="T25" i="2"/>
  <c r="T22" i="2"/>
  <c r="T23" i="2"/>
  <c r="T24" i="2"/>
  <c r="L154" i="30"/>
  <c r="K154" i="30"/>
  <c r="D154" i="30"/>
  <c r="L152" i="30"/>
  <c r="K152" i="30"/>
  <c r="T150" i="30"/>
  <c r="S150" i="30"/>
  <c r="L150" i="30"/>
  <c r="S150" i="2"/>
  <c r="U34" i="31"/>
  <c r="U46" i="31"/>
  <c r="U25" i="31"/>
  <c r="S35" i="31"/>
  <c r="S14" i="31"/>
  <c r="U17" i="31"/>
  <c r="T35" i="31"/>
  <c r="S22" i="31"/>
  <c r="S26" i="31"/>
  <c r="U35" i="31"/>
  <c r="AY23" i="31"/>
  <c r="U22" i="31"/>
  <c r="U26" i="31"/>
  <c r="S32" i="31"/>
  <c r="S36" i="31"/>
  <c r="AD53" i="31"/>
  <c r="T32" i="31"/>
  <c r="T36" i="31"/>
  <c r="S23" i="31"/>
  <c r="U32" i="31"/>
  <c r="U36" i="31"/>
  <c r="S43" i="31"/>
  <c r="S16" i="31"/>
  <c r="T23" i="31"/>
  <c r="AY24" i="31"/>
  <c r="T43" i="31"/>
  <c r="U15" i="31"/>
  <c r="U23" i="31"/>
  <c r="S33" i="31"/>
  <c r="S37" i="31"/>
  <c r="U43" i="31"/>
  <c r="S44" i="31"/>
  <c r="S7" i="31"/>
  <c r="U16" i="31"/>
  <c r="T33" i="31"/>
  <c r="T37" i="31"/>
  <c r="T44" i="31"/>
  <c r="S24" i="31"/>
  <c r="U33" i="31"/>
  <c r="U37" i="31"/>
  <c r="U44" i="31"/>
  <c r="S45" i="31"/>
  <c r="U24" i="31"/>
  <c r="U45" i="31"/>
  <c r="S46" i="31"/>
  <c r="U46" i="30"/>
  <c r="AG52" i="30"/>
  <c r="S35" i="30"/>
  <c r="S26" i="30"/>
  <c r="U35" i="30"/>
  <c r="AY23" i="30"/>
  <c r="U22" i="30"/>
  <c r="U26" i="30"/>
  <c r="S32" i="30"/>
  <c r="S36" i="30"/>
  <c r="AD53" i="30"/>
  <c r="T32" i="30"/>
  <c r="T36" i="30"/>
  <c r="U32" i="30"/>
  <c r="U36" i="30"/>
  <c r="S43" i="30"/>
  <c r="S16" i="30"/>
  <c r="T23" i="30"/>
  <c r="AY24" i="30"/>
  <c r="T43" i="30"/>
  <c r="U15" i="30"/>
  <c r="U23" i="30"/>
  <c r="S33" i="30"/>
  <c r="S37" i="30"/>
  <c r="U43" i="30"/>
  <c r="S44" i="30"/>
  <c r="U16" i="30"/>
  <c r="T33" i="30"/>
  <c r="T37" i="30"/>
  <c r="T44" i="30"/>
  <c r="U33" i="30"/>
  <c r="U37" i="30"/>
  <c r="U44" i="30"/>
  <c r="S45" i="30"/>
  <c r="AV17" i="30"/>
  <c r="T45" i="30"/>
  <c r="AU14" i="30"/>
  <c r="AU17" i="30" s="1"/>
  <c r="U24" i="30"/>
  <c r="S34" i="30"/>
  <c r="U45" i="30"/>
  <c r="U46" i="29"/>
  <c r="AG52" i="29"/>
  <c r="U25" i="29"/>
  <c r="S35" i="29"/>
  <c r="U17" i="29"/>
  <c r="T35" i="29"/>
  <c r="S22" i="29"/>
  <c r="S26" i="29"/>
  <c r="U35" i="29"/>
  <c r="S77" i="29"/>
  <c r="AY23" i="29"/>
  <c r="U22" i="29"/>
  <c r="U26" i="29"/>
  <c r="S32" i="29"/>
  <c r="S36" i="29"/>
  <c r="AD53" i="29"/>
  <c r="T32" i="29"/>
  <c r="T36" i="29"/>
  <c r="S23" i="29"/>
  <c r="U32" i="29"/>
  <c r="U36" i="29"/>
  <c r="S43" i="29"/>
  <c r="S16" i="29"/>
  <c r="T23" i="29"/>
  <c r="AY24" i="29"/>
  <c r="U15" i="29"/>
  <c r="U23" i="29"/>
  <c r="S33" i="29"/>
  <c r="S37" i="29"/>
  <c r="U43" i="29"/>
  <c r="S44" i="29"/>
  <c r="T33" i="29"/>
  <c r="T37" i="29"/>
  <c r="T44" i="29"/>
  <c r="T7" i="29"/>
  <c r="S24" i="29"/>
  <c r="U33" i="29"/>
  <c r="U37" i="29"/>
  <c r="U44" i="29"/>
  <c r="S45" i="29"/>
  <c r="T150" i="29"/>
  <c r="T45" i="29"/>
  <c r="U24" i="29"/>
  <c r="S34" i="29"/>
  <c r="U45" i="29"/>
  <c r="AG52" i="28"/>
  <c r="U25" i="28"/>
  <c r="S35" i="28"/>
  <c r="T35" i="28"/>
  <c r="S22" i="28"/>
  <c r="S26" i="28"/>
  <c r="U35" i="28"/>
  <c r="AY23" i="28"/>
  <c r="U22" i="28"/>
  <c r="U26" i="28"/>
  <c r="S32" i="28"/>
  <c r="S36" i="28"/>
  <c r="AD53" i="28"/>
  <c r="T32" i="28"/>
  <c r="T36" i="28"/>
  <c r="S23" i="28"/>
  <c r="U32" i="28"/>
  <c r="U36" i="28"/>
  <c r="S43" i="28"/>
  <c r="S16" i="28"/>
  <c r="AY24" i="28"/>
  <c r="T43" i="28"/>
  <c r="U23" i="28"/>
  <c r="S33" i="28"/>
  <c r="S37" i="28"/>
  <c r="U43" i="28"/>
  <c r="S44" i="28"/>
  <c r="S7" i="28"/>
  <c r="U16" i="28"/>
  <c r="T33" i="28"/>
  <c r="T37" i="28"/>
  <c r="T44" i="28"/>
  <c r="T7" i="28"/>
  <c r="S24" i="28"/>
  <c r="U33" i="28"/>
  <c r="U37" i="28"/>
  <c r="U44" i="28"/>
  <c r="S45" i="28"/>
  <c r="AV17" i="28"/>
  <c r="T45" i="28"/>
  <c r="AU14" i="28"/>
  <c r="AU17" i="28" s="1"/>
  <c r="U24" i="28"/>
  <c r="S34" i="28"/>
  <c r="U45" i="28"/>
  <c r="U34" i="27"/>
  <c r="U46" i="27"/>
  <c r="AG52" i="27"/>
  <c r="T17" i="27"/>
  <c r="U25" i="27"/>
  <c r="S35" i="27"/>
  <c r="S14" i="27"/>
  <c r="U17" i="27"/>
  <c r="T35" i="27"/>
  <c r="S22" i="27"/>
  <c r="S26" i="27"/>
  <c r="U35" i="27"/>
  <c r="S77" i="27"/>
  <c r="AY23" i="27"/>
  <c r="U22" i="27"/>
  <c r="U26" i="27"/>
  <c r="S32" i="27"/>
  <c r="S36" i="27"/>
  <c r="AD53" i="27"/>
  <c r="T32" i="27"/>
  <c r="T36" i="27"/>
  <c r="S15" i="27"/>
  <c r="S23" i="27"/>
  <c r="U32" i="27"/>
  <c r="U36" i="27"/>
  <c r="S43" i="27"/>
  <c r="S16" i="27"/>
  <c r="U15" i="27"/>
  <c r="T16" i="27"/>
  <c r="U23" i="27"/>
  <c r="S33" i="27"/>
  <c r="S37" i="27"/>
  <c r="U43" i="27"/>
  <c r="S44" i="27"/>
  <c r="T33" i="27"/>
  <c r="T37" i="27"/>
  <c r="T7" i="27"/>
  <c r="S24" i="27"/>
  <c r="U33" i="27"/>
  <c r="U37" i="27"/>
  <c r="U44" i="27"/>
  <c r="S45" i="27"/>
  <c r="T150" i="27"/>
  <c r="T45" i="27"/>
  <c r="U24" i="27"/>
  <c r="S34" i="27"/>
  <c r="U45" i="27"/>
  <c r="S46" i="27"/>
  <c r="U46" i="26"/>
  <c r="AG52" i="26"/>
  <c r="T17" i="26"/>
  <c r="U25" i="26"/>
  <c r="S35" i="26"/>
  <c r="S14" i="26"/>
  <c r="U17" i="26"/>
  <c r="T35" i="26"/>
  <c r="S22" i="26"/>
  <c r="S26" i="26"/>
  <c r="U35" i="26"/>
  <c r="S77" i="26"/>
  <c r="AY23" i="26"/>
  <c r="U22" i="26"/>
  <c r="U26" i="26"/>
  <c r="S32" i="26"/>
  <c r="S36" i="26"/>
  <c r="AD53" i="26"/>
  <c r="T32" i="26"/>
  <c r="T36" i="26"/>
  <c r="S23" i="26"/>
  <c r="U32" i="26"/>
  <c r="U36" i="26"/>
  <c r="S43" i="26"/>
  <c r="S16" i="26"/>
  <c r="U15" i="26"/>
  <c r="U23" i="26"/>
  <c r="S33" i="26"/>
  <c r="S37" i="26"/>
  <c r="U43" i="26"/>
  <c r="S44" i="26"/>
  <c r="T33" i="26"/>
  <c r="T37" i="26"/>
  <c r="T7" i="26"/>
  <c r="S24" i="26"/>
  <c r="U33" i="26"/>
  <c r="U37" i="26"/>
  <c r="U44" i="26"/>
  <c r="S45" i="26"/>
  <c r="T150" i="26"/>
  <c r="AV17" i="26"/>
  <c r="T45" i="26"/>
  <c r="U24" i="26"/>
  <c r="S34" i="26"/>
  <c r="U45" i="26"/>
  <c r="AG52" i="25"/>
  <c r="U25" i="25"/>
  <c r="S35" i="25"/>
  <c r="U17" i="25"/>
  <c r="T35" i="25"/>
  <c r="S22" i="25"/>
  <c r="S26" i="25"/>
  <c r="U35" i="25"/>
  <c r="AY23" i="25"/>
  <c r="U22" i="25"/>
  <c r="U26" i="25"/>
  <c r="S32" i="25"/>
  <c r="S36" i="25"/>
  <c r="AD53" i="25"/>
  <c r="T32" i="25"/>
  <c r="T36" i="25"/>
  <c r="S15" i="25"/>
  <c r="S23" i="25"/>
  <c r="U32" i="25"/>
  <c r="U36" i="25"/>
  <c r="S43" i="25"/>
  <c r="S16" i="25"/>
  <c r="T43" i="25"/>
  <c r="U23" i="25"/>
  <c r="S33" i="25"/>
  <c r="S37" i="25"/>
  <c r="U43" i="25"/>
  <c r="S44" i="25"/>
  <c r="S7" i="25"/>
  <c r="U16" i="25"/>
  <c r="T33" i="25"/>
  <c r="T37" i="25"/>
  <c r="T44" i="25"/>
  <c r="T7" i="25"/>
  <c r="S24" i="25"/>
  <c r="U33" i="25"/>
  <c r="U37" i="25"/>
  <c r="U44" i="25"/>
  <c r="S45" i="25"/>
  <c r="AV17" i="25"/>
  <c r="T45" i="25"/>
  <c r="AU14" i="25"/>
  <c r="AU17" i="25" s="1"/>
  <c r="U24" i="25"/>
  <c r="S34" i="25"/>
  <c r="U45" i="25"/>
  <c r="U46" i="24"/>
  <c r="AG52" i="24"/>
  <c r="S35" i="24"/>
  <c r="S14" i="24"/>
  <c r="U17" i="24"/>
  <c r="T35" i="24"/>
  <c r="T14" i="24"/>
  <c r="S22" i="24"/>
  <c r="S26" i="24"/>
  <c r="U35" i="24"/>
  <c r="T22" i="24"/>
  <c r="AY23" i="24"/>
  <c r="T26" i="24"/>
  <c r="T77" i="24"/>
  <c r="S36" i="24"/>
  <c r="AD53" i="24"/>
  <c r="T32" i="24"/>
  <c r="T36" i="24"/>
  <c r="U36" i="24"/>
  <c r="S43" i="24"/>
  <c r="T43" i="24"/>
  <c r="T16" i="24"/>
  <c r="S33" i="24"/>
  <c r="S37" i="24"/>
  <c r="U43" i="24"/>
  <c r="S44" i="24"/>
  <c r="S7" i="24"/>
  <c r="T33" i="24"/>
  <c r="T37" i="24"/>
  <c r="T7" i="24"/>
  <c r="S24" i="24"/>
  <c r="U33" i="24"/>
  <c r="U37" i="24"/>
  <c r="U44" i="24"/>
  <c r="S45" i="24"/>
  <c r="T150" i="24"/>
  <c r="AV17" i="24"/>
  <c r="T45" i="24"/>
  <c r="U24" i="24"/>
  <c r="S34" i="24"/>
  <c r="U45" i="24"/>
  <c r="U34" i="23"/>
  <c r="U46" i="23"/>
  <c r="AG52" i="23"/>
  <c r="S35" i="23"/>
  <c r="T35" i="23"/>
  <c r="U35" i="23"/>
  <c r="S77" i="23"/>
  <c r="AY23" i="23"/>
  <c r="S32" i="23"/>
  <c r="S36" i="23"/>
  <c r="AD53" i="23"/>
  <c r="T32" i="23"/>
  <c r="T36" i="23"/>
  <c r="U32" i="23"/>
  <c r="U36" i="23"/>
  <c r="S43" i="23"/>
  <c r="S33" i="23"/>
  <c r="S37" i="23"/>
  <c r="U43" i="23"/>
  <c r="S44" i="23"/>
  <c r="T33" i="23"/>
  <c r="T37" i="23"/>
  <c r="T7" i="23"/>
  <c r="U33" i="23"/>
  <c r="U37" i="23"/>
  <c r="U44" i="23"/>
  <c r="S45" i="23"/>
  <c r="T150" i="23"/>
  <c r="T45" i="23"/>
  <c r="S34" i="23"/>
  <c r="U45" i="23"/>
  <c r="S46" i="23"/>
  <c r="AG52" i="22"/>
  <c r="AY23" i="22"/>
  <c r="AD53" i="22"/>
  <c r="S7" i="22"/>
  <c r="T7" i="22"/>
  <c r="AV17" i="22"/>
  <c r="T17" i="21"/>
  <c r="U25" i="21"/>
  <c r="S35" i="21"/>
  <c r="S14" i="21"/>
  <c r="U17" i="21"/>
  <c r="T35" i="21"/>
  <c r="T14" i="21"/>
  <c r="S22" i="21"/>
  <c r="S26" i="21"/>
  <c r="U35" i="21"/>
  <c r="AY23" i="21"/>
  <c r="U22" i="21"/>
  <c r="U26" i="21"/>
  <c r="S32" i="21"/>
  <c r="S36" i="21"/>
  <c r="AD53" i="21"/>
  <c r="T32" i="21"/>
  <c r="T36" i="21"/>
  <c r="S15" i="21"/>
  <c r="S23" i="21"/>
  <c r="U32" i="21"/>
  <c r="U36" i="21"/>
  <c r="S43" i="21"/>
  <c r="T43" i="21"/>
  <c r="T16" i="21"/>
  <c r="U23" i="21"/>
  <c r="S33" i="21"/>
  <c r="S37" i="21"/>
  <c r="U43" i="21"/>
  <c r="S44" i="21"/>
  <c r="S7" i="21"/>
  <c r="T33" i="21"/>
  <c r="T37" i="21"/>
  <c r="T44" i="21"/>
  <c r="T7" i="21"/>
  <c r="S24" i="21"/>
  <c r="U33" i="21"/>
  <c r="U37" i="21"/>
  <c r="U44" i="21"/>
  <c r="S45" i="21"/>
  <c r="AV17" i="21"/>
  <c r="U46" i="21"/>
  <c r="U24" i="21"/>
  <c r="S34" i="21"/>
  <c r="U45" i="21"/>
  <c r="S46" i="21"/>
  <c r="U34" i="20"/>
  <c r="U46" i="20"/>
  <c r="AG52" i="20"/>
  <c r="T17" i="20"/>
  <c r="U25" i="20"/>
  <c r="S35" i="20"/>
  <c r="S14" i="20"/>
  <c r="U17" i="20"/>
  <c r="T35" i="20"/>
  <c r="S22" i="20"/>
  <c r="S26" i="20"/>
  <c r="U35" i="20"/>
  <c r="AY23" i="20"/>
  <c r="U22" i="20"/>
  <c r="U26" i="20"/>
  <c r="S32" i="20"/>
  <c r="S36" i="20"/>
  <c r="AD53" i="20"/>
  <c r="T32" i="20"/>
  <c r="T36" i="20"/>
  <c r="S23" i="20"/>
  <c r="U32" i="20"/>
  <c r="U36" i="20"/>
  <c r="S43" i="20"/>
  <c r="S16" i="20"/>
  <c r="T43" i="20"/>
  <c r="U15" i="20"/>
  <c r="U23" i="20"/>
  <c r="S33" i="20"/>
  <c r="S37" i="20"/>
  <c r="U43" i="20"/>
  <c r="S44" i="20"/>
  <c r="S7" i="20"/>
  <c r="U16" i="20"/>
  <c r="T33" i="20"/>
  <c r="T37" i="20"/>
  <c r="T44" i="20"/>
  <c r="T7" i="20"/>
  <c r="S24" i="20"/>
  <c r="U33" i="20"/>
  <c r="U37" i="20"/>
  <c r="U44" i="20"/>
  <c r="S45" i="20"/>
  <c r="T150" i="20"/>
  <c r="T45" i="20"/>
  <c r="U24" i="20"/>
  <c r="S34" i="20"/>
  <c r="U45" i="20"/>
  <c r="S46" i="20"/>
  <c r="S25" i="19"/>
  <c r="U34" i="19"/>
  <c r="U46" i="19"/>
  <c r="U25" i="19"/>
  <c r="S35" i="19"/>
  <c r="S14" i="19"/>
  <c r="U17" i="19"/>
  <c r="T35" i="19"/>
  <c r="S22" i="19"/>
  <c r="S26" i="19"/>
  <c r="U35" i="19"/>
  <c r="S77" i="19"/>
  <c r="AY23" i="19"/>
  <c r="U22" i="19"/>
  <c r="U26" i="19"/>
  <c r="S32" i="19"/>
  <c r="S36" i="19"/>
  <c r="AD53" i="19"/>
  <c r="T32" i="19"/>
  <c r="T36" i="19"/>
  <c r="S23" i="19"/>
  <c r="U32" i="19"/>
  <c r="U36" i="19"/>
  <c r="S43" i="19"/>
  <c r="S16" i="19"/>
  <c r="T23" i="19"/>
  <c r="T43" i="19"/>
  <c r="S33" i="19"/>
  <c r="S37" i="19"/>
  <c r="U43" i="19"/>
  <c r="S44" i="19"/>
  <c r="T33" i="19"/>
  <c r="T37" i="19"/>
  <c r="T44" i="19"/>
  <c r="T7" i="19"/>
  <c r="S24" i="19"/>
  <c r="U33" i="19"/>
  <c r="U37" i="19"/>
  <c r="U44" i="19"/>
  <c r="S45" i="19"/>
  <c r="T150" i="19"/>
  <c r="AV17" i="19"/>
  <c r="U24" i="19"/>
  <c r="S34" i="19"/>
  <c r="U45" i="19"/>
  <c r="S46" i="19"/>
  <c r="U34" i="18"/>
  <c r="U46" i="18"/>
  <c r="U25" i="18"/>
  <c r="S35" i="18"/>
  <c r="U17" i="18"/>
  <c r="T35" i="18"/>
  <c r="T14" i="18"/>
  <c r="S22" i="18"/>
  <c r="S26" i="18"/>
  <c r="U35" i="18"/>
  <c r="U14" i="18"/>
  <c r="T22" i="18"/>
  <c r="AY23" i="18"/>
  <c r="T26" i="18"/>
  <c r="T77" i="18"/>
  <c r="U26" i="18"/>
  <c r="S32" i="18"/>
  <c r="S36" i="18"/>
  <c r="AD53" i="18"/>
  <c r="T32" i="18"/>
  <c r="T36" i="18"/>
  <c r="S15" i="18"/>
  <c r="S23" i="18"/>
  <c r="U32" i="18"/>
  <c r="U36" i="18"/>
  <c r="S43" i="18"/>
  <c r="S16" i="18"/>
  <c r="T43" i="18"/>
  <c r="U23" i="18"/>
  <c r="S33" i="18"/>
  <c r="S37" i="18"/>
  <c r="U43" i="18"/>
  <c r="S44" i="18"/>
  <c r="S7" i="18"/>
  <c r="U16" i="18"/>
  <c r="T33" i="18"/>
  <c r="T37" i="18"/>
  <c r="T44" i="18"/>
  <c r="T7" i="18"/>
  <c r="S24" i="18"/>
  <c r="U33" i="18"/>
  <c r="U37" i="18"/>
  <c r="U44" i="18"/>
  <c r="S45" i="18"/>
  <c r="U24" i="18"/>
  <c r="S34" i="18"/>
  <c r="U45" i="18"/>
  <c r="S46" i="18"/>
  <c r="S35" i="17"/>
  <c r="T35" i="17"/>
  <c r="S22" i="17"/>
  <c r="S26" i="17"/>
  <c r="T22" i="17"/>
  <c r="AY23" i="17"/>
  <c r="T26" i="17"/>
  <c r="U26" i="17"/>
  <c r="S32" i="17"/>
  <c r="S36" i="17"/>
  <c r="AD53" i="17"/>
  <c r="T32" i="17"/>
  <c r="T36" i="17"/>
  <c r="S23" i="17"/>
  <c r="U32" i="17"/>
  <c r="U36" i="17"/>
  <c r="S43" i="17"/>
  <c r="T43" i="17"/>
  <c r="S33" i="17"/>
  <c r="U43" i="17"/>
  <c r="S44" i="17"/>
  <c r="T33" i="17"/>
  <c r="T37" i="17"/>
  <c r="S24" i="17"/>
  <c r="U33" i="17"/>
  <c r="U37" i="17"/>
  <c r="U44" i="17"/>
  <c r="S45" i="17"/>
  <c r="T150" i="17"/>
  <c r="AV17" i="17"/>
  <c r="AY25" i="17"/>
  <c r="D156" i="17"/>
  <c r="U24" i="17"/>
  <c r="S34" i="17"/>
  <c r="U45" i="17"/>
  <c r="U34" i="16"/>
  <c r="U46" i="16"/>
  <c r="AG52" i="16"/>
  <c r="U25" i="16"/>
  <c r="S35" i="16"/>
  <c r="U17" i="16"/>
  <c r="T35" i="16"/>
  <c r="S22" i="16"/>
  <c r="S26" i="16"/>
  <c r="U35" i="16"/>
  <c r="U14" i="16"/>
  <c r="AY23" i="16"/>
  <c r="U22" i="16"/>
  <c r="U26" i="16"/>
  <c r="S32" i="16"/>
  <c r="S36" i="16"/>
  <c r="AD53" i="16"/>
  <c r="T32" i="16"/>
  <c r="T36" i="16"/>
  <c r="S23" i="16"/>
  <c r="U32" i="16"/>
  <c r="U36" i="16"/>
  <c r="S43" i="16"/>
  <c r="S16" i="16"/>
  <c r="AY24" i="16"/>
  <c r="T43" i="16"/>
  <c r="U23" i="16"/>
  <c r="S33" i="16"/>
  <c r="S37" i="16"/>
  <c r="U43" i="16"/>
  <c r="S44" i="16"/>
  <c r="S7" i="16"/>
  <c r="U16" i="16"/>
  <c r="T33" i="16"/>
  <c r="T37" i="16"/>
  <c r="T44" i="16"/>
  <c r="S24" i="16"/>
  <c r="U33" i="16"/>
  <c r="U37" i="16"/>
  <c r="U44" i="16"/>
  <c r="S45" i="16"/>
  <c r="AV17" i="16"/>
  <c r="T45" i="16"/>
  <c r="U24" i="16"/>
  <c r="S34" i="16"/>
  <c r="U45" i="16"/>
  <c r="S46" i="16"/>
  <c r="AG52" i="15"/>
  <c r="T17" i="15"/>
  <c r="U25" i="15"/>
  <c r="S35" i="15"/>
  <c r="S14" i="15"/>
  <c r="U17" i="15"/>
  <c r="T35" i="15"/>
  <c r="S22" i="15"/>
  <c r="S26" i="15"/>
  <c r="U35" i="15"/>
  <c r="AY23" i="15"/>
  <c r="U22" i="15"/>
  <c r="U26" i="15"/>
  <c r="S32" i="15"/>
  <c r="S36" i="15"/>
  <c r="AD53" i="15"/>
  <c r="T32" i="15"/>
  <c r="T36" i="15"/>
  <c r="S23" i="15"/>
  <c r="U32" i="15"/>
  <c r="U36" i="15"/>
  <c r="S43" i="15"/>
  <c r="U15" i="15"/>
  <c r="T16" i="15"/>
  <c r="U23" i="15"/>
  <c r="S33" i="15"/>
  <c r="S37" i="15"/>
  <c r="U43" i="15"/>
  <c r="S44" i="15"/>
  <c r="S7" i="15"/>
  <c r="U16" i="15"/>
  <c r="T33" i="15"/>
  <c r="T37" i="15"/>
  <c r="T44" i="15"/>
  <c r="T7" i="15"/>
  <c r="S24" i="15"/>
  <c r="U33" i="15"/>
  <c r="U37" i="15"/>
  <c r="U44" i="15"/>
  <c r="S45" i="15"/>
  <c r="T45" i="15"/>
  <c r="U24" i="15"/>
  <c r="S34" i="15"/>
  <c r="U45" i="15"/>
  <c r="S46" i="15"/>
  <c r="AD61" i="14"/>
  <c r="S25" i="14"/>
  <c r="U34" i="14"/>
  <c r="U46" i="14"/>
  <c r="U25" i="14"/>
  <c r="S35" i="14"/>
  <c r="T35" i="14"/>
  <c r="T14" i="14"/>
  <c r="S22" i="14"/>
  <c r="S26" i="14"/>
  <c r="U35" i="14"/>
  <c r="S77" i="14"/>
  <c r="AY23" i="14"/>
  <c r="U26" i="14"/>
  <c r="S32" i="14"/>
  <c r="S36" i="14"/>
  <c r="T32" i="14"/>
  <c r="T36" i="14"/>
  <c r="S23" i="14"/>
  <c r="U32" i="14"/>
  <c r="U36" i="14"/>
  <c r="S43" i="14"/>
  <c r="S16" i="14"/>
  <c r="T23" i="14"/>
  <c r="T43" i="14"/>
  <c r="S33" i="14"/>
  <c r="S37" i="14"/>
  <c r="U43" i="14"/>
  <c r="S7" i="14"/>
  <c r="U16" i="14"/>
  <c r="T33" i="14"/>
  <c r="T37" i="14"/>
  <c r="T44" i="14"/>
  <c r="S24" i="14"/>
  <c r="U33" i="14"/>
  <c r="U37" i="14"/>
  <c r="U44" i="14"/>
  <c r="S45" i="14"/>
  <c r="U24" i="14"/>
  <c r="S34" i="14"/>
  <c r="U45" i="14"/>
  <c r="S46" i="14"/>
  <c r="U34" i="13"/>
  <c r="U46" i="13"/>
  <c r="AG52" i="13"/>
  <c r="T17" i="13"/>
  <c r="U25" i="13"/>
  <c r="S35" i="13"/>
  <c r="S14" i="13"/>
  <c r="U17" i="13"/>
  <c r="T35" i="13"/>
  <c r="T14" i="13"/>
  <c r="S22" i="13"/>
  <c r="S26" i="13"/>
  <c r="U35" i="13"/>
  <c r="AY23" i="13"/>
  <c r="U22" i="13"/>
  <c r="U26" i="13"/>
  <c r="S32" i="13"/>
  <c r="S36" i="13"/>
  <c r="AD53" i="13"/>
  <c r="T32" i="13"/>
  <c r="T36" i="13"/>
  <c r="U32" i="13"/>
  <c r="U36" i="13"/>
  <c r="S43" i="13"/>
  <c r="U15" i="13"/>
  <c r="T16" i="13"/>
  <c r="U23" i="13"/>
  <c r="S33" i="13"/>
  <c r="S37" i="13"/>
  <c r="U43" i="13"/>
  <c r="S44" i="13"/>
  <c r="T33" i="13"/>
  <c r="T37" i="13"/>
  <c r="T7" i="13"/>
  <c r="S24" i="13"/>
  <c r="U33" i="13"/>
  <c r="U37" i="13"/>
  <c r="U44" i="13"/>
  <c r="S45" i="13"/>
  <c r="T150" i="13"/>
  <c r="T45" i="13"/>
  <c r="AU14" i="13"/>
  <c r="AU17" i="13" s="1"/>
  <c r="U24" i="13"/>
  <c r="S34" i="13"/>
  <c r="U45" i="13"/>
  <c r="U34" i="12"/>
  <c r="U46" i="12"/>
  <c r="AG52" i="12"/>
  <c r="U25" i="12"/>
  <c r="S35" i="12"/>
  <c r="U17" i="12"/>
  <c r="T35" i="12"/>
  <c r="S22" i="12"/>
  <c r="S26" i="12"/>
  <c r="U35" i="12"/>
  <c r="AY23" i="12"/>
  <c r="T77" i="12"/>
  <c r="U22" i="12"/>
  <c r="U26" i="12"/>
  <c r="S32" i="12"/>
  <c r="S36" i="12"/>
  <c r="AD53" i="12"/>
  <c r="T32" i="12"/>
  <c r="T36" i="12"/>
  <c r="S23" i="12"/>
  <c r="U32" i="12"/>
  <c r="U36" i="12"/>
  <c r="S43" i="12"/>
  <c r="S16" i="12"/>
  <c r="AY24" i="12"/>
  <c r="U15" i="12"/>
  <c r="T16" i="12"/>
  <c r="U23" i="12"/>
  <c r="S33" i="12"/>
  <c r="S37" i="12"/>
  <c r="U43" i="12"/>
  <c r="S44" i="12"/>
  <c r="T33" i="12"/>
  <c r="T37" i="12"/>
  <c r="T44" i="12"/>
  <c r="S24" i="12"/>
  <c r="U33" i="12"/>
  <c r="U37" i="12"/>
  <c r="U44" i="12"/>
  <c r="S45" i="12"/>
  <c r="T150" i="12"/>
  <c r="T45" i="12"/>
  <c r="U24" i="12"/>
  <c r="S34" i="12"/>
  <c r="U45" i="12"/>
  <c r="U46" i="11"/>
  <c r="S35" i="11"/>
  <c r="S26" i="11"/>
  <c r="U35" i="11"/>
  <c r="AY23" i="11"/>
  <c r="U22" i="11"/>
  <c r="U26" i="11"/>
  <c r="S32" i="11"/>
  <c r="S36" i="11"/>
  <c r="AD53" i="11"/>
  <c r="U32" i="11"/>
  <c r="U36" i="11"/>
  <c r="S43" i="11"/>
  <c r="S16" i="11"/>
  <c r="T23" i="11"/>
  <c r="AY24" i="11"/>
  <c r="T43" i="11"/>
  <c r="U15" i="11"/>
  <c r="U23" i="11"/>
  <c r="S33" i="11"/>
  <c r="S37" i="11"/>
  <c r="U43" i="11"/>
  <c r="S44" i="11"/>
  <c r="T44" i="11"/>
  <c r="S24" i="11"/>
  <c r="U33" i="11"/>
  <c r="U37" i="11"/>
  <c r="U44" i="11"/>
  <c r="S45" i="11"/>
  <c r="AV17" i="11"/>
  <c r="AY25" i="11"/>
  <c r="AU14" i="11"/>
  <c r="AU17" i="11" s="1"/>
  <c r="U24" i="11"/>
  <c r="S34" i="11"/>
  <c r="U45" i="11"/>
  <c r="S46" i="11"/>
  <c r="AD61" i="10"/>
  <c r="S25" i="10"/>
  <c r="U46" i="10"/>
  <c r="T17" i="10"/>
  <c r="U25" i="10"/>
  <c r="S35" i="10"/>
  <c r="S14" i="10"/>
  <c r="U17" i="10"/>
  <c r="T35" i="10"/>
  <c r="T14" i="10"/>
  <c r="S22" i="10"/>
  <c r="S26" i="10"/>
  <c r="U35" i="10"/>
  <c r="S77" i="10"/>
  <c r="U14" i="10"/>
  <c r="AY23" i="10"/>
  <c r="U22" i="10"/>
  <c r="U26" i="10"/>
  <c r="S32" i="10"/>
  <c r="S36" i="10"/>
  <c r="T32" i="10"/>
  <c r="T36" i="10"/>
  <c r="S15" i="10"/>
  <c r="S23" i="10"/>
  <c r="U32" i="10"/>
  <c r="U36" i="10"/>
  <c r="U15" i="10"/>
  <c r="T16" i="10"/>
  <c r="U23" i="10"/>
  <c r="S33" i="10"/>
  <c r="S37" i="10"/>
  <c r="U16" i="10"/>
  <c r="T33" i="10"/>
  <c r="T37" i="10"/>
  <c r="S24" i="10"/>
  <c r="U33" i="10"/>
  <c r="U37" i="10"/>
  <c r="S45" i="10"/>
  <c r="T150" i="10"/>
  <c r="AV17" i="10"/>
  <c r="U24" i="10"/>
  <c r="U45" i="10"/>
  <c r="AY23" i="9"/>
  <c r="AD53" i="9"/>
  <c r="AE61" i="9" s="1"/>
  <c r="T7" i="9"/>
  <c r="T150" i="9"/>
  <c r="D156" i="9"/>
  <c r="U34" i="8"/>
  <c r="U46" i="8"/>
  <c r="U25" i="8"/>
  <c r="S35" i="8"/>
  <c r="S14" i="8"/>
  <c r="U17" i="8"/>
  <c r="T35" i="8"/>
  <c r="T14" i="8"/>
  <c r="S22" i="8"/>
  <c r="S26" i="8"/>
  <c r="U35" i="8"/>
  <c r="U14" i="8"/>
  <c r="AY23" i="8"/>
  <c r="T26" i="8"/>
  <c r="T77" i="8"/>
  <c r="U22" i="8"/>
  <c r="U26" i="8"/>
  <c r="S32" i="8"/>
  <c r="S36" i="8"/>
  <c r="AD53" i="8"/>
  <c r="T32" i="8"/>
  <c r="T36" i="8"/>
  <c r="S23" i="8"/>
  <c r="U32" i="8"/>
  <c r="U36" i="8"/>
  <c r="S43" i="8"/>
  <c r="T43" i="8"/>
  <c r="U15" i="8"/>
  <c r="T16" i="8"/>
  <c r="U23" i="8"/>
  <c r="S33" i="8"/>
  <c r="S37" i="8"/>
  <c r="U43" i="8"/>
  <c r="S44" i="8"/>
  <c r="S7" i="8"/>
  <c r="U16" i="8"/>
  <c r="T33" i="8"/>
  <c r="T37" i="8"/>
  <c r="T44" i="8"/>
  <c r="T7" i="8"/>
  <c r="S24" i="8"/>
  <c r="U33" i="8"/>
  <c r="U37" i="8"/>
  <c r="U44" i="8"/>
  <c r="S45" i="8"/>
  <c r="T150" i="8"/>
  <c r="U24" i="8"/>
  <c r="U45" i="8"/>
  <c r="S46" i="8"/>
  <c r="U46" i="7"/>
  <c r="S35" i="7"/>
  <c r="T35" i="7"/>
  <c r="S22" i="7"/>
  <c r="S26" i="7"/>
  <c r="U35" i="7"/>
  <c r="AY23" i="7"/>
  <c r="S32" i="7"/>
  <c r="S36" i="7"/>
  <c r="AD53" i="7"/>
  <c r="T32" i="7"/>
  <c r="T36" i="7"/>
  <c r="S23" i="7"/>
  <c r="U36" i="7"/>
  <c r="S43" i="7"/>
  <c r="S16" i="7"/>
  <c r="T23" i="7"/>
  <c r="T43" i="7"/>
  <c r="S33" i="7"/>
  <c r="S37" i="7"/>
  <c r="U43" i="7"/>
  <c r="S44" i="7"/>
  <c r="S7" i="7"/>
  <c r="T33" i="7"/>
  <c r="T37" i="7"/>
  <c r="T44" i="7"/>
  <c r="T7" i="7"/>
  <c r="S24" i="7"/>
  <c r="U33" i="7"/>
  <c r="U37" i="7"/>
  <c r="U44" i="7"/>
  <c r="S45" i="7"/>
  <c r="AU14" i="7"/>
  <c r="AU17" i="7" s="1"/>
  <c r="U24" i="7"/>
  <c r="S34" i="7"/>
  <c r="U45" i="7"/>
  <c r="U34" i="6"/>
  <c r="U46" i="6"/>
  <c r="AG52" i="6"/>
  <c r="U25" i="6"/>
  <c r="S35" i="6"/>
  <c r="S14" i="6"/>
  <c r="U17" i="6"/>
  <c r="T35" i="6"/>
  <c r="S26" i="6"/>
  <c r="U35" i="6"/>
  <c r="AY23" i="6"/>
  <c r="U22" i="6"/>
  <c r="U26" i="6"/>
  <c r="S32" i="6"/>
  <c r="S36" i="6"/>
  <c r="AD53" i="6"/>
  <c r="T32" i="6"/>
  <c r="T36" i="6"/>
  <c r="U32" i="6"/>
  <c r="U36" i="6"/>
  <c r="S43" i="6"/>
  <c r="S16" i="6"/>
  <c r="AY24" i="6"/>
  <c r="U15" i="6"/>
  <c r="U23" i="6"/>
  <c r="S33" i="6"/>
  <c r="S37" i="6"/>
  <c r="U43" i="6"/>
  <c r="S44" i="6"/>
  <c r="S7" i="6"/>
  <c r="U16" i="6"/>
  <c r="T33" i="6"/>
  <c r="T37" i="6"/>
  <c r="T44" i="6"/>
  <c r="S24" i="6"/>
  <c r="U33" i="6"/>
  <c r="U37" i="6"/>
  <c r="U44" i="6"/>
  <c r="S45" i="6"/>
  <c r="T150" i="6"/>
  <c r="AV17" i="6"/>
  <c r="T45" i="6"/>
  <c r="AU14" i="6"/>
  <c r="AU17" i="6" s="1"/>
  <c r="U24" i="6"/>
  <c r="S34" i="6"/>
  <c r="U45" i="6"/>
  <c r="S46" i="6"/>
  <c r="T34" i="5"/>
  <c r="S25" i="5"/>
  <c r="U34" i="5"/>
  <c r="U46" i="5"/>
  <c r="AY22" i="5"/>
  <c r="AG52" i="5"/>
  <c r="T17" i="5"/>
  <c r="U25" i="5"/>
  <c r="S35" i="5"/>
  <c r="S14" i="5"/>
  <c r="U17" i="5"/>
  <c r="T35" i="5"/>
  <c r="S22" i="5"/>
  <c r="S26" i="5"/>
  <c r="U35" i="5"/>
  <c r="S77" i="5"/>
  <c r="U14" i="5"/>
  <c r="AY23" i="5"/>
  <c r="U22" i="5"/>
  <c r="U26" i="5"/>
  <c r="S32" i="5"/>
  <c r="S36" i="5"/>
  <c r="AD53" i="5"/>
  <c r="T32" i="5"/>
  <c r="T36" i="5"/>
  <c r="S23" i="5"/>
  <c r="U32" i="5"/>
  <c r="U36" i="5"/>
  <c r="S43" i="5"/>
  <c r="S16" i="5"/>
  <c r="T43" i="5"/>
  <c r="U43" i="5"/>
  <c r="S7" i="5"/>
  <c r="U16" i="5"/>
  <c r="T33" i="5"/>
  <c r="T37" i="5"/>
  <c r="T7" i="5"/>
  <c r="S24" i="5"/>
  <c r="U33" i="5"/>
  <c r="U37" i="5"/>
  <c r="U44" i="5"/>
  <c r="S45" i="5"/>
  <c r="T150" i="5"/>
  <c r="T45" i="5"/>
  <c r="U24" i="5"/>
  <c r="S34" i="5"/>
  <c r="U45" i="5"/>
  <c r="S46" i="5"/>
  <c r="U46" i="4"/>
  <c r="AG52" i="4"/>
  <c r="S35" i="4"/>
  <c r="U17" i="4"/>
  <c r="T35" i="4"/>
  <c r="S26" i="4"/>
  <c r="U35" i="4"/>
  <c r="AY23" i="4"/>
  <c r="U26" i="4"/>
  <c r="S32" i="4"/>
  <c r="S36" i="4"/>
  <c r="AD53" i="4"/>
  <c r="T32" i="4"/>
  <c r="T36" i="4"/>
  <c r="U32" i="4"/>
  <c r="U36" i="4"/>
  <c r="S43" i="4"/>
  <c r="S16" i="4"/>
  <c r="T43" i="4"/>
  <c r="S33" i="4"/>
  <c r="S37" i="4"/>
  <c r="U43" i="4"/>
  <c r="S44" i="4"/>
  <c r="S7" i="4"/>
  <c r="U16" i="4"/>
  <c r="T33" i="4"/>
  <c r="T37" i="4"/>
  <c r="T44" i="4"/>
  <c r="U33" i="4"/>
  <c r="U37" i="4"/>
  <c r="U44" i="4"/>
  <c r="S45" i="4"/>
  <c r="AV17" i="4"/>
  <c r="T45" i="4"/>
  <c r="AU14" i="4"/>
  <c r="AU17" i="4" s="1"/>
  <c r="S34" i="4"/>
  <c r="U45" i="4"/>
  <c r="U46" i="3"/>
  <c r="AG52" i="3"/>
  <c r="T17" i="3"/>
  <c r="U25" i="3"/>
  <c r="S35" i="3"/>
  <c r="U17" i="3"/>
  <c r="T35" i="3"/>
  <c r="S22" i="3"/>
  <c r="S26" i="3"/>
  <c r="U35" i="3"/>
  <c r="S77" i="3"/>
  <c r="AY23" i="3"/>
  <c r="U22" i="3"/>
  <c r="U26" i="3"/>
  <c r="S32" i="3"/>
  <c r="S36" i="3"/>
  <c r="AD53" i="3"/>
  <c r="T32" i="3"/>
  <c r="T36" i="3"/>
  <c r="S23" i="3"/>
  <c r="U32" i="3"/>
  <c r="U36" i="3"/>
  <c r="S43" i="3"/>
  <c r="S16" i="3"/>
  <c r="AY24" i="3"/>
  <c r="T43" i="3"/>
  <c r="U15" i="3"/>
  <c r="T16" i="3"/>
  <c r="U23" i="3"/>
  <c r="S33" i="3"/>
  <c r="S37" i="3"/>
  <c r="U43" i="3"/>
  <c r="S44" i="3"/>
  <c r="T33" i="3"/>
  <c r="T37" i="3"/>
  <c r="T44" i="3"/>
  <c r="S24" i="3"/>
  <c r="U33" i="3"/>
  <c r="U37" i="3"/>
  <c r="U44" i="3"/>
  <c r="S45" i="3"/>
  <c r="T150" i="3"/>
  <c r="AV17" i="3"/>
  <c r="T45" i="3"/>
  <c r="U24" i="3"/>
  <c r="S34" i="3"/>
  <c r="U45" i="3"/>
  <c r="K156" i="2"/>
  <c r="T44" i="2"/>
  <c r="T26" i="2"/>
  <c r="U23" i="2"/>
  <c r="S23" i="2"/>
  <c r="S46" i="2"/>
  <c r="S36" i="2"/>
  <c r="S33" i="2"/>
  <c r="U14" i="2"/>
  <c r="S44" i="2"/>
  <c r="S37" i="2"/>
  <c r="S16" i="2"/>
  <c r="S15" i="2"/>
  <c r="U15" i="2"/>
  <c r="U16" i="2"/>
  <c r="S43" i="2"/>
  <c r="AD61" i="2"/>
  <c r="U43" i="2"/>
  <c r="T43" i="2"/>
  <c r="T7" i="2"/>
  <c r="S24" i="2"/>
  <c r="U33" i="2"/>
  <c r="U37" i="2"/>
  <c r="U44" i="2"/>
  <c r="S45" i="2"/>
  <c r="I152" i="2"/>
  <c r="K154" i="2"/>
  <c r="AV17" i="2"/>
  <c r="AQ26" i="2"/>
  <c r="T45" i="2"/>
  <c r="J150" i="2"/>
  <c r="T37" i="2"/>
  <c r="U24" i="2"/>
  <c r="S34" i="2"/>
  <c r="U45" i="2"/>
  <c r="T34" i="2"/>
  <c r="T46" i="2"/>
  <c r="T33" i="2"/>
  <c r="S25" i="2"/>
  <c r="U34" i="2"/>
  <c r="U46" i="2"/>
  <c r="AY22" i="2"/>
  <c r="T17" i="2"/>
  <c r="U25" i="2"/>
  <c r="S35" i="2"/>
  <c r="S14" i="2"/>
  <c r="U17" i="2"/>
  <c r="T35" i="2"/>
  <c r="S7" i="2"/>
  <c r="T14" i="2"/>
  <c r="S22" i="2"/>
  <c r="S26" i="2"/>
  <c r="U35" i="2"/>
  <c r="S77" i="2"/>
  <c r="T150" i="2"/>
  <c r="U22" i="2"/>
  <c r="U26" i="2"/>
  <c r="S32" i="2"/>
  <c r="T32" i="2"/>
  <c r="T36" i="2"/>
  <c r="D152" i="2"/>
  <c r="U32" i="2"/>
  <c r="U36" i="2"/>
  <c r="S77" i="1"/>
  <c r="T77" i="1"/>
  <c r="AY25" i="1"/>
  <c r="AY23" i="1"/>
  <c r="AQ26" i="1"/>
  <c r="AW17" i="1"/>
  <c r="AG52" i="1"/>
  <c r="AY22" i="1"/>
  <c r="AD53" i="1"/>
  <c r="AE61" i="1" s="1"/>
  <c r="AY24" i="1"/>
  <c r="AV17" i="1"/>
  <c r="AU14" i="1"/>
  <c r="AU17" i="1" s="1"/>
  <c r="L156" i="30" l="1"/>
  <c r="K156" i="30"/>
  <c r="S88" i="31"/>
  <c r="S87" i="30"/>
  <c r="S88" i="29"/>
  <c r="S87" i="28"/>
  <c r="S87" i="27"/>
  <c r="S88" i="25"/>
  <c r="S86" i="24"/>
  <c r="S87" i="21"/>
  <c r="S87" i="20"/>
  <c r="S87" i="18"/>
  <c r="S87" i="19"/>
  <c r="S87" i="16"/>
  <c r="S87" i="15"/>
  <c r="S87" i="14"/>
  <c r="S86" i="13"/>
  <c r="S88" i="12"/>
  <c r="S87" i="10"/>
  <c r="S88" i="8"/>
  <c r="S87" i="7"/>
  <c r="S87" i="3"/>
  <c r="S87" i="2"/>
  <c r="S87" i="6"/>
  <c r="S87" i="5"/>
  <c r="S86" i="4"/>
  <c r="L156" i="15"/>
  <c r="K156" i="15"/>
  <c r="S87" i="26"/>
  <c r="S17" i="24"/>
  <c r="S17" i="16"/>
  <c r="S17" i="12"/>
  <c r="S17" i="7"/>
  <c r="S17" i="30"/>
  <c r="S17" i="4"/>
  <c r="S17" i="8"/>
  <c r="S17" i="13"/>
  <c r="S17" i="11"/>
  <c r="S17" i="28"/>
  <c r="S17" i="29"/>
  <c r="S17" i="21"/>
  <c r="S17" i="19"/>
  <c r="S17" i="18"/>
  <c r="S17" i="17"/>
  <c r="S17" i="15"/>
  <c r="S17" i="14"/>
  <c r="S17" i="9"/>
  <c r="B61" i="9"/>
  <c r="S17" i="5"/>
  <c r="K150" i="4"/>
  <c r="I150" i="4"/>
  <c r="S17" i="3"/>
  <c r="S17" i="2"/>
  <c r="C61" i="31"/>
  <c r="B61" i="31"/>
  <c r="AE61" i="31"/>
  <c r="AD61" i="31"/>
  <c r="S17" i="31"/>
  <c r="C61" i="30"/>
  <c r="B61" i="30"/>
  <c r="AE61" i="30"/>
  <c r="AD61" i="30"/>
  <c r="C61" i="29"/>
  <c r="B61" i="29"/>
  <c r="AE61" i="29"/>
  <c r="AD61" i="29"/>
  <c r="B61" i="28"/>
  <c r="C61" i="28"/>
  <c r="AE61" i="28"/>
  <c r="AD61" i="28"/>
  <c r="AE61" i="27"/>
  <c r="AD61" i="27"/>
  <c r="C61" i="27"/>
  <c r="B61" i="27"/>
  <c r="S17" i="27"/>
  <c r="C61" i="26"/>
  <c r="B61" i="26"/>
  <c r="S17" i="26"/>
  <c r="AE61" i="26"/>
  <c r="AD61" i="26"/>
  <c r="S17" i="25"/>
  <c r="B61" i="25"/>
  <c r="C61" i="25"/>
  <c r="AE61" i="25"/>
  <c r="AD61" i="25"/>
  <c r="AE61" i="24"/>
  <c r="AD61" i="24"/>
  <c r="C61" i="24"/>
  <c r="B61" i="24"/>
  <c r="C61" i="23"/>
  <c r="B61" i="23"/>
  <c r="AE61" i="23"/>
  <c r="AD61" i="23"/>
  <c r="AE61" i="22"/>
  <c r="AD61" i="22"/>
  <c r="B61" i="21"/>
  <c r="C61" i="21"/>
  <c r="AE61" i="21"/>
  <c r="AD61" i="21"/>
  <c r="C61" i="20"/>
  <c r="B61" i="20"/>
  <c r="S17" i="20"/>
  <c r="AE61" i="20"/>
  <c r="AD61" i="20"/>
  <c r="AE61" i="19"/>
  <c r="AD61" i="19"/>
  <c r="C61" i="19"/>
  <c r="B61" i="19"/>
  <c r="AE61" i="18"/>
  <c r="AD61" i="18"/>
  <c r="C61" i="18"/>
  <c r="B61" i="18"/>
  <c r="C61" i="17"/>
  <c r="B61" i="17"/>
  <c r="AE61" i="17"/>
  <c r="AD61" i="17"/>
  <c r="AE61" i="16"/>
  <c r="AD61" i="16"/>
  <c r="C61" i="16"/>
  <c r="B61" i="16"/>
  <c r="B61" i="15"/>
  <c r="C61" i="15"/>
  <c r="AE61" i="15"/>
  <c r="AD61" i="15"/>
  <c r="C61" i="14"/>
  <c r="B61" i="14"/>
  <c r="AE61" i="13"/>
  <c r="AD61" i="13"/>
  <c r="C61" i="13"/>
  <c r="B61" i="13"/>
  <c r="C61" i="12"/>
  <c r="B61" i="12"/>
  <c r="AE61" i="12"/>
  <c r="AD61" i="12"/>
  <c r="C61" i="11"/>
  <c r="B61" i="11"/>
  <c r="AE61" i="11"/>
  <c r="AD61" i="11"/>
  <c r="S17" i="10"/>
  <c r="C61" i="10"/>
  <c r="B61" i="10"/>
  <c r="AD61" i="9"/>
  <c r="C61" i="8"/>
  <c r="B61" i="8"/>
  <c r="AE61" i="8"/>
  <c r="AD61" i="8"/>
  <c r="C61" i="7"/>
  <c r="B61" i="7"/>
  <c r="AE61" i="7"/>
  <c r="AD61" i="7"/>
  <c r="C61" i="6"/>
  <c r="B61" i="6"/>
  <c r="AE61" i="6"/>
  <c r="AD61" i="6"/>
  <c r="S17" i="6"/>
  <c r="AE61" i="5"/>
  <c r="AD61" i="5"/>
  <c r="B61" i="5"/>
  <c r="C61" i="4"/>
  <c r="B61" i="4"/>
  <c r="AE61" i="4"/>
  <c r="AD61" i="4"/>
  <c r="C61" i="3"/>
  <c r="B61" i="3"/>
  <c r="AE61" i="3"/>
  <c r="AD61" i="3"/>
  <c r="B61" i="2"/>
  <c r="AD61" i="1"/>
  <c r="D57" i="1"/>
  <c r="C57" i="1"/>
  <c r="B57" i="1"/>
  <c r="L38" i="1"/>
  <c r="N38" i="1"/>
  <c r="K38" i="1"/>
  <c r="L47" i="1"/>
  <c r="N47" i="1"/>
  <c r="K47" i="1"/>
  <c r="E47" i="1"/>
  <c r="F47" i="1"/>
  <c r="H47" i="1"/>
  <c r="D47" i="1"/>
  <c r="E38" i="1"/>
  <c r="F38" i="1"/>
  <c r="H38" i="1"/>
  <c r="D38" i="1"/>
  <c r="K27" i="1"/>
  <c r="L27" i="1"/>
  <c r="J27" i="1"/>
  <c r="D27" i="1"/>
  <c r="F27" i="1"/>
  <c r="C27" i="1"/>
  <c r="O33" i="1"/>
  <c r="O34" i="1"/>
  <c r="O35" i="1"/>
  <c r="O36" i="1"/>
  <c r="O37" i="1"/>
  <c r="O32" i="1"/>
  <c r="M34" i="1"/>
  <c r="M35" i="1"/>
  <c r="M36" i="1"/>
  <c r="M37" i="1"/>
  <c r="M32" i="1"/>
  <c r="M33" i="1"/>
  <c r="C44" i="1"/>
  <c r="C45" i="1"/>
  <c r="C46" i="1"/>
  <c r="C43" i="1"/>
  <c r="C33" i="1"/>
  <c r="C34" i="1"/>
  <c r="C35" i="1"/>
  <c r="C36" i="1"/>
  <c r="C37" i="1"/>
  <c r="C32" i="1"/>
  <c r="T113" i="1" l="1"/>
  <c r="T115" i="1"/>
  <c r="T96" i="1"/>
  <c r="T94" i="1"/>
  <c r="T92" i="1"/>
  <c r="T114" i="1"/>
  <c r="T116" i="1"/>
  <c r="T95" i="1"/>
  <c r="T93" i="1"/>
  <c r="T44" i="1"/>
  <c r="T45" i="1"/>
  <c r="T46" i="1"/>
  <c r="T43" i="1"/>
  <c r="T23" i="1"/>
  <c r="T24" i="1"/>
  <c r="T25" i="1"/>
  <c r="T26" i="1"/>
  <c r="T22" i="1"/>
  <c r="I46" i="1"/>
  <c r="I45" i="1"/>
  <c r="I44" i="1"/>
  <c r="I43" i="1"/>
  <c r="I33" i="1"/>
  <c r="I34" i="1"/>
  <c r="I35" i="1"/>
  <c r="I36" i="1"/>
  <c r="I37" i="1"/>
  <c r="I32" i="1"/>
  <c r="O23" i="1"/>
  <c r="O24" i="1"/>
  <c r="O25" i="1"/>
  <c r="O22" i="1"/>
  <c r="I23" i="1"/>
  <c r="I24" i="1"/>
  <c r="I25" i="1"/>
  <c r="I26" i="1"/>
  <c r="I22" i="1"/>
  <c r="Q15" i="1"/>
  <c r="Q16" i="1"/>
  <c r="K15" i="1"/>
  <c r="K16" i="1"/>
  <c r="I16" i="1"/>
  <c r="I15" i="1"/>
  <c r="F17" i="1"/>
  <c r="D53" i="1" s="1"/>
  <c r="H17" i="1"/>
  <c r="E53" i="1" s="1"/>
  <c r="J17" i="1"/>
  <c r="M17" i="1"/>
  <c r="U113" i="1" s="1"/>
  <c r="N17" i="1"/>
  <c r="P17" i="1"/>
  <c r="D17" i="1"/>
  <c r="C17" i="1"/>
  <c r="G36" i="1"/>
  <c r="G35" i="1"/>
  <c r="G34" i="1"/>
  <c r="G46" i="1"/>
  <c r="G45" i="1"/>
  <c r="G44" i="1"/>
  <c r="G43" i="1"/>
  <c r="G33" i="1"/>
  <c r="X32" i="1"/>
  <c r="J10" i="35" s="1"/>
  <c r="W32" i="1"/>
  <c r="A10" i="35" s="1"/>
  <c r="G32" i="1"/>
  <c r="G26" i="1"/>
  <c r="E26" i="1"/>
  <c r="M25" i="1"/>
  <c r="G25" i="1"/>
  <c r="E25" i="1"/>
  <c r="M24" i="1"/>
  <c r="G24" i="1"/>
  <c r="E24" i="1"/>
  <c r="M23" i="1"/>
  <c r="G23" i="1"/>
  <c r="E23" i="1"/>
  <c r="M22" i="1"/>
  <c r="G22" i="1"/>
  <c r="E22" i="1"/>
  <c r="O16" i="1"/>
  <c r="G16" i="1"/>
  <c r="E16" i="1"/>
  <c r="X14" i="1"/>
  <c r="Q14" i="1"/>
  <c r="O14" i="1"/>
  <c r="K14" i="1"/>
  <c r="I14" i="1"/>
  <c r="G14" i="1"/>
  <c r="E14" i="1"/>
  <c r="S102" i="1" l="1"/>
  <c r="U115" i="1"/>
  <c r="U95" i="1"/>
  <c r="S103" i="1"/>
  <c r="U94" i="1"/>
  <c r="S94" i="1"/>
  <c r="U114" i="1"/>
  <c r="U104" i="1"/>
  <c r="U92" i="1"/>
  <c r="S116" i="1"/>
  <c r="S105" i="1"/>
  <c r="S106" i="1"/>
  <c r="U116" i="1"/>
  <c r="U96" i="1"/>
  <c r="U93" i="1"/>
  <c r="S104" i="1"/>
  <c r="U106" i="1"/>
  <c r="U107" i="1"/>
  <c r="U105" i="1"/>
  <c r="U102" i="1"/>
  <c r="S114" i="1"/>
  <c r="U86" i="1"/>
  <c r="U84" i="1"/>
  <c r="U85" i="1"/>
  <c r="S107" i="1"/>
  <c r="S113" i="1"/>
  <c r="U103" i="1"/>
  <c r="S115" i="1"/>
  <c r="S92" i="1"/>
  <c r="T107" i="1"/>
  <c r="T105" i="1"/>
  <c r="T103" i="1"/>
  <c r="T106" i="1"/>
  <c r="T104" i="1"/>
  <c r="T102" i="1"/>
  <c r="S93" i="1"/>
  <c r="S95" i="1"/>
  <c r="S96" i="1"/>
  <c r="T85" i="1"/>
  <c r="S85" i="1"/>
  <c r="T86" i="1"/>
  <c r="S86" i="1"/>
  <c r="T84" i="1"/>
  <c r="S84" i="1"/>
  <c r="S87" i="1" s="1"/>
  <c r="C53" i="1"/>
  <c r="U26" i="1"/>
  <c r="B53" i="1"/>
  <c r="S7" i="1"/>
  <c r="T7" i="1"/>
  <c r="X26" i="1"/>
  <c r="J9" i="35" s="1"/>
  <c r="A9" i="35"/>
  <c r="S25" i="1"/>
  <c r="S24" i="1"/>
  <c r="S23" i="1"/>
  <c r="S32" i="1"/>
  <c r="S37" i="1"/>
  <c r="S46" i="1"/>
  <c r="S36" i="1"/>
  <c r="S45" i="1"/>
  <c r="S35" i="1"/>
  <c r="S43" i="1"/>
  <c r="S44" i="1"/>
  <c r="S34" i="1"/>
  <c r="S33" i="1"/>
  <c r="U22" i="1"/>
  <c r="U33" i="1"/>
  <c r="U34" i="1"/>
  <c r="U35" i="1"/>
  <c r="U32" i="1"/>
  <c r="U36" i="1"/>
  <c r="U37" i="1"/>
  <c r="U15" i="1"/>
  <c r="U14" i="1"/>
  <c r="U16" i="1"/>
  <c r="U25" i="1"/>
  <c r="U23" i="1"/>
  <c r="U43" i="1"/>
  <c r="S22" i="1"/>
  <c r="U46" i="1"/>
  <c r="T15" i="1"/>
  <c r="T16" i="1"/>
  <c r="T14" i="1"/>
  <c r="S15" i="1"/>
  <c r="S16" i="1"/>
  <c r="S14" i="1"/>
  <c r="S26" i="1"/>
  <c r="U45" i="1"/>
  <c r="T36" i="1"/>
  <c r="T37" i="1"/>
  <c r="T32" i="1"/>
  <c r="T35" i="1"/>
  <c r="T33" i="1"/>
  <c r="T34" i="1"/>
  <c r="U24" i="1"/>
  <c r="U44" i="1"/>
  <c r="O26" i="1"/>
  <c r="N27" i="1"/>
  <c r="O45" i="1"/>
  <c r="X43" i="1"/>
  <c r="J16" i="35" s="1"/>
  <c r="O43" i="1"/>
  <c r="O44" i="1"/>
  <c r="O46" i="1"/>
  <c r="W43" i="1"/>
  <c r="A16" i="35" s="1"/>
  <c r="T17" i="1"/>
  <c r="U17" i="1"/>
  <c r="S17" i="1" l="1"/>
  <c r="C61" i="1"/>
  <c r="B61" i="1"/>
</calcChain>
</file>

<file path=xl/sharedStrings.xml><?xml version="1.0" encoding="utf-8"?>
<sst xmlns="http://schemas.openxmlformats.org/spreadsheetml/2006/main" count="32281" uniqueCount="3120">
  <si>
    <t>QB</t>
  </si>
  <si>
    <t>Att</t>
  </si>
  <si>
    <t>Comp</t>
  </si>
  <si>
    <t>Pct</t>
  </si>
  <si>
    <t>Yards</t>
  </si>
  <si>
    <t>Yds/Att</t>
  </si>
  <si>
    <t>TDs</t>
  </si>
  <si>
    <t>TDs/Att</t>
  </si>
  <si>
    <t>Int</t>
  </si>
  <si>
    <t>Int/Att</t>
  </si>
  <si>
    <t>Ratt</t>
  </si>
  <si>
    <t>Ryds</t>
  </si>
  <si>
    <t>Ryds/Att</t>
  </si>
  <si>
    <t>Tds/Att</t>
  </si>
  <si>
    <t>Fpts</t>
  </si>
  <si>
    <t>Murray, Kyler - ARI</t>
  </si>
  <si>
    <t>RB</t>
  </si>
  <si>
    <t>Targets</t>
  </si>
  <si>
    <t>Rec</t>
  </si>
  <si>
    <t>Yds</t>
  </si>
  <si>
    <t>Yds/Rec</t>
  </si>
  <si>
    <t>PPR Fpts</t>
  </si>
  <si>
    <t>Edmonds, Chase - ARI</t>
  </si>
  <si>
    <t>Benjamin, Eno - ARI</t>
  </si>
  <si>
    <t>Ward, Jonathan - ARI</t>
  </si>
  <si>
    <t>WRs</t>
  </si>
  <si>
    <t>RTds</t>
  </si>
  <si>
    <t>Kirk, Christian- ARI</t>
  </si>
  <si>
    <t>Isabella, Andy - ARI</t>
  </si>
  <si>
    <t>Hopkins, DeAndre - ARI</t>
  </si>
  <si>
    <t>Johnson, KeeSean - ARI</t>
  </si>
  <si>
    <t>Tes</t>
  </si>
  <si>
    <t>Williams, Maxx - ARI</t>
  </si>
  <si>
    <t>Rec Totals</t>
  </si>
  <si>
    <t>Catch %</t>
  </si>
  <si>
    <t>Arizona Cardinals</t>
  </si>
  <si>
    <t>RSP Projections: Year 1</t>
  </si>
  <si>
    <t>Adjustable Projections: Year 1</t>
  </si>
  <si>
    <t>RSP Projections: Year 2</t>
  </si>
  <si>
    <t>Run/Pass Pct</t>
  </si>
  <si>
    <t>Run</t>
  </si>
  <si>
    <t>Pass</t>
  </si>
  <si>
    <t>Rec.</t>
  </si>
  <si>
    <t>QB Totals</t>
  </si>
  <si>
    <t>Total</t>
  </si>
  <si>
    <t>Pct Pass</t>
  </si>
  <si>
    <t>Pct Run</t>
  </si>
  <si>
    <t>Touch %</t>
  </si>
  <si>
    <t>Passing</t>
  </si>
  <si>
    <t>Rushing</t>
  </si>
  <si>
    <t>Touches</t>
  </si>
  <si>
    <t>Fantasy Points</t>
  </si>
  <si>
    <t>Receiving</t>
  </si>
  <si>
    <t>TDs/Rec</t>
  </si>
  <si>
    <t>RTDs</t>
  </si>
  <si>
    <t>Team Projections Menu</t>
  </si>
  <si>
    <t>Rush Totals</t>
  </si>
  <si>
    <t>Team Totals and Splits</t>
  </si>
  <si>
    <t>Taxi Squad*</t>
  </si>
  <si>
    <t>Player</t>
  </si>
  <si>
    <t>Position</t>
  </si>
  <si>
    <t>*Projected options during offseason/Actual options during the season.</t>
  </si>
  <si>
    <t>Injured Reserve</t>
  </si>
  <si>
    <t>Adjusted</t>
  </si>
  <si>
    <t>League Average</t>
  </si>
  <si>
    <t xml:space="preserve">League Att Avg. </t>
  </si>
  <si>
    <t>G</t>
  </si>
  <si>
    <t>McCoy, Colt - ARI</t>
  </si>
  <si>
    <t>McDonald, Cole - ARI</t>
  </si>
  <si>
    <t>Conner, James - ARI</t>
  </si>
  <si>
    <t>Muhammad, Khalfani - ARI</t>
  </si>
  <si>
    <t>Green, A.J. - ARI</t>
  </si>
  <si>
    <t>Moore, Rondale - ARI</t>
  </si>
  <si>
    <t>Daniels, Darenell - ARI</t>
  </si>
  <si>
    <t>Bunting, Ian - ARI</t>
  </si>
  <si>
    <t>Past Run/Pass Performances</t>
  </si>
  <si>
    <t>Ints</t>
  </si>
  <si>
    <t>Y/R</t>
  </si>
  <si>
    <t>Y/Rec</t>
  </si>
  <si>
    <t>Quarterbacks</t>
  </si>
  <si>
    <t>Runners</t>
  </si>
  <si>
    <t>Receivers</t>
  </si>
  <si>
    <t>Tight Ends</t>
  </si>
  <si>
    <t>Historical Production</t>
  </si>
  <si>
    <t>Touch Distribution</t>
  </si>
  <si>
    <t>Touch Pct</t>
  </si>
  <si>
    <t>Pass Pct</t>
  </si>
  <si>
    <t>Rush Pct</t>
  </si>
  <si>
    <t>Rec Pct</t>
  </si>
  <si>
    <t>Patt</t>
  </si>
  <si>
    <t>Two-Year Average</t>
  </si>
  <si>
    <t>PPR</t>
  </si>
  <si>
    <t>Overall</t>
  </si>
  <si>
    <t>2-Year Team Historical Performance</t>
  </si>
  <si>
    <t>Offense Distribution</t>
  </si>
  <si>
    <t>Atlanta Falcons</t>
  </si>
  <si>
    <t>Pitts, Kyle - ATL</t>
  </si>
  <si>
    <t>Baltimore Ravens</t>
  </si>
  <si>
    <t>Buffalo Bills</t>
  </si>
  <si>
    <t>Carolina Panthers</t>
  </si>
  <si>
    <t>Chicago Bears</t>
  </si>
  <si>
    <t>Cincinnati Bengals</t>
  </si>
  <si>
    <t>Cleveland Browns</t>
  </si>
  <si>
    <t>Dallas Cowboys</t>
  </si>
  <si>
    <t>Denver Broncos</t>
  </si>
  <si>
    <t>Detroit Lions</t>
  </si>
  <si>
    <t>Green Bay Packers</t>
  </si>
  <si>
    <t>Houston Texans</t>
  </si>
  <si>
    <t>Indianapolis Colts</t>
  </si>
  <si>
    <t>Jacksonville Jaguars</t>
  </si>
  <si>
    <t>Kansas City Chiefs</t>
  </si>
  <si>
    <t>LA Chargers</t>
  </si>
  <si>
    <t>LA Rams</t>
  </si>
  <si>
    <t>Las Vegas Raiders</t>
  </si>
  <si>
    <t>Miami Dolphins</t>
  </si>
  <si>
    <t>New England Patriots</t>
  </si>
  <si>
    <t>New Orleans Saints</t>
  </si>
  <si>
    <t>New York Giants</t>
  </si>
  <si>
    <t>New York Jets</t>
  </si>
  <si>
    <t>Philadelphia Eagles</t>
  </si>
  <si>
    <t>Pittsburgh Steelers</t>
  </si>
  <si>
    <t>San Francisco 49ers</t>
  </si>
  <si>
    <t>Seattle Seahawks</t>
  </si>
  <si>
    <t>Tampa Bay Buccaneers</t>
  </si>
  <si>
    <t>Tennessee Titans</t>
  </si>
  <si>
    <t>Washington Football Team</t>
  </si>
  <si>
    <t>Jackson, Lamar - BAL</t>
  </si>
  <si>
    <t>Dobbins, J.K. - BAL</t>
  </si>
  <si>
    <t>Edwards, Gus - BAL</t>
  </si>
  <si>
    <t>Huntley, Tyler - BAL</t>
  </si>
  <si>
    <t>Hill, Justice - BAL</t>
  </si>
  <si>
    <t>Duvernay, Devin - BAL</t>
  </si>
  <si>
    <t>Wallace, Tylan - BAL</t>
  </si>
  <si>
    <t>Andrews, Mark - BAL</t>
  </si>
  <si>
    <t>Boyle, Nick - BAL</t>
  </si>
  <si>
    <t>Jones, Taiwan - BUF</t>
  </si>
  <si>
    <t>Diggs, Stefon - BUF</t>
  </si>
  <si>
    <t>Davis, Gabriel - BUF</t>
  </si>
  <si>
    <t>McKenzie, Isaiah - BUF</t>
  </si>
  <si>
    <t>Knox, Dawson - BUF</t>
  </si>
  <si>
    <t>Becker, Nate - BUF</t>
  </si>
  <si>
    <t>Walker, P.J. - CAR</t>
  </si>
  <si>
    <t>Hubbard, Chuba - CAR</t>
  </si>
  <si>
    <t>Marshall, Terrace - CAR</t>
  </si>
  <si>
    <t>Smith, Shi - CAR</t>
  </si>
  <si>
    <t>Thomas, Ian - CAR</t>
  </si>
  <si>
    <t>Tremble, Tommy - CAR</t>
  </si>
  <si>
    <t>Thompson, Colin - CAR</t>
  </si>
  <si>
    <t>Fields, Justin - CHI</t>
  </si>
  <si>
    <t>Herbert, Khalil - CHI</t>
  </si>
  <si>
    <t>Mooney, Darnell - CHI</t>
  </si>
  <si>
    <t>Kmet, Cole - CHI</t>
  </si>
  <si>
    <t>Burrow, Joe - CIN</t>
  </si>
  <si>
    <t>Mixon, Joe - CIN</t>
  </si>
  <si>
    <t>Evans, Chris - CIN</t>
  </si>
  <si>
    <t>Boyd, Tyler - CIN</t>
  </si>
  <si>
    <t>Higgins, Tee - CIN</t>
  </si>
  <si>
    <t>Sample, Drew - CIN</t>
  </si>
  <si>
    <t>Chubb, Nick - CLE</t>
  </si>
  <si>
    <t>Peoples-Jones, Donovan - CLE</t>
  </si>
  <si>
    <t>Schwartz, Anthony - CLE</t>
  </si>
  <si>
    <t>Bryant, Harrison - CLE</t>
  </si>
  <si>
    <t>Njoku, David - CLE</t>
  </si>
  <si>
    <t>Felton, Demetric - CLE</t>
  </si>
  <si>
    <t>Prescott, Dak - DAL</t>
  </si>
  <si>
    <t>Elliott, Ezekiel - DAL</t>
  </si>
  <si>
    <t>Pollard, Tony - DAL</t>
  </si>
  <si>
    <t>Dowdle, Rico - DAL</t>
  </si>
  <si>
    <t>Lamb, CeeDee - DAL</t>
  </si>
  <si>
    <t>Gallup, Michael - DAL</t>
  </si>
  <si>
    <t>Fehoko, Simi - DAL</t>
  </si>
  <si>
    <t>McKeon, Sean - DAL</t>
  </si>
  <si>
    <t>Williams, Javonte - DEN</t>
  </si>
  <si>
    <t>Patrick, Tim - DEN</t>
  </si>
  <si>
    <t>Okwuegbunam, Albert - DEN</t>
  </si>
  <si>
    <t>Goff, Jared - DET</t>
  </si>
  <si>
    <t>Jefferson, Jermar - DET</t>
  </si>
  <si>
    <t>St. Brown, Amon-Ra - DET</t>
  </si>
  <si>
    <t>Cephus, Quintez - DET</t>
  </si>
  <si>
    <t>Raymond, Kalif - DET</t>
  </si>
  <si>
    <t>Hockenson, T.J. - DET</t>
  </si>
  <si>
    <t>Rodgers, Aaron - GB</t>
  </si>
  <si>
    <t>Love, Jordan - GB</t>
  </si>
  <si>
    <t>Jones, Aaron - GB</t>
  </si>
  <si>
    <t>Taylor, Patrick - GB</t>
  </si>
  <si>
    <t>Deguara, Josiah - GB</t>
  </si>
  <si>
    <t>Mills, Davis - HOU</t>
  </si>
  <si>
    <t>Cooks, Brandin - HOU</t>
  </si>
  <si>
    <t>Jordan, Brevin - HOU</t>
  </si>
  <si>
    <t>Ehlinger, Sam - IND</t>
  </si>
  <si>
    <t>Taylor, Jonathan - IND</t>
  </si>
  <si>
    <t>Hines, Nyheim - IND</t>
  </si>
  <si>
    <t>Pittman, Michael - IND</t>
  </si>
  <si>
    <t>Dulin, Ashton - IND</t>
  </si>
  <si>
    <t>Strachan, Mike - IND</t>
  </si>
  <si>
    <t>Alie-Cox, Mo - IND</t>
  </si>
  <si>
    <t>Granson, Kylen - IND</t>
  </si>
  <si>
    <t>Lawrence, Trevor - JAX</t>
  </si>
  <si>
    <t>Beathard, C.J. - JAX</t>
  </si>
  <si>
    <t>Etienne, Travis - JAX</t>
  </si>
  <si>
    <t>Shenault, Laviska - JAX</t>
  </si>
  <si>
    <t>Manhertz, Chris - JAX</t>
  </si>
  <si>
    <t>Farrell, Luke - JAX</t>
  </si>
  <si>
    <t>Mahomes, Patrick - KC</t>
  </si>
  <si>
    <t>Edwards-Helaire, Clyde - KC</t>
  </si>
  <si>
    <t>McKinnon, Jerick - KC</t>
  </si>
  <si>
    <t>Kelce, Travis - KC</t>
  </si>
  <si>
    <t>Bell, Blake - KC</t>
  </si>
  <si>
    <t>Gray, Noah - KC</t>
  </si>
  <si>
    <t>Herbert, Justin - LAC</t>
  </si>
  <si>
    <t>Stick, Easton - LAC</t>
  </si>
  <si>
    <t>Ekeler, Austin - LAC</t>
  </si>
  <si>
    <t>Kelley, Joshua - LAC</t>
  </si>
  <si>
    <t>Rountree, Larry - LAC</t>
  </si>
  <si>
    <t>Allen, Keenan - LAC</t>
  </si>
  <si>
    <t>Williams, Mike - LAC</t>
  </si>
  <si>
    <t>Guyton, Jalen - LAC</t>
  </si>
  <si>
    <t>Palmer, Josh - LAC</t>
  </si>
  <si>
    <t>Parham, Donald  - LAC</t>
  </si>
  <si>
    <t>Stafford, Matthew - LAR</t>
  </si>
  <si>
    <t>Wolford, John - LAR</t>
  </si>
  <si>
    <t>Akers, Cam - LAR</t>
  </si>
  <si>
    <t>Kupp, Cooper - LAR</t>
  </si>
  <si>
    <t>Jefferson, Van - LAR</t>
  </si>
  <si>
    <t>Atwell, Tutu - LAR</t>
  </si>
  <si>
    <t>Skowronek, Ben - LAR</t>
  </si>
  <si>
    <t>Higbee, Tyler - LAR</t>
  </si>
  <si>
    <t>Hopkins, Brycen - LAR</t>
  </si>
  <si>
    <t>Harris, Jacob - LAR</t>
  </si>
  <si>
    <t>Carr, Derek - LV</t>
  </si>
  <si>
    <t>Jacobs, Josh - LV</t>
  </si>
  <si>
    <t>Renfrow, Hunter - LV</t>
  </si>
  <si>
    <t>Waller, Darren - LV</t>
  </si>
  <si>
    <t>Gaskin, Myles - MIA</t>
  </si>
  <si>
    <t>Waddle, Jaylen - MIA</t>
  </si>
  <si>
    <t>Gesicki, Mike - MIA</t>
  </si>
  <si>
    <t>Smythe, Durham - MIA</t>
  </si>
  <si>
    <t>Long, Hunter - MIA</t>
  </si>
  <si>
    <t>Jones, Mac - NE</t>
  </si>
  <si>
    <t>Stevenson, Rhamondre - NE</t>
  </si>
  <si>
    <t>Bourne, Kendrick - NE</t>
  </si>
  <si>
    <t>Henry, Hunter - NE</t>
  </si>
  <si>
    <t>Smith, Jonnu - NE</t>
  </si>
  <si>
    <t>Asiasi, Devin - NE</t>
  </si>
  <si>
    <t>Winston, Jameis - NO</t>
  </si>
  <si>
    <t>Hill, Taysom - NO</t>
  </si>
  <si>
    <t>Kamara, Alvin - NO</t>
  </si>
  <si>
    <t>Thomas, Michael - NO</t>
  </si>
  <si>
    <t>Callaway, Marquez - NO</t>
  </si>
  <si>
    <t>Johnson, Juwan - NO</t>
  </si>
  <si>
    <t>Trautman, Adam - NO</t>
  </si>
  <si>
    <t>Soehner, Dylan - NO</t>
  </si>
  <si>
    <t>Jones, Daniel - NYG</t>
  </si>
  <si>
    <t>Barkley, Saquon - NYG</t>
  </si>
  <si>
    <t>Booker, Devontae - NYG</t>
  </si>
  <si>
    <t>Clement, Corey - NYG</t>
  </si>
  <si>
    <t>Brightwell, Gary - NYG</t>
  </si>
  <si>
    <t>Golladay, Kenny  - NYG</t>
  </si>
  <si>
    <t>Slayton, Darius - NYG</t>
  </si>
  <si>
    <t>Wilson, Zach - NYJ</t>
  </si>
  <si>
    <t>Carter, Michael - NYJ</t>
  </si>
  <si>
    <t>Mims, Denzel - NYJ</t>
  </si>
  <si>
    <t>Davis, Corey - NYJ</t>
  </si>
  <si>
    <t>Moore, Elijah - NYJ</t>
  </si>
  <si>
    <t>Smith, Jeff - NYJ</t>
  </si>
  <si>
    <t>Hurts, Jalen - PHI</t>
  </si>
  <si>
    <t>Flacco, Joe - PHI</t>
  </si>
  <si>
    <t>Sanders, Miles - PHI</t>
  </si>
  <si>
    <t>Scott, Boston - PHI</t>
  </si>
  <si>
    <t>Johnson, Kerryon - PHI</t>
  </si>
  <si>
    <t>Gainwell, Kenneth - PHI</t>
  </si>
  <si>
    <t>Howard, Jordan - PHI</t>
  </si>
  <si>
    <t>Reagor, Jalen - PHI</t>
  </si>
  <si>
    <t>Smith, DeVonta - PHI</t>
  </si>
  <si>
    <t>Ward, Greg - PHI</t>
  </si>
  <si>
    <t>Fulgham, Travis - PHI</t>
  </si>
  <si>
    <t>Hightower, John - PHI</t>
  </si>
  <si>
    <t>Goedert, Dallas - PHI</t>
  </si>
  <si>
    <t>Ertz, Zach - PHI</t>
  </si>
  <si>
    <t>Watkins, Quez - PHI</t>
  </si>
  <si>
    <t>Stoll, Jack - PHI</t>
  </si>
  <si>
    <t>Roethlisberger, Ben - PIT</t>
  </si>
  <si>
    <t>Rudolph, Mason - PIT</t>
  </si>
  <si>
    <t>Haskins, Dwayne - PIT</t>
  </si>
  <si>
    <t>Harris, Najee - PIT</t>
  </si>
  <si>
    <t>Snell, Benny - PIT</t>
  </si>
  <si>
    <t>McFarland, Anthony - PIT</t>
  </si>
  <si>
    <t>Ballage, Kalen - PIT</t>
  </si>
  <si>
    <t>Samuels, Jaylen - PIT</t>
  </si>
  <si>
    <t>Smith-Schuster, JuJu - PIT</t>
  </si>
  <si>
    <t>Johnson, Diontae - PIT</t>
  </si>
  <si>
    <t>Claypool, Chase - PIT</t>
  </si>
  <si>
    <t>Washington, James - PIT</t>
  </si>
  <si>
    <t>McCloud, Ray-Ray - PIT</t>
  </si>
  <si>
    <t>Ebron, Eric - PIT</t>
  </si>
  <si>
    <t>Freiermuth, Pat - PIT</t>
  </si>
  <si>
    <t>Gentry, Zach - PIT</t>
  </si>
  <si>
    <t>White, Cody - PIT</t>
  </si>
  <si>
    <t>Lance, Trey - SF</t>
  </si>
  <si>
    <t>Garoppolo, Jimmy - SF</t>
  </si>
  <si>
    <t>Mostert, Raheem - SF</t>
  </si>
  <si>
    <t>Sermon, Trey - SF</t>
  </si>
  <si>
    <t>Gallman, Wayne - SF</t>
  </si>
  <si>
    <t>Hasty, JaMycal - SF</t>
  </si>
  <si>
    <t>Samuel, Deebo - SF</t>
  </si>
  <si>
    <t>Aiyuk, Brandon - SF</t>
  </si>
  <si>
    <t>James, Richie - SF</t>
  </si>
  <si>
    <t>Hurd, Jalen - SF</t>
  </si>
  <si>
    <t>Sanu, Mohamed - SF</t>
  </si>
  <si>
    <t>Benjamin, Travis -SF</t>
  </si>
  <si>
    <t>Kittle, George - SF</t>
  </si>
  <si>
    <t>Dwelley, Ross - SF</t>
  </si>
  <si>
    <t>Woerner, Charlie - SF</t>
  </si>
  <si>
    <t>Juszczyk, Kyle - SF</t>
  </si>
  <si>
    <t xml:space="preserve">*Juszcyk is a FB but to make room for RB stable, I listed him here. </t>
  </si>
  <si>
    <t>Mitchell, Elijah - SF</t>
  </si>
  <si>
    <t>Wilson, Russell - SEA</t>
  </si>
  <si>
    <t>Smith, Geno - SEA</t>
  </si>
  <si>
    <t>McGough, Alex - SEA</t>
  </si>
  <si>
    <t>Carson, Chris - SEA</t>
  </si>
  <si>
    <t>Penny, Rashaad - SEA</t>
  </si>
  <si>
    <t>Dallas, DeeJay - SEA</t>
  </si>
  <si>
    <t>Collins, Alex - SEA</t>
  </si>
  <si>
    <t>Johnson, Josh - SEA</t>
  </si>
  <si>
    <t>Lockett, Tyler - SEA</t>
  </si>
  <si>
    <t>Metcalf, DK</t>
  </si>
  <si>
    <t>Swain, Freddie - SEA</t>
  </si>
  <si>
    <t>Hart, Penny - SEA</t>
  </si>
  <si>
    <t>Johnson, Cade - SEA</t>
  </si>
  <si>
    <t>Everett, Gerald - SEA</t>
  </si>
  <si>
    <t>Dissly, Will - SEA</t>
  </si>
  <si>
    <t>Parkinson, Colby - SEA</t>
  </si>
  <si>
    <t>Mabry, Tyler - SEA</t>
  </si>
  <si>
    <t>Metcalf, DK - SEA</t>
  </si>
  <si>
    <t>Brady, Tom - TB</t>
  </si>
  <si>
    <t>Gabbert, Blaine - TB</t>
  </si>
  <si>
    <t>Fournette, Leonard - TB</t>
  </si>
  <si>
    <t>Jones, Ronald - TB</t>
  </si>
  <si>
    <t>Bernard, Giovani - TB</t>
  </si>
  <si>
    <t>Evans, Mike - TB</t>
  </si>
  <si>
    <t>Godwin, Chris - TB</t>
  </si>
  <si>
    <t>Brown, Antonio - TB</t>
  </si>
  <si>
    <t>Johnson, Tyler - TB</t>
  </si>
  <si>
    <t>Howard, O.J. - TB</t>
  </si>
  <si>
    <t>Gronkowski, Rob - TB</t>
  </si>
  <si>
    <t>Brate, Cameron - TB</t>
  </si>
  <si>
    <t>Hudson, Tanner - TB</t>
  </si>
  <si>
    <t>Trask, Kyle - TB</t>
  </si>
  <si>
    <t>Tannehill, Ryan - TEN</t>
  </si>
  <si>
    <t>Woodside, Logan - TEN</t>
  </si>
  <si>
    <t>Henry, Derrick - TEN</t>
  </si>
  <si>
    <t>Hill, Brian - TEN</t>
  </si>
  <si>
    <t>McNichols, Jeremy - TEN</t>
  </si>
  <si>
    <t>Evans, Darrynton - TEN</t>
  </si>
  <si>
    <t>Sargent, Mekhi - Ten</t>
  </si>
  <si>
    <t>Brown, A.J. - TEN</t>
  </si>
  <si>
    <t>Reynolds, Josh - TEN</t>
  </si>
  <si>
    <t>Fitzpatrick, Dez - TEN</t>
  </si>
  <si>
    <t>Rogers, Chester - TEN</t>
  </si>
  <si>
    <t>Johnson , Marcus - TEN</t>
  </si>
  <si>
    <t>Firkser, Anthony - TEN</t>
  </si>
  <si>
    <t>Swaim, Geoff - TEN</t>
  </si>
  <si>
    <t>Hudson, Tommy - TEN</t>
  </si>
  <si>
    <t>McMath, Racey - TEN</t>
  </si>
  <si>
    <t>Gibson, Antonio - WAS</t>
  </si>
  <si>
    <t>McKissic, J.D. - WAS</t>
  </si>
  <si>
    <t>Patterson, Jaret - WAS</t>
  </si>
  <si>
    <t>McLaurin, Terry - WAS</t>
  </si>
  <si>
    <t>Samuel, Curtis - WAS</t>
  </si>
  <si>
    <t>Brown, Dyami - WAS</t>
  </si>
  <si>
    <t>Milne, Dax - WAS</t>
  </si>
  <si>
    <t>Thomas, Logan - WAS</t>
  </si>
  <si>
    <t>Bates, John - WAS</t>
  </si>
  <si>
    <t>WR</t>
  </si>
  <si>
    <t>TE</t>
  </si>
  <si>
    <t>Minnesota Vikings</t>
  </si>
  <si>
    <t>Cousins, Kirk - MIN</t>
  </si>
  <si>
    <t>Cook, Dalvin - MIN</t>
  </si>
  <si>
    <t>Mattison, Alexander - MIN</t>
  </si>
  <si>
    <t>Jefferson, Justin - MIN</t>
  </si>
  <si>
    <t>Thielen, Adam - MIN</t>
  </si>
  <si>
    <t>Easop Winston</t>
  </si>
  <si>
    <t>Non-PPR</t>
  </si>
  <si>
    <t>Chase, JaMarr - CIN</t>
  </si>
  <si>
    <t>Sutton, Courtland - DEN</t>
  </si>
  <si>
    <t>Swift, DAndre - DET</t>
  </si>
  <si>
    <t>Moore, D.J. - CAR</t>
  </si>
  <si>
    <t>Tagovailoa, Tua - MIA</t>
  </si>
  <si>
    <t>Dillon, A.J. - GB</t>
  </si>
  <si>
    <t>Smith, TreQuan - NO</t>
  </si>
  <si>
    <t>Eskridge, DWayne - SEA</t>
  </si>
  <si>
    <t>Hamler, K.J. - DEN</t>
  </si>
  <si>
    <t>Miller, Scott - TB</t>
  </si>
  <si>
    <t>McKitty, Tre - LAC</t>
  </si>
  <si>
    <t>Rader, Kevin - PIT</t>
  </si>
  <si>
    <t>Vaughn, KeShawn - TB</t>
  </si>
  <si>
    <r>
      <t xml:space="preserve">Players In Bold: </t>
    </r>
    <r>
      <rPr>
        <sz val="11"/>
        <color theme="1"/>
        <rFont val="Calibri"/>
        <family val="2"/>
        <scheme val="minor"/>
      </rPr>
      <t xml:space="preserve">These are players whose projections I'm likely to update during the next cycle because I don't find the values believable but I need more time to determine a reasonable course correction.  </t>
    </r>
  </si>
  <si>
    <r>
      <t xml:space="preserve">Notes: </t>
    </r>
    <r>
      <rPr>
        <sz val="11"/>
        <color theme="1"/>
        <rFont val="Calibri"/>
        <family val="2"/>
        <scheme val="minor"/>
      </rPr>
      <t xml:space="preserve">There are notes on some of the tabs about specific players, they are personal notes for myself that I'm sharing with you. There aren't many now, but there may be more as the summer progresses. </t>
    </r>
  </si>
  <si>
    <t>#</t>
  </si>
  <si>
    <t>Quarterback-Team</t>
  </si>
  <si>
    <t>Notes</t>
  </si>
  <si>
    <t>Running Back-Team</t>
  </si>
  <si>
    <t>Wide Receiver -Team</t>
  </si>
  <si>
    <t>Tight End -Team</t>
  </si>
  <si>
    <t>U</t>
  </si>
  <si>
    <t>↕</t>
  </si>
  <si>
    <t>Z</t>
  </si>
  <si>
    <t>↔</t>
  </si>
  <si>
    <t>↑</t>
  </si>
  <si>
    <t>I</t>
  </si>
  <si>
    <t>Symbols Type</t>
  </si>
  <si>
    <t>U - Underrated: Better than Draft Stock</t>
  </si>
  <si>
    <t>↕ - High Risk-Reward</t>
  </si>
  <si>
    <t>Z - Sleeper: Lesser known w/skills if earns shot.</t>
  </si>
  <si>
    <t>↔ Specific Talent/Limited Upside</t>
  </si>
  <si>
    <t>↑ - High ceiling but needs work</t>
  </si>
  <si>
    <t>I - Injury concern</t>
  </si>
  <si>
    <t xml:space="preserve">↕ </t>
  </si>
  <si>
    <t>Gold Standard: Elite</t>
  </si>
  <si>
    <t>Tier Designations</t>
  </si>
  <si>
    <t>Blue Chip: Top Starter</t>
  </si>
  <si>
    <t>Reliable/Emerging: Capable of Elite #'s</t>
  </si>
  <si>
    <t>Contributors/Low-End Starters with Upside</t>
  </si>
  <si>
    <t>Reserves Capable of Production</t>
  </si>
  <si>
    <t>Developmental, Bubble, Role Players</t>
  </si>
  <si>
    <t xml:space="preserve">I </t>
  </si>
  <si>
    <t>Jones, Julio - TEN</t>
  </si>
  <si>
    <t>Ahmed, Salvon - MIA</t>
  </si>
  <si>
    <t>Darden, Jaelon - TB</t>
  </si>
  <si>
    <t>Patterson, Cordarrelle - ATL</t>
  </si>
  <si>
    <t>Stocker, Luke - TEN</t>
  </si>
  <si>
    <t>Barkley, Matt - TEN</t>
  </si>
  <si>
    <t>Huntley, Caleb - ATL</t>
  </si>
  <si>
    <t>Z, I</t>
  </si>
  <si>
    <t>Jackson, Tyree - PHI</t>
  </si>
  <si>
    <t>Streveler, Chris - ARI</t>
  </si>
  <si>
    <t>Perkins, Bryce - LAR</t>
  </si>
  <si>
    <t>Mullens, Nick - PHI</t>
  </si>
  <si>
    <t>Rodgers, Richard - PHI</t>
  </si>
  <si>
    <t>Pruitt, MyCole -SF</t>
  </si>
  <si>
    <t>Pope, Troymaine - TB</t>
  </si>
  <si>
    <t>*Day-to-Day</t>
  </si>
  <si>
    <t>Platzgummer, Sandro - NYG</t>
  </si>
  <si>
    <t>Feaster, Tavien - ARI</t>
  </si>
  <si>
    <t>Immediate Starter Talent, Age-Flaws-Obstacles</t>
  </si>
  <si>
    <t xml:space="preserve">Long, Hunter - MIA </t>
  </si>
  <si>
    <t>Hoyer, Brian - NE</t>
  </si>
  <si>
    <t>Agnew, Jamal - JAX</t>
  </si>
  <si>
    <t>Grier, Will - DAL</t>
  </si>
  <si>
    <t>White, Cody</t>
  </si>
  <si>
    <t>Kevin Radar</t>
  </si>
  <si>
    <t>Dazz Newsome</t>
  </si>
  <si>
    <t>Brandon Smith</t>
  </si>
  <si>
    <t>John Kelly</t>
  </si>
  <si>
    <t>Andre Baccellia</t>
  </si>
  <si>
    <t>Tanner Gentry</t>
  </si>
  <si>
    <t>Rush, Cooper - DAL</t>
  </si>
  <si>
    <t>Jeff Cotton</t>
  </si>
  <si>
    <t>Osborn, K.J. - MIN</t>
  </si>
  <si>
    <t>Ellefson, Ben - MIN</t>
  </si>
  <si>
    <t>Johnson, Collin - NYG</t>
  </si>
  <si>
    <t>Steven Sims</t>
  </si>
  <si>
    <t>Hudson, Tanner</t>
  </si>
  <si>
    <t>Hesse, Parker - ATL</t>
  </si>
  <si>
    <t>Marquez Stevenson</t>
  </si>
  <si>
    <t>Wilcox, Mitchell - CIN</t>
  </si>
  <si>
    <t>Crockett, Damarea - DEN</t>
  </si>
  <si>
    <t xml:space="preserve">Collins, Nico - HOU </t>
  </si>
  <si>
    <t>Fortson, Joe - KC</t>
  </si>
  <si>
    <t>Berrios, Braxton - NYJ</t>
  </si>
  <si>
    <t>Jennings, Jauan - SF</t>
  </si>
  <si>
    <t>Westbrook-Ikhine, Nick - TEN</t>
  </si>
  <si>
    <t>Ertz, Zach - ARI</t>
  </si>
  <si>
    <t>Rec Totals*</t>
  </si>
  <si>
    <t>Proche, James - BAL</t>
  </si>
  <si>
    <t>Irwin, Trenton - CIN</t>
  </si>
  <si>
    <t xml:space="preserve">Nwangwu, Kene - MIN </t>
  </si>
  <si>
    <t xml:space="preserve">Bateman, Rashod - BAL </t>
  </si>
  <si>
    <t>Beyond Category</t>
  </si>
  <si>
    <t xml:space="preserve">Jeudy, Jerry - DEN </t>
  </si>
  <si>
    <t>Jackson, Deon - IND</t>
  </si>
  <si>
    <t>Blanton, Kendall - LAR</t>
  </si>
  <si>
    <t>Mariota, Marcus - ATL</t>
  </si>
  <si>
    <t>Ridder, Desmond - ATL</t>
  </si>
  <si>
    <t>Williams, Damien - ATL</t>
  </si>
  <si>
    <t>Allgeier, Tyler - ATL</t>
  </si>
  <si>
    <t>London, Drake - ATL</t>
  </si>
  <si>
    <t>Helm, Daniel - ATL</t>
  </si>
  <si>
    <t>Stanley Berryhill</t>
  </si>
  <si>
    <t>Ingram, Keaontay - ARI</t>
  </si>
  <si>
    <t>Brown, Marquise - ARI</t>
  </si>
  <si>
    <t>Dortch, Greg - ARI</t>
  </si>
  <si>
    <t>McBride, Trey - ARI</t>
  </si>
  <si>
    <t>David Wells</t>
  </si>
  <si>
    <t>Slade Bolden</t>
  </si>
  <si>
    <t>Kolar, Charlie - BAL</t>
  </si>
  <si>
    <t>Likely, Isaiah - BAL</t>
  </si>
  <si>
    <t>Moore, Jaylen - BAL</t>
  </si>
  <si>
    <t>Barkley, Matt - BUF</t>
  </si>
  <si>
    <t>Cook, James - BUF</t>
  </si>
  <si>
    <t>Johnson, Duke - BUF</t>
  </si>
  <si>
    <t>Shakir, Khalil - BUF</t>
  </si>
  <si>
    <t>Corral, Matt - CAR</t>
  </si>
  <si>
    <t>Brown, Spencer - CAR</t>
  </si>
  <si>
    <t>Brandon Zylstra</t>
  </si>
  <si>
    <t>John Lovett</t>
  </si>
  <si>
    <t>Siemian, Trevor - CHI</t>
  </si>
  <si>
    <t>Evans, Darrynton - CHI</t>
  </si>
  <si>
    <t>Ebner, Tristan - CHI</t>
  </si>
  <si>
    <t>Jones, Velus - CHI</t>
  </si>
  <si>
    <t>St. Brown, Equanimeous - CHI</t>
  </si>
  <si>
    <t>Pettis, Dante - CHI</t>
  </si>
  <si>
    <t>Browning, Jake - CIN</t>
  </si>
  <si>
    <t>Holyfield, Elijah - CIN</t>
  </si>
  <si>
    <t>Morgan, Stanley - CIN</t>
  </si>
  <si>
    <t>Watson, Deshaun - CLE</t>
  </si>
  <si>
    <t>Ford, Jerome - CLE</t>
  </si>
  <si>
    <t>Cooper, Amari - CLE</t>
  </si>
  <si>
    <t>Bell, David - CLE</t>
  </si>
  <si>
    <t>Grant, Jakeem - CLE</t>
  </si>
  <si>
    <t>Isaiah Weston</t>
  </si>
  <si>
    <t>Mike Harley</t>
  </si>
  <si>
    <t>Forristall, Miller - CLE</t>
  </si>
  <si>
    <t>Washington, James - DAL</t>
  </si>
  <si>
    <t>Tolbert, Jalen - DAL</t>
  </si>
  <si>
    <t>Ferguson, Jake - DAL</t>
  </si>
  <si>
    <t>Dontario Drummond</t>
  </si>
  <si>
    <t>Wilson, Russell - DEN</t>
  </si>
  <si>
    <t>Dulcich, Greg - DEN</t>
  </si>
  <si>
    <t>Tomlinson, Eric - DEN</t>
  </si>
  <si>
    <t>Montrell Washington</t>
  </si>
  <si>
    <t>Reynolds, Craig - DET</t>
  </si>
  <si>
    <t>Reynolds, Josh - DET</t>
  </si>
  <si>
    <t>Williams, Jameson - DET</t>
  </si>
  <si>
    <t>Wright, Brock - DET</t>
  </si>
  <si>
    <t>Johnson, Josh</t>
  </si>
  <si>
    <t>Goodson, Tyler - GB</t>
  </si>
  <si>
    <t>Watson, Christian - GB</t>
  </si>
  <si>
    <t>Doubs, Romeo - GB</t>
  </si>
  <si>
    <t>Taylor, Malik</t>
  </si>
  <si>
    <t>Pierce, Dameon - HOU</t>
  </si>
  <si>
    <t>Ogunbowale, Dare - HOU</t>
  </si>
  <si>
    <t>Metchie, John - HOU</t>
  </si>
  <si>
    <t>Camp, Jalen - HOU</t>
  </si>
  <si>
    <t>Johnson, Johnny</t>
  </si>
  <si>
    <t>Foles, Nick - IND</t>
  </si>
  <si>
    <t>D'Vonte Price</t>
  </si>
  <si>
    <t>Coutee, Keke - IND</t>
  </si>
  <si>
    <t>Woods, Jelani - IND</t>
  </si>
  <si>
    <t>Pierce, Alec - IND</t>
  </si>
  <si>
    <t>Price, D'Vonte - IND</t>
  </si>
  <si>
    <t>Jake Luton</t>
  </si>
  <si>
    <t>Etienne Travis - JAX</t>
  </si>
  <si>
    <t>Conner, Snoop - JAX</t>
  </si>
  <si>
    <t>Kirk, Christian - JAX</t>
  </si>
  <si>
    <t>Jones, Zay - JAX</t>
  </si>
  <si>
    <t>Engram, Evan - JAX</t>
  </si>
  <si>
    <t>Valdes-Scantling, Marques - KC</t>
  </si>
  <si>
    <t>Moore, Skyy - KC</t>
  </si>
  <si>
    <t>Ross, Justyn - KC</t>
  </si>
  <si>
    <t xml:space="preserve">Crum, Dustin </t>
  </si>
  <si>
    <t>Fountain, Daurice</t>
  </si>
  <si>
    <t>Ealy, Jerrion - KC</t>
  </si>
  <si>
    <t>White, Zamir - LV</t>
  </si>
  <si>
    <t>Bolden, Brandon - LV</t>
  </si>
  <si>
    <t>Abdullah, Ameer - LV</t>
  </si>
  <si>
    <t>Adams, Davante - LV</t>
  </si>
  <si>
    <t>Cole, Keelan - LV</t>
  </si>
  <si>
    <t>Johnson, Tyron - LV</t>
  </si>
  <si>
    <t>Bowers, Nick - LV</t>
  </si>
  <si>
    <t>McCormick, Sincere</t>
  </si>
  <si>
    <t>Brown, Brittain - LV</t>
  </si>
  <si>
    <t>Garbers, Chase - LV</t>
  </si>
  <si>
    <t>Spiller, Isaiah - LAC</t>
  </si>
  <si>
    <t>Moore, Jason - LAC</t>
  </si>
  <si>
    <t>Everett, Gerald - LAC</t>
  </si>
  <si>
    <t>Kampmoyer, Hunter - LAC</t>
  </si>
  <si>
    <t>McNichols, Jeremy - ATL</t>
  </si>
  <si>
    <t>Williams, Kyren - LAR</t>
  </si>
  <si>
    <t>Robinson, Allen - LAR</t>
  </si>
  <si>
    <t>Thompson, Skylar - MIA</t>
  </si>
  <si>
    <t>Mostert, Raheem - MIA</t>
  </si>
  <si>
    <t>Hill, Tyreek - MIA</t>
  </si>
  <si>
    <t>Wilson, Cedrick - MIA</t>
  </si>
  <si>
    <t>Ezukanma, Erik - MIA</t>
  </si>
  <si>
    <t>Sherfield, Trent - MIA</t>
  </si>
  <si>
    <t>Mannion, Sean - MIN</t>
  </si>
  <si>
    <t>Nailor, Jalen - MIN</t>
  </si>
  <si>
    <t>Mundt, Johnny - MIN</t>
  </si>
  <si>
    <t>Chandler, Ty - MIN</t>
  </si>
  <si>
    <t>Muse, Nick - MIN</t>
  </si>
  <si>
    <t>Koback, Bryant - MIN</t>
  </si>
  <si>
    <t xml:space="preserve">Zappe, Bailey - NE </t>
  </si>
  <si>
    <t>Strong, Pierre - NE</t>
  </si>
  <si>
    <t>Harris, Kevin - NE</t>
  </si>
  <si>
    <t>Parker, DeVante - NE</t>
  </si>
  <si>
    <t>Thornton, Tyquan - NE</t>
  </si>
  <si>
    <t>Montgomery, Ty - NE</t>
  </si>
  <si>
    <t>Wilkerson, Kristian</t>
  </si>
  <si>
    <t>Olave, Chris - NO</t>
  </si>
  <si>
    <t xml:space="preserve">Trautman, Adam - NO </t>
  </si>
  <si>
    <t>Taylor, Tyrod - NYG</t>
  </si>
  <si>
    <t>Webb, Davis - NYG</t>
  </si>
  <si>
    <t>Breida, Matt - NYG</t>
  </si>
  <si>
    <t>Robinson, Wan'Dale - NYG</t>
  </si>
  <si>
    <t xml:space="preserve">Johnson, Collin </t>
  </si>
  <si>
    <t>Seals-Jones, Ricky - NYG</t>
  </si>
  <si>
    <t>Bellinger, Daniel - NYG</t>
  </si>
  <si>
    <t>Hall, Breece - NYJ</t>
  </si>
  <si>
    <t>Knight, Zonovan - NYJ</t>
  </si>
  <si>
    <t>Wilson, Garrett - NYJ</t>
  </si>
  <si>
    <t>Uzomah, C.J. - NYJ</t>
  </si>
  <si>
    <t>Conklin, Tyler - NYJ</t>
  </si>
  <si>
    <t>Ruckert, Jeremy - NYJ</t>
  </si>
  <si>
    <t>Black, Tarik</t>
  </si>
  <si>
    <t>Brown, A.J. - PHI</t>
  </si>
  <si>
    <t>Calcaterra, Grant - PHI</t>
  </si>
  <si>
    <t>Trubisky, Mitchell - PIT</t>
  </si>
  <si>
    <t>Pickett, Kenny - PIT</t>
  </si>
  <si>
    <t>Edmunds, Trey - PIT</t>
  </si>
  <si>
    <t>Warren, Jaylen - PIT</t>
  </si>
  <si>
    <t>Pickens, George - PIT</t>
  </si>
  <si>
    <t>Austin, Calvin - PIT</t>
  </si>
  <si>
    <t>Olszewski, Gunner - PIT</t>
  </si>
  <si>
    <t>Heyward, Connor - PIT</t>
  </si>
  <si>
    <t xml:space="preserve">Miller, Anthony </t>
  </si>
  <si>
    <t xml:space="preserve">Sternberger, Jace </t>
  </si>
  <si>
    <t>Vaughns, Tyler</t>
  </si>
  <si>
    <t>Durant, Mateo</t>
  </si>
  <si>
    <t>Oladokun, Chris</t>
  </si>
  <si>
    <t>Davis-Price, Ty - SF</t>
  </si>
  <si>
    <t>Gray, Danny - SF</t>
  </si>
  <si>
    <t>Lock, Drew - SEA</t>
  </si>
  <si>
    <t>Walker, Kenneth - SEA</t>
  </si>
  <si>
    <t>Eskridge, Dee - SEA</t>
  </si>
  <si>
    <t>White, Rachaad - TG</t>
  </si>
  <si>
    <t>Gage. Russell - TB</t>
  </si>
  <si>
    <t>Otton, Cade - TB</t>
  </si>
  <si>
    <t>Willis, Malik - TEN</t>
  </si>
  <si>
    <t>Haskins, Hassan - TEN</t>
  </si>
  <si>
    <t>Woods, Robert - TEN</t>
  </si>
  <si>
    <t>Burks, Treylon - TEN</t>
  </si>
  <si>
    <t>Roberson, Reggie</t>
  </si>
  <si>
    <t>Okonkwo, Chigoziem - TEN</t>
  </si>
  <si>
    <t>Howell, Sam - WAS</t>
  </si>
  <si>
    <t>Reyes, Sammis</t>
  </si>
  <si>
    <t>Robinson, Brian - WAS</t>
  </si>
  <si>
    <t>Dotson, Jahan - WAS</t>
  </si>
  <si>
    <t>Drop 2-4 percent</t>
  </si>
  <si>
    <t>Maybe drop 1-2%</t>
  </si>
  <si>
    <t>Drop 2-3%? Look at Seattle prime years with Lynch</t>
  </si>
  <si>
    <t>Drop 2-3%?</t>
  </si>
  <si>
    <t>Bump up 2-3%?</t>
  </si>
  <si>
    <t>Drop 4-6%?</t>
  </si>
  <si>
    <t>Bump 2-3%?</t>
  </si>
  <si>
    <t>Bump 3-5%?</t>
  </si>
  <si>
    <t>Drop 3-5%</t>
  </si>
  <si>
    <t>Bump 2-3%</t>
  </si>
  <si>
    <t>Drop 2-3%</t>
  </si>
  <si>
    <t>Krull, Lucas - NO</t>
  </si>
  <si>
    <t>Hundley, Brett - BAL</t>
  </si>
  <si>
    <t>Chestnut, Julius - TEN</t>
  </si>
  <si>
    <t>QB*Murray, Kyler - ARI</t>
  </si>
  <si>
    <t>RB*Conner, James - ARI</t>
  </si>
  <si>
    <t>WR*Brown, Marquise - ARI</t>
  </si>
  <si>
    <t>WR*Dortch, Greg - ARI</t>
  </si>
  <si>
    <t>WR*Moore, Rondale - ARI</t>
  </si>
  <si>
    <t>TE*McBride, Trey - ARI</t>
  </si>
  <si>
    <t>TE*Ertz, Zach - ARI</t>
  </si>
  <si>
    <t>QB*Howell, Sam - WAS</t>
  </si>
  <si>
    <t>RB*Gibson, Antonio - WAS</t>
  </si>
  <si>
    <t>RB*McKissic, J.D. - WAS</t>
  </si>
  <si>
    <t>RB*Robinson, Brian - WAS</t>
  </si>
  <si>
    <t>WR*McLaurin, Terry - WAS</t>
  </si>
  <si>
    <t>WR*Samuel, Curtis - WAS</t>
  </si>
  <si>
    <t>WR*Dotson, Jahan - WAS</t>
  </si>
  <si>
    <t>WR*Milne, Dax - WAS</t>
  </si>
  <si>
    <t>TE*Thomas, Logan - WAS</t>
  </si>
  <si>
    <t>TE*Bates, John - WAS</t>
  </si>
  <si>
    <t>TE*Okonkwo, Chigoziem - TEN</t>
  </si>
  <si>
    <t>WR*Westbrook-Ikhine, Nick - TEN</t>
  </si>
  <si>
    <t>WR*Burks, Treylon - TEN</t>
  </si>
  <si>
    <t>WR*Woods, Robert - TEN</t>
  </si>
  <si>
    <t>RB*Henry, Derrick - TEN</t>
  </si>
  <si>
    <t>RB*Haskins, Hassan - TEN</t>
  </si>
  <si>
    <t>RB*Chestnut, Julius - TEN</t>
  </si>
  <si>
    <t>QB*Tannehill, Ryan - TEN</t>
  </si>
  <si>
    <t>QB*Willis, Malik - TEN</t>
  </si>
  <si>
    <t>QB*Gabbert, Blaine - TB</t>
  </si>
  <si>
    <t>QB*Trask, Kyle - TB</t>
  </si>
  <si>
    <t>RB*Fournette, Leonard - TB</t>
  </si>
  <si>
    <t>RB*Vaughn, KeShawn - TB</t>
  </si>
  <si>
    <t>WR*Evans, Mike - TB</t>
  </si>
  <si>
    <t>WR*Godwin, Chris - TB</t>
  </si>
  <si>
    <t>TE*Otton, Cade - TB</t>
  </si>
  <si>
    <t>QB*Lock, Drew - SEA</t>
  </si>
  <si>
    <t>RB*Dallas, DeeJay - SEA</t>
  </si>
  <si>
    <t>WR*Lockett, Tyler - SEA</t>
  </si>
  <si>
    <t>WR*Metcalf, DK - SEA</t>
  </si>
  <si>
    <t>WR*Eskridge, Dee - SEA</t>
  </si>
  <si>
    <t>TE*Dissly, Will - SEA</t>
  </si>
  <si>
    <t>TE*Parkinson, Colby - SEA</t>
  </si>
  <si>
    <t>WR*Samuel, Deebo - SF</t>
  </si>
  <si>
    <t>WR*Aiyuk, Brandon - SF</t>
  </si>
  <si>
    <t>WR*Gray, Danny - SF</t>
  </si>
  <si>
    <t>WR*Jennings, Jauan - SF</t>
  </si>
  <si>
    <t>TE*Kittle, George - SF</t>
  </si>
  <si>
    <t>RB*Juszczyk, Kyle - SF</t>
  </si>
  <si>
    <t>QB*Trubisky, Mitchell - PIT</t>
  </si>
  <si>
    <t>QB*Pickett, Kenny - PIT</t>
  </si>
  <si>
    <t>RB*Harris, Najee - PIT</t>
  </si>
  <si>
    <t>RB*Warren, Jaylen - PIT</t>
  </si>
  <si>
    <t>WR*Pickens, George - PIT</t>
  </si>
  <si>
    <t>WR*Johnson, Diontae - PIT</t>
  </si>
  <si>
    <t>WR*Olszewski, Gunner - PIT</t>
  </si>
  <si>
    <t>TE*Freiermuth, Pat - PIT</t>
  </si>
  <si>
    <t>TE*Heyward, Connor - PIT</t>
  </si>
  <si>
    <t>QB*Hurts, Jalen - PHI</t>
  </si>
  <si>
    <t>RB*Gainwell, Kenneth - PHI</t>
  </si>
  <si>
    <t>WR*Smith, DeVonta - PHI</t>
  </si>
  <si>
    <t>WR*Watkins, Quez - PHI</t>
  </si>
  <si>
    <t>WR*Brown, A.J. - PHI</t>
  </si>
  <si>
    <t>TE*Goedert, Dallas - PHI</t>
  </si>
  <si>
    <t>TE*Calcaterra, Grant - PHI</t>
  </si>
  <si>
    <t>TE*Stoll, Jack - PHI</t>
  </si>
  <si>
    <t>QB*Wilson, Zach - NYJ</t>
  </si>
  <si>
    <t>RB*Carter, Michael - NYJ</t>
  </si>
  <si>
    <t>RB*Knight, Zonovan - NYJ</t>
  </si>
  <si>
    <t>RB*Hall, Breece - NYJ</t>
  </si>
  <si>
    <t>WR*Mims, Denzel - NYJ</t>
  </si>
  <si>
    <t>WR*Davis, Corey - NYJ</t>
  </si>
  <si>
    <t>WR*Moore, Elijah - NYJ</t>
  </si>
  <si>
    <t>WR*Wilson, Garrett - NYJ</t>
  </si>
  <si>
    <t>WR*Smith, Jeff - NYJ</t>
  </si>
  <si>
    <t>WR*Berrios, Braxton - NYJ</t>
  </si>
  <si>
    <t>TE*Uzomah, C.J. - NYJ</t>
  </si>
  <si>
    <t>TE*Conklin, Tyler - NYJ</t>
  </si>
  <si>
    <t>TE*Ruckert, Jeremy - NYJ</t>
  </si>
  <si>
    <t>QB*Jones, Daniel - NYG</t>
  </si>
  <si>
    <t>QB*Taylor, Tyrod - NYG</t>
  </si>
  <si>
    <t>RB*Brightwell, Gary - NYG</t>
  </si>
  <si>
    <t>WR*Golladay, Kenny  - NYG</t>
  </si>
  <si>
    <t>TE*Bellinger, Daniel - NYG</t>
  </si>
  <si>
    <t>QB*Winston, Jameis - NO</t>
  </si>
  <si>
    <t>RB*Kamara, Alvin - NO</t>
  </si>
  <si>
    <t>WR*Smith, TreQuan - NO</t>
  </si>
  <si>
    <t>WR*Callaway, Marquez - NO</t>
  </si>
  <si>
    <t>WR*Thomas, Michael - NO</t>
  </si>
  <si>
    <t>WR*Olave, Chris - NO</t>
  </si>
  <si>
    <t xml:space="preserve">TE*Trautman, Adam - NO </t>
  </si>
  <si>
    <t>TE*Hill, Taysom - NO</t>
  </si>
  <si>
    <t>QB*Jones, Mac - NE</t>
  </si>
  <si>
    <t xml:space="preserve">QB*Zappe, Bailey - NE </t>
  </si>
  <si>
    <t>RB*Strong, Pierre - NE</t>
  </si>
  <si>
    <t>RB*Stevenson, Rhamondre - NE</t>
  </si>
  <si>
    <t>WR*Bourne, Kendrick - NE</t>
  </si>
  <si>
    <t>WR*Parker, DeVante - NE</t>
  </si>
  <si>
    <t>TE*Henry, Hunter - NE</t>
  </si>
  <si>
    <t>TE*Smith, Jonnu - NE</t>
  </si>
  <si>
    <t>QB*Cousins, Kirk - MIN</t>
  </si>
  <si>
    <t>RB*Cook, Dalvin - MIN</t>
  </si>
  <si>
    <t>RB*Chandler, Ty - MIN</t>
  </si>
  <si>
    <t xml:space="preserve">RB*Nwangwu, Kene - MIN </t>
  </si>
  <si>
    <t>WR*Jefferson, Justin - MIN</t>
  </si>
  <si>
    <t>WR*Thielen, Adam - MIN</t>
  </si>
  <si>
    <t>WR*Osborn, K.J. - MIN</t>
  </si>
  <si>
    <t>TE*Ellefson, Ben - MIN</t>
  </si>
  <si>
    <t>TE*Mundt, Johnny - MIN</t>
  </si>
  <si>
    <t>QB*Tagovailoa, Tua - MIA</t>
  </si>
  <si>
    <t>QB*Thompson, Skylar - MIA</t>
  </si>
  <si>
    <t>WR*Hill, Tyreek - MIA</t>
  </si>
  <si>
    <t>WR*Waddle, Jaylen - MIA</t>
  </si>
  <si>
    <t>WR*Wilson, Cedrick - MIA</t>
  </si>
  <si>
    <t>WR*Ezukanma, Erik - MIA</t>
  </si>
  <si>
    <t>TE*Gesicki, Mike - MIA</t>
  </si>
  <si>
    <t>TE*Smythe, Durham - MIA</t>
  </si>
  <si>
    <t xml:space="preserve">TE*Long, Hunter - MIA </t>
  </si>
  <si>
    <t>QB*Stafford, Matthew - LAR</t>
  </si>
  <si>
    <t>QB*Wolford, John - LAR</t>
  </si>
  <si>
    <t>QB*Perkins, Bryce - LAR</t>
  </si>
  <si>
    <t>RB*Akers, Cam - LAR</t>
  </si>
  <si>
    <t xml:space="preserve">*Stafford already getting an injection in throwing elbow--bad sign. </t>
  </si>
  <si>
    <t>WR*Robinson, Allen - LAR</t>
  </si>
  <si>
    <t>WR*Kupp, Cooper - LAR</t>
  </si>
  <si>
    <t>WR*Atwell, Tutu - LAR</t>
  </si>
  <si>
    <t>WR*Jefferson, Van - LAR</t>
  </si>
  <si>
    <t>WR*Skowronek, Ben - LAR</t>
  </si>
  <si>
    <t>TE*Higbee, Tyler - LAR</t>
  </si>
  <si>
    <t>TE*Hopkins, Brycen - LAR</t>
  </si>
  <si>
    <t>QB*Herbert, Justin - LAC</t>
  </si>
  <si>
    <t>RB*Ekeler, Austin - LAC</t>
  </si>
  <si>
    <t>RB*Spiller, Isaiah - LAC</t>
  </si>
  <si>
    <t>RB*Kelley, Joshua - LAC</t>
  </si>
  <si>
    <t>WR*Allen, Keenan - LAC</t>
  </si>
  <si>
    <t>WR*Williams, Mike - LAC</t>
  </si>
  <si>
    <t>WR*Guyton, Jalen - LAC</t>
  </si>
  <si>
    <t>WR*Palmer, Josh - LAC</t>
  </si>
  <si>
    <t>TE*Everett, Gerald - LAC</t>
  </si>
  <si>
    <t>TE*McKitty, Tre - LAC</t>
  </si>
  <si>
    <t>TE*Parham, Donald  - LAC</t>
  </si>
  <si>
    <t>QB*Carr, Derek - LV</t>
  </si>
  <si>
    <t>RB*White, Zamir - LV</t>
  </si>
  <si>
    <t>RB*Bolden, Brandon - LV</t>
  </si>
  <si>
    <t>WR*Adams, Davante - LV</t>
  </si>
  <si>
    <t>WR*Renfrow, Hunter - LV</t>
  </si>
  <si>
    <t>TE*Waller, Darren - LV</t>
  </si>
  <si>
    <t>QB*Mahomes, Patrick - KC</t>
  </si>
  <si>
    <t>RB*Edwards-Helaire, Clyde - KC</t>
  </si>
  <si>
    <t>WR*Moore, Skyy - KC</t>
  </si>
  <si>
    <t>TE*Kelce, Travis - KC</t>
  </si>
  <si>
    <t>TE*Gray, Noah - KC</t>
  </si>
  <si>
    <t>TE*Fortson, Joe - KC</t>
  </si>
  <si>
    <t>QB*Lawrence, Trevor - JAX</t>
  </si>
  <si>
    <t>RB*Conner, Snoop - JAX</t>
  </si>
  <si>
    <t>WR*Kirk, Christian - JAX</t>
  </si>
  <si>
    <t>WR*Jones, Zay - JAX</t>
  </si>
  <si>
    <t>WR*Agnew, Jamal - JAX</t>
  </si>
  <si>
    <t>TE*Farrell, Luke - JAX</t>
  </si>
  <si>
    <t xml:space="preserve">TE*Arnold, Dan </t>
  </si>
  <si>
    <t>QB*Ryan, Matt - IND</t>
  </si>
  <si>
    <t>QB*Foles, Nick - IND</t>
  </si>
  <si>
    <t>QB*Ehlinger, Sam - IND</t>
  </si>
  <si>
    <t>RB*Taylor, Jonathan - IND</t>
  </si>
  <si>
    <t>RB*Jackson, Deon - IND</t>
  </si>
  <si>
    <t>WR*Pittman, Michael - IND</t>
  </si>
  <si>
    <t>WR*Strachan, Mike - IND</t>
  </si>
  <si>
    <t>WR*Pierce, Alec - IND</t>
  </si>
  <si>
    <t>TE*Granson, Kylen - IND</t>
  </si>
  <si>
    <t>TE*Alie-Cox, Mo - IND</t>
  </si>
  <si>
    <t>TE*Woods, Jelani - IND</t>
  </si>
  <si>
    <t>QB*Mills, Davis - HOU</t>
  </si>
  <si>
    <t>RB*Pierce, Dameon - HOU</t>
  </si>
  <si>
    <t>RB*Ogunbowale, Dare - HOU</t>
  </si>
  <si>
    <t>WR*Cooks, Brandin - HOU</t>
  </si>
  <si>
    <t xml:space="preserve">WR*Collins, Nico - HOU </t>
  </si>
  <si>
    <t>TE*Jordan, Brevin - HOU</t>
  </si>
  <si>
    <t>QB*Rodgers, Aaron - GB</t>
  </si>
  <si>
    <t>QB*Love, Jordan - GB</t>
  </si>
  <si>
    <t>RB*Jones, Aaron - GB</t>
  </si>
  <si>
    <t>RB*Dillon, A.J. - GB</t>
  </si>
  <si>
    <t>WR*Watson, Christian - GB</t>
  </si>
  <si>
    <t>WR*Doubs, Romeo - GB</t>
  </si>
  <si>
    <t>TE*Deguara, Josiah - GB</t>
  </si>
  <si>
    <t>QB*Goff, Jared - DET</t>
  </si>
  <si>
    <t>RB*Swift, DAndre - DET</t>
  </si>
  <si>
    <t>RB*Reynolds, Craig - DET</t>
  </si>
  <si>
    <t>WR*St. Brown, Amon-Ra - DET</t>
  </si>
  <si>
    <t>WR*Cephus, Quintez - DET</t>
  </si>
  <si>
    <t>WR*Reynolds, Josh - DET</t>
  </si>
  <si>
    <t>WR*Raymond, Kalif - DET</t>
  </si>
  <si>
    <t>WR*Williams, Jameson - DET</t>
  </si>
  <si>
    <t>TE*Wright, Brock - DET</t>
  </si>
  <si>
    <t>QB*Wilson, Russell - DEN</t>
  </si>
  <si>
    <t>RB*Williams, Javonte - DEN</t>
  </si>
  <si>
    <t>RB*Crockett, Damarea - DEN</t>
  </si>
  <si>
    <t>WR*Sutton, Courtland - DEN</t>
  </si>
  <si>
    <t xml:space="preserve">WR*Jeudy, Jerry - DEN </t>
  </si>
  <si>
    <t>WR*Hamler, K.J. - DEN</t>
  </si>
  <si>
    <t>QB*Prescott, Dak - DAL</t>
  </si>
  <si>
    <t>QB*Grier, Will - DAL</t>
  </si>
  <si>
    <t>RB*Elliott, Ezekiel - DAL</t>
  </si>
  <si>
    <t>RB*Pollard, Tony - DAL</t>
  </si>
  <si>
    <t>RB*Dowdle, Rico - DAL</t>
  </si>
  <si>
    <t>WR*Lamb, CeeDee - DAL</t>
  </si>
  <si>
    <t>WR*Washington, James - DAL</t>
  </si>
  <si>
    <t>WR*Gallup, Michael - DAL</t>
  </si>
  <si>
    <t>WR*Tolbert, Jalen - DAL</t>
  </si>
  <si>
    <t>TE*Ferguson, Jake - DAL</t>
  </si>
  <si>
    <t>QB*Watson, Deshaun - CLE</t>
  </si>
  <si>
    <t>RB*Chubb, Nick - CLE</t>
  </si>
  <si>
    <t>WR*Cooper, Amari - CLE</t>
  </si>
  <si>
    <t>WR*Bell, David - CLE</t>
  </si>
  <si>
    <t>WR*Peoples-Jones, Donovan - CLE</t>
  </si>
  <si>
    <t>WR*Schwartz, Anthony - CLE</t>
  </si>
  <si>
    <t>TE*Bryant, Harrison - CLE</t>
  </si>
  <si>
    <t>TE*Njoku, David - CLE</t>
  </si>
  <si>
    <t>QB*Burrow, Joe - CIN</t>
  </si>
  <si>
    <t>RB*Mixon, Joe - CIN</t>
  </si>
  <si>
    <t>RB*Evans, Chris - CIN</t>
  </si>
  <si>
    <t>WR*Chase, JaMarr - CIN</t>
  </si>
  <si>
    <t>WR*Boyd, Tyler - CIN</t>
  </si>
  <si>
    <t>WR*Higgins, Tee - CIN</t>
  </si>
  <si>
    <t>WR*Morgan, Stanley - CIN</t>
  </si>
  <si>
    <t>TE*Wilcox, Mitchell - CIN</t>
  </si>
  <si>
    <t>QB*Siemian, Trevor - CHI</t>
  </si>
  <si>
    <t>QB*Fields, Justin - CHI</t>
  </si>
  <si>
    <t>RB*Herbert, Khalil - CHI</t>
  </si>
  <si>
    <t>WR*Jones, Velus - CHI</t>
  </si>
  <si>
    <t>TE*Kmet, Cole - CHI</t>
  </si>
  <si>
    <t>RB*Hubbard, Chuba - CAR</t>
  </si>
  <si>
    <t>WR*Moore, D.J. - CAR</t>
  </si>
  <si>
    <t>TE*Thomas, Ian - CAR</t>
  </si>
  <si>
    <t>TE*Tremble, Tommy - CAR</t>
  </si>
  <si>
    <t>RB*Cook, James - BUF</t>
  </si>
  <si>
    <t>WR*Diggs, Stefon - BUF</t>
  </si>
  <si>
    <t>WR*Shakir, Khalil - BUF</t>
  </si>
  <si>
    <t>WR*Davis, Gabriel - BUF</t>
  </si>
  <si>
    <t>WR*McKenzie, Isaiah - BUF</t>
  </si>
  <si>
    <t>TE*Knox, Dawson - BUF</t>
  </si>
  <si>
    <t>QB*Jackson, Lamar - BAL</t>
  </si>
  <si>
    <t>QB*Huntley, Tyler - BAL</t>
  </si>
  <si>
    <t>RB*Dobbins, J.K. - BAL</t>
  </si>
  <si>
    <t>RB*Edwards, Gus - BAL</t>
  </si>
  <si>
    <t>RB*Davis, Mike - BAL</t>
  </si>
  <si>
    <t>RB*Hill, Justice - BAL</t>
  </si>
  <si>
    <t xml:space="preserve">WR*Bateman, Rashod - BAL </t>
  </si>
  <si>
    <t>WR*Duvernay, Devin - BAL</t>
  </si>
  <si>
    <t>WR*Wallace, Tylan - BAL</t>
  </si>
  <si>
    <t>WR*Proche, James - BAL</t>
  </si>
  <si>
    <t>TE*Andrews, Mark - BAL</t>
  </si>
  <si>
    <t>TE*Boyle, Nick - BAL</t>
  </si>
  <si>
    <t>TE*Likely, Isaiah - BAL</t>
  </si>
  <si>
    <t>QB*Mariota, Marcus - ATL</t>
  </si>
  <si>
    <t>QB*Ridder, Desmond - ATL</t>
  </si>
  <si>
    <t>RB*Patterson, Cordarrelle - ATL</t>
  </si>
  <si>
    <t>RB*Allgeier, Tyler - ATL</t>
  </si>
  <si>
    <t>WR*London, Drake - ATL</t>
  </si>
  <si>
    <t>TE*Pitts, Kyle - ATL</t>
  </si>
  <si>
    <t>TE*Hesse, Parker - ATL</t>
  </si>
  <si>
    <t>Projected Non PPR</t>
  </si>
  <si>
    <t>Pos.</t>
  </si>
  <si>
    <t>Projected PPR</t>
  </si>
  <si>
    <t>S - Scheme Player (More scheme dependent)</t>
  </si>
  <si>
    <t>TE*Fant, Noah - SEA</t>
  </si>
  <si>
    <t>Fant, Noah - SEA</t>
  </si>
  <si>
    <t>Allen, Josh - BUF</t>
  </si>
  <si>
    <t>Gage, Russell - TB</t>
  </si>
  <si>
    <t>Valdes-Scantling, Marquez - KC</t>
  </si>
  <si>
    <t>QB*Allen, Josh - BUF</t>
  </si>
  <si>
    <t>WR*Hopkins, DeAndre - ARI</t>
  </si>
  <si>
    <t>RB*Etienne, Travis - JAX</t>
  </si>
  <si>
    <t>WR*Gage, Russell - TB</t>
  </si>
  <si>
    <t>QB*Wentz, Carson - WAS</t>
  </si>
  <si>
    <t>RB*White, Rachaad - TB</t>
  </si>
  <si>
    <t>White, Rachaad - TB</t>
  </si>
  <si>
    <t>Davis-Price, Tyrion - SF</t>
  </si>
  <si>
    <t>RB*Davis-Price, Tyrion - SF</t>
  </si>
  <si>
    <t>WR*Valdes-Scantling, Marquez - KC</t>
  </si>
  <si>
    <t>WR*Philips, Kyle - TEN</t>
  </si>
  <si>
    <t>Philips, Kyle - TEN</t>
  </si>
  <si>
    <t>Robinson, Wan Dale - NYG</t>
  </si>
  <si>
    <t>WR*Robinson, Wan Dale - NYG</t>
  </si>
  <si>
    <t>Wesley, Antoine - ARI</t>
  </si>
  <si>
    <t>TE*Turner, Cole - WAS</t>
  </si>
  <si>
    <t>Turner, Cole - WAS</t>
  </si>
  <si>
    <t>Purdy, Brock - SF</t>
  </si>
  <si>
    <t>Kelley, Cole - WAS</t>
  </si>
  <si>
    <t>Welch, Liam - FA</t>
  </si>
  <si>
    <t>M</t>
  </si>
  <si>
    <t>S</t>
  </si>
  <si>
    <t>R</t>
  </si>
  <si>
    <t>S, ↔</t>
  </si>
  <si>
    <t>Z, M</t>
  </si>
  <si>
    <t xml:space="preserve">Z </t>
  </si>
  <si>
    <t>M - Matchup Player (Can win often w/o scheme)</t>
  </si>
  <si>
    <t>M, R</t>
  </si>
  <si>
    <t>I, R</t>
  </si>
  <si>
    <t>Corbin, Jashaun - NYG</t>
  </si>
  <si>
    <t>Bell, Greg - DET</t>
  </si>
  <si>
    <t>Mason, Jordan - SF</t>
  </si>
  <si>
    <t>Z, F</t>
  </si>
  <si>
    <t>F</t>
  </si>
  <si>
    <t>McCormick, Sincere - LV</t>
  </si>
  <si>
    <t>F - UDFA: Bump 35-50 spots, if signed.</t>
  </si>
  <si>
    <t>I, U</t>
  </si>
  <si>
    <t>O</t>
  </si>
  <si>
    <t>O: Off-Field Concerns Deflating On-Field Value</t>
  </si>
  <si>
    <t>R: Retirement Looming (1-2 years, tops)</t>
  </si>
  <si>
    <t>Z, U</t>
  </si>
  <si>
    <t>Z, U, ↑</t>
  </si>
  <si>
    <t xml:space="preserve">↔ </t>
  </si>
  <si>
    <t>↔ , U</t>
  </si>
  <si>
    <t>Hodges, Curtis - WAS</t>
  </si>
  <si>
    <t>Mitchell, James - DET</t>
  </si>
  <si>
    <t>I, M</t>
  </si>
  <si>
    <t>I, ↕</t>
  </si>
  <si>
    <t xml:space="preserve">Fant, Noah - SEA </t>
  </si>
  <si>
    <t>S, ↕</t>
  </si>
  <si>
    <t xml:space="preserve">↑ </t>
  </si>
  <si>
    <t>Arnold, Dan - JAX</t>
  </si>
  <si>
    <t xml:space="preserve">R </t>
  </si>
  <si>
    <t>U, M</t>
  </si>
  <si>
    <t xml:space="preserve">Z ↑ </t>
  </si>
  <si>
    <t>↕, R</t>
  </si>
  <si>
    <t>↕, R, M</t>
  </si>
  <si>
    <t>I, U, M</t>
  </si>
  <si>
    <t>↔, S</t>
  </si>
  <si>
    <t>S ↕</t>
  </si>
  <si>
    <t xml:space="preserve">U </t>
  </si>
  <si>
    <t>M, ↕, O</t>
  </si>
  <si>
    <t>Z, M, I</t>
  </si>
  <si>
    <t>↕ I</t>
  </si>
  <si>
    <t>M, I</t>
  </si>
  <si>
    <t xml:space="preserve">Ertz, Zach - ARI </t>
  </si>
  <si>
    <t>RB*Ingram, Keoantay - ARI</t>
  </si>
  <si>
    <t>TE*Davis, Tyler - GB</t>
  </si>
  <si>
    <t>Davis, Tyler - GB</t>
  </si>
  <si>
    <t>Ingram, Keoantay - ARI</t>
  </si>
  <si>
    <t>RB*WalkerIII, Ken - SEA</t>
  </si>
  <si>
    <t>WalkerIII, Ken - SEA</t>
  </si>
  <si>
    <t>Metchie, John (Illness)</t>
  </si>
  <si>
    <t>Devon Williams (Currently on NFI)</t>
  </si>
  <si>
    <t>Jackson, Warren (currently on PUP)</t>
  </si>
  <si>
    <t>McCloud, Ray-Ray - SF</t>
  </si>
  <si>
    <t>RB* Mason, Jordan - SF</t>
  </si>
  <si>
    <t xml:space="preserve"> Mason, Jordan - SF</t>
  </si>
  <si>
    <t>WR*McCloud, Ray-Ray - SF</t>
  </si>
  <si>
    <t>M, U</t>
  </si>
  <si>
    <t>M R</t>
  </si>
  <si>
    <t>Note for 2023: Add Age as a column.</t>
  </si>
  <si>
    <t>Hoyfield, Elijah</t>
  </si>
  <si>
    <t>U R</t>
  </si>
  <si>
    <t>I R</t>
  </si>
  <si>
    <t>↕ R</t>
  </si>
  <si>
    <t>O R</t>
  </si>
  <si>
    <t>S R</t>
  </si>
  <si>
    <t>↔ R</t>
  </si>
  <si>
    <t>M, I R</t>
  </si>
  <si>
    <t>S, ↕ R</t>
  </si>
  <si>
    <t>Anderson, Darius (knee)</t>
  </si>
  <si>
    <t xml:space="preserve">Bump a bit </t>
  </si>
  <si>
    <t>Jakeem Grant (Achilles)</t>
  </si>
  <si>
    <t>Justyn Ross (Foot)</t>
  </si>
  <si>
    <t>Watson, Justin - KC</t>
  </si>
  <si>
    <t>Dennis Houston</t>
  </si>
  <si>
    <t>Greg Bell (Back, Hip)</t>
  </si>
  <si>
    <t>Jordan Matthews (knee)</t>
  </si>
  <si>
    <t>WR*Woods, Mike - CLE</t>
  </si>
  <si>
    <t>Woods, Mike - CLE</t>
  </si>
  <si>
    <t>Washington, Montrell - DEN</t>
  </si>
  <si>
    <t>WR*Nalor, Jalen - MIN</t>
  </si>
  <si>
    <t>WR*Harty, Deonte - NO</t>
  </si>
  <si>
    <t>Harty, Deonte - NO</t>
  </si>
  <si>
    <t>Nalor, Jalen - MIN</t>
  </si>
  <si>
    <t xml:space="preserve"> Harris, Kevin - NE</t>
  </si>
  <si>
    <t>Ebner, Trestan - CHI</t>
  </si>
  <si>
    <t>Humphrey, LilJordan - NE</t>
  </si>
  <si>
    <t>Young, Dareke - SEA</t>
  </si>
  <si>
    <t>R I</t>
  </si>
  <si>
    <t>S I</t>
  </si>
  <si>
    <t>Jaylon Moore</t>
  </si>
  <si>
    <t>Matt Corrall (Foot)</t>
  </si>
  <si>
    <t>Devine Ozigbo</t>
  </si>
  <si>
    <t>RB*Brown, Brittain - LV</t>
  </si>
  <si>
    <t>QB* Stidham, Jarrett - LV</t>
  </si>
  <si>
    <t>Johnson, Olabisi (ACL)</t>
  </si>
  <si>
    <t>Batson, Cameron</t>
  </si>
  <si>
    <t>TE* Kieft, Ko - TB</t>
  </si>
  <si>
    <t>Kieft, Ko - TB</t>
  </si>
  <si>
    <t>WR*Jones, Tim - JAX</t>
  </si>
  <si>
    <t>WR*Shenault , Laviska - CAR</t>
  </si>
  <si>
    <t>Shenault, Laviska - CAR</t>
  </si>
  <si>
    <t>Williams, Avery - ATL</t>
  </si>
  <si>
    <t>RB*Williams, Avery - ATL</t>
  </si>
  <si>
    <t>RB*Huntley, Caleb - ATL</t>
  </si>
  <si>
    <t>TE*Morris, Quintin - BUF</t>
  </si>
  <si>
    <t>Morris, Quintin</t>
  </si>
  <si>
    <t>RB*Blackshear, Raheem - CAR</t>
  </si>
  <si>
    <t>Blackshear, Raheem - CAR</t>
  </si>
  <si>
    <t>WR*Smith, Shi - CAR</t>
  </si>
  <si>
    <t>TE*Sullivan, Stephen - CAR</t>
  </si>
  <si>
    <t>Sullivan, Stephen - CAR</t>
  </si>
  <si>
    <t>Evans, Darrynton</t>
  </si>
  <si>
    <t>RB*Ebner, Trestan - CHI</t>
  </si>
  <si>
    <t>Wesco, Trevon - CHI</t>
  </si>
  <si>
    <t>TE*Asiasi, Devin - CIN</t>
  </si>
  <si>
    <t>Asiasi, Devin - CIN</t>
  </si>
  <si>
    <t>WR*Felton, Demetric - CLE</t>
  </si>
  <si>
    <t>WR* Turpin, Kavontae - DAL</t>
  </si>
  <si>
    <t>Turpin, Kavontae - DAL</t>
  </si>
  <si>
    <t>TE*Hendershot, Peyton - DAL</t>
  </si>
  <si>
    <t>Hendershot, Peyton - DAL</t>
  </si>
  <si>
    <t>WR*Cleveland, Tyrie - DEN</t>
  </si>
  <si>
    <t>Zylstra, Shane - DET</t>
  </si>
  <si>
    <t>WR*Pattmon, Dezmon - IND</t>
  </si>
  <si>
    <t>Pattmon, Dezmon - IND</t>
  </si>
  <si>
    <t>RB*Hasty, JaMycal - JAX</t>
  </si>
  <si>
    <t>Hasty, JaMycal - JAX</t>
  </si>
  <si>
    <t>WR* Pryor, Kendric - JAX</t>
  </si>
  <si>
    <t>RB*Pacheco, Isiah - KC</t>
  </si>
  <si>
    <t>Pacheco, Isiah - KC</t>
  </si>
  <si>
    <t>TE*Horsted, Jesper - LV</t>
  </si>
  <si>
    <t>Horsted, Jesper - LV</t>
  </si>
  <si>
    <t>RB*Horvath, Zander - LAC</t>
  </si>
  <si>
    <t>Horvath, Zander - LAC</t>
  </si>
  <si>
    <t>WR*McCutcheon, Lance - LAR</t>
  </si>
  <si>
    <t>RB*Ingold, Alec - MIA</t>
  </si>
  <si>
    <t>Ingold, Alec  - MIA</t>
  </si>
  <si>
    <t>WR*Reagor, Jalen - MIN</t>
  </si>
  <si>
    <t>Reagor, Jalen - MIN</t>
  </si>
  <si>
    <t>Hennigan, Thomas</t>
  </si>
  <si>
    <t>Montgomery, Ty</t>
  </si>
  <si>
    <t>WR*Humphrey, Lil'Jordan - NE</t>
  </si>
  <si>
    <t>Humphrey, Lil'Jordan - NE</t>
  </si>
  <si>
    <t>RB*Montgomery, Ty - NE (IR)</t>
  </si>
  <si>
    <t>RB*Myarick, Chris - NYG</t>
  </si>
  <si>
    <t>Myarick, Chris - NYG</t>
  </si>
  <si>
    <t>IR</t>
  </si>
  <si>
    <t>Shepard, Sterling</t>
  </si>
  <si>
    <t>WR*Sills, David - NYG</t>
  </si>
  <si>
    <t>TE*Hudson, Tanner - NYG</t>
  </si>
  <si>
    <t>Hudson, Tanner - NYG</t>
  </si>
  <si>
    <t>QB*Book, Ian - PHI</t>
  </si>
  <si>
    <t>RB*Sermon, Trey - PHI</t>
  </si>
  <si>
    <t>Sermon, Trey - PHI</t>
  </si>
  <si>
    <t>RB*Mitchell, Elijah - SF (IR)</t>
  </si>
  <si>
    <t xml:space="preserve">Elijah Mitchell </t>
  </si>
  <si>
    <t>WR*Hart, Penny - SEA</t>
  </si>
  <si>
    <t>Hart, Penny  - SEA</t>
  </si>
  <si>
    <t>WR*Young, Dareke - SEA</t>
  </si>
  <si>
    <t>WR*Hollister, Cody - TEN</t>
  </si>
  <si>
    <t>Hollister, Cody - TEN</t>
  </si>
  <si>
    <t>WR*Brown, Dyami - wAS</t>
  </si>
  <si>
    <t>Williams, Jonathan - WAS</t>
  </si>
  <si>
    <t>↔, S I</t>
  </si>
  <si>
    <t>Z I</t>
  </si>
  <si>
    <t>Polk, Makai - NYG</t>
  </si>
  <si>
    <t>Fortson, Jody - KC</t>
  </si>
  <si>
    <t>Ollison, Qadree - DAL</t>
  </si>
  <si>
    <t xml:space="preserve">QB </t>
  </si>
  <si>
    <t>Coutee, Keke -IND</t>
  </si>
  <si>
    <t>Sargent, Mekhi - DEN</t>
  </si>
  <si>
    <t>Baylor, BJ - ATL</t>
  </si>
  <si>
    <t>Williams, Preston - CAR</t>
  </si>
  <si>
    <t>Coleman, Tevin - SF</t>
  </si>
  <si>
    <t>Igwebuike, Godwin - SEA</t>
  </si>
  <si>
    <t>Thompson, Darwin - SEA</t>
  </si>
  <si>
    <t>Wims, Javon</t>
  </si>
  <si>
    <t>Board, CJ</t>
  </si>
  <si>
    <t>Sikovits, Bernhard</t>
  </si>
  <si>
    <t>Wesley, Antoine</t>
  </si>
  <si>
    <t>Fitzpatrick, John</t>
  </si>
  <si>
    <t>Badie Tyler</t>
  </si>
  <si>
    <t>Webb, Raleigh</t>
  </si>
  <si>
    <t>Victor, Binjimen</t>
  </si>
  <si>
    <t>Brown, Anthony</t>
  </si>
  <si>
    <t>Mason, Ben</t>
  </si>
  <si>
    <t>TE/FB</t>
  </si>
  <si>
    <t>Ross, Josh</t>
  </si>
  <si>
    <t>Davidson, Zach</t>
  </si>
  <si>
    <t>Barkley, Matt</t>
  </si>
  <si>
    <t>Johnson, Duke</t>
  </si>
  <si>
    <t>Doyle, Tommy</t>
  </si>
  <si>
    <t>Babicz, Josh</t>
  </si>
  <si>
    <t>Williams, Preston</t>
  </si>
  <si>
    <t xml:space="preserve">Saunders, C.J. </t>
  </si>
  <si>
    <t>Thompson, Colin</t>
  </si>
  <si>
    <t>Wright, Derek</t>
  </si>
  <si>
    <t>Roberts, Andre</t>
  </si>
  <si>
    <t>Allen, Chase</t>
  </si>
  <si>
    <t>Peterman, Nathan</t>
  </si>
  <si>
    <t>Webster, Nsimba</t>
  </si>
  <si>
    <t>Browning, Jake</t>
  </si>
  <si>
    <t>Lassiter, Kwamie</t>
  </si>
  <si>
    <t>Bowers, Nick</t>
  </si>
  <si>
    <t>Harris, Clark</t>
  </si>
  <si>
    <t>Daylen Baldwin</t>
  </si>
  <si>
    <t>Josh Rosen</t>
  </si>
  <si>
    <t>Zaire Mitchell-Paden</t>
  </si>
  <si>
    <t>Chester Rogers</t>
  </si>
  <si>
    <t>Jesse James</t>
  </si>
  <si>
    <t>Qadree Ollison</t>
  </si>
  <si>
    <t>Will Grier</t>
  </si>
  <si>
    <t>James Washington</t>
  </si>
  <si>
    <t>Josh Johnson</t>
  </si>
  <si>
    <t>Vyncint Smith</t>
  </si>
  <si>
    <t>Dominique Dafney</t>
  </si>
  <si>
    <t>Darrius Shepherd</t>
  </si>
  <si>
    <t>Tim Patrick</t>
  </si>
  <si>
    <t>Damarea Crockett</t>
  </si>
  <si>
    <t>Maurice Alexander</t>
  </si>
  <si>
    <t>Tim Boyle</t>
  </si>
  <si>
    <t>Garrett Griffin</t>
  </si>
  <si>
    <t>Jermar Jefferson</t>
  </si>
  <si>
    <t>Trinity Benson</t>
  </si>
  <si>
    <t>Danny Etling</t>
  </si>
  <si>
    <t>Travis Fulgham</t>
  </si>
  <si>
    <t>Tyler Goodson</t>
  </si>
  <si>
    <t>Juwann Winfree</t>
  </si>
  <si>
    <t xml:space="preserve">Mason Schreck </t>
  </si>
  <si>
    <t>Jeff Driskel</t>
  </si>
  <si>
    <t>Royce Freeman</t>
  </si>
  <si>
    <t>Chris Conley</t>
  </si>
  <si>
    <t>Andrew Olgetree</t>
  </si>
  <si>
    <t>Kevin Austin, Jr.</t>
  </si>
  <si>
    <t>Gerrit Prince</t>
  </si>
  <si>
    <t>Mekhi Sargent</t>
  </si>
  <si>
    <t>E.J. Perry</t>
  </si>
  <si>
    <t>Seth Williams</t>
  </si>
  <si>
    <t>Cornell Powell</t>
  </si>
  <si>
    <t>Jordan Franks</t>
  </si>
  <si>
    <t>Chris Oladokun</t>
  </si>
  <si>
    <t>Blake Bell</t>
  </si>
  <si>
    <t>Chris Lacy</t>
  </si>
  <si>
    <t>Cole Fotheringham</t>
  </si>
  <si>
    <t>Chase Garbers</t>
  </si>
  <si>
    <t>Austin Walter</t>
  </si>
  <si>
    <t>Isaiah Zuber</t>
  </si>
  <si>
    <t>Stoner, Dillon</t>
  </si>
  <si>
    <t>Larry Rountree</t>
  </si>
  <si>
    <t>Joe Reed</t>
  </si>
  <si>
    <t>Hunter Kampmoyer</t>
  </si>
  <si>
    <t>John Hightower</t>
  </si>
  <si>
    <t>Ronnie Rivers</t>
  </si>
  <si>
    <t>Rivers, Ronnie - LAR</t>
  </si>
  <si>
    <t>Austin Trammell</t>
  </si>
  <si>
    <t>Jared Pinkney</t>
  </si>
  <si>
    <t>Jacob Harris</t>
  </si>
  <si>
    <t>Roger Carter, Jr.</t>
  </si>
  <si>
    <t>Braylon Sanders</t>
  </si>
  <si>
    <t>Freddie Swain</t>
  </si>
  <si>
    <t>ZaQuandre White</t>
  </si>
  <si>
    <t xml:space="preserve">Adam Shaheen </t>
  </si>
  <si>
    <t>Dan Chisena</t>
  </si>
  <si>
    <t>Trishton Jackson</t>
  </si>
  <si>
    <t>Bryant Koback</t>
  </si>
  <si>
    <t>Jacob Hollister</t>
  </si>
  <si>
    <t>Travis Toivonen</t>
  </si>
  <si>
    <t>Lynn Bowden</t>
  </si>
  <si>
    <t>Tre Nixon</t>
  </si>
  <si>
    <t>Matt Sokol</t>
  </si>
  <si>
    <t>Scotty Washington</t>
  </si>
  <si>
    <t>JJ Taylor</t>
  </si>
  <si>
    <t>Lucas Krull</t>
  </si>
  <si>
    <t>Kirk Merritt</t>
  </si>
  <si>
    <t>Dylan Soehner</t>
  </si>
  <si>
    <t>Kawaan Baker (Suspended)</t>
  </si>
  <si>
    <t>Davis Webb</t>
  </si>
  <si>
    <t>Jashaun Corbin</t>
  </si>
  <si>
    <t>Kalil Pimpleton</t>
  </si>
  <si>
    <t>Makai Polk</t>
  </si>
  <si>
    <t>Tarik Black</t>
  </si>
  <si>
    <t>Craig James</t>
  </si>
  <si>
    <t>Chris Streveler</t>
  </si>
  <si>
    <t>Devon Allen</t>
  </si>
  <si>
    <t>Cody White</t>
  </si>
  <si>
    <t>Rodney Williams</t>
  </si>
  <si>
    <t>Malik Turner</t>
  </si>
  <si>
    <t>Tay Martin</t>
  </si>
  <si>
    <t>Tevin Coleman</t>
  </si>
  <si>
    <t>Troy Fumagalli</t>
  </si>
  <si>
    <t>Kurt Benkert</t>
  </si>
  <si>
    <t>Willie Snead</t>
  </si>
  <si>
    <t>Trey Lance</t>
  </si>
  <si>
    <t>JJ Arcega-Whiteside</t>
  </si>
  <si>
    <t>Cade Johnson</t>
  </si>
  <si>
    <t>Bo Melton</t>
  </si>
  <si>
    <t>Tyler Mabry</t>
  </si>
  <si>
    <t>Darwin Thompson</t>
  </si>
  <si>
    <t>Sean Mannion</t>
  </si>
  <si>
    <t>Travis Homer</t>
  </si>
  <si>
    <t>Cody Thompson</t>
  </si>
  <si>
    <t>Ryan Griffin</t>
  </si>
  <si>
    <t>Cole Beasley</t>
  </si>
  <si>
    <t>Deven Thompkins</t>
  </si>
  <si>
    <t>Patrick Laird</t>
  </si>
  <si>
    <t>Kaylon Geiger</t>
  </si>
  <si>
    <t>Logan Woodside</t>
  </si>
  <si>
    <t>Dez Fitzpatrick</t>
  </si>
  <si>
    <t>Mason Kinsey</t>
  </si>
  <si>
    <t>Thomas Odukoya</t>
  </si>
  <si>
    <t>Racey McMath</t>
  </si>
  <si>
    <t>Trenton Cannon</t>
  </si>
  <si>
    <t>Alex Erickson</t>
  </si>
  <si>
    <t>Michel Marken</t>
  </si>
  <si>
    <t>Kyric McGowan</t>
  </si>
  <si>
    <t>Jaret Patterson</t>
  </si>
  <si>
    <t>Eli Wolf</t>
  </si>
  <si>
    <t>Curtis Hodges</t>
  </si>
  <si>
    <t>QB*McCoy, Colt - ARI</t>
  </si>
  <si>
    <t>Brown, Marquise</t>
  </si>
  <si>
    <t>WR*Anderson, Robbie - ARI</t>
  </si>
  <si>
    <t>Patterson, Cordarrrelle</t>
  </si>
  <si>
    <t>Williams, Damien</t>
  </si>
  <si>
    <t>Bernhardt, Jared</t>
  </si>
  <si>
    <t>RB*Gilliam, Reggie - BUF</t>
  </si>
  <si>
    <t>Gilliam, Reggie - BUF</t>
  </si>
  <si>
    <t>Crowder, Jamison</t>
  </si>
  <si>
    <t>WR*Marshall, Terrace - CAR</t>
  </si>
  <si>
    <t>TE*Tonges, Jake - CHI</t>
  </si>
  <si>
    <t>Tonges, Jake - CHI</t>
  </si>
  <si>
    <t>Mond, Kellen</t>
  </si>
  <si>
    <t>Dowdle, Rico</t>
  </si>
  <si>
    <t>Fehoko, Simi</t>
  </si>
  <si>
    <t>Boone, Mike</t>
  </si>
  <si>
    <t xml:space="preserve">Williams, Javonte </t>
  </si>
  <si>
    <t>Cephus, Quintez</t>
  </si>
  <si>
    <t>WR*Toure, Samori - GB</t>
  </si>
  <si>
    <t xml:space="preserve">Smith, Vyncint </t>
  </si>
  <si>
    <t>Wydermyer, Jalen</t>
  </si>
  <si>
    <t>Fearnea, Ethan</t>
  </si>
  <si>
    <t>Patmon, Dezmon</t>
  </si>
  <si>
    <t>Kalinic, Nikola</t>
  </si>
  <si>
    <t>Ihimr Smith-Marsette</t>
  </si>
  <si>
    <t>Jerrion Ealy (SUS)</t>
  </si>
  <si>
    <t>WR*Turner, DJ - LV</t>
  </si>
  <si>
    <t>Turner, DJ - LV</t>
  </si>
  <si>
    <t>Albert Wilson</t>
  </si>
  <si>
    <t>Keelan Doss</t>
  </si>
  <si>
    <t>La'Michal Perine</t>
  </si>
  <si>
    <t>Reid Sinnett</t>
  </si>
  <si>
    <t>Calvin Jackson</t>
  </si>
  <si>
    <t>Cethan Carter</t>
  </si>
  <si>
    <t xml:space="preserve">Chandler, Ty </t>
  </si>
  <si>
    <t>Blake Proehl</t>
  </si>
  <si>
    <t>Garrett Gilbert</t>
  </si>
  <si>
    <t>Deonte, Harty</t>
  </si>
  <si>
    <t>Shaeed, Rashid - NO</t>
  </si>
  <si>
    <t>Dre Miller</t>
  </si>
  <si>
    <t>Diontae Spencer</t>
  </si>
  <si>
    <t>Irvin Charles</t>
  </si>
  <si>
    <t>Breece Hall</t>
  </si>
  <si>
    <t>Rodney Adams</t>
  </si>
  <si>
    <t>RB*Robinson, James - NYJ</t>
  </si>
  <si>
    <t>Robinson, James - NYJ</t>
  </si>
  <si>
    <t>WR*Covey, Britain - PHI</t>
  </si>
  <si>
    <t>Covey, Britain - PHI</t>
  </si>
  <si>
    <t>Greg Ward</t>
  </si>
  <si>
    <t>QB*Purdy, Brock - SF</t>
  </si>
  <si>
    <t>RB*McCaffrey, Christian - SF</t>
  </si>
  <si>
    <t>McCaffrey, Christian - SF</t>
  </si>
  <si>
    <t>RB*Jones, Tony - SEA</t>
  </si>
  <si>
    <t>Jones, Tony - SEA</t>
  </si>
  <si>
    <t>Kyle Phillips</t>
  </si>
  <si>
    <t>Julius Chestnut</t>
  </si>
  <si>
    <t>Carson Wentz</t>
  </si>
  <si>
    <t>Jake Fromm</t>
  </si>
  <si>
    <t>Alex Armah</t>
  </si>
  <si>
    <t>Kawaan Baker</t>
  </si>
  <si>
    <t>Shane Zylstra</t>
  </si>
  <si>
    <t>Brandon Johnson</t>
  </si>
  <si>
    <t>Seth Green</t>
  </si>
  <si>
    <t>Miller Forristall</t>
  </si>
  <si>
    <t>Johnson, KeeSEan</t>
  </si>
  <si>
    <t>Isabella, Andy</t>
  </si>
  <si>
    <t>Jackson, DeSean</t>
  </si>
  <si>
    <t>WR*Jackson, DeSean - BAL</t>
  </si>
  <si>
    <t>Ali, Josh</t>
  </si>
  <si>
    <t>Baylor, B.J.</t>
  </si>
  <si>
    <t>Williams, Ty'Son</t>
  </si>
  <si>
    <t>Clement, Corey</t>
  </si>
  <si>
    <t>WR*Toney, Kadarius - KC</t>
  </si>
  <si>
    <t>Toney, Kadarius - KC</t>
  </si>
  <si>
    <t>RB*Williams, Damien - ATL</t>
  </si>
  <si>
    <t>WR*Winfree, Jawann - GB</t>
  </si>
  <si>
    <t>RB*Rivers, Ronnie - LAR</t>
  </si>
  <si>
    <t>QB*Hoyer, Brian - NE</t>
  </si>
  <si>
    <t>RB* Harris, Kevin - NE</t>
  </si>
  <si>
    <t>WR*Thornton, Tyquan - NE</t>
  </si>
  <si>
    <t>WR*Kinsey, Mason - TEN</t>
  </si>
  <si>
    <t>* See Conley for difference.</t>
  </si>
  <si>
    <t>Anderson, Robbie - ARI</t>
  </si>
  <si>
    <t>Morris, Quintin - BUF</t>
  </si>
  <si>
    <t>Ricci, Giovani - CAR</t>
  </si>
  <si>
    <t>Shenault , Laviska - CAR</t>
  </si>
  <si>
    <t xml:space="preserve"> Turpin, Kavontae - DAL</t>
  </si>
  <si>
    <t>Sudfeld, Nate - DET</t>
  </si>
  <si>
    <t xml:space="preserve"> Pryor, Kendric - JAX</t>
  </si>
  <si>
    <t>Ingold, Alec - MIA</t>
  </si>
  <si>
    <t>Montgomery, Ty - NE (IR)</t>
  </si>
  <si>
    <t>Book, Ian - PHI</t>
  </si>
  <si>
    <t>Mitchell, Elijah - SF (IR)</t>
  </si>
  <si>
    <t>Brown, Dyami - wAS</t>
  </si>
  <si>
    <t>RB*Gordon, Melvin - KC</t>
  </si>
  <si>
    <t>Gordon, Melvin - KC</t>
  </si>
  <si>
    <t xml:space="preserve">Robinson, Allen </t>
  </si>
  <si>
    <t>Jonathan Ward</t>
  </si>
  <si>
    <t>Reggie Roberson</t>
  </si>
  <si>
    <t>Ertz, Zach</t>
  </si>
  <si>
    <t>Pierce, Chris</t>
  </si>
  <si>
    <t>Cooper, Pharoh</t>
  </si>
  <si>
    <t>Williams, Darrel</t>
  </si>
  <si>
    <t>Pitts, Kyle</t>
  </si>
  <si>
    <t>Emezie, Emeka</t>
  </si>
  <si>
    <t>Fisk, Tucker</t>
  </si>
  <si>
    <t>WR*Darby, Frank - ATL</t>
  </si>
  <si>
    <t>Henry, Ra'Shaun</t>
  </si>
  <si>
    <t>Raine, John</t>
  </si>
  <si>
    <t>Bateman, Rashod</t>
  </si>
  <si>
    <t>TE*Kolar, Charlie - BAL</t>
  </si>
  <si>
    <t>Kumerow, Jake</t>
  </si>
  <si>
    <t>Brown, John</t>
  </si>
  <si>
    <t>Coulter, Isaiah</t>
  </si>
  <si>
    <t>McCrary, Nate</t>
  </si>
  <si>
    <t>Brown, Spencer</t>
  </si>
  <si>
    <t>TE*Ricci, Giovani - CAR</t>
  </si>
  <si>
    <t>Herbert, Khalil</t>
  </si>
  <si>
    <t>Mooney, Darnell</t>
  </si>
  <si>
    <t>Tonges, Jake</t>
  </si>
  <si>
    <t>WR*Mooney, Darnell - CHI (IR)</t>
  </si>
  <si>
    <t>RB*Evans, Darrynton - CHI</t>
  </si>
  <si>
    <t>Johnson, Tyron</t>
  </si>
  <si>
    <t>RB*Ford, Jerome - CLE</t>
  </si>
  <si>
    <t>TE*McKeon, Sean - DAL</t>
  </si>
  <si>
    <t>RB*Davis, Malik - DAL</t>
  </si>
  <si>
    <t>Davis, Malik - DAL</t>
  </si>
  <si>
    <t>Edmons, Chase</t>
  </si>
  <si>
    <t>TE*Zylstra, Shane - DET</t>
  </si>
  <si>
    <t>Nick Guggemos</t>
  </si>
  <si>
    <t>Patrick Taylor</t>
  </si>
  <si>
    <t>WR*Rodgers, Amari - HOU</t>
  </si>
  <si>
    <t>Rodgers, Amari - HOU</t>
  </si>
  <si>
    <t>TE*Quitoriano, Teagan - HOU</t>
  </si>
  <si>
    <t xml:space="preserve">Drew Etrada </t>
  </si>
  <si>
    <t>Davion Davis</t>
  </si>
  <si>
    <t>WR*Coutee, Keke - IND</t>
  </si>
  <si>
    <t>Calvin Ridley</t>
  </si>
  <si>
    <t>QB*Buechele, Shane - KC</t>
  </si>
  <si>
    <t>Clyde Edwards-Helaire</t>
  </si>
  <si>
    <t>Bryan Edwards</t>
  </si>
  <si>
    <t>Kendall Blanton</t>
  </si>
  <si>
    <t>WR*Bandy, Michael - LAC</t>
  </si>
  <si>
    <t>Bandy, Michael - LAC</t>
  </si>
  <si>
    <t>WR*Moore, Jason - LAC</t>
  </si>
  <si>
    <t>TE*Smartt, Stone - LAC</t>
  </si>
  <si>
    <t>RB*Williams, Kyren - LAC</t>
  </si>
  <si>
    <t>Malcolm Brown</t>
  </si>
  <si>
    <t>Kupp, Cooper</t>
  </si>
  <si>
    <t>RB*Ahmed, Salvion - MIA</t>
  </si>
  <si>
    <t>TE*Conner, Tanner - MIA</t>
  </si>
  <si>
    <t>Conner, Tanner - MIA</t>
  </si>
  <si>
    <t>TE*Hockenson, T.J. - MIN</t>
  </si>
  <si>
    <t>Hockenson, T.J. - MIN</t>
  </si>
  <si>
    <t>TE*Muse, Nick - MIN</t>
  </si>
  <si>
    <t>James O'Shaughnessy</t>
  </si>
  <si>
    <t>Smith, Irv</t>
  </si>
  <si>
    <t>Derrick Gore</t>
  </si>
  <si>
    <t>J.P. Holtz</t>
  </si>
  <si>
    <t>Thomas, Michael</t>
  </si>
  <si>
    <t>WR*Hodgins, Isaiah - NYG</t>
  </si>
  <si>
    <t>Marcus Johnson</t>
  </si>
  <si>
    <t>TE*Cager, Lawrence - NYG</t>
  </si>
  <si>
    <t>Cager, Lawrence - NYG</t>
  </si>
  <si>
    <t>Robinson, Wan'Dale</t>
  </si>
  <si>
    <t>Nick Vannett</t>
  </si>
  <si>
    <t>Platzgummer, Sandro</t>
  </si>
  <si>
    <t>TE*Yeboah, Kenny - NYJ</t>
  </si>
  <si>
    <t>Yeboah, Kenny - NYJ</t>
  </si>
  <si>
    <t>TE*Jackson-Tyree-PHI</t>
  </si>
  <si>
    <t xml:space="preserve">Goedert, Dallas </t>
  </si>
  <si>
    <t>Noah Togiai</t>
  </si>
  <si>
    <t>Rashaad Penney</t>
  </si>
  <si>
    <t>Dee Esrkidge</t>
  </si>
  <si>
    <t>Laquon Treadwell</t>
  </si>
  <si>
    <t>Godwin Igwebuike</t>
  </si>
  <si>
    <t>Tyler Johnson</t>
  </si>
  <si>
    <t>TE*Radar, Kevin - TEN</t>
  </si>
  <si>
    <t>Radar, Kevin - TEN</t>
  </si>
  <si>
    <t>Drew White</t>
  </si>
  <si>
    <t>RB*Clement, Corey - ARI</t>
  </si>
  <si>
    <t>RB*Hines, Nyheim</t>
  </si>
  <si>
    <t>RB*Johnson, Duke - BUF</t>
  </si>
  <si>
    <t>WR*Claypool, Chase - CHI</t>
  </si>
  <si>
    <t>Claypool, Chase - CHI</t>
  </si>
  <si>
    <t>WR*Irwin, Trent - CIN</t>
  </si>
  <si>
    <t>TE*Forristall, Miller - CLE</t>
  </si>
  <si>
    <t>RB*Edmonds, Chase - DEN</t>
  </si>
  <si>
    <t>WR*Johnson, Tyron - HOU</t>
  </si>
  <si>
    <t>Johnson, Tyron - HOU</t>
  </si>
  <si>
    <t>WR*Camp, Jalen - HOU</t>
  </si>
  <si>
    <t>RB*Moss, Zach - IND</t>
  </si>
  <si>
    <t>RB*Wilkins, Jordan - IND</t>
  </si>
  <si>
    <t>Wilson, Jeff - MIA</t>
  </si>
  <si>
    <t>QB*Lance, Trey - SF</t>
  </si>
  <si>
    <t>RB*Coleman, Tevin - SF</t>
  </si>
  <si>
    <t>↔ I</t>
  </si>
  <si>
    <t>Mond, Kellen - CLE</t>
  </si>
  <si>
    <t>↑ I</t>
  </si>
  <si>
    <t>Williams, TySon - ARI</t>
  </si>
  <si>
    <t>M I</t>
  </si>
  <si>
    <t>Smith-Marsette, Ihmir - KC</t>
  </si>
  <si>
    <t>Clement, Corey - ARI</t>
  </si>
  <si>
    <t>Hines, Nyheim</t>
  </si>
  <si>
    <t>Darby, Frank - ATL</t>
  </si>
  <si>
    <t>Mooney, Darnell - CHI (IR)</t>
  </si>
  <si>
    <t>Moss, Zach - IND</t>
  </si>
  <si>
    <t>Wilkins, Jordan - IND</t>
  </si>
  <si>
    <t>Buechele, Shane - KC</t>
  </si>
  <si>
    <t>Win-Now Cheatsheet (Building to Contend In 2023-2025)</t>
  </si>
  <si>
    <t>Long Build Cheat Sheet 2025-2027</t>
  </si>
  <si>
    <t>Dobbs, Josh - TEN</t>
  </si>
  <si>
    <t>Reyes, Sammis - CHI</t>
  </si>
  <si>
    <t>Hodgins, Isaiah - HYG</t>
  </si>
  <si>
    <t>M I R</t>
  </si>
  <si>
    <t>Trammel, Austin - LAR</t>
  </si>
  <si>
    <t>Ridley, Calvin - JAX</t>
  </si>
  <si>
    <t>Baldwin, Daylen - CLE</t>
  </si>
  <si>
    <t>Moss, Zack - IND</t>
  </si>
  <si>
    <t>Benjamin, Eno - NO</t>
  </si>
  <si>
    <t>Edmonds, Chase - DEN</t>
  </si>
  <si>
    <t>S, R</t>
  </si>
  <si>
    <t>↔  R</t>
  </si>
  <si>
    <t>↔ , S R</t>
  </si>
  <si>
    <t>M  R</t>
  </si>
  <si>
    <t>Darden, Jaelon - CLE</t>
  </si>
  <si>
    <t>↕  R</t>
  </si>
  <si>
    <t>Z I R</t>
  </si>
  <si>
    <t>S R I</t>
  </si>
  <si>
    <t xml:space="preserve">I, M </t>
  </si>
  <si>
    <t>Commentary</t>
  </si>
  <si>
    <t>The best quarterback in the game with a solid OL and a coaching staff that maximizes offensive skill talent in the passing game.</t>
  </si>
  <si>
    <t>You could almost say the same things about Allen and his situation as I did with Mahomes. Mahomes and his weapons are just a little better.</t>
  </si>
  <si>
    <t xml:space="preserve">One of the top route runners and ball winners in the game who can play all three receiver positions. </t>
  </si>
  <si>
    <t xml:space="preserve">The best deep threat in the game and one of the best after the catch who can also use his speed to win most routes on the tree. </t>
  </si>
  <si>
    <t xml:space="preserve">If you put Chase as the top receiver, I have no argument. Great route runner, terrific deep threat, and among the best after the catch. </t>
  </si>
  <si>
    <t xml:space="preserve">The former first-round pick has a legitimate argument that he's the best fantasy weapon at the running back position but Ekeler's health history has been a little better. </t>
  </si>
  <si>
    <t xml:space="preserve">Burrow may not have the physical skills of the top three QBs on my list, but he has the best trio of receivers and running back of the QBs in this tier. </t>
  </si>
  <si>
    <t>He's a fantasy WR1 in an elite TE's build. Fantasy TE production ages a little slower than WRs and RBs, so he's still viable this early in win-now formats.</t>
  </si>
  <si>
    <t xml:space="preserve">If age were merely a number Adams would be neck and neck with the first three receivers in this tier. </t>
  </si>
  <si>
    <t xml:space="preserve">RE: Adams Commentary…Ditto for Diggs. </t>
  </si>
  <si>
    <t>The King had fewer weapons, a worse offensive line, and quarterback injuries, and he still delivered. Take it year by glorious year.</t>
  </si>
  <si>
    <t xml:space="preserve">Terrific talent who returned to form. He still has boom-bust games due to his decision-making style and where he lands as a free agent are still minor questions. </t>
  </si>
  <si>
    <t xml:space="preserve">Departures from the Colts OL after 2021 derailed this offense in 2022. Taylor should be healthy and ready to roll. He was good when he played. </t>
  </si>
  <si>
    <t xml:space="preserve">I have no argument with Lamb being 3-4 spots higher on this board, but that's why tiers are a better format for valuation. Top all-around receiver in the NFL. </t>
  </si>
  <si>
    <t>RE: CeeDee Lamb Commentary…Ditto for Brown</t>
  </si>
  <si>
    <t xml:space="preserve">If not for his injuries, an aging Matt Stafford, and whispers of Sean McVay's departure, he'd be in the top part of this tier. </t>
  </si>
  <si>
    <t xml:space="preserve">Arguably underrating him at this point of the tier, but hard to be dissatisfied with Waddle as a fantasy team's top WR. </t>
  </si>
  <si>
    <t xml:space="preserve">Rising fast and without the level of surrounding talent we see in Buffalo, KC, or Cincinnati. </t>
  </si>
  <si>
    <t xml:space="preserve">Jackson and significant parts of his supporting cast haven't been healthy at the same time for two years. If that changes, he's a top-10 value. </t>
  </si>
  <si>
    <t>Cooper has always been a strong route runner. His approach has matured into that of a great professional on a team with weapons that should help him sustain WR1 value.</t>
  </si>
  <si>
    <t xml:space="preserve">This may be a premature valuation of Olave, statistically, but we saw enough during the first eight weeks to know he's on his way to this value if not greater heights. </t>
  </si>
  <si>
    <t xml:space="preserve">St. Brown is what Giants fans and draftniks thought Sterling Shepard would become. This spot is closer to his ceiling of value than Olave's. </t>
  </si>
  <si>
    <t>Godwin produced despite a bad OL and still recovering from a late-2021 ACL tear. He should be closer to his Justin Jefferson-like versatility in 2023. QB will be a factor.</t>
  </si>
  <si>
    <t xml:space="preserve">In non-PPR formats, Metcalf is near the top of the tier. </t>
  </si>
  <si>
    <t xml:space="preserve">A top-shelf WR2 who has some analysts arguing that he's better than JaMarr Chase. That's a compliment to Higgins' skills, even if not true. </t>
  </si>
  <si>
    <t xml:space="preserve">If Dobbins recovers the rest of his speed and acceleration, he'll be up there with Jonathan Taylor. Good signs from him late in 2022. </t>
  </si>
  <si>
    <t xml:space="preserve">The next two years are likely Jones' swan song as a starter. </t>
  </si>
  <si>
    <t>Strictly football: Watson regained his form and has the weapons to make the Browns an AFC contender and fantasy powerhouse along the lines of KC, CIN, JAX, and BUF.</t>
  </si>
  <si>
    <t xml:space="preserve">A dynamic weapon who is more of a WR2 as a route stylist. His YAC and temp RB usage out of desperation was a mirage for his fantasy ceiling. </t>
  </si>
  <si>
    <t xml:space="preserve">Harris is a dented can in dynasty spaces due to OL play, QB play, and a foot injury. He's a good back capable of being in the top tier. Buy low. </t>
  </si>
  <si>
    <t xml:space="preserve">Stevenson has worked his way from a 2,000-yard JUCO talent who rumbled over people at 250 pounds to an NFL feature back who can do it all. </t>
  </si>
  <si>
    <t>Akers' December has been this impressive on film after such poor start. I'd be thrilled with him as my RB2 and ok with him as an RB1.</t>
  </si>
  <si>
    <t>Kirk is one of those rare players who the NFL has regarded as a WR2 type who can be so much more. He's entering his prime and about to be what Robert Woods was in LA.</t>
  </si>
  <si>
    <t xml:space="preserve">The swan song is near. </t>
  </si>
  <si>
    <t>A frustrating player to consider as a WR1 this year and the likely departure of Tom Brady could keep Evans out of that tier in 2023, if not the rest of his career.</t>
  </si>
  <si>
    <t xml:space="preserve">A complete oddball WR whose form as a pass catcher is awful, but it doesn't matter. If he had better QB play, he'd be a WR1. </t>
  </si>
  <si>
    <t>A compelling talent who must stay healthy and that's been a concern.</t>
  </si>
  <si>
    <t xml:space="preserve">Smith is a great jumping-off point for commentary about QB development. There's no reason to believe 2022 was a fluke. </t>
  </si>
  <si>
    <t>Herbert is a solid QB1 with the potential to deliver value in the next tier up when his weapons are healthy.</t>
  </si>
  <si>
    <t>Hall looked every bit as promising in the NFL as his Iowa State tape. He may need a year to get right, so this ranking is factoring 2024 more than 2023. Otherwise, he's lower.</t>
  </si>
  <si>
    <t xml:space="preserve">A quality player who is in that Higgins-Williams style of receiver but used more for his YAC on crossing routes. </t>
  </si>
  <si>
    <t xml:space="preserve">Aiyuk is developing into a good pro. His ceiling may be capped in a loaded offense if the quarterback is an executor more than a playmaker. </t>
  </si>
  <si>
    <t xml:space="preserve">Ridley is a compelling big-play artist with gaffes as a pass catcher. He's a good player who could help Trevor Lawrence generate elite QB production. </t>
  </si>
  <si>
    <t xml:space="preserve">If the Ravens can stay healthy on offense, Andrews will be a discount value here. </t>
  </si>
  <si>
    <t xml:space="preserve">If Kittle can stay healthy, he and Andrews are the two tight ends capable of reaching the Kelce tier. </t>
  </si>
  <si>
    <t>The ultimate boom-bust producer play-to-play. A dynamic speedster with hands who is a more advanced version of Jerick McKinnon but still error-prone.</t>
  </si>
  <si>
    <t>I'm a believer in Watson's skills and expect to see him continue to refine some catch-point lapses that should lead to an emergence in 2023 and greater heights in '24.</t>
  </si>
  <si>
    <t xml:space="preserve">Bateman was off to a strong start before getting hurt. </t>
  </si>
  <si>
    <t xml:space="preserve">Diontae Johnson may be the safest of the Steelers receivers due to volume in the short passing game. His QB/OL play will dictate his upside. </t>
  </si>
  <si>
    <t xml:space="preserve">Pierce has the talent to deliver top-15 production. He needs the supporting cast for him to get there. </t>
  </si>
  <si>
    <t xml:space="preserve">Samuel had one of his best fantasy seasons as a pro and there's still reason to believe he could reach a higher ceiling with a better QB. </t>
  </si>
  <si>
    <t xml:space="preserve">A good fantasy QB who provides value relative to his typical cost but he's in that age range where it's year-to-year with him. </t>
  </si>
  <si>
    <t xml:space="preserve">Versatile, powerful, and paired with an excellent veteran, Dillon's ceiling remains capped. </t>
  </si>
  <si>
    <t xml:space="preserve">It may take Williams 2023 to return to form. Will this team allow him to be the lead back? If so, his ceiling will be higher in 2024. </t>
  </si>
  <si>
    <t xml:space="preserve">Another safe bet in a loaded offense. Decent value. </t>
  </si>
  <si>
    <t xml:space="preserve">When he was healthy, Thomas looked like the player he was pre-injury. Can he stay healthy? If so, he'll be a great discount. If not, he's going to drop 50-90 spots more. </t>
  </si>
  <si>
    <t>London has a real shot to climb this tier rapidly if Atlanta solves its QB issue.</t>
  </si>
  <si>
    <t xml:space="preserve">Whether it's an injury to Samuel or McLaurin and/or a QB upgrade, Dotson has the skills to climb to fantasy WR2 relevance, perhaps higher. </t>
  </si>
  <si>
    <t>A good RB who is criticized for his lack of speed and hard-cutting style. Still room in the league for his skills. But a lot of vet RBs are on the market. RB2 type but RB3 future?</t>
  </si>
  <si>
    <t>The head injuries are a concern. There are also concerns opposing defenses have figured out what he doesn’t do well. Can he overcome both obstacles? Great weapons.</t>
  </si>
  <si>
    <t xml:space="preserve">If Prescott has the surrounding talent, he can deliver top-five production. He's an ideal committee QB for fantasy purposes. </t>
  </si>
  <si>
    <t>Wilson's film was better than the hate during the first month. Then, the wheels fell off the offense and Wilson's game also deteriorated. I'll bet a on a rebound at this value.</t>
  </si>
  <si>
    <t>Patterson will always have a bit of a "what if" to his career narrative. When healthy, he can author RB1 production. Age has capped that sustainable production fast.</t>
  </si>
  <si>
    <t xml:space="preserve">A good slot receiver on a strong offense who can offer solid WR3 or strong WR4 value on a weekly basis. </t>
  </si>
  <si>
    <t xml:space="preserve">Pacheco performed to my expectations as a contributor with potential to develop into a starter. He still has work to do with decision-making and to get stronger. </t>
  </si>
  <si>
    <t>A skilled runner lacking the draft capital and outlandish athletic traits that front offices admire. He gets the job done. Expect him to have a role, even with another RB in tow.</t>
  </si>
  <si>
    <t>Robinson has a higher ceiling but it depends on the stability of the regime, the quarterback, and Antonio Gibson. Robinson has value and is worth a roster spot with future upside.</t>
  </si>
  <si>
    <t xml:space="preserve">Expect a better year in 2023 that will get him in range of WR3-WR4 value. </t>
  </si>
  <si>
    <t>Carter is an able contributor with more potential than his current usage. He may be the Giovani Bernard of this era. That's not very reliable year-to-year for fantasy as a starter.</t>
  </si>
  <si>
    <t xml:space="preserve">When healthy, he's a viable complement for the 49ers' offense who can help Kyle Shanahan create gameplans that help the team but hurt fantasy GMs. </t>
  </si>
  <si>
    <t xml:space="preserve">Edwards may have some years left as a RZ specialist and closeout back who can deliver a lot more if JK Dobbins can't stay healthy. </t>
  </si>
  <si>
    <t xml:space="preserve">Njoku can be a weapon for the offense, but he's not ever going to be the primary weapon. Low-end TE1 value in fantasy is his upside. </t>
  </si>
  <si>
    <t>Everett is a better bye-week option than weekly producer in this offense when its passing game is healthy.</t>
  </si>
  <si>
    <t xml:space="preserve">Tonyan has had two games where he was more than an afterthought. If he can prove being one year removed from an ACL tear is the difference, he could ascend. </t>
  </si>
  <si>
    <t xml:space="preserve">A good big-play receiver who can do more than what the Ravens ask of him. </t>
  </si>
  <si>
    <t xml:space="preserve">A big-play rookie who needs to sharpen his work at the catch point and improve his reading of defenses as a route runner. </t>
  </si>
  <si>
    <t>Pickett has earned another year to prove he can develop into an NFL starter.</t>
  </si>
  <si>
    <t>There's a lot of speculation about Lance. Could he be traded? Could Brock Purdy beat him out? I still believe in his abilities to hold or buy low.</t>
  </si>
  <si>
    <t xml:space="preserve">Ingram moved into the RB2 spot on the depth chart but rarely earns touches. When he has, he has looked promising. Still a good cheap investment. </t>
  </si>
  <si>
    <t>Hodgins fits well in the Giants offense as a red zone specialist and big slot.</t>
  </si>
  <si>
    <t xml:space="preserve">Thornton will be expected to take a big step forward in 2023. </t>
  </si>
  <si>
    <t xml:space="preserve">Warren outplayed the Steelers' depth chart. He's a good receiver with a low center of gravity. He's a capable backup. </t>
  </si>
  <si>
    <t>Moss played his way into a roster spot in Buffalo when most counted him out. It got him traded to a team will he has performed admirably enough to be the backup in 2023.</t>
  </si>
  <si>
    <t xml:space="preserve">Knight was an underrated rookie who benefitted from a decimated Jets' depth chart. He's a capable contributor but unlikely a long-term starter. </t>
  </si>
  <si>
    <t xml:space="preserve">Ford could be one injury away from starting in Cleveland and he's talented enough to produce when called upon. </t>
  </si>
  <si>
    <t xml:space="preserve">Brown has excellent catch-point tools but he's not explosive. </t>
  </si>
  <si>
    <t xml:space="preserve">Otton has the skills to elevate his game and become a fantasy starter but will he have the quarterback to support him? </t>
  </si>
  <si>
    <t xml:space="preserve">Thomas developed into a good pass-catching weapon but he's older and his quarterback play is unstable. </t>
  </si>
  <si>
    <t xml:space="preserve">Dulcich has been steady in the box score. He must improve his blocking and route running. If he does, he could become a long-term starter. </t>
  </si>
  <si>
    <t xml:space="preserve">McBride should be 2-3 tiers higher by 2024. Buy low. </t>
  </si>
  <si>
    <t xml:space="preserve">McKenzie is a better slot receiver for his team than he is a fantasy option. </t>
  </si>
  <si>
    <t>Watkins should retain his role as the 4th/5th option in the Eagles' rotation in 2023.</t>
  </si>
  <si>
    <t xml:space="preserve">Hollins is a big-play option in the play-action game who benefits from long-developing plays and it makes him a boom-bust weekly option. </t>
  </si>
  <si>
    <t xml:space="preserve">The big question is whether Beckham's knee is healthy enough for him to return to the NFL as a starter. </t>
  </si>
  <si>
    <t xml:space="preserve">Athletic but not a primary option, he should outperform this value with surrounding talent that helps him earn viable matchups. </t>
  </si>
  <si>
    <t>Woods had moments of production and coupled with the rest of the tight end room, could be in line for the starting role in 2023.</t>
  </si>
  <si>
    <t xml:space="preserve">Likley was a camp favorite, but he's not overtaking Mark Andrews next year. The Ravens have an out with Andrews' contract after 2023, so monitor Likely's progress. </t>
  </si>
  <si>
    <t>Dissly is a still a capable professional despite multiple difficult injuries but not a steady fantasy contributor.</t>
  </si>
  <si>
    <t xml:space="preserve">Tremble has some red zone value but a lot needs to happen during the offseason for him to become a fantasy contributor. </t>
  </si>
  <si>
    <t xml:space="preserve">Akins had 3-5 notable PPR weeks for a team that need a lot of help. Akins is an emergency starter, at best. </t>
  </si>
  <si>
    <t xml:space="preserve">Okwuegbunam has shown he can be productive but can he convince a regime that he's a mature, reliable professional between games? </t>
  </si>
  <si>
    <t xml:space="preserve">Jefferson was praised for his route running, but he has difficulty separating one-on-one and his catch-point skills have gaffes. </t>
  </si>
  <si>
    <t xml:space="preserve">If Mims can maintain the approach he's had through adversity, he might find himself in a good situation elsewhere but he may have to wait another year. </t>
  </si>
  <si>
    <t xml:space="preserve">Austin impressed with his speed in training camp until forced to IR. </t>
  </si>
  <si>
    <t xml:space="preserve">Ezukanama impressed in training camp. He couldn't earn a third spot in the lineup but he could build on last year and earn a shot in 2023. </t>
  </si>
  <si>
    <t xml:space="preserve">Agnew is a gadget option in an offense that may need less of him with Calvin Ridley joining the club in 2023. </t>
  </si>
  <si>
    <t xml:space="preserve">Hill is dynamic but not considered a lead-caliber contributor. </t>
  </si>
  <si>
    <t xml:space="preserve">Davis-Price looked promising in the preseason but you have to wonder if the scouts and front office are on the same page with the head coach with the ground game. </t>
  </si>
  <si>
    <t xml:space="preserve">He had a promising preseason and pushed his way into the RB2 spot. He had some solid games as a reserve and then got cut twice during the year. </t>
  </si>
  <si>
    <t xml:space="preserve">Spiller still has a shot to become the Chargers' starter by 2024 when Kelley and Ekeler are no longer under contract. </t>
  </si>
  <si>
    <t xml:space="preserve">A speedster with raw footwork and decision-making skills, he's worth a buy-low as a player to monitor for 2023 as a change of pace in New England. </t>
  </si>
  <si>
    <t xml:space="preserve">Reynolds is a consistent and intelligent runner but lacking top-end athletic skills. A career reserve who can contribute. </t>
  </si>
  <si>
    <t xml:space="preserve">Hasty can catch. He's a quick mover with burst but lacking long speed. </t>
  </si>
  <si>
    <t xml:space="preserve">We'll see if Ridder will be in a training camp battle for the starting job or the No.2 role. A lot is up in the air in Atlanta. </t>
  </si>
  <si>
    <t xml:space="preserve">Mayfield will always have moments where he looks like a starter, but he may have run out of options to prove that he's a franchise guy. </t>
  </si>
  <si>
    <t>White is a good backup who may have earned himself a journeyman tag for the next 3-5 years.</t>
  </si>
  <si>
    <t xml:space="preserve">Heinicke is a journeyman starter/backup who can generate offense. </t>
  </si>
  <si>
    <t xml:space="preserve">Huntley is not a starter-caliber player despite folks jumping on the bandwagon last year. He has exceeded expectations to become a decent backup. </t>
  </si>
  <si>
    <t xml:space="preserve">He had a good statistical outing at season's end, but remains a risk-reward decision-maker who is difficult to trust. </t>
  </si>
  <si>
    <t xml:space="preserve">A QB2 who can scramble but lacks a big arm. </t>
  </si>
  <si>
    <t xml:space="preserve">A QB2 with starter tools from the neck-down. </t>
  </si>
  <si>
    <t xml:space="preserve">Lock has QB1 physical tools but needs to prove he wants to work like franchise starter. </t>
  </si>
  <si>
    <t xml:space="preserve">A speedster with YAC skills and gaffes with technique at the catch point. </t>
  </si>
  <si>
    <t>A veteran reserve who fell out of favor in New England in 2022.</t>
  </si>
  <si>
    <t xml:space="preserve">Cole has had an up and down career.  He may get another shot somewhere else as a reserve. </t>
  </si>
  <si>
    <t xml:space="preserve">Better than his billing, but will likely remain a journeyman reserve with return skills. </t>
  </si>
  <si>
    <t xml:space="preserve">The fact Skowronek saw the field as much as he did tells you about the state of the Rams' offense. </t>
  </si>
  <si>
    <t xml:space="preserve">Conner is a career reserve who could develop into a reliable contributor with low volume. </t>
  </si>
  <si>
    <t>Boone dropped some passes this year that were uncharacteristic of his game. He's a career reserve who will be looking for a new locale. Special teams experience will help.</t>
  </si>
  <si>
    <t xml:space="preserve">Harris has earned playing time in short yardage. He might get a shot to compete for the RB2 role in New England in 2023. </t>
  </si>
  <si>
    <t xml:space="preserve">Vaughn has one more year in Tampa as the likely RB3. </t>
  </si>
  <si>
    <t xml:space="preserve">Dowdle must stay healthy. If the Cowboys don't re-sign him, I'm not sure a team will despite his talent. </t>
  </si>
  <si>
    <t>Goodson catch catch and he's an underrated runner who looked promising in Green Bay. We'll see if he gets a tryout elsewhere.</t>
  </si>
  <si>
    <t>Chestnut is worth monitoring because he made the roster as a rookie and could develop into a more refined back with better athletic ability than Hassan Haskins</t>
  </si>
  <si>
    <t xml:space="preserve">A good pass catcher with vision but not much explosion. He's a career RB3 who might deliver as an RB2. </t>
  </si>
  <si>
    <t xml:space="preserve">If healthy, Kolar might be a better fit for the Ravens' run game than Isaiah Likely. He may be a "second contract" fantasy option. </t>
  </si>
  <si>
    <t xml:space="preserve">Ceding time to Jelani Woods in year two is not a good sign. </t>
  </si>
  <si>
    <t>Fortson has had big moments as a pass catcher. We'll see if he can catch on elsewhere</t>
  </si>
  <si>
    <t xml:space="preserve">An aging contributor nearing the end of the line. </t>
  </si>
  <si>
    <t>Smith is a contributor but has never refined his game to become a force in a starting lineup. He has two years left in NE and the Patriots have an out in 2024.</t>
  </si>
  <si>
    <t xml:space="preserve">Gray is a good TE2 for an NFL but unlikely ever an annual starter. </t>
  </si>
  <si>
    <t>Uzomah lost the starting gig to Tyler Conklin but has earned enough playing time that he might force a split in 2023.</t>
  </si>
  <si>
    <t xml:space="preserve">A speedster who worked his way into a contributing role, but that's his ceiling. </t>
  </si>
  <si>
    <t xml:space="preserve">A speedster who must refine his routes and releases. </t>
  </si>
  <si>
    <t>A quality reserve who can stretch the field but not a strong route runner.</t>
  </si>
  <si>
    <t xml:space="preserve">An aging slot receiver nearing the end. </t>
  </si>
  <si>
    <t xml:space="preserve">A reserve outside receiver who is likely at his ceiling as a contributor. </t>
  </si>
  <si>
    <t xml:space="preserve">Kyle Shanahan said he had the talent to be a top NFL receiver if he worked at it. If this is true, Pettis hasn't worked at it to that level. </t>
  </si>
  <si>
    <t xml:space="preserve">A big play slot receiver with a low ceiling for fantasy production. </t>
  </si>
  <si>
    <t xml:space="preserve">Short, small, and fast who will get another 3-5 years in the league based on the appeal of his speed. </t>
  </si>
  <si>
    <t xml:space="preserve">A speedy slot who is best as a fourth receiver on the field. </t>
  </si>
  <si>
    <t xml:space="preserve">Eskridge didn't emerge in Year Two. He's fast and physical but has some drop issues. </t>
  </si>
  <si>
    <t xml:space="preserve">A pass receiving back with strength but not a lot of refined skill between the tackles. </t>
  </si>
  <si>
    <t xml:space="preserve">A compelling talent who lost his confidence in Baltimore and hasn't regained it in two stops. </t>
  </si>
  <si>
    <t>Ward, Jonathan - TEN</t>
  </si>
  <si>
    <t>A sneaky-good scatback who was a UDFA. Will likely be looking for a tryout this summer.</t>
  </si>
  <si>
    <t>Cleveland, Tyie - DE</t>
  </si>
  <si>
    <t>WR*Patrick, Tim - DEN</t>
  </si>
  <si>
    <t>QB*Hill, Taysom - NO</t>
  </si>
  <si>
    <t>Hodgins, Isaiah - NYG</t>
  </si>
  <si>
    <t>Kolard, Charlie - BAL</t>
  </si>
  <si>
    <t>Irwin, Trent - CIN</t>
  </si>
  <si>
    <t>TE*Mitchell, James - DET</t>
  </si>
  <si>
    <t>Toure, Samori - GB</t>
  </si>
  <si>
    <t>Winfree, Jawann - GB</t>
  </si>
  <si>
    <t>WR*Metchie, John - Hou</t>
  </si>
  <si>
    <t>Quitoriano, Teagan - HOU</t>
  </si>
  <si>
    <t>Funk, Jake</t>
  </si>
  <si>
    <t>McCutcheon, Lance - LAR</t>
  </si>
  <si>
    <t>WR*Shaheed, Rashid - NO</t>
  </si>
  <si>
    <t>Shaheed, Rashid - NO</t>
  </si>
  <si>
    <t>QB*Smith, Geno - SEA (UFA)</t>
  </si>
  <si>
    <t>QB*Dobbs, Josh - TEN</t>
  </si>
  <si>
    <t>Unrestricted Free Agents (UFAs) By Position</t>
  </si>
  <si>
    <t>Team</t>
  </si>
  <si>
    <t>Age</t>
  </si>
  <si>
    <t xml:space="preserve">RB </t>
  </si>
  <si>
    <t xml:space="preserve">TE </t>
  </si>
  <si>
    <t>Nelson Agholor</t>
  </si>
  <si>
    <t>Patriots</t>
  </si>
  <si>
    <t>Sterling Shepard</t>
  </si>
  <si>
    <t>Giants</t>
  </si>
  <si>
    <t>DJ Chark</t>
  </si>
  <si>
    <t>Lions</t>
  </si>
  <si>
    <t>Randall Cobb</t>
  </si>
  <si>
    <t>Packers</t>
  </si>
  <si>
    <t>Marvin Jones</t>
  </si>
  <si>
    <t>Jaguars</t>
  </si>
  <si>
    <t>Key</t>
  </si>
  <si>
    <t>Team = Previous Team</t>
  </si>
  <si>
    <t>Age = Years old in September 2023</t>
  </si>
  <si>
    <t>Julio Jones</t>
  </si>
  <si>
    <t>Buccaneers</t>
  </si>
  <si>
    <t>Byron Pringle</t>
  </si>
  <si>
    <t>Bears</t>
  </si>
  <si>
    <t>Allen Lazard</t>
  </si>
  <si>
    <t>Jakobi Meyers</t>
  </si>
  <si>
    <t>Deonte Harty</t>
  </si>
  <si>
    <t>Saints</t>
  </si>
  <si>
    <t>JuJu Smith-Schuster</t>
  </si>
  <si>
    <t>Chiefs</t>
  </si>
  <si>
    <t>A.J. Green</t>
  </si>
  <si>
    <t>Cardinals</t>
  </si>
  <si>
    <t>Jarvis Landry</t>
  </si>
  <si>
    <t>Matthew Slater</t>
  </si>
  <si>
    <t>Cam Sims</t>
  </si>
  <si>
    <t>Commanders</t>
  </si>
  <si>
    <t>N'Keal Harry</t>
  </si>
  <si>
    <t>Olamide Zaccheaus</t>
  </si>
  <si>
    <t>Falcons</t>
  </si>
  <si>
    <t>Ashton Dulin</t>
  </si>
  <si>
    <t>Colts</t>
  </si>
  <si>
    <t>Mack Hollins</t>
  </si>
  <si>
    <t>Raiders</t>
  </si>
  <si>
    <t>Jamison Crowder</t>
  </si>
  <si>
    <t>Bills</t>
  </si>
  <si>
    <t>Sammy Watkins</t>
  </si>
  <si>
    <t>Ravens</t>
  </si>
  <si>
    <t>Andre Roberts</t>
  </si>
  <si>
    <t>Panthers</t>
  </si>
  <si>
    <t>Zach Pascal</t>
  </si>
  <si>
    <t>Eagles</t>
  </si>
  <si>
    <t>Keelan Cole</t>
  </si>
  <si>
    <t>Breshad Perriman</t>
  </si>
  <si>
    <t>Marquise Goodwin</t>
  </si>
  <si>
    <t>Seahawks</t>
  </si>
  <si>
    <t>Mecole Hardman</t>
  </si>
  <si>
    <t>Parris Campbell</t>
  </si>
  <si>
    <t>Noah Brown</t>
  </si>
  <si>
    <t xml:space="preserve">Cowboys </t>
  </si>
  <si>
    <t>Damiere Byrd</t>
  </si>
  <si>
    <t>Trent Sherfield</t>
  </si>
  <si>
    <t>Dolphins</t>
  </si>
  <si>
    <t>Rashard Higgins</t>
  </si>
  <si>
    <t>Chris Moore</t>
  </si>
  <si>
    <t>Texans</t>
  </si>
  <si>
    <t>Jake Kumerow</t>
  </si>
  <si>
    <t>Trent Taylor</t>
  </si>
  <si>
    <t>Bengals</t>
  </si>
  <si>
    <t>Deandre Carter</t>
  </si>
  <si>
    <t>Chargers</t>
  </si>
  <si>
    <t>Khadarel Hodge</t>
  </si>
  <si>
    <t>Richie James</t>
  </si>
  <si>
    <t>Phillip Dorsett</t>
  </si>
  <si>
    <t>Dante Pettis</t>
  </si>
  <si>
    <t>Demarcus Robinson</t>
  </si>
  <si>
    <t>Brandon Powell</t>
  </si>
  <si>
    <t>Rams</t>
  </si>
  <si>
    <t>Justin Watson</t>
  </si>
  <si>
    <t>Equanimous St. Brown</t>
  </si>
  <si>
    <t>River Cracraft</t>
  </si>
  <si>
    <t>Titans</t>
  </si>
  <si>
    <t>Miles Boykin</t>
  </si>
  <si>
    <t>Steelers</t>
  </si>
  <si>
    <t>T.Y. Hilton</t>
  </si>
  <si>
    <t>Jeff Smith</t>
  </si>
  <si>
    <t>Jets</t>
  </si>
  <si>
    <t>Darius Slayton</t>
  </si>
  <si>
    <t>Scotty Miller</t>
  </si>
  <si>
    <t>Olabisi Johnson</t>
  </si>
  <si>
    <t>Vikings</t>
  </si>
  <si>
    <t>Mike Gesicki</t>
  </si>
  <si>
    <t>Dalton Schultz</t>
  </si>
  <si>
    <t>Cowboys</t>
  </si>
  <si>
    <t>Evan Engram</t>
  </si>
  <si>
    <t>Austin Hooper</t>
  </si>
  <si>
    <t>Robert Tonyan, Jr.</t>
  </si>
  <si>
    <t>Hayden Hurst</t>
  </si>
  <si>
    <t>Geoff Swaim</t>
  </si>
  <si>
    <t>Chris Manhertz</t>
  </si>
  <si>
    <t>Dan Arnold</t>
  </si>
  <si>
    <t>Marcedes Lewis</t>
  </si>
  <si>
    <t>Adam Shaheen</t>
  </si>
  <si>
    <t>Kyle Rudolph</t>
  </si>
  <si>
    <t>Irv Smith</t>
  </si>
  <si>
    <t>Eric Tomlinson</t>
  </si>
  <si>
    <t>Broncos</t>
  </si>
  <si>
    <t>Drew Sample</t>
  </si>
  <si>
    <t>Tyler Kroft</t>
  </si>
  <si>
    <t>49ers</t>
  </si>
  <si>
    <t>Eric Saubert</t>
  </si>
  <si>
    <t>Stephen Anderson</t>
  </si>
  <si>
    <t>Anthony Firkser</t>
  </si>
  <si>
    <t>Richard Rodgers</t>
  </si>
  <si>
    <t>Browns</t>
  </si>
  <si>
    <t>Maxx Williams</t>
  </si>
  <si>
    <t>Josh Oliver</t>
  </si>
  <si>
    <t>Ross Dwelley</t>
  </si>
  <si>
    <t>O.J. Howard</t>
  </si>
  <si>
    <t>Pharaoh Brown</t>
  </si>
  <si>
    <t>Jordan Akins</t>
  </si>
  <si>
    <t>MyCole Pruitt</t>
  </si>
  <si>
    <t>Tyree Jackson</t>
  </si>
  <si>
    <t>Foster Moreau</t>
  </si>
  <si>
    <t>Zach Gentry</t>
  </si>
  <si>
    <t>Tommy Sweeney</t>
  </si>
  <si>
    <t>Saquon Barkley</t>
  </si>
  <si>
    <t>Kareem Hunt</t>
  </si>
  <si>
    <t>Rashaad Penny</t>
  </si>
  <si>
    <t>Jamaal Williams</t>
  </si>
  <si>
    <t>Josh Jacobs</t>
  </si>
  <si>
    <t>Mark Ingram</t>
  </si>
  <si>
    <t>Rex Burkhead</t>
  </si>
  <si>
    <t>Raheem Mostert</t>
  </si>
  <si>
    <t>D'Onta Foreman</t>
  </si>
  <si>
    <t>Mike Boone</t>
  </si>
  <si>
    <t>Boston Scott</t>
  </si>
  <si>
    <t>Samaje Perine</t>
  </si>
  <si>
    <t>Ronald Jones</t>
  </si>
  <si>
    <t>Miles Sanders</t>
  </si>
  <si>
    <t>Giovani Bernard</t>
  </si>
  <si>
    <t>Taiwain Jones</t>
  </si>
  <si>
    <t>Jerick McKinnon</t>
  </si>
  <si>
    <t>D'Ernest Johnson</t>
  </si>
  <si>
    <t>Darrel Williams</t>
  </si>
  <si>
    <t>Matt Breida</t>
  </si>
  <si>
    <t>Dontrell Hilliard</t>
  </si>
  <si>
    <t>Ameer Abdullah</t>
  </si>
  <si>
    <t>Dwayne Washington</t>
  </si>
  <si>
    <t>Latavius Murray</t>
  </si>
  <si>
    <t>David Johnson</t>
  </si>
  <si>
    <t>Jeff Wilson</t>
  </si>
  <si>
    <t>Jonathan Williams</t>
  </si>
  <si>
    <t>Kenyan Drake</t>
  </si>
  <si>
    <t>Justin Jackson</t>
  </si>
  <si>
    <t>Marlon Mack</t>
  </si>
  <si>
    <t>David Montgomery</t>
  </si>
  <si>
    <t>Devin Singletary</t>
  </si>
  <si>
    <t>Damien Harris</t>
  </si>
  <si>
    <t>Alexander Mattison</t>
  </si>
  <si>
    <t>Traveon Williams</t>
  </si>
  <si>
    <t>Justin Hill</t>
  </si>
  <si>
    <t>Benny Snell, Jr.</t>
  </si>
  <si>
    <t>Tony Pollard</t>
  </si>
  <si>
    <t>Ty Johnson</t>
  </si>
  <si>
    <t>Myles Gaskin</t>
  </si>
  <si>
    <t>Tom Brady</t>
  </si>
  <si>
    <t>Baker Mayfield</t>
  </si>
  <si>
    <t>Sam Darnold</t>
  </si>
  <si>
    <t>Jimmy Garoppolo</t>
  </si>
  <si>
    <t>Teddy Bridgewater</t>
  </si>
  <si>
    <t>Daniel Jones</t>
  </si>
  <si>
    <t>Case Keenum</t>
  </si>
  <si>
    <t>Mason Rudolph</t>
  </si>
  <si>
    <t>Jacoby Brissett</t>
  </si>
  <si>
    <t>Geno Smith</t>
  </si>
  <si>
    <t>Joe Flacco</t>
  </si>
  <si>
    <t>Andy Dalton</t>
  </si>
  <si>
    <t>Mike White</t>
  </si>
  <si>
    <t>C.J. Beathard</t>
  </si>
  <si>
    <t>Kyle Allen</t>
  </si>
  <si>
    <t>Texas</t>
  </si>
  <si>
    <t>Taylor Henicke</t>
  </si>
  <si>
    <t>Lamar jackson</t>
  </si>
  <si>
    <t>Blaine Gabbert</t>
  </si>
  <si>
    <t>Chase Daniel</t>
  </si>
  <si>
    <t>Chad Henne</t>
  </si>
  <si>
    <t>Nick Mullens</t>
  </si>
  <si>
    <t>Drew Lock</t>
  </si>
  <si>
    <t>Brandon Allen</t>
  </si>
  <si>
    <t>Nate Sudfeld</t>
  </si>
  <si>
    <t>Nathan Peterman</t>
  </si>
  <si>
    <t>Cooper Rush</t>
  </si>
  <si>
    <t>Brett Rypien</t>
  </si>
  <si>
    <t>Trace McSorley</t>
  </si>
  <si>
    <t>Jarrett Stidham</t>
  </si>
  <si>
    <t>Easton Stick</t>
  </si>
  <si>
    <t>Gardner Minshew</t>
  </si>
  <si>
    <t>QB*Blough, David - ARI</t>
  </si>
  <si>
    <t>Seikovits, Bernhard</t>
  </si>
  <si>
    <t xml:space="preserve">Tate, Auden </t>
  </si>
  <si>
    <t>TE*Franks, Feliepe - ATL</t>
  </si>
  <si>
    <t>TE*Franks, Felieipe - ATL</t>
  </si>
  <si>
    <t>QB*Woodside, Logan - ATL</t>
  </si>
  <si>
    <t>Bridges, Shemar</t>
  </si>
  <si>
    <t>Thomas, Mike</t>
  </si>
  <si>
    <t>QB*Corral, Matt - CAR</t>
  </si>
  <si>
    <t xml:space="preserve">Siemian, Trevor </t>
  </si>
  <si>
    <t>Stevenson, Marquez</t>
  </si>
  <si>
    <t>Schwartz, Anthony</t>
  </si>
  <si>
    <t>Antonio Callaway</t>
  </si>
  <si>
    <t>Swain, Freddie - DEN</t>
  </si>
  <si>
    <t>RB*Badie, Tyler - DEN</t>
  </si>
  <si>
    <t>Badie, Tyler - DEN</t>
  </si>
  <si>
    <t>Dalton Keene</t>
  </si>
  <si>
    <t>Tom Kennedy</t>
  </si>
  <si>
    <t>Melton, Bo - GB</t>
  </si>
  <si>
    <t>RB*Taylor, Patrick - GB</t>
  </si>
  <si>
    <t>Austin Allen</t>
  </si>
  <si>
    <t>Alex Bachman</t>
  </si>
  <si>
    <t>Gerrid Doaks</t>
  </si>
  <si>
    <t>RB*Funk, Jake  IND</t>
  </si>
  <si>
    <t>Funk, Jake - IND</t>
  </si>
  <si>
    <t>Aaron Shampklin</t>
  </si>
  <si>
    <t>WR*Ridley, Calvin - JAX</t>
  </si>
  <si>
    <t>Jerrion Ealy</t>
  </si>
  <si>
    <t>Matt Bushman</t>
  </si>
  <si>
    <t>Marcus Kemp</t>
  </si>
  <si>
    <t>DJ Turner</t>
  </si>
  <si>
    <t>RB*Benjamin, Eno - NO</t>
  </si>
  <si>
    <t>Jaydon Mickens</t>
  </si>
  <si>
    <t>Ja'Marcus Bradley</t>
  </si>
  <si>
    <t>TE*Woerner, Charlie- SF</t>
  </si>
  <si>
    <t>TE*Mabry, Tyler - SEA</t>
  </si>
  <si>
    <t>Conley, Chris - TEN</t>
  </si>
  <si>
    <t>WR*McMath, Racey - Ten</t>
  </si>
  <si>
    <t>RB*Ward, Jonathan - TEN</t>
  </si>
  <si>
    <t>Jonathan Ward - TEN</t>
  </si>
  <si>
    <t>RB*Patterson Jaret - WAS</t>
  </si>
  <si>
    <t>Armani Rogers</t>
  </si>
  <si>
    <t xml:space="preserve">Jackson, Lamar </t>
  </si>
  <si>
    <t xml:space="preserve">Smith, Geno </t>
  </si>
  <si>
    <t>Jones, Daniel</t>
  </si>
  <si>
    <t xml:space="preserve">Bridgewater, Teddy </t>
  </si>
  <si>
    <t xml:space="preserve">Minshew, Gardner </t>
  </si>
  <si>
    <t>Keenum, Case</t>
  </si>
  <si>
    <t xml:space="preserve">Lock, Drew </t>
  </si>
  <si>
    <t>Rypien, Brett</t>
  </si>
  <si>
    <t xml:space="preserve">Flacco, Joe </t>
  </si>
  <si>
    <t>Rush, Cooper</t>
  </si>
  <si>
    <t>Strong, Carson</t>
  </si>
  <si>
    <t>Mullens, Nick</t>
  </si>
  <si>
    <t xml:space="preserve">Daniel, Chase </t>
  </si>
  <si>
    <t>Blough, David - ARI</t>
  </si>
  <si>
    <t xml:space="preserve">Boyle, Tim </t>
  </si>
  <si>
    <t xml:space="preserve">Henne, Chad </t>
  </si>
  <si>
    <t xml:space="preserve">Stick, Easton </t>
  </si>
  <si>
    <t xml:space="preserve">Rudolph, Mason </t>
  </si>
  <si>
    <t xml:space="preserve">King, D'Eriq </t>
  </si>
  <si>
    <t xml:space="preserve">Allen, Brandon </t>
  </si>
  <si>
    <t>Allen, Kyle</t>
  </si>
  <si>
    <t xml:space="preserve">Beathard, C.J. </t>
  </si>
  <si>
    <t>Rosen, Josh - MIN</t>
  </si>
  <si>
    <t xml:space="preserve">Coan, Jack </t>
  </si>
  <si>
    <t xml:space="preserve">Benkert, Kurt </t>
  </si>
  <si>
    <t xml:space="preserve">Driskel, Jeff </t>
  </si>
  <si>
    <t>Woodside, Logan - ATL</t>
  </si>
  <si>
    <t xml:space="preserve">Eason, Jacob </t>
  </si>
  <si>
    <t xml:space="preserve">Hunt, Kareem </t>
  </si>
  <si>
    <t xml:space="preserve">Sanders, Miles </t>
  </si>
  <si>
    <t xml:space="preserve">Williams, Jamaal </t>
  </si>
  <si>
    <t xml:space="preserve">Montgomery, David </t>
  </si>
  <si>
    <t xml:space="preserve">Harris, Damien </t>
  </si>
  <si>
    <t xml:space="preserve">Wilson, Jeff </t>
  </si>
  <si>
    <t xml:space="preserve">Mostert, Raheem </t>
  </si>
  <si>
    <t xml:space="preserve">Mattison, Alexander </t>
  </si>
  <si>
    <t xml:space="preserve">Singletary, Devin </t>
  </si>
  <si>
    <t xml:space="preserve">Penny, Rashaad </t>
  </si>
  <si>
    <t xml:space="preserve">Foreman, DOnta </t>
  </si>
  <si>
    <t xml:space="preserve">Perine, Samaje </t>
  </si>
  <si>
    <t xml:space="preserve">Johnson, DErnest </t>
  </si>
  <si>
    <t xml:space="preserve">Murray, Latavius </t>
  </si>
  <si>
    <t>Ingram, Mark</t>
  </si>
  <si>
    <t xml:space="preserve">Hilliard, Dontrell </t>
  </si>
  <si>
    <t xml:space="preserve">Drake, Kenyan </t>
  </si>
  <si>
    <t xml:space="preserve">Hill, Justice </t>
  </si>
  <si>
    <t xml:space="preserve">Scott, Boston </t>
  </si>
  <si>
    <t xml:space="preserve">Henderson, Darrell </t>
  </si>
  <si>
    <t xml:space="preserve">Williams, Darrel </t>
  </si>
  <si>
    <t xml:space="preserve">Michel, Sony </t>
  </si>
  <si>
    <t xml:space="preserve">Boone, Mike </t>
  </si>
  <si>
    <t xml:space="preserve">Breida, Matt </t>
  </si>
  <si>
    <t xml:space="preserve">Mack, Marlon </t>
  </si>
  <si>
    <t xml:space="preserve">Abdullah, Ameer </t>
  </si>
  <si>
    <t xml:space="preserve">White, ZaQuandre </t>
  </si>
  <si>
    <t xml:space="preserve">Bernard, Giovani </t>
  </si>
  <si>
    <t xml:space="preserve">Jones, Ronald </t>
  </si>
  <si>
    <t xml:space="preserve">Brooks, Kennedy </t>
  </si>
  <si>
    <t xml:space="preserve">Davis, Mike </t>
  </si>
  <si>
    <t xml:space="preserve">Lindsay, Phillip </t>
  </si>
  <si>
    <t xml:space="preserve">Gaskin, Myles </t>
  </si>
  <si>
    <t xml:space="preserve">Johnson, Ty </t>
  </si>
  <si>
    <t xml:space="preserve">Homer, Travis </t>
  </si>
  <si>
    <t xml:space="preserve">Wilkins, Jordan </t>
  </si>
  <si>
    <t xml:space="preserve">Freeman, Royce </t>
  </si>
  <si>
    <t xml:space="preserve">Hill, Kylin </t>
  </si>
  <si>
    <t xml:space="preserve">Scott, Stevie </t>
  </si>
  <si>
    <t xml:space="preserve">Bolden, Brandon </t>
  </si>
  <si>
    <t xml:space="preserve">Williams, Antonio </t>
  </si>
  <si>
    <t xml:space="preserve">Hardy, JaQuan </t>
  </si>
  <si>
    <t xml:space="preserve">Washington, Dwayne </t>
  </si>
  <si>
    <t xml:space="preserve">Crockett, Damarea </t>
  </si>
  <si>
    <t xml:space="preserve">Jones, Taiwan </t>
  </si>
  <si>
    <t xml:space="preserve">Barner, Kenjon </t>
  </si>
  <si>
    <t xml:space="preserve">Armstead, Ryquell </t>
  </si>
  <si>
    <t xml:space="preserve">Brown, Leddie </t>
  </si>
  <si>
    <t xml:space="preserve">Marks, Kevin </t>
  </si>
  <si>
    <t xml:space="preserve">Teague, Master </t>
  </si>
  <si>
    <t xml:space="preserve">Durant, Mateo </t>
  </si>
  <si>
    <t xml:space="preserve">Tuggle, DeMontre </t>
  </si>
  <si>
    <t xml:space="preserve">Williams, Traveon </t>
  </si>
  <si>
    <t xml:space="preserve">Smith-Schuster, JuJu </t>
  </si>
  <si>
    <t xml:space="preserve">Meyers, Jakobi </t>
  </si>
  <si>
    <t xml:space="preserve">Chark, D.J. </t>
  </si>
  <si>
    <t xml:space="preserve">James, Richie </t>
  </si>
  <si>
    <t xml:space="preserve">Hardman, Mecole  </t>
  </si>
  <si>
    <t xml:space="preserve">Hilton, T.Y. </t>
  </si>
  <si>
    <t xml:space="preserve">Jones, Marvin </t>
  </si>
  <si>
    <t xml:space="preserve">Slayton, Darius </t>
  </si>
  <si>
    <t xml:space="preserve">Shepard, Sterling </t>
  </si>
  <si>
    <t xml:space="preserve">Brown, Noah </t>
  </si>
  <si>
    <t xml:space="preserve">Cobb, Randall </t>
  </si>
  <si>
    <t xml:space="preserve">Pringle, Byron </t>
  </si>
  <si>
    <t xml:space="preserve">Carter, DeAndre </t>
  </si>
  <si>
    <t xml:space="preserve">Hollins, Mack </t>
  </si>
  <si>
    <t xml:space="preserve">Goodwin, Marquise </t>
  </si>
  <si>
    <t xml:space="preserve">Campbell, Parris </t>
  </si>
  <si>
    <t xml:space="preserve">Beckham, Odell </t>
  </si>
  <si>
    <t xml:space="preserve">Moore, Chris </t>
  </si>
  <si>
    <t xml:space="preserve">Zaccheaus, Olamide </t>
  </si>
  <si>
    <t xml:space="preserve">Landry, Jarvis </t>
  </si>
  <si>
    <t xml:space="preserve">Raymond, Kalif </t>
  </si>
  <si>
    <t xml:space="preserve">Green, A.J. </t>
  </si>
  <si>
    <t xml:space="preserve">Agholor, Nelson </t>
  </si>
  <si>
    <t xml:space="preserve">Watkins, Sammy </t>
  </si>
  <si>
    <t xml:space="preserve">Cole, Keelan </t>
  </si>
  <si>
    <t xml:space="preserve">Westbrook-Ikhine, Nick </t>
  </si>
  <si>
    <t xml:space="preserve">Byrd, Damiere </t>
  </si>
  <si>
    <t xml:space="preserve">Pascal, Zach </t>
  </si>
  <si>
    <t xml:space="preserve">Dulin, Ashton </t>
  </si>
  <si>
    <t xml:space="preserve">Crowder, Jamison </t>
  </si>
  <si>
    <t xml:space="preserve">St. Brown, Equanimeous </t>
  </si>
  <si>
    <t xml:space="preserve">Pettis, Dante </t>
  </si>
  <si>
    <t xml:space="preserve">Kumerow, Jake </t>
  </si>
  <si>
    <t xml:space="preserve">Treadwell, Laquon </t>
  </si>
  <si>
    <t xml:space="preserve">Wilson, Cedrick </t>
  </si>
  <si>
    <t xml:space="preserve">Robinson, Demarcus </t>
  </si>
  <si>
    <t xml:space="preserve">Edwards, Bryan </t>
  </si>
  <si>
    <t xml:space="preserve">Miller, Scott </t>
  </si>
  <si>
    <t>Tate, Auden - ARI</t>
  </si>
  <si>
    <t xml:space="preserve">Roberts, Andre </t>
  </si>
  <si>
    <t xml:space="preserve">Higgins, Rashard </t>
  </si>
  <si>
    <t>Beasley, Cole - BUF</t>
  </si>
  <si>
    <t xml:space="preserve">Cain, Deon </t>
  </si>
  <si>
    <t xml:space="preserve">Boykin, Miles </t>
  </si>
  <si>
    <t xml:space="preserve">Johnson, Bisi </t>
  </si>
  <si>
    <t xml:space="preserve">Sharpe, Tajae </t>
  </si>
  <si>
    <t xml:space="preserve">Mack, Austin </t>
  </si>
  <si>
    <t xml:space="preserve">Quinn, Trey </t>
  </si>
  <si>
    <t xml:space="preserve">Sims, Cam </t>
  </si>
  <si>
    <t>Bradley, Ja'Marcus - PIT</t>
  </si>
  <si>
    <t>Thomas, Mike - BAL</t>
  </si>
  <si>
    <t xml:space="preserve">Tonyan, Robert </t>
  </si>
  <si>
    <t xml:space="preserve">Moreau, Foster </t>
  </si>
  <si>
    <t xml:space="preserve">Hooper, Austin </t>
  </si>
  <si>
    <t xml:space="preserve">Williams, Maxx </t>
  </si>
  <si>
    <t xml:space="preserve">Brate, Cameron </t>
  </si>
  <si>
    <t xml:space="preserve">Rudolph, Kyle </t>
  </si>
  <si>
    <t xml:space="preserve">Parham, Donald  </t>
  </si>
  <si>
    <t xml:space="preserve">Howard, O.J. </t>
  </si>
  <si>
    <t xml:space="preserve">Firkser, Anthony </t>
  </si>
  <si>
    <t xml:space="preserve">Sprinkle, Jeremy </t>
  </si>
  <si>
    <t xml:space="preserve">Thomas, Ian </t>
  </si>
  <si>
    <t xml:space="preserve">Dwelley, Ross </t>
  </si>
  <si>
    <t xml:space="preserve">Shaheen, Adam </t>
  </si>
  <si>
    <t xml:space="preserve">Sample, Drew </t>
  </si>
  <si>
    <t>Wydermyer, Jalen - IND</t>
  </si>
  <si>
    <t>Keene, Dalton - DEN</t>
  </si>
  <si>
    <t xml:space="preserve">Swaim, Geoff </t>
  </si>
  <si>
    <t xml:space="preserve">Anderson, Stephen </t>
  </si>
  <si>
    <t xml:space="preserve">Hollister, Jacob </t>
  </si>
  <si>
    <t xml:space="preserve">Bell, Blake </t>
  </si>
  <si>
    <t xml:space="preserve">Babicz, Josh </t>
  </si>
  <si>
    <t xml:space="preserve">Schreck, Mason </t>
  </si>
  <si>
    <t xml:space="preserve">Gentry, Zach </t>
  </si>
  <si>
    <t xml:space="preserve">Hudson, Tommy </t>
  </si>
  <si>
    <t>Fulgham, Travis - GB</t>
  </si>
  <si>
    <t xml:space="preserve">Lazard, Allen </t>
  </si>
  <si>
    <t>Game-to-game with Mostert's age and health, but the returns can be very strong.</t>
  </si>
  <si>
    <t xml:space="preserve">Schultz, Dalton </t>
  </si>
  <si>
    <t xml:space="preserve">Hurst, Hayden </t>
  </si>
  <si>
    <t xml:space="preserve">Akins, Jordan </t>
  </si>
  <si>
    <t xml:space="preserve">Mayfield, Baker </t>
  </si>
  <si>
    <t xml:space="preserve">Snell, Benny </t>
  </si>
  <si>
    <t xml:space="preserve">Brown, Pharoah </t>
  </si>
  <si>
    <t xml:space="preserve">Saubert, Eric </t>
  </si>
  <si>
    <t>Heinicke, Taylor</t>
  </si>
  <si>
    <t xml:space="preserve">Rypien, Brett </t>
  </si>
  <si>
    <t xml:space="preserve">Rush, Cooper </t>
  </si>
  <si>
    <t xml:space="preserve">Strong, Carson </t>
  </si>
  <si>
    <t xml:space="preserve">Johnson, Josh </t>
  </si>
  <si>
    <t xml:space="preserve">Mullens, Nick </t>
  </si>
  <si>
    <t xml:space="preserve">Mannion, Sean </t>
  </si>
  <si>
    <t xml:space="preserve">Allen, Kyle </t>
  </si>
  <si>
    <t xml:space="preserve">Welch, Liam </t>
  </si>
  <si>
    <t xml:space="preserve">Elliott, Ezekiel </t>
  </si>
  <si>
    <t>Burkhead, Rex</t>
  </si>
  <si>
    <t xml:space="preserve">Jones, Xavier - </t>
  </si>
  <si>
    <t xml:space="preserve">Person, Ricky </t>
  </si>
  <si>
    <t>Verdell, CJ</t>
  </si>
  <si>
    <t xml:space="preserve">Harris, Cam'Ron </t>
  </si>
  <si>
    <t xml:space="preserve">Pledger, TJ </t>
  </si>
  <si>
    <t>Nevens, Tyler</t>
  </si>
  <si>
    <t xml:space="preserve">Borghi, Max </t>
  </si>
  <si>
    <t xml:space="preserve">Johnson, Marcus </t>
  </si>
  <si>
    <t xml:space="preserve">Wilson, Albert </t>
  </si>
  <si>
    <t>Gordon, Josh</t>
  </si>
  <si>
    <t xml:space="preserve">Engram, Evan </t>
  </si>
  <si>
    <t>OShaughnessy, James - MIN</t>
  </si>
  <si>
    <t xml:space="preserve">Sweeney, Tommy </t>
  </si>
  <si>
    <t xml:space="preserve">Griffin, Ryan </t>
  </si>
  <si>
    <t xml:space="preserve">Vannett, Nick </t>
  </si>
  <si>
    <t xml:space="preserve">Lewis, Marcedes </t>
  </si>
  <si>
    <t xml:space="preserve">Auclair, Anthony </t>
  </si>
  <si>
    <t xml:space="preserve">Eubanks, Nick </t>
  </si>
  <si>
    <t xml:space="preserve">Dafney, Dominique </t>
  </si>
  <si>
    <t xml:space="preserve">Carlson, Stephen </t>
  </si>
  <si>
    <t xml:space="preserve">McKeon, Sean </t>
  </si>
  <si>
    <t xml:space="preserve">Thedford, Hunter </t>
  </si>
  <si>
    <t xml:space="preserve">Togiai, Noah </t>
  </si>
  <si>
    <t xml:space="preserve">Bushman, Matt </t>
  </si>
  <si>
    <t>Holtz, J.P. - LV</t>
  </si>
  <si>
    <r>
      <t xml:space="preserve">UFAs Tab : </t>
    </r>
    <r>
      <rPr>
        <sz val="11"/>
        <color theme="1"/>
        <rFont val="Calibri"/>
        <family val="2"/>
        <scheme val="minor"/>
      </rPr>
      <t>A list of unrestricted free agents on the market.</t>
    </r>
  </si>
  <si>
    <t>Bold = Likely Fantasy Starters</t>
  </si>
  <si>
    <t>Underline = Underrated Contributors</t>
  </si>
  <si>
    <t>Committee Guy/Can Be A Starter</t>
  </si>
  <si>
    <t>Riskier than Perceived Value</t>
  </si>
  <si>
    <t>RB*Williams, TySon - ARI</t>
  </si>
  <si>
    <t>WR*Pascal, Zach - ARI</t>
  </si>
  <si>
    <t>Tagiai, Noah</t>
  </si>
  <si>
    <t>WR* Hollins, Mack - ATL</t>
  </si>
  <si>
    <t>WR*Miller, Scotty - ATL</t>
  </si>
  <si>
    <t>WR*Hodge, KhaDarel - ATL</t>
  </si>
  <si>
    <t>TE*Smith, Jonnu - ATL</t>
  </si>
  <si>
    <t>FitzPatrick, John</t>
  </si>
  <si>
    <t>QB*Brown, Anthony - BAL</t>
  </si>
  <si>
    <t>WR*Beckham, Odell - BAL</t>
  </si>
  <si>
    <t>WR*Agholor, Nelson - BAL</t>
  </si>
  <si>
    <t>QB*Allen, Kyle - BUF</t>
  </si>
  <si>
    <t>QB*Barkley, Matt - BUF</t>
  </si>
  <si>
    <t>RB*Harris, Damien - BUF</t>
  </si>
  <si>
    <t>WR*Sherfield, Trent - BUF</t>
  </si>
  <si>
    <t>WR*Harty, Deonte - BUF</t>
  </si>
  <si>
    <t xml:space="preserve">Patmon, Dezmon </t>
  </si>
  <si>
    <t>TE*Davidson, Zach - BUF</t>
  </si>
  <si>
    <t>QB*Dalton, Andy - CAR</t>
  </si>
  <si>
    <t>Eason, Jacob</t>
  </si>
  <si>
    <t>RB*Sanders, Miles - CAR</t>
  </si>
  <si>
    <t>WR*Thielen, Adam - CAR</t>
  </si>
  <si>
    <t>Thielen, Adam - CAR</t>
  </si>
  <si>
    <t>WR*Chark, DJ - CAR</t>
  </si>
  <si>
    <t>Chark, DJ - CAR</t>
  </si>
  <si>
    <t>WR*Byrd, Damiere - CAR</t>
  </si>
  <si>
    <t>Byrd, Damiere - CAR</t>
  </si>
  <si>
    <t>TE*Hurst, Hayden - CAR</t>
  </si>
  <si>
    <t>Sullivan, Stephen</t>
  </si>
  <si>
    <t>Hurst, Hayden - CAR</t>
  </si>
  <si>
    <t>QB* Walker, P.J. - CHI</t>
  </si>
  <si>
    <t>Foreman, D'Onta - CHI</t>
  </si>
  <si>
    <t>RB*Foreman, DOnta - CHI</t>
  </si>
  <si>
    <t>RB*Homer, Travis - CHI</t>
  </si>
  <si>
    <t>Homer, Travis - CHI</t>
  </si>
  <si>
    <t>WR*Moore, DJ - CHI</t>
  </si>
  <si>
    <t>Moore, DJ - CHI</t>
  </si>
  <si>
    <t>WR*St. Brown, Equanimeous - CHI</t>
  </si>
  <si>
    <t>WR*Pettis, Dante - CHI</t>
  </si>
  <si>
    <t>St. Brown, Equaniemous - CHI</t>
  </si>
  <si>
    <t>TE*Tonyan, Robert - CHI</t>
  </si>
  <si>
    <t>Tonyan, Robert - CHI</t>
  </si>
  <si>
    <t>QB*Browning, Jake - CIN</t>
  </si>
  <si>
    <t>RB*Williams, Trayveon - CIN</t>
  </si>
  <si>
    <t>Williams, Trayveon - CIN</t>
  </si>
  <si>
    <t>TE* Sample, Drew - CIN</t>
  </si>
  <si>
    <t>TE* Smith, Irv - CIN</t>
  </si>
  <si>
    <t>Smith, Irv - CIN</t>
  </si>
  <si>
    <t>QB*Dobbs, Joshua - CLE</t>
  </si>
  <si>
    <t xml:space="preserve">McCrary, Nate </t>
  </si>
  <si>
    <t>WR*Moore, Elijah - CLE</t>
  </si>
  <si>
    <t>Moore, Elijah - CLE</t>
  </si>
  <si>
    <t>WR*Goodwin, Marquise - CLE</t>
  </si>
  <si>
    <t>Goodwin, Marquise - CLE</t>
  </si>
  <si>
    <t>Woods, Mike</t>
  </si>
  <si>
    <t>Grant, Jakeem</t>
  </si>
  <si>
    <t>Weston, Isaiah</t>
  </si>
  <si>
    <t>RB*Kelly, John - CLE</t>
  </si>
  <si>
    <t>Kelly, John - CLE</t>
  </si>
  <si>
    <t>TE*Akins, Jordan - CLE</t>
  </si>
  <si>
    <t>Akins, Jordan - CLE</t>
  </si>
  <si>
    <t>QB*Stidham, Jarrett - DEN</t>
  </si>
  <si>
    <t>RB*Perine, Samaje - DEN</t>
  </si>
  <si>
    <t>Perine, Samaje - DEN</t>
  </si>
  <si>
    <t>RB*Jones, Tony - DEN</t>
  </si>
  <si>
    <t>Jones, Tony - DEN</t>
  </si>
  <si>
    <t>WR*Callaway, Marquez - DEN</t>
  </si>
  <si>
    <t>Callaway, Marquez - DEN</t>
  </si>
  <si>
    <t>Jalen Virgil</t>
  </si>
  <si>
    <t>Lil'Jordan Humphrey</t>
  </si>
  <si>
    <t>TE*Dulcich, Greg - DEN</t>
  </si>
  <si>
    <t>TE*Okwuegbunam, Albert - DEN</t>
  </si>
  <si>
    <t>TE*Manhertz, Chris - DEN</t>
  </si>
  <si>
    <t>Manhertz, Chris - DEN</t>
  </si>
  <si>
    <t>QB*Sudfeld, Nate - DET</t>
  </si>
  <si>
    <t>RB*Montgomery, David - DET</t>
  </si>
  <si>
    <t>Montgomery, David - DET</t>
  </si>
  <si>
    <t>RB*Jefferson, Jermar - DET</t>
  </si>
  <si>
    <t>Greg Bell</t>
  </si>
  <si>
    <t>10 (Sus)</t>
  </si>
  <si>
    <t>WR*Jones, Marvin - DET</t>
  </si>
  <si>
    <t>Jones, Marvin - DET</t>
  </si>
  <si>
    <t>Derrick Deese</t>
  </si>
  <si>
    <t>QB*Etling, Danny - GB</t>
  </si>
  <si>
    <t>RB*Goodson, Tyler - GB</t>
  </si>
  <si>
    <t>QB*Keenum, Case - HOU</t>
  </si>
  <si>
    <t>Drew Estrada</t>
  </si>
  <si>
    <t>WR*Woods, Robert- HOU</t>
  </si>
  <si>
    <t>Woods, Robert - HOU</t>
  </si>
  <si>
    <t>WR*Brown, Noah - HOU</t>
  </si>
  <si>
    <t>Brown, Noah - HOU</t>
  </si>
  <si>
    <t>TE*Schultz, Dalton - HOU</t>
  </si>
  <si>
    <t>Schultz, Dalton - HOU</t>
  </si>
  <si>
    <t>QB*Minshew, Gardner - IND</t>
  </si>
  <si>
    <t>WR*McKenzie, Isaiah - IND</t>
  </si>
  <si>
    <t>McKenzie, Isaiah - IND</t>
  </si>
  <si>
    <t>WR*Dulin, Ashton - IND</t>
  </si>
  <si>
    <t>Kristian Wilkerson</t>
  </si>
  <si>
    <t>TE*Brown, Pharaoh - IND</t>
  </si>
  <si>
    <t>Brown, Pharaoh - IND</t>
  </si>
  <si>
    <t>Andrew Ogletree</t>
  </si>
  <si>
    <t>QB*Beathard, C.J. - JAX</t>
  </si>
  <si>
    <t>Rourke, Nathan</t>
  </si>
  <si>
    <t>Johnson, D'Ernest - JAX</t>
  </si>
  <si>
    <t>RB*Johnson, DErnest - JAX</t>
  </si>
  <si>
    <t>Pryor, Kendric - JAX</t>
  </si>
  <si>
    <t>TE*Engram, Evan - JAX</t>
  </si>
  <si>
    <t>QB*Gabbert , Blaine - KC</t>
  </si>
  <si>
    <t>RB*Perine, L'Mical - KC</t>
  </si>
  <si>
    <t>Perine, La'Mical - KC</t>
  </si>
  <si>
    <t>WR*James, Richie - KC</t>
  </si>
  <si>
    <t>James, Richie - KC</t>
  </si>
  <si>
    <t>WR*Watson, Justin - KC</t>
  </si>
  <si>
    <t>Justyn Ross</t>
  </si>
  <si>
    <t>RB/WR</t>
  </si>
  <si>
    <t>TE*Bell, Blake - KC</t>
  </si>
  <si>
    <t>TE*Fortson, Jody - KC</t>
  </si>
  <si>
    <t>QB*Garoppolo, Jimmy - LV</t>
  </si>
  <si>
    <t>QB*Hoyer, Brian - LV</t>
  </si>
  <si>
    <t>RB*Jacobs, Josh - LV</t>
  </si>
  <si>
    <t>RB*Abdullah, Ameer - LV</t>
  </si>
  <si>
    <t>WR*Meyers, Jakobi - LV</t>
  </si>
  <si>
    <t>WR*Carter, DeAndre - LV</t>
  </si>
  <si>
    <t>WR*Cole, Keelan - LV</t>
  </si>
  <si>
    <t>Meyers, Jakobi - LV</t>
  </si>
  <si>
    <t>Carter, DeAndre - LV</t>
  </si>
  <si>
    <t>Sincere McCormick</t>
  </si>
  <si>
    <t>TE*Hooper, Austin - LV</t>
  </si>
  <si>
    <t>TE*Howard, O.J. - LV</t>
  </si>
  <si>
    <t>Howard, O.J. - LV</t>
  </si>
  <si>
    <t>Hooper, Austin - LV</t>
  </si>
  <si>
    <t>QB*Stick, Easton - LAC</t>
  </si>
  <si>
    <t>RB*Rountree, Larry - LAC</t>
  </si>
  <si>
    <t>WR*Trammell, Austin - LAR</t>
  </si>
  <si>
    <t>Trammell, Austin - LAR</t>
  </si>
  <si>
    <t>TE*Long, Hunter - LAR</t>
  </si>
  <si>
    <t>Long, Hunter - LAR</t>
  </si>
  <si>
    <t>QB*White, Mike - MIA</t>
  </si>
  <si>
    <t>RB*Mostert, Raheem - MIA</t>
  </si>
  <si>
    <t>RB*Wilson, Jeff - MIA</t>
  </si>
  <si>
    <t>RB*Gaskin, Myles - MIA</t>
  </si>
  <si>
    <t>WR*Anderson, Chosen - MIA</t>
  </si>
  <si>
    <t>Anderson, Chosen - MIA</t>
  </si>
  <si>
    <t>WR*Berrios, Braxton - MIA</t>
  </si>
  <si>
    <t>Berrios, Braxton - MIA</t>
  </si>
  <si>
    <t>QB*Mullens, Nick - MIN</t>
  </si>
  <si>
    <t>RB*Mattison, Alexander - MIN</t>
  </si>
  <si>
    <t>WR*Proehl, Blake - MIN</t>
  </si>
  <si>
    <t>Proehl, Blake - MIN</t>
  </si>
  <si>
    <t>QB*McSorley, Trace - NE</t>
  </si>
  <si>
    <t>RB*Robinson, James - NE</t>
  </si>
  <si>
    <t>Robinson, James - NE</t>
  </si>
  <si>
    <t>WR*Smith-Schuster, JuJu - NE</t>
  </si>
  <si>
    <t>Smith-Schulster, JuJu - NE</t>
  </si>
  <si>
    <t>WR*Bowden, Lynn - NE</t>
  </si>
  <si>
    <t>Bowden, Lynn - NE</t>
  </si>
  <si>
    <t>Matt Slater</t>
  </si>
  <si>
    <t>TE*Gesicki, Mike - NE</t>
  </si>
  <si>
    <t>Gesicki, Mike - NE</t>
  </si>
  <si>
    <t>QB*Carr, Derek - NO</t>
  </si>
  <si>
    <t>RB*Williams, Jamaal - NO</t>
  </si>
  <si>
    <t>Williams, Jamaal - NO</t>
  </si>
  <si>
    <t>RB*Gore, Derrick - NO</t>
  </si>
  <si>
    <t>Gore, Derrick - NO</t>
  </si>
  <si>
    <t>WR*Kirkwood, Keith - NO</t>
  </si>
  <si>
    <t>Kirkwood, Keith - NO</t>
  </si>
  <si>
    <t>TE*Johnson, Juwan - NO</t>
  </si>
  <si>
    <t>RB*Barkley, Saquon - NYG</t>
  </si>
  <si>
    <t>RB*Breida, Matt - NYG</t>
  </si>
  <si>
    <t>Barkkey, Saquon - NYG</t>
  </si>
  <si>
    <t>RB*Corbin, Jashaun - NYG</t>
  </si>
  <si>
    <t>WR*Campbell, Parris - NYG</t>
  </si>
  <si>
    <t>Campbell, Parris - NYG</t>
  </si>
  <si>
    <t>WR*Slayton, Darius - NYG</t>
  </si>
  <si>
    <t>WR*Shepard, Sterling - NYG</t>
  </si>
  <si>
    <t>Shepard, Sterling - NYG</t>
  </si>
  <si>
    <t>WR*Crowder, Jamison - NYG</t>
  </si>
  <si>
    <t>Crowder, Jamison - NYG</t>
  </si>
  <si>
    <t>David Sills</t>
  </si>
  <si>
    <t>Collin Johnson</t>
  </si>
  <si>
    <t>TE*Waller, Darren - NYG</t>
  </si>
  <si>
    <t>Waller, Darren - NYG</t>
  </si>
  <si>
    <t>TE*Sweeney, Tommy - NYG</t>
  </si>
  <si>
    <t>Sweeney, Tommy - NYG</t>
  </si>
  <si>
    <t>Chris Myarick</t>
  </si>
  <si>
    <t>WR*Lazard, Allen - NYJ</t>
  </si>
  <si>
    <t>Lazard, Allen - NYJ</t>
  </si>
  <si>
    <t>WR*Hardman, Mecole - NYJ</t>
  </si>
  <si>
    <t>Hardman, Mecole - NYJ</t>
  </si>
  <si>
    <t>QB*Mariota, Marcus - PHI</t>
  </si>
  <si>
    <t>RB*Penny, Rashaad  - PHI</t>
  </si>
  <si>
    <t>Penny, Rashaad - PHI</t>
  </si>
  <si>
    <t>RB*Scott, Boston - PHI</t>
  </si>
  <si>
    <t>WR*Zaccheaus, Olamide - PHI</t>
  </si>
  <si>
    <t>Zaccheaus, Olamide - PHI</t>
  </si>
  <si>
    <t>Tyrie Cleveland</t>
  </si>
  <si>
    <t>Brittain Covey</t>
  </si>
  <si>
    <t>Master Teague</t>
  </si>
  <si>
    <t>WR*Robinson, Allen - PIT</t>
  </si>
  <si>
    <t>Robinson, Allen - PIT</t>
  </si>
  <si>
    <t>Anthony Miller</t>
  </si>
  <si>
    <t>WR*Austin, Calvin - PIT</t>
  </si>
  <si>
    <t>TE*Gentry, Zach - PHI</t>
  </si>
  <si>
    <t>QB*Darnold, Sam - SF</t>
  </si>
  <si>
    <t>Tyron Johnson</t>
  </si>
  <si>
    <t>TE*Dwelley, Ross - SF</t>
  </si>
  <si>
    <t>QB*Smith, Geno - SEA</t>
  </si>
  <si>
    <t>WR*Johnson, Cade - SEA</t>
  </si>
  <si>
    <t>QB*Mayfield, Baker - TB</t>
  </si>
  <si>
    <t>RB*Edmonds, Chase - TB</t>
  </si>
  <si>
    <t>Edmonds, Chase - TB</t>
  </si>
  <si>
    <t>Dominique Daffney</t>
  </si>
  <si>
    <t>TE*Kieft, Ko - TB</t>
  </si>
  <si>
    <t>WR*Moore, Chris - TEN</t>
  </si>
  <si>
    <t>Moore, Chris - TEN</t>
  </si>
  <si>
    <t>WR*Roberson, Reggie - TEN</t>
  </si>
  <si>
    <t>Roberson, Reggie - TEN</t>
  </si>
  <si>
    <t>Justin Rigg</t>
  </si>
  <si>
    <t>TE*Wesco, Trevon - TEN</t>
  </si>
  <si>
    <t>Wesco, Trevon - TEN</t>
  </si>
  <si>
    <t>QB*Brissett, Jacoby - WAS</t>
  </si>
  <si>
    <t>QB*Fromm, Jake - WAS</t>
  </si>
  <si>
    <t>RB*Williams, Jonathan - WAS</t>
  </si>
  <si>
    <t>Curis Hodges</t>
  </si>
  <si>
    <t>RB*Jones, Ronald - DAL</t>
  </si>
  <si>
    <t>Jones, Ronald - DAL</t>
  </si>
  <si>
    <t>QB*Rush, Cooper - DAL</t>
  </si>
  <si>
    <t>WR*Cooks, Brandin - DAL</t>
  </si>
  <si>
    <t>Cooks, Brandin - DAL</t>
  </si>
  <si>
    <t>WR*Fehoko, Simi - DAL</t>
  </si>
  <si>
    <t>RB*Singletary, Devin - Hou</t>
  </si>
  <si>
    <t>RB*Boone, Mike - HOU</t>
  </si>
  <si>
    <t>Singletary, Devin - HOU</t>
  </si>
  <si>
    <t>Boone, Mike - HOU</t>
  </si>
  <si>
    <t>TE*Moreau, Foster - NO</t>
  </si>
  <si>
    <t>Moreau, Foster - NO</t>
  </si>
  <si>
    <t>TE*Trautman, Adam - DEN</t>
  </si>
  <si>
    <t>Trautman, Adam - DEN</t>
  </si>
  <si>
    <t>RB*Demercado, Emari - ARI</t>
  </si>
  <si>
    <t>Demercado, Emari - ARI</t>
  </si>
  <si>
    <t>Baccelia, Andre</t>
  </si>
  <si>
    <t>TE*Whiteheart, Blake - ARI</t>
  </si>
  <si>
    <t>Whiteheart, Blake - TE</t>
  </si>
  <si>
    <t>Honigford, Joeal</t>
  </si>
  <si>
    <t>Brice, Chase</t>
  </si>
  <si>
    <t>RB*Robinson, Bijan - ATL</t>
  </si>
  <si>
    <t>Patterson, Corarrelle - ATL</t>
  </si>
  <si>
    <t>Robinson, Bijan - ATL</t>
  </si>
  <si>
    <t>Washington, Carlos</t>
  </si>
  <si>
    <t xml:space="preserve">WR*Harris, Keilahn - ATL </t>
  </si>
  <si>
    <t>Hollins, Mack - ATL</t>
  </si>
  <si>
    <t>Miller, Scotty - ATL</t>
  </si>
  <si>
    <t>Hodge, KhaDarel - ATL</t>
  </si>
  <si>
    <t>Harris, Keilahn - ATL</t>
  </si>
  <si>
    <t xml:space="preserve">Marshall, Justin </t>
  </si>
  <si>
    <t>Henderson, Nolan</t>
  </si>
  <si>
    <t>RB*Mitchell, Keaton - BAL</t>
  </si>
  <si>
    <t>RB*Wright, Owen - BAL</t>
  </si>
  <si>
    <t>Mitchell, Keaton - BAL</t>
  </si>
  <si>
    <t>Wright, Owen - BAL</t>
  </si>
  <si>
    <t>WR*Flowers, Zay - BAL</t>
  </si>
  <si>
    <t>Flowers, Zay - BAL</t>
  </si>
  <si>
    <t>Beckham, Odell - BAL</t>
  </si>
  <si>
    <t>Agholor, Nelson - BAL</t>
  </si>
  <si>
    <t xml:space="preserve">Wallace, Tylan </t>
  </si>
  <si>
    <t>Demus, Dontay</t>
  </si>
  <si>
    <t>TE*Walker, Brian - BAL</t>
  </si>
  <si>
    <t>Walker, Brian - BAL</t>
  </si>
  <si>
    <t xml:space="preserve">Vokolek, Travis </t>
  </si>
  <si>
    <t xml:space="preserve">TE  </t>
  </si>
  <si>
    <t>RB*Mims, Jordan - BUF</t>
  </si>
  <si>
    <t>Harris, Damien - BUF</t>
  </si>
  <si>
    <t>Mims, Jordan - BUF</t>
  </si>
  <si>
    <t>WR*Shorter, Justin - BUF</t>
  </si>
  <si>
    <t>Shorter, Justin - BUF</t>
  </si>
  <si>
    <t>Sherfield, Trent - BUF</t>
  </si>
  <si>
    <t>Harty, Deonte - BUF</t>
  </si>
  <si>
    <t xml:space="preserve">Wayne, Jalen </t>
  </si>
  <si>
    <t>Shavers, Tyrell</t>
  </si>
  <si>
    <t>TE*Kincaid, Dalton - BUF</t>
  </si>
  <si>
    <t>Kincaid, Dalton - BUF</t>
  </si>
  <si>
    <t>Morris, Quinton - BUF</t>
  </si>
  <si>
    <t>Davidson, Zach - BUF</t>
  </si>
  <si>
    <t>QB*Young, Bryce - CAR</t>
  </si>
  <si>
    <t>RB*Brown, Spencer - CAR</t>
  </si>
  <si>
    <t>Sanders, Miles - CAR</t>
  </si>
  <si>
    <t>Peoples, Camerun - CAR</t>
  </si>
  <si>
    <t>RB*Peoples, Camerun - CAR</t>
  </si>
  <si>
    <t>WR*Mingo, Jonathan - CAR</t>
  </si>
  <si>
    <t>Mingo, Jonathan - CAR</t>
  </si>
  <si>
    <t xml:space="preserve">Smith, Shi </t>
  </si>
  <si>
    <t xml:space="preserve">Vann, Josh </t>
  </si>
  <si>
    <t>QB*Bagent, Tyson - CHI</t>
  </si>
  <si>
    <t>RB*Johnson, Roschon - CHI</t>
  </si>
  <si>
    <t>Johnson, Roschon - CHI</t>
  </si>
  <si>
    <t>Burns, Robert - CHI</t>
  </si>
  <si>
    <t xml:space="preserve">FB*Burns, Robert - CHI </t>
  </si>
  <si>
    <t>Cruickshand, Aaron</t>
  </si>
  <si>
    <t>WR/PR</t>
  </si>
  <si>
    <t>Jones, Velus</t>
  </si>
  <si>
    <t>WR*Scott, Tyler - CHI</t>
  </si>
  <si>
    <t>Scott, Tyler - CHI</t>
  </si>
  <si>
    <t>Kitchings, Deshun</t>
  </si>
  <si>
    <t>RB*Brown, Chase - CIN</t>
  </si>
  <si>
    <t>Brown, Chase - CIN</t>
  </si>
  <si>
    <t xml:space="preserve">Tyler, Calvin </t>
  </si>
  <si>
    <t>Saylors, Jacob</t>
  </si>
  <si>
    <t>WR*Jones, Charlie - CIN</t>
  </si>
  <si>
    <t>Lassiter II, Kwamie</t>
  </si>
  <si>
    <t>Taylor, Trent</t>
  </si>
  <si>
    <t>WR*Iosivas, Andrei - CIN</t>
  </si>
  <si>
    <t>Jones, Charlie - CIN</t>
  </si>
  <si>
    <t>Iosivas, Andrei - CIN</t>
  </si>
  <si>
    <t>Hippenhammer, Mac</t>
  </si>
  <si>
    <t xml:space="preserve">Jackson, Shedrick </t>
  </si>
  <si>
    <t xml:space="preserve">Trahan, Christian </t>
  </si>
  <si>
    <t>QB*Thompson-Robinson, Dorian - CLE</t>
  </si>
  <si>
    <t>RB*Hall, Hassan - CLE</t>
  </si>
  <si>
    <t>Hall, Hassan - CLE</t>
  </si>
  <si>
    <t>WR*Tillman, Cedric - CLE</t>
  </si>
  <si>
    <t>Tillman, Cedric - CLE</t>
  </si>
  <si>
    <t>Darden, Jaelon</t>
  </si>
  <si>
    <t>TE*Greaney, Thomas - CLE</t>
  </si>
  <si>
    <t>Greaney, Thomas - CLE</t>
  </si>
  <si>
    <t>RB*Vaughn, Deuce - DAL</t>
  </si>
  <si>
    <t>Vaughn, Deuce - DAL</t>
  </si>
  <si>
    <t>Jalen Moreno-Cropper</t>
  </si>
  <si>
    <t>Jalen Brooks</t>
  </si>
  <si>
    <t>David Durden</t>
  </si>
  <si>
    <t>Joseph Barbon</t>
  </si>
  <si>
    <t>Schoonmaker, Luke - DAL</t>
  </si>
  <si>
    <t>Princeton Fant</t>
  </si>
  <si>
    <t>TE/RB</t>
  </si>
  <si>
    <t>Jaleel McLaughlin</t>
  </si>
  <si>
    <t>Emanuel Wilson</t>
  </si>
  <si>
    <t>WR*Mims, Marvin - DEN</t>
  </si>
  <si>
    <t>Mims, Marvin - DEN</t>
  </si>
  <si>
    <t>Hinton, Kendall</t>
  </si>
  <si>
    <t>Dallas Daniels</t>
  </si>
  <si>
    <t>Taylor Grimes</t>
  </si>
  <si>
    <t>Kris Leach</t>
  </si>
  <si>
    <t>Nate Adkins</t>
  </si>
  <si>
    <t>QB*Hooker, Hendon - DET</t>
  </si>
  <si>
    <t>Adrian Martinez</t>
  </si>
  <si>
    <t>RB*Gibbs, Jahmyr - DET</t>
  </si>
  <si>
    <t>Gibbs, Jahmyr - DET</t>
  </si>
  <si>
    <t>RB*Swift, Dandre - PHI</t>
  </si>
  <si>
    <t>Swift, Dandre - PHI</t>
  </si>
  <si>
    <t>Kennedy Brooks</t>
  </si>
  <si>
    <t>RB*Ibrahim, Mohamed - DET</t>
  </si>
  <si>
    <t>Ibrahim, Mohamed - DET</t>
  </si>
  <si>
    <t>WR*Green, Antoine - DET</t>
  </si>
  <si>
    <t>Green, Antonie - DET</t>
  </si>
  <si>
    <t>Chase Cota</t>
  </si>
  <si>
    <t>Keytaon Thompson</t>
  </si>
  <si>
    <t>TE*LaPorta, Sam - DET</t>
  </si>
  <si>
    <t>LaPorta, Sam - DET</t>
  </si>
  <si>
    <t>QB*Clifford, Sean - GB</t>
  </si>
  <si>
    <t>RB*Nichols III, Lew - RB</t>
  </si>
  <si>
    <t>Nichols III, Lew - GB</t>
  </si>
  <si>
    <t>WR*Reed, Jaydon - GB</t>
  </si>
  <si>
    <t>Reed, Jayden - GB</t>
  </si>
  <si>
    <t>WR*DuBose, Grant - GB</t>
  </si>
  <si>
    <t>DuBose, Grant - GB</t>
  </si>
  <si>
    <t>WR*Wicks, Dontayvion - GB</t>
  </si>
  <si>
    <t>Wicks, Dontayvion - GB</t>
  </si>
  <si>
    <t>Malik Heath</t>
  </si>
  <si>
    <t>Duece Watts</t>
  </si>
  <si>
    <t>TE*Musgrave, Luke - GB</t>
  </si>
  <si>
    <t>Musgrave, Luke - GB</t>
  </si>
  <si>
    <t>TE*Kraft, Tucker - GB</t>
  </si>
  <si>
    <t>Kraft, Tucker - GB</t>
  </si>
  <si>
    <t>Henry Pearson</t>
  </si>
  <si>
    <t>QB*Stroud, C.J. - HOU</t>
  </si>
  <si>
    <t>RB*Valladay, Xazavian - HOU</t>
  </si>
  <si>
    <t>Valladay, Xaxavian - HOU</t>
  </si>
  <si>
    <t>Jalen Camp</t>
  </si>
  <si>
    <t>WR*Dell, Tank - HOU</t>
  </si>
  <si>
    <t>Dell, Tank - HOU</t>
  </si>
  <si>
    <t>TE*Schreck, Mason - HOU</t>
  </si>
  <si>
    <t>Schreck, Mason - HOU</t>
  </si>
  <si>
    <t>Rodgers, Amari</t>
  </si>
  <si>
    <t>WR*Hutchinson, Xavier - HOU</t>
  </si>
  <si>
    <t>Hutchinson, Xavier - HOU</t>
  </si>
  <si>
    <t xml:space="preserve">Jared Wayne </t>
  </si>
  <si>
    <t>Sam Ehlinger</t>
  </si>
  <si>
    <t>QB*Richardson, Anthony - IND</t>
  </si>
  <si>
    <t>RB*Hull, Evan - IND</t>
  </si>
  <si>
    <t xml:space="preserve">Darrynton Evans </t>
  </si>
  <si>
    <t>Darius Hagans</t>
  </si>
  <si>
    <t>Titus Swen</t>
  </si>
  <si>
    <t>Zavier Scott</t>
  </si>
  <si>
    <t>Hull, Evan - IND</t>
  </si>
  <si>
    <t>WR*Downs, Josh - IND</t>
  </si>
  <si>
    <t>Downs, Josh - IND</t>
  </si>
  <si>
    <t>Brandon Westfield</t>
  </si>
  <si>
    <t>Cody Chrest</t>
  </si>
  <si>
    <t>Johnny King</t>
  </si>
  <si>
    <t>Will Mallory</t>
  </si>
  <si>
    <t>QB*Rourke, Nathan - JAX</t>
  </si>
  <si>
    <t>RB*Bigsby, Tank - JAX</t>
  </si>
  <si>
    <t>Bigsby, Tank - JAX</t>
  </si>
  <si>
    <t>Ollison, Qadree</t>
  </si>
  <si>
    <t>WR*Washington, Parker - JAX</t>
  </si>
  <si>
    <t>Washington, Parker - JAX</t>
  </si>
  <si>
    <t>Jaray Jenkins</t>
  </si>
  <si>
    <t>Elijah Cooks</t>
  </si>
  <si>
    <t>TE*Strange, Brenton - JAX</t>
  </si>
  <si>
    <t>Strange, Brenton - JAX</t>
  </si>
  <si>
    <t>RB*Prince, Deneric - KC</t>
  </si>
  <si>
    <t>Prince, Deneric - KC</t>
  </si>
  <si>
    <t>WR*Rashee, Rice - KC</t>
  </si>
  <si>
    <t>Rashee, Rice - KC</t>
  </si>
  <si>
    <t>Tyrone Scott</t>
  </si>
  <si>
    <t>James Letcher</t>
  </si>
  <si>
    <t>Nikko Remigio</t>
  </si>
  <si>
    <t>Zane Pope</t>
  </si>
  <si>
    <t>Jamal Turner</t>
  </si>
  <si>
    <t>QB*O'Connell, Aidan - LV</t>
  </si>
  <si>
    <t xml:space="preserve">WR*Tucker, Tre - LV </t>
  </si>
  <si>
    <t>Tucker, Tre - LV</t>
  </si>
  <si>
    <t>TE*Mayer, Michael - LV</t>
  </si>
  <si>
    <t>Mayer, Michael - LV</t>
  </si>
  <si>
    <t>Elijah Dotson</t>
  </si>
  <si>
    <t>Tyler Hoosman</t>
  </si>
  <si>
    <t>WR*Johnston, Quentin - LAC</t>
  </si>
  <si>
    <t>Johnston, Quentin - LAC</t>
  </si>
  <si>
    <t>Derius Davis</t>
  </si>
  <si>
    <t>Pokey Wilson</t>
  </si>
  <si>
    <t>Terrell Bynum</t>
  </si>
  <si>
    <t>Michael Ezeike</t>
  </si>
  <si>
    <t>QB*Bennett, Stetson - LAR</t>
  </si>
  <si>
    <t>RB*Evans, Zach - LAR</t>
  </si>
  <si>
    <t>Evans, Zach - LAR</t>
  </si>
  <si>
    <t>RB*Evans, Tiyon - LAR</t>
  </si>
  <si>
    <t>RB*Williams, Kyren - LAR</t>
  </si>
  <si>
    <t>Evans, Tiyon - LAR</t>
  </si>
  <si>
    <t xml:space="preserve">Lance McCutcheon </t>
  </si>
  <si>
    <t>WR*Nacua, Puka - LAR</t>
  </si>
  <si>
    <t>Nacua, Puka - LAR</t>
  </si>
  <si>
    <t>TE*Allen, Davis - LAR</t>
  </si>
  <si>
    <t>Allen, Davis -LAR</t>
  </si>
  <si>
    <t>RB*Achane, Devon - MIA</t>
  </si>
  <si>
    <t>Achane, Devon - MIA</t>
  </si>
  <si>
    <t>Salvon Ahmed</t>
  </si>
  <si>
    <t>Christopher Brooks</t>
  </si>
  <si>
    <t>Chris Coleman</t>
  </si>
  <si>
    <t>Daewood Davis</t>
  </si>
  <si>
    <t>TE*Higgins, Elijah - MIA</t>
  </si>
  <si>
    <t>Higgins, Elijah - MIA</t>
  </si>
  <si>
    <t>Julian Hill</t>
  </si>
  <si>
    <t>QB*Hall, Jaren - MIN</t>
  </si>
  <si>
    <t>RB*McBride, DeWayne - MIN</t>
  </si>
  <si>
    <t>McBride, DeWayne - MIN</t>
  </si>
  <si>
    <t>WR*Addison, Jalen - MIN</t>
  </si>
  <si>
    <t>Addison, Jalen - MIN</t>
  </si>
  <si>
    <t>Malik Knowles</t>
  </si>
  <si>
    <t>Thayer Thomas</t>
  </si>
  <si>
    <t>Cephus Johnson III</t>
  </si>
  <si>
    <t>Ben Sims</t>
  </si>
  <si>
    <t>Malik Cunningham</t>
  </si>
  <si>
    <t>Raleih Webb</t>
  </si>
  <si>
    <t>WR*Boutte, Kayshon - NE</t>
  </si>
  <si>
    <t>Boutte, Kayshon - NE</t>
  </si>
  <si>
    <t>Demario Douglas</t>
  </si>
  <si>
    <t>Johnny Lumpkin</t>
  </si>
  <si>
    <t>QB*Haener, Jake - NO</t>
  </si>
  <si>
    <t>Miller, Kendre - NO</t>
  </si>
  <si>
    <t>RB*Miller, Kendre - NO</t>
  </si>
  <si>
    <t>SaRodorick Thompson</t>
  </si>
  <si>
    <t>WR*Perry, A.T. - NO</t>
  </si>
  <si>
    <t>Perry, A.T. - NO</t>
  </si>
  <si>
    <t>Shaquan Davis</t>
  </si>
  <si>
    <t>Sy Barnett</t>
  </si>
  <si>
    <t>Joel Wilson</t>
  </si>
  <si>
    <t>Tommy DeVito</t>
  </si>
  <si>
    <t>Gray, Eric - NYG</t>
  </si>
  <si>
    <t>RB*Gray, Eric - NYG</t>
  </si>
  <si>
    <t>Jalin Hyatt</t>
  </si>
  <si>
    <t>Bryce Ford-Wheaton</t>
  </si>
  <si>
    <t>QB*Rodgers, Aaron - NYJ</t>
  </si>
  <si>
    <t>QB*Boyle, Tim - NYJ</t>
  </si>
  <si>
    <t>Tim DeMorat</t>
  </si>
  <si>
    <t>Abanikanda, Israel - NYJ</t>
  </si>
  <si>
    <t>RB*Abanikanda, Israel - NYJ</t>
  </si>
  <si>
    <t>Travis Dye</t>
  </si>
  <si>
    <t>WR*Brownlee, Jason - NYJ</t>
  </si>
  <si>
    <t>Brownlee, Jason - NYJ</t>
  </si>
  <si>
    <t>T.J. Luther</t>
  </si>
  <si>
    <t>TE*Kuntz, Zach - NYJ</t>
  </si>
  <si>
    <t>Kuntz, Zach - NYJ</t>
  </si>
  <si>
    <t>E.J. Jenkins</t>
  </si>
  <si>
    <t>Kenny Yeboah</t>
  </si>
  <si>
    <t>Tanner McKee</t>
  </si>
  <si>
    <t>Joseph Ngata</t>
  </si>
  <si>
    <t>Jason Haselwood</t>
  </si>
  <si>
    <t>TE*Russell, Brady - PHI</t>
  </si>
  <si>
    <t>Russell, Brady - PHI</t>
  </si>
  <si>
    <t>QB*Rudolph, Mason - PIT</t>
  </si>
  <si>
    <t>Tanner Morgan</t>
  </si>
  <si>
    <t>RB*McFarland, Anthony - PIT</t>
  </si>
  <si>
    <t>RB*Huntley, Jason - PIT</t>
  </si>
  <si>
    <t>Huntley, Jason - PIT</t>
  </si>
  <si>
    <t>RB*Byrd, Jordan - PIT</t>
  </si>
  <si>
    <t>Byrd, Jordan - PIT</t>
  </si>
  <si>
    <t>WR*Butler, Hakeem - PIT</t>
  </si>
  <si>
    <t>Butler, Hakeem - PIT</t>
  </si>
  <si>
    <t>TE*Washington, Darnell - PIT</t>
  </si>
  <si>
    <t>Washington, Darnell - PIT</t>
  </si>
  <si>
    <t>Khalan Laborn</t>
  </si>
  <si>
    <t>Ronald Awatt</t>
  </si>
  <si>
    <t>WR*Bell, Ronnie - SF</t>
  </si>
  <si>
    <t>Bell, Ronnie - SF</t>
  </si>
  <si>
    <t>Shae Wyatt</t>
  </si>
  <si>
    <t>TE*Latu, Cam - SF</t>
  </si>
  <si>
    <t>Latu, Cam - SF</t>
  </si>
  <si>
    <t>Brayden Willis</t>
  </si>
  <si>
    <t>Holton Ahlers</t>
  </si>
  <si>
    <t>RB*Charbonnet, Zach - SEA</t>
  </si>
  <si>
    <t>Charbonnet, Zach - SEA</t>
  </si>
  <si>
    <t>RB*McIntosh, Kenny - SEA</t>
  </si>
  <si>
    <t>McIntosh, Kenny - SEA</t>
  </si>
  <si>
    <t>Chris Smith</t>
  </si>
  <si>
    <t>John Hall</t>
  </si>
  <si>
    <t>Tyjon Lindsey</t>
  </si>
  <si>
    <t>Griffin Hebert</t>
  </si>
  <si>
    <t>Noah Gindorff</t>
  </si>
  <si>
    <t>RB*Tucker, Sean - TB</t>
  </si>
  <si>
    <t>Tucker, Sean - TB</t>
  </si>
  <si>
    <t>Ronnie Brown</t>
  </si>
  <si>
    <t>WR*Jarrett, Rakim - TB</t>
  </si>
  <si>
    <t>Jarrett, Rakim - TB</t>
  </si>
  <si>
    <t>WR*Palmer, Trey - TB</t>
  </si>
  <si>
    <t>Palmer, Trey - TB</t>
  </si>
  <si>
    <t>Kade Warner</t>
  </si>
  <si>
    <t>Ryan Miller</t>
  </si>
  <si>
    <t>Tanner Taula</t>
  </si>
  <si>
    <t>TE*Durham, Payne - TB</t>
  </si>
  <si>
    <t>Durham, Payne - TB</t>
  </si>
  <si>
    <t>QB*Levis, Will - TEN</t>
  </si>
  <si>
    <t>RB*Spears, Tyjae - TEN</t>
  </si>
  <si>
    <t>Spears, Tyjae - TEN</t>
  </si>
  <si>
    <t>Charles McClelland</t>
  </si>
  <si>
    <t>Colton Dowell</t>
  </si>
  <si>
    <t>Jacob Copeland</t>
  </si>
  <si>
    <t>Kearis Jackson</t>
  </si>
  <si>
    <t>TE*Whyle, Josh - TEN</t>
  </si>
  <si>
    <t>Whyle, Josh - TEN</t>
  </si>
  <si>
    <t>RB*Rodriguez, Chris - WAS</t>
  </si>
  <si>
    <t>Rodriguez, Chris - WAS</t>
  </si>
  <si>
    <t>WR*Tinsley, Mitchell - WAS</t>
  </si>
  <si>
    <t>Tinsley, Mitchell - WAS</t>
  </si>
  <si>
    <t>Kazmeir Aallen</t>
  </si>
  <si>
    <t>Will Wallace</t>
  </si>
  <si>
    <t>WR*Rambo, Charleston - PHI</t>
  </si>
  <si>
    <t>Rambo, Charleston - PHI</t>
  </si>
  <si>
    <t xml:space="preserve">Jennings, Gary </t>
  </si>
  <si>
    <t>QB*DiNucci, Ben - DEN</t>
  </si>
  <si>
    <t>Jacques Patrick</t>
  </si>
  <si>
    <t>WR*Wilson, Michael - ARI</t>
  </si>
  <si>
    <t>Allegeier, Tyler - ATL</t>
  </si>
  <si>
    <t>Jordan Thomas</t>
  </si>
  <si>
    <t>RB*Moss, Zack - IND</t>
  </si>
  <si>
    <t>RB*McKinnon, Jerick - KC</t>
  </si>
  <si>
    <t>QB*Duggan, Max - LAC</t>
  </si>
  <si>
    <t>WR*Davis, Derius - LAC</t>
  </si>
  <si>
    <t>Davis, Derius - LAC</t>
  </si>
  <si>
    <t>Wilson, Michael - ARI</t>
  </si>
  <si>
    <t>Pascal, Zach - ARI</t>
  </si>
  <si>
    <t>WR*Smith-Njigba, Jaxon - SEA</t>
  </si>
  <si>
    <t>Smith-Njigba, Jaxon - SEA</t>
  </si>
  <si>
    <t>Whiteheart, Blake - ARI</t>
  </si>
  <si>
    <t>Brown, Anthony - BAL</t>
  </si>
  <si>
    <t>Allen, Kyle - BUF</t>
  </si>
  <si>
    <t xml:space="preserve"> Hollins, Mack - ATL</t>
  </si>
  <si>
    <t xml:space="preserve">Harris, Keilahn - ATL </t>
  </si>
  <si>
    <t>Smith, Jonnu - ATL</t>
  </si>
  <si>
    <t>Franks, Felieipe - ATL</t>
  </si>
  <si>
    <t>Young, Bryce - CAR</t>
  </si>
  <si>
    <t>Dalton, Andy - CAR</t>
  </si>
  <si>
    <t>Bagent, Tyson - CHI</t>
  </si>
  <si>
    <t xml:space="preserve"> Walker, P.J. - CHI</t>
  </si>
  <si>
    <t>Foreman, DOnta - CHI</t>
  </si>
  <si>
    <t>FB</t>
  </si>
  <si>
    <t xml:space="preserve">Burns, Robert - CHI </t>
  </si>
  <si>
    <t xml:space="preserve"> Sample, Drew - CIN</t>
  </si>
  <si>
    <t xml:space="preserve"> Smith, Irv - CIN</t>
  </si>
  <si>
    <t>Thompson-Robinson, Dorian - CLE</t>
  </si>
  <si>
    <t>Schoonaker, Luke - DAL</t>
  </si>
  <si>
    <t>Stidham, Jarrett - DEN</t>
  </si>
  <si>
    <t>DiNucci, Ben - DEN</t>
  </si>
  <si>
    <t>Hooker, Hendon - DET</t>
  </si>
  <si>
    <t>Green, Antoine - DET</t>
  </si>
  <si>
    <t>Etling, Danny - GB</t>
  </si>
  <si>
    <t>Clifford, Sean - GB</t>
  </si>
  <si>
    <t>Nichols III, Lew - RB</t>
  </si>
  <si>
    <t>Reed, Jaydon - GB</t>
  </si>
  <si>
    <t>Stroud, C.J. - HOU</t>
  </si>
  <si>
    <t>Keenum, Case - HOU</t>
  </si>
  <si>
    <t>Singletary, Devin - Hou</t>
  </si>
  <si>
    <t>Valladay, Xazavian - HOU</t>
  </si>
  <si>
    <t>Woods, Robert- HOU</t>
  </si>
  <si>
    <t>Metchie, John - Hou</t>
  </si>
  <si>
    <t>Richardson, Anthony - IND</t>
  </si>
  <si>
    <t>Minshew, Gardner - IND</t>
  </si>
  <si>
    <t>Funk, Jake  IND</t>
  </si>
  <si>
    <t>Rourke, Nathan - JAX</t>
  </si>
  <si>
    <t>Johnson, DErnest - JAX</t>
  </si>
  <si>
    <t>Gabbert , Blaine - KC</t>
  </si>
  <si>
    <t>Perine, L'Mical - KC</t>
  </si>
  <si>
    <t>Garoppolo, Jimmy - LV</t>
  </si>
  <si>
    <t>Hoyer, Brian - LV</t>
  </si>
  <si>
    <t>O'Connell, Aidan - LV</t>
  </si>
  <si>
    <t xml:space="preserve">Tucker, Tre - LV </t>
  </si>
  <si>
    <t>Duggan, Max - LAC</t>
  </si>
  <si>
    <t>Smartt, Stone - LAC</t>
  </si>
  <si>
    <t>Bennett, Stetson - LAR</t>
  </si>
  <si>
    <t>Allen, Davis - LAR</t>
  </si>
  <si>
    <t>White, Mike - MIA</t>
  </si>
  <si>
    <t>Mullens, Nick - MIN</t>
  </si>
  <si>
    <t>Hall, Jaren - MIN</t>
  </si>
  <si>
    <t>McSorley, Trace - NE</t>
  </si>
  <si>
    <t>Smith-Schuster, JuJu - NE</t>
  </si>
  <si>
    <t>Haener, Jake - NO</t>
  </si>
  <si>
    <t>Carr, Derek - NO</t>
  </si>
  <si>
    <t>Rodgers, Aaron - NYJ</t>
  </si>
  <si>
    <t>Boyle, Tim - NYJ</t>
  </si>
  <si>
    <t>Mariota, Marcus - PHI</t>
  </si>
  <si>
    <t>Penny, Rashaad  - PHI</t>
  </si>
  <si>
    <t>Gentry, Zach - PHI</t>
  </si>
  <si>
    <t>Darnold, Sam - SF</t>
  </si>
  <si>
    <t>Woerner, Charlie- SF</t>
  </si>
  <si>
    <t>Mayfield, Baker - TB</t>
  </si>
  <si>
    <t>Levis, Will - TEN</t>
  </si>
  <si>
    <t>McMath, Racey - Ten</t>
  </si>
  <si>
    <t>Brissett, Jacoby - WAS</t>
  </si>
  <si>
    <t>Fromm, Jake - WAS</t>
  </si>
  <si>
    <t>Patterson Jaret - WAS</t>
  </si>
  <si>
    <t>M ↑</t>
  </si>
  <si>
    <t xml:space="preserve">Jones, Mac - NE </t>
  </si>
  <si>
    <t>Darnold,  Sam - SF</t>
  </si>
  <si>
    <t>Z ↑</t>
  </si>
  <si>
    <t>Heinicke, Taylor - UFA</t>
  </si>
  <si>
    <t>Stidham, Jarrett DEN</t>
  </si>
  <si>
    <t>Dobbs, Josh - CLE</t>
  </si>
  <si>
    <t>Gabbert, Blaine - KC</t>
  </si>
  <si>
    <t>Wentz, Carson - UFA</t>
  </si>
  <si>
    <t>McSorley, Trace NE</t>
  </si>
  <si>
    <t xml:space="preserve">Wolford, John </t>
  </si>
  <si>
    <t>Hall, Jarren - MIN</t>
  </si>
  <si>
    <t>Tune, Clayton - ARI</t>
  </si>
  <si>
    <t>Thompson-Robinson, D - CLE</t>
  </si>
  <si>
    <t>McKee, Tanner - PHI</t>
  </si>
  <si>
    <t xml:space="preserve"> </t>
  </si>
  <si>
    <t xml:space="preserve">Mitchell, Elijah - SF </t>
  </si>
  <si>
    <t>S, ↔ I</t>
  </si>
  <si>
    <t>Brooks, Christopher - MIA</t>
  </si>
  <si>
    <t>McLaughlin, Jaleel - DEN</t>
  </si>
  <si>
    <t>Hyatt, Jalin - NYG</t>
  </si>
  <si>
    <t xml:space="preserve">I Z  </t>
  </si>
  <si>
    <t>Z U</t>
  </si>
  <si>
    <t xml:space="preserve">Z  </t>
  </si>
  <si>
    <t>ZU</t>
  </si>
  <si>
    <t>U Z</t>
  </si>
  <si>
    <t xml:space="preserve">I Z U ↕ </t>
  </si>
  <si>
    <t>Hopkins, DeAndre - UFA</t>
  </si>
  <si>
    <t>Z M I F</t>
  </si>
  <si>
    <t>Kelly, Chad - UFA</t>
  </si>
  <si>
    <t>U Z ↕  F</t>
  </si>
  <si>
    <t>M O</t>
  </si>
  <si>
    <t xml:space="preserve">M I ↕ </t>
  </si>
  <si>
    <t xml:space="preserve">Mooney, Darnell - CHI </t>
  </si>
  <si>
    <t>R M</t>
  </si>
  <si>
    <t>Leonard Fournette</t>
  </si>
  <si>
    <t>Kenny Golladay</t>
  </si>
  <si>
    <t>A good big-play slot receiver with YAC skills who is near his ceiling of value.</t>
  </si>
  <si>
    <t xml:space="preserve">The former UDFA is the best fantasy weapon at the running back position but McCaffrey has the better offensive line. </t>
  </si>
  <si>
    <t>The Browns have a strong OL and a QB who should take some heat off the run game. It's unlikely will see the same committee splits in volume for Chubb without Kareem Hunt.</t>
  </si>
  <si>
    <t xml:space="preserve">The best RB prospect in this class and he lands on a team with an ascending OL and a coach who will pound the rock. </t>
  </si>
  <si>
    <t xml:space="preserve">Pollard has been excellent all year. He'll be higher if he's used as a true feature back in 2023. I'm beginning to believe it will happen. </t>
  </si>
  <si>
    <t xml:space="preserve">The Vikings had solid OL play last year and it's looking like Cook will remain in Minnesota for at least another season. </t>
  </si>
  <si>
    <t>Sanders won't have the OL he had in Philadelphia so don't expect high efficiency with his production, but expect enough volume for him to deliver high-end RB2 production.</t>
  </si>
  <si>
    <t>Rankings-wise, Hockenson illustrated why I have always been so bullish about him. He may never approach Kelce's tier but he'll be at the top of this one.</t>
  </si>
  <si>
    <t xml:space="preserve">If he plays to his potential, he could be in the top tier. This will require him to change his movement style to stay healthy. Slated as the Chiefs' WR1, we'll find out this year. </t>
  </si>
  <si>
    <t xml:space="preserve">Wilson needed a QB and he got one. He's now closer to his former OSU teammate, Olave. </t>
  </si>
  <si>
    <t xml:space="preserve">Lockett should have another strong year even with Jaxon Smith-Njigba in the mix. </t>
  </si>
  <si>
    <t xml:space="preserve">Moore needs a quarterback. Justin Fields has shown promise that he could be one. If Fields delivers, Moore could move up 20-25 spots. </t>
  </si>
  <si>
    <t>With D.J. Moore in the mix, Fields may not generate Trevor Lawrence's passing production, but he'll be a lot closer and could be in that value range soon.</t>
  </si>
  <si>
    <t xml:space="preserve">An elite and versatile athlete in his prime on a team with surrounding talent in its collective prime, Mixon's legal woes may not hurt him long-term after all. </t>
  </si>
  <si>
    <t xml:space="preserve">Gibbs' athletic ability and skills between the tackles make him a more realized version of what the Lions thought D'Andre Swift would provide. </t>
  </si>
  <si>
    <t xml:space="preserve">Hopkins can deliver fantasy high-end WR2/low-end WR1 production for another year or two. </t>
  </si>
  <si>
    <t xml:space="preserve">Seattle added a Rams coach and drafted a second-round WR two years ago to run more 11 personnel, but it didn't work out. Smith-Njigba will be the Cooper Kupp in role. </t>
  </si>
  <si>
    <t xml:space="preserve">If the Seahawks' make the OL a priority in 2023 and he continues to mature as a decision-maker, Walker's ceiling of value could be higher if not for Zach Charbonnet. </t>
  </si>
  <si>
    <t xml:space="preserve">A suspension could be coming in 2023. Terrific talent who still has years left but has a compelling depth chart of talent alongside him.  </t>
  </si>
  <si>
    <t xml:space="preserve">Reliable and versatile, Williams will likely be the Saints' primary runner for a stretch of 2023. </t>
  </si>
  <si>
    <t xml:space="preserve">Swift is a skilled space player but the Lions liked having an interior ground game he couldn't give. Philadelphia may be ok with his lack of dimensions to his game. </t>
  </si>
  <si>
    <t xml:space="preserve">A reliable starter with all-around skills who gets underrated due to age, injury, and lack of speed but has the complete game when the offense uses him. </t>
  </si>
  <si>
    <t xml:space="preserve">If the Broncos can find a better coach and scheme that suits Russell Wilson, Jeudy could move up a tier. </t>
  </si>
  <si>
    <t xml:space="preserve">When healthy, he's capable of the Kelce-Kittle-Andrews level of production if Daniel Jones can provide the aerial support. </t>
  </si>
  <si>
    <t xml:space="preserve">Harris found a strong landing spot to deliver RB2 value for fantasy GMs. </t>
  </si>
  <si>
    <t>I'd be thrilled with Herbert as my RB2 who should wind up the lead back in Chicago in 2023.</t>
  </si>
  <si>
    <t xml:space="preserve">He needs a QB and an offensive line. Kenny Pickett might prove he can be the QB. The OL needs work and the Steelers are addressing the unit. </t>
  </si>
  <si>
    <t>White is the favorite to start this year, but will his OL and QB be good enough? Can White refine his game? Sean Tucker is also compelling.</t>
  </si>
  <si>
    <t xml:space="preserve">A good rookie year by NFL standards, Okonkwo has the physical tools to develop into an eventual fantasy starter and is slated to be a primary option in the offense. </t>
  </si>
  <si>
    <t>Think of Kincaid as a detached receiver more than an in-line tight end. He has the skills to become the second option in this offense this year if DeAndre Hopkins isn't signed.</t>
  </si>
  <si>
    <t xml:space="preserve">As predicted, the Lions drafted a QB but one that guarantees Goff will have at least one more year as the starter. </t>
  </si>
  <si>
    <t xml:space="preserve">Murray grades high on athletic ability and throwing skill, but not as high with pocket management which caps him a bit. Still capable of top-five production when healthy. </t>
  </si>
  <si>
    <t>A pro's pro, I'm thrilled that Smith-Schuster rebounded in Kansas City. He's a good fit in NE but I'd consider him a year-to-year option as a strong WR3.</t>
  </si>
  <si>
    <t>Burks showed signs of life as a rookie. Can the Titans keep Tannehill healthy this year and find a viable quarterback of the future? Those may be the biggest obstacles.</t>
  </si>
  <si>
    <t xml:space="preserve">Still good enough to help and offense, but age will catch up sooner than later. </t>
  </si>
  <si>
    <t xml:space="preserve">Another player in that Smith-Schuster mold who is a safe WR3 if the Raiders can supply a viable quarterback. </t>
  </si>
  <si>
    <t>Think of Addison as the Vikings' version of DeVonta Smith--capable of high-end WR2 value paired with an elite primary option like Justin Jefferson.</t>
  </si>
  <si>
    <t xml:space="preserve">He could still deliver WR2 value with a team like the Cowboys. </t>
  </si>
  <si>
    <t xml:space="preserve">He's a well-rounded tight end lacking a vertical game and the addition of Darnell Washington could potentially cloud Freiermuth's production potential. </t>
  </si>
  <si>
    <t xml:space="preserve">Can he get a quarterback? If so, he joins Waller at the top of this tier if he doesn’t climb a tier. </t>
  </si>
  <si>
    <t xml:space="preserve">LaPorta is a strong candidate to deliver TE1 production as a rookie thanks to his route and YAC skills. </t>
  </si>
  <si>
    <t xml:space="preserve">Sutton could be on his way out of Denver by fall. He hasn't delivered to his potential beyond one year during his NFL career. </t>
  </si>
  <si>
    <t xml:space="preserve">Slayton could be one of the top 2-3 options in New York this year. </t>
  </si>
  <si>
    <t xml:space="preserve">Moore could emerge as one of the top 2-3 options in the Browns' offense this year. </t>
  </si>
  <si>
    <t xml:space="preserve">When healthy and paired with a solid OL, Stafford can deliver QB1 value. Will both conditions occur in 2023? I have my doubts but not in Stafford's potential. </t>
  </si>
  <si>
    <t xml:space="preserve">Perine can function as a starter. He's versatile but his lack of speed keeps him out of the conversation as a lead back. </t>
  </si>
  <si>
    <t xml:space="preserve">McKinnon had a strong year as a receiver out of the backfield in KC. Expect the same in 2023. </t>
  </si>
  <si>
    <t xml:space="preserve">Carr will lead the Saints 2023 and he's only one season removed from a career-year. If Michael Thomas is healthy, this could be Carr's best WR corps. </t>
  </si>
  <si>
    <t>Cook is emerging as the lead back in this Bills offense and it could translate to an additional bump in his fantasy value but defer to Damien Harris as the lead option for now.</t>
  </si>
  <si>
    <t xml:space="preserve">Young has the most established weapons between himself and C.J. Stroud and this should help him acclimate a little faster. </t>
  </si>
  <si>
    <t xml:space="preserve">Stroud has a lot of youth around him. We'll see if they can grow together. Expect Houston to give him 4-6 weeks on the bench before his rookie debut. </t>
  </si>
  <si>
    <t xml:space="preserve">Purdy has managed the offense well and made some big throws. Kyle Shanahan has a more talented athlete in Trey Lance but will prefer whoever is most mentally on-point. </t>
  </si>
  <si>
    <t>Bill O'Brien gives Jones an experienced and successful offensive coordinator, which Jones lacked last year. Is the receiving corps enough to support fantasy starter production?</t>
  </si>
  <si>
    <t xml:space="preserve">Jones' production may become more volatile with Calvin Ridley joining the offense. </t>
  </si>
  <si>
    <t xml:space="preserve">Collins has a WR2 ceiling, maybe more with a great QB. Did the Texans get one with Stroud? Regard Collins as a WR3-WR4 until we see affirmative signs. </t>
  </si>
  <si>
    <t xml:space="preserve">Chark will be the vertical receiver in Carolina and Bryce Young has the talent to support Chark as a viable fantasy option. </t>
  </si>
  <si>
    <t xml:space="preserve">A solid contributor in the Chargers' passing offense that spreads the ball around enough to support multiple low-end fantasy starters in lineups with 4-5 WRs. </t>
  </si>
  <si>
    <t xml:space="preserve">He's a capable contributor but he's a fringe starter in a lot of fantasy formats because KC's prolific passing attack hasn't spread the ball around enough. </t>
  </si>
  <si>
    <t xml:space="preserve">Pierce has WR2 upside short-term and perhaps more long-term if Anthony Richardson delivers to expectations. </t>
  </si>
  <si>
    <t xml:space="preserve">If the Chargers are wise, they'll feature him on quick-hitting routes as an outside receiver and reserve most of the targets for him in the slot. </t>
  </si>
  <si>
    <t xml:space="preserve">Renfrow can be a WR1 from the slot. The way Tom Brady executed the Josh McDaniels' scheme, the slot should be productive, but will the Raiders' QB follow suit? </t>
  </si>
  <si>
    <t xml:space="preserve">Aaron Rodgers has the talent to spread the wealth and support a career-year from Davis, but Garrett Wilson and, possibly, Allen Lazard could earn first priority. </t>
  </si>
  <si>
    <t xml:space="preserve">A safe WR3 who wins based on scheme more than matchup prowess who could emerge as the No.2 option ahead of Davis. Also watch out for Tyler Conklin. </t>
  </si>
  <si>
    <t xml:space="preserve">Foreman has rebounded well from an Achilles' injury that was perceived as devastating for RBs at the time. Now, he's a legit committee RB who can take the lead if needed. </t>
  </si>
  <si>
    <t xml:space="preserve">The Vikings are all offense and no defense this year. Mattison will have a role, but it appears Dalvin Cook will be part of the offense-or-bust campaign of 2023. </t>
  </si>
  <si>
    <t xml:space="preserve">No denying his talent. Will he earn enough opportunities to reach his ceiling? Without an injury? Unlikely. Even so, Brian Robinson is the favorite to lead the backfield. </t>
  </si>
  <si>
    <t xml:space="preserve">Frank Gore and Brian Westbrook tore both ACLs in college. Hines Ward and John Elway didn't have ACLs entering the NFL. Spears is a top talent. If he follows suit, look out. </t>
  </si>
  <si>
    <t xml:space="preserve">Allgeier executed front-side runs at a high level behind an ascending Falcons' O-line and caught the ball well. Cutbacks needed work. He's startable depth when needed. </t>
  </si>
  <si>
    <t xml:space="preserve">His film reveals starter talent. His stats and college career path didn't support an early-round draft capital. Akers looked great late last year but the contract ends in '24. </t>
  </si>
  <si>
    <t>Probably the most disappointing landing spot for fantasy GMs this year because Charbonnet and Walker would limit each other. There is still hope for a Chubb-Hunt dynamic.</t>
  </si>
  <si>
    <t xml:space="preserve">Kamara and Williams could block Miller's path to starter value for 1-3 years or off-field/injuries could give Miller a shot to emerge early. A wide range of potential outcomes. </t>
  </si>
  <si>
    <t xml:space="preserve">Singletary is a startable option but best considered a reserve who does everything competently, but nothing spectacular. </t>
  </si>
  <si>
    <t xml:space="preserve">Ertz can still deliver in the passing game, but Trey McBride is talented enough to eclipse him as soon as this year. Monitor McBride. </t>
  </si>
  <si>
    <t xml:space="preserve">When a decent quarterback targets Conklin, he delivers starter production. Don't be shocked if he's one of the top three options with Aaron Rodgers at the helm. </t>
  </si>
  <si>
    <t xml:space="preserve">Odell Beckham's presence may temporarily block Flowers' path to reach his fantasy ceiling, but Flowers is versatile and explosive. Worth the wait, if there even is a wait. </t>
  </si>
  <si>
    <t xml:space="preserve">Dortch emerged in 2023 and could be a better producer than the likes of K.J. Osborn when called upon. Worth a roster spot. </t>
  </si>
  <si>
    <t xml:space="preserve">Jones returns to Detroit where he can play all three WR positions. His less tangible contributions to the Lions may prove more valuable than it will be for fantasy GMs. </t>
  </si>
  <si>
    <t xml:space="preserve">Will Levis could get his shot to start in November if the Titans aren't in contention. </t>
  </si>
  <si>
    <t xml:space="preserve">Garoppolo will try to revive the Josh McDaniels' offense but it depends on the outcome of his foot surgery. The Raiders have an out if he fails a second physical in August. </t>
  </si>
  <si>
    <t>Love has the physical skills of a star but his accuracy and decision-making at Utah State were UDFA-level. We'll see if intermittent playing time behind Rodgers helped him.</t>
  </si>
  <si>
    <t xml:space="preserve">Better weapons in Chicago should open the field more for Kmet to earn big plays on easier opportunities but Robert Tonyan may limit that potential. </t>
  </si>
  <si>
    <t>Knox finished strong after personal tragedy and an effort to make Gabriel Davis a bigger thing failed. This year, Dalton Kincaid may limit one or both of Knox and Davis. Monitor.</t>
  </si>
  <si>
    <t xml:space="preserve">Rashaad Penny is a walking medical file. D'Andre Swift is a satellite back. Sermon impressed Philly coaches in practice. Monitor if that extends into August. </t>
  </si>
  <si>
    <t xml:space="preserve">Achane is reportedly up to 195 pounds. If he can at least sustain this weight or play bigger, he has a shot to transcend a gadget/low-end contributor role, long-term. </t>
  </si>
  <si>
    <t>Joe Mixon's legal woes could lead to Brown earning significant playing time this year. Even so, the idea of trading or releasing Mixon, who is in his prime, looks less likely now.</t>
  </si>
  <si>
    <t xml:space="preserve">A physical and versatile football player who could emerge as D'Onta Foreman's replacement in 2024. </t>
  </si>
  <si>
    <t xml:space="preserve">Moreau has the talent but a Hodgkins's Lymphoma diagnosis clouded his outlook. It appears, Moreau is healthy enough to join OTAs. He has legit TE1 upside. Monitor.  </t>
  </si>
  <si>
    <t xml:space="preserve">Fant has been better than my ranking, but TE17 isn't inspiring for a starter in an offense that had a strong passing game. </t>
  </si>
  <si>
    <t xml:space="preserve">Henry needs more talent around him to thrive. Not sure the Patriots complied. </t>
  </si>
  <si>
    <t>TE*Schoonmaker, Luke - DAL</t>
  </si>
  <si>
    <t xml:space="preserve">Schoonmaker has the chops to replace Dalton Schultz's production within the next 6-12 months. He may have the athletic ability to expand on that role. </t>
  </si>
  <si>
    <t xml:space="preserve">A skilled zone receiver who matches up effectively in man coverage in the red zone, Mayer will split time with Austin Hooper this year and grow into a starting role. </t>
  </si>
  <si>
    <t xml:space="preserve">A big-play threat who must prove he can expand his game to earn a bigger role. </t>
  </si>
  <si>
    <t xml:space="preserve">Moore was productive when healthy. Can he stay healthy? Can his quarterback? Can he deliver beyond the shallow range of the field? A lot of questions. </t>
  </si>
  <si>
    <t xml:space="preserve">Williams will miss six games due to a gambling-related suspension. He could expand the potential of this offense with his big-play ability if he acclimates fast. </t>
  </si>
  <si>
    <t xml:space="preserve">He's a reliable waiver-wire option who can deliver low-end starter value when called upon. </t>
  </si>
  <si>
    <t xml:space="preserve">Shakir looked good when used, but he may need another year to crack this lineup. </t>
  </si>
  <si>
    <t xml:space="preserve">Mims has the versatility to play multiple positions. He'll likely begin in the slot and could emerge as one of the two most productive options for Denver's passing game. </t>
  </si>
  <si>
    <t xml:space="preserve">Reed is another versatile receiver with big-play ability who could emerge as one of the top two options in his new offense. Quarterback may be a bigger question mark. </t>
  </si>
  <si>
    <t xml:space="preserve">Metchie is working through Leukemia and is on track to return this year. When is the big question. </t>
  </si>
  <si>
    <t xml:space="preserve">Reynolds and Goff have enough of a rapport that Reynolds can deliver value for portions of the season. </t>
  </si>
  <si>
    <t xml:space="preserve">Can Campbell string together more than isolated moments? Can he gel with Daniel Jones. Can Jones continue to elevate his game? The price is cheap enough to find out. </t>
  </si>
  <si>
    <t xml:space="preserve">If Skyler Moore or Kadarius Toney falter, James could earn a significant role. He's a first-call waiver-wire option at the very least. </t>
  </si>
  <si>
    <t xml:space="preserve">This is Peoples-Jones' final year in Cleveland and Cedric Tillman (or potentially DeAndre Hopkins) could limit his ceiling. </t>
  </si>
  <si>
    <t>Ezekiel Elliott/Leonard Fournette/Kareem Hunt</t>
  </si>
  <si>
    <t xml:space="preserve">All three backs are worth late-round picks and should have contributing roles by no later than mid-September. All three still have top-15 fantasy upside. </t>
  </si>
  <si>
    <t xml:space="preserve">Injuries the staff's decision not to feature him extensively in the passing game has limited his upside. His fantasy value is volatile this year, at best. </t>
  </si>
  <si>
    <t xml:space="preserve">Tank Bigsby was the star of rookie minicamp, but Johnson is a proven performer who could have the final say in August. Monitor. </t>
  </si>
  <si>
    <t xml:space="preserve">Kelley has one more year in LA and will compete with Isaiah Spiller for the RB2 role, which he held last year and displayed improvement. </t>
  </si>
  <si>
    <t xml:space="preserve">Washington has Jimmy Graham's upside, but his usage is unclear in Pittsburgh given the Steelers have an excellent talent at TE in Pat Freiermuth and a solid WR corps. </t>
  </si>
  <si>
    <t xml:space="preserve">Johnson may have solidified his spot as the primary receiver option in the tight end room. Foster Moreau's presence could change that if Moreau is declared fit. </t>
  </si>
  <si>
    <t>Smith hasn't delivered to expectation and If he can't make good on the looks he'll earn in Cincinnati, don't expect another chance to start in the NFL.</t>
  </si>
  <si>
    <t>Gesicki is a receiving option whose all-round game isn't starter quality but his pass-catching is. He will work with Hunter Henry but who earns the lead role? Bet on Henry.</t>
  </si>
  <si>
    <t>Moore had one quality game as a rookie. He'll still have competition for targets even with Mecole Hardman gone.</t>
  </si>
  <si>
    <t xml:space="preserve">A promising route runner with a vertical game, Tillman could challenge Donovan Peoples-Jones this year and eventually replacement Amari Cooper, long-term. </t>
  </si>
  <si>
    <t xml:space="preserve">Boutte is a slot receiver with a style within the range of Jarvis Landry and Robert Woods. He may be a year away from earning significant time with Smith-Schuster starting. </t>
  </si>
  <si>
    <t xml:space="preserve">Nacua could emerge as a starting outside receiver in the Rams' offense. There's some Golden Tate to his game. </t>
  </si>
  <si>
    <t xml:space="preserve">A compelling talent who has more upside than what his role at Ole Miss indicated. He could emerge as the third WR as a rookie. </t>
  </si>
  <si>
    <t xml:space="preserve">An explosive player who will look sensational versus air and occasionally versus man coverage but must improve his catching technique and acclimate to NFL defenses. </t>
  </si>
  <si>
    <t xml:space="preserve">Is he a more explosive Amon-Ra St. Brown or the next Jamison Crowder? Unless the Colts spread the offensive out a lot more, I'm betting closer to Crowder. </t>
  </si>
  <si>
    <t xml:space="preserve">It's Howell's job to lose and he has good weapons. If he fails this year, it's probably a one-and-done shot for him. </t>
  </si>
  <si>
    <t>Gage is a slot receiver with athletic ability but too much was made of his overall game. He's a borderline NFL starter and low-end fantasy contributor.</t>
  </si>
  <si>
    <t xml:space="preserve">Hardman will get a chance to prove the Chiefs' offense limited him, but it's unlikely this was the case. Expect him to be the 4th or 5th option in this offense. </t>
  </si>
  <si>
    <t>If Hyatt can prove that he can win contested catches in the vertical game, he could have upside as a primary weapon. If not, his upside is as a match-up play or best-ball starter.</t>
  </si>
  <si>
    <t xml:space="preserve">This is Parker's final year in New England and it could be the last in the NFL based on his play. He's a had one season to expectation in an eight-year career. </t>
  </si>
  <si>
    <t xml:space="preserve">Philips had a good training camp last year and could build on that performance in 2023 to earn a starting role in three-receiver sets. </t>
  </si>
  <si>
    <t xml:space="preserve">Robinson will begin in the slot, but Pittsburgh has two talented options in Darnell Washington and Calvin Austin who could replace Robinson if the recent play continues. </t>
  </si>
  <si>
    <t xml:space="preserve">Could he emerge in year two after an Achilles tear like D'Onta Foreman and Cam Akers? If so, he could be part of a two- or three-headed NE committee. </t>
  </si>
  <si>
    <t xml:space="preserve">Gainwell is a utility back who couldn't add the weight and quick-twitch muscle to translate his skills to a starting role. The addition of D'Andre Swift may be a sign it's over. </t>
  </si>
  <si>
    <t xml:space="preserve">Gray is a less explosive D'Andre Swift with better skill between the tackles who could develop into a committee option. </t>
  </si>
  <si>
    <t xml:space="preserve">Abanikanda has the physical tools of a starter but needs refinement with decision-making between the tackles with some concepts used in the pro game. </t>
  </si>
  <si>
    <t xml:space="preserve">Mason will likely take a backseat to Elijah Mitchell this year, but he has done enough to make the roster and contribute as needed. Fantasy contributor upside. </t>
  </si>
  <si>
    <t>Hubbard is a change of pace back whose speed is enticing but his decision-making is not. If Miles Sanders gets hurt expect the Panthers will add a veteran to pair w/Hubbard.</t>
  </si>
  <si>
    <t>Edmonds is a utility back who didn't perform well as a wide zone runner. He might fair better with Tampa's Duo packages, but the OL is also an issue. Keep expectations low.</t>
  </si>
  <si>
    <t xml:space="preserve">Breida has speed and good vision. Health has been an issue, but the Giants' staff told the media that Breida has locked up the No.2 job. </t>
  </si>
  <si>
    <t xml:space="preserve">With the Raiders keeping Jacobs, White will remain in the background. He may earn more touches but don't remotely expect a 50/50 split. </t>
  </si>
  <si>
    <t>Bigsby thrived against air and shorts this spring in Jacksonville. His flaws come in 11-on-11 scenarios and involve decision-making maturity. Monitor D'Ernest Johnson's work.</t>
  </si>
  <si>
    <t xml:space="preserve">Tucker's heart condition cost him draft capital but he earned a significant UDFA bonus most don't see. He has great burst and could emerge as a factor on offense this year. </t>
  </si>
  <si>
    <t>Hines, Nyheim - BUF</t>
  </si>
  <si>
    <t xml:space="preserve">Hines got traded midseason and disappeared from the fantasy radar.  He's redundancy for James Cook or a special teams option. </t>
  </si>
  <si>
    <t xml:space="preserve">Bellinger has always been what he's shown as a rookie: A decent blocker and short-area play-action weapon with some YAC. </t>
  </si>
  <si>
    <t xml:space="preserve">Hooper will platoon with Michael Mayer this year. He was a trust-play intermediate target at Stanford who rarely earned that trust in his multiple NFL stops. </t>
  </si>
  <si>
    <t xml:space="preserve">A former receiver who would have been a contributor off the bench as an NFL WR but might develop into a matchup weapon at TE. </t>
  </si>
  <si>
    <t xml:space="preserve">Musgrave has straight-line speed and tracks the ball well. There's promise as a blocker. He's not a dynamic ballcarrier or one-on-one route runner with all routes. </t>
  </si>
  <si>
    <t xml:space="preserve">Jones will get a shot to replace Tyler Boyd next year. He's quick, speedy, and wins tight-window targets. </t>
  </si>
  <si>
    <t xml:space="preserve">Scott has open-field skills, deep speed, and made tough plays over the middle at Cincinnati, but his hands techniques need refinement to translate to the NFL as a starter. </t>
  </si>
  <si>
    <t xml:space="preserve">Perry has strong route skills but must execute consistently, regardless of his role during a play. </t>
  </si>
  <si>
    <t xml:space="preserve">Hutchinson is quicker than fast, but knows how to vary his speed to set up routes. He has a wide catch radius. He could play flanker or slot. A late-round long-term bet. </t>
  </si>
  <si>
    <t xml:space="preserve">Hull has the athletic tools to contribute and there's versatility to his game. He could challenge for the No.2 role this year or next. </t>
  </si>
  <si>
    <t xml:space="preserve">Brooks' size, footwork, hands, and decision-making are NFL-caliber. He could deliver a power dimension for a Miami backfield that's predominantly built on speed. </t>
  </si>
  <si>
    <t xml:space="preserve">Prince needs refinement with footwork but he's a good enough decision-maker with pro-caliber athletic ability to challenge for a role that Darrel Williams once had. </t>
  </si>
  <si>
    <t xml:space="preserve">McLaughlin runs a lot like Phillip Lindsay and has receiving skills that Lindsay lacked. He could challenge for playing time. </t>
  </si>
  <si>
    <t xml:space="preserve">Three years ago, Jones was a contributor of note. The NFL is an unforgiving game. </t>
  </si>
  <si>
    <t xml:space="preserve">Bell is a reliable pass catcher who might be better off in an offense that doesn't try so hard to make the TE a factor. His future doesn't look promising in Cleveland. </t>
  </si>
  <si>
    <t xml:space="preserve">A worker who can contribute as a low-end starter, but best as a reserve. </t>
  </si>
  <si>
    <t xml:space="preserve">Shenault authored a few big plays last year, but that's not enough to consider him a starter. </t>
  </si>
  <si>
    <t xml:space="preserve">Patrick will be an excellent WR3 for Denver this year if he can return to form. The next 2-3 years are likely his last. </t>
  </si>
  <si>
    <t xml:space="preserve">Miller will work the slot in Atlanta and get some shot plays on the perimeter. </t>
  </si>
  <si>
    <t xml:space="preserve">Marshall hasn't put it all together and the free agent and draft-day additions indicate the Panthers are skeptical it will happen. </t>
  </si>
  <si>
    <t xml:space="preserve">Parkinson earns work in the flats and seams but he's not a match-up threat against man-to-man coverage outside the red zone. </t>
  </si>
  <si>
    <t xml:space="preserve">Skilled blocker who should have another 5-7 years ahead of him as a reserve--and this year, abridge starter until Elijah Higgins is ready in 2024. </t>
  </si>
  <si>
    <t xml:space="preserve">Kraft wins in the flats and up the seam against zone coverage. He's a physical player who must refine his game but could do so quick enough to become a starter. </t>
  </si>
  <si>
    <t xml:space="preserve">Goodwin can perform well in a big-play role but he's not a primary option and he's nearing the end of his career. </t>
  </si>
  <si>
    <t>Berrios is a capable contributor on a team that's stocked at receiver.</t>
  </si>
  <si>
    <t xml:space="preserve">Carter did great work as an injury substitute but don't count on him building on last year unless Hunter Renfrow gets hurt or traded. </t>
  </si>
  <si>
    <t xml:space="preserve">He had an impressive training camp last year, but he's a third or fourth option, at best, in an offense. </t>
  </si>
  <si>
    <t xml:space="preserve">Shorter has the size and receiving skills to replace Gabriel Davis in 2024 if he learns the complexity of NFL coverages. </t>
  </si>
  <si>
    <t xml:space="preserve">Iosivas is a smooth and dynamic athlete who tracks the ball well but must develop his routes and understanding of NFL coverages. Developmental option. </t>
  </si>
  <si>
    <t xml:space="preserve">Rice has moments with contested catches but is competing for a role on a depth chart with compelling talents and an offense with narrow distribution of its high volume. </t>
  </si>
  <si>
    <t xml:space="preserve">Green is a deep threat with potential to develop into a complete route runner but is at least a season away. </t>
  </si>
  <si>
    <t>Zaccheaus has hung onto a roster spots as a UDFA and despite two coaching regimes. He has big-play speed and better catch skills than perceived.</t>
  </si>
  <si>
    <t xml:space="preserve">Williams is a proven reserve who can deliver contributor production when called upon. </t>
  </si>
  <si>
    <t xml:space="preserve">Mariota needs an offense that eliminates decisions that top-end quarterbacks can handle and thrive. Philadelphia's surrounding talent can aid him if he's called upon. </t>
  </si>
  <si>
    <t xml:space="preserve">Bridgewater will undoubtedly land somewhere when injuries strike. He can provide competent management of an offense as a starter. </t>
  </si>
  <si>
    <t xml:space="preserve">Mills had moments of promise in two different offenses but didn't sustain the production to maintain his starting role. He may earn starts in September to ease in C.J. Stroud. </t>
  </si>
  <si>
    <t xml:space="preserve">Brissett played well as substitute starter. He'll likely do the same in Washington if Sam Howell falters. </t>
  </si>
  <si>
    <t xml:space="preserve">Minshew is a strong backup or bridge starter for a rookie prospect, at best. </t>
  </si>
  <si>
    <t xml:space="preserve">Zappe showed he has promise as a backup if not a journeyman starter. </t>
  </si>
  <si>
    <t xml:space="preserve">A solid backup who can deliver weeks of starter production. He'll help the Panthers ease Bryce Young into the NFL from the bench and/or as the temporary starter. </t>
  </si>
  <si>
    <t xml:space="preserve">Foles may start the season, but Anthony Richardson will finish it. </t>
  </si>
  <si>
    <t xml:space="preserve">The signing of Mike White could be a sign the team isn't confident in Thompson or they know Tua Tagoviloa's health is a legitimate concern. I believe it's the latter. </t>
  </si>
  <si>
    <t xml:space="preserve">Bennett could earn playing time if Matthew Stafford's body can't sustain a season, which seems more likely with each passing year. </t>
  </si>
  <si>
    <t>Haener, like Bennett, has enough arm strength to lead an offense, compelling pocket skills, and an aggressive and creative mentality that could translate beyond a backup role.</t>
  </si>
  <si>
    <t>Dobbs impressed late in the 2022 preseason for Cleveland and later in the season as a Titan. I think the Browns realize Kellen Mond isn't an NFL QB.</t>
  </si>
  <si>
    <t xml:space="preserve">Hall has speed, return skills, and the baseline skills to emerge as a contributor in a year or two. </t>
  </si>
  <si>
    <t xml:space="preserve">Duggan has some accuracy flaws rooted in footwork but he moves well in the pocket and attacks downfield with a vertical game reminiscent of Jeff Blake. </t>
  </si>
  <si>
    <t xml:space="preserve">Bagent has the physical skills but the jump from Shepard to Chicago is significant and he may need more work than a team is willing to take on. </t>
  </si>
  <si>
    <t xml:space="preserve">Tune has mobility and creativity, but lacks consistency with accuracy and decision-making. </t>
  </si>
  <si>
    <t xml:space="preserve">Hooker needs a redshirt year to heal his ACL. He has spotty vertical accuracy that belies his reputation as a downfield thrower and he's stiff as an athlete like Mariota and Griffin. </t>
  </si>
  <si>
    <t xml:space="preserve">A talent somewhere between Lamar Jackson and Josh Johnson who attacks downfield and has pocket feel. He's streaky and needs technical and conceptual refinement. </t>
  </si>
  <si>
    <t xml:space="preserve">O'Connell is daring, hangs in the pocket, and has an NFL arm but has work to do with his pass placement that isn't as good as advertised. </t>
  </si>
  <si>
    <t xml:space="preserve">Levis' physical tools are franchise-caliber. His upper-body release mechanics are good. His lower body release mechanics, pocket feel, and processing speed are subpar. </t>
  </si>
  <si>
    <t xml:space="preserve">Maybe a good comp for Levis is Sam Darnold. </t>
  </si>
  <si>
    <t>Davis earned playing time last year and produced as a committee option. He may get a shot to build on that in August. If he falters, expect Dallas to add a veteran complement.</t>
  </si>
  <si>
    <t xml:space="preserve">Badie has speed and can work in space. If he can develop further, he could earn a passing-down role. </t>
  </si>
  <si>
    <t xml:space="preserve">McIntosh is a good gap runner and receiver. He lacks starter-level explosion and, at best, carves out a passing-down role. </t>
  </si>
  <si>
    <t xml:space="preserve">Rodriguez has strength and determination. He has passing-down chops but lacks explosion. He's a career reserve who can contribute but not a long-term starter. </t>
  </si>
  <si>
    <t xml:space="preserve">McCloud is a special teams option and contributor from the slot. </t>
  </si>
  <si>
    <t xml:space="preserve">Jarrett is an intriguing slot receiver who will make a team due to his coverage skills on kicks in addition to his offensive promise. </t>
  </si>
  <si>
    <t xml:space="preserve">Palmer has speed and makes tough catches but he also drops a lot of passes that he'll be expected to catch in the NFL. </t>
  </si>
  <si>
    <t xml:space="preserve">Wright is a capable NFL tight end who can contribute but lacks any matchup advantages as a man-to-man receiver. </t>
  </si>
  <si>
    <t xml:space="preserve">Kieft was known for his blocking but also showed he can catch the ball. He'll work in tandem with Cade Otton. </t>
  </si>
  <si>
    <t xml:space="preserve">Hendershot had some moments last year but expect Luke Schoonmaker and Jake Ferguson to lead the way. </t>
  </si>
  <si>
    <t xml:space="preserve">Mundt is a short-area receiver and blocker who has special teams value. </t>
  </si>
  <si>
    <t>Trautman went from a promising option who earned recognition for catching on fast to persona non grata in New Orleans. He's a Sean Payton guy who may get a second shot.</t>
  </si>
  <si>
    <t>H Back and special teamer with some receiving skills if called upon.</t>
  </si>
  <si>
    <t xml:space="preserve">Parham is a career reserve who can contribute in the passing game on a minimal level. </t>
  </si>
  <si>
    <t xml:space="preserve">Hill is a red-zone specialist and utility player on offense. Will this continue with a new staff? </t>
  </si>
  <si>
    <t xml:space="preserve">Hopkins has receiving skills and athletic ability but must prove he can be a more consistent pass catcher. </t>
  </si>
  <si>
    <t xml:space="preserve">DuBose lacks great speed, but he excels at the catch point, he's physical, and he's a promising route runner. </t>
  </si>
  <si>
    <t xml:space="preserve">Washington has a little Hines Ward to his game. If he can channel a lot more of it, he could emerge as a long-term contributor. </t>
  </si>
  <si>
    <t xml:space="preserve">Turpin is explosive, but small and will likely remain limited to gadget and special teams duty. </t>
  </si>
  <si>
    <t xml:space="preserve">Davis is a terrific return specialist who could be special in this role but merely a gadget receiver. </t>
  </si>
  <si>
    <t xml:space="preserve">Gabbert is a career reserve who hoped he'd earn one more chance to be a starter. </t>
  </si>
  <si>
    <t xml:space="preserve">Rush showed he can manage an NFL offense even if he's not a playmaker. </t>
  </si>
  <si>
    <t xml:space="preserve">Young, Bryce - HOU </t>
  </si>
  <si>
    <t>Jones, Daniel  - NYG</t>
  </si>
  <si>
    <t>Jacobs, Josh  - LV</t>
  </si>
  <si>
    <t>Swift, DAndre - PHI</t>
  </si>
  <si>
    <t>Shaeed, Rasheed -NO</t>
  </si>
  <si>
    <t>Johnson, C.J. - SEA</t>
  </si>
  <si>
    <t>Ford-Wheaton, Bryce - NYG</t>
  </si>
  <si>
    <t>Douglas , Demario - NE</t>
  </si>
  <si>
    <t>M I O</t>
  </si>
  <si>
    <t>I, U, R</t>
  </si>
  <si>
    <t xml:space="preserve">Likely retired by the time you're ready to contend, but if you reach contention earlier than expected a vet like him can help you win it all. </t>
  </si>
  <si>
    <t>See thoughts on Kareem Hunt (114)</t>
  </si>
  <si>
    <t xml:space="preserve">Woods may make the jump soon enough to qualify for a win-now team, but betting more on a long-term runway. </t>
  </si>
  <si>
    <t>I U</t>
  </si>
  <si>
    <t xml:space="preserve">Bryant showed quality work against zone coverage early in his career but falling out of favor in Cleveland. </t>
  </si>
  <si>
    <t xml:space="preserve">A developmental project with the physical skills and hand-eye coordination of a starter. </t>
  </si>
  <si>
    <t xml:space="preserve">A speedster who functions well in a gap scheme and can catch check-downs. </t>
  </si>
  <si>
    <t xml:space="preserve">McKissic, J.D. </t>
  </si>
  <si>
    <t xml:space="preserve">Capable of delivering work as a satellite back and could have a long career as a journeyman. </t>
  </si>
  <si>
    <t xml:space="preserve">See if he sticks with pro football after failing to gain a foothold in Jacksonville. </t>
  </si>
  <si>
    <t>A versatile back who may be out of the league by the time your team reaches its contention window.</t>
  </si>
  <si>
    <t xml:space="preserve">Likely retired well before you contend but worth considering as a free agent addition if you contend ahead of schedule. </t>
  </si>
  <si>
    <t xml:space="preserve">A foot injury and a regime change has Corral hoping to keep the No.3 role in Carolina. Consider if he were in Washington it would have been a different story. </t>
  </si>
  <si>
    <t xml:space="preserve">A technically-sound play-action passer with a limited arm. </t>
  </si>
  <si>
    <t xml:space="preserve">Kelly turned down NFL offers in 2022 to play in the CFL. His former Colts QB coach says Kelly could win the team multiple Grey Cups. Could be a launching pad for an NFL return. </t>
  </si>
  <si>
    <t xml:space="preserve">If he's still in the league by the time you're contending, he's probably worked his way into a contributing role. </t>
  </si>
  <si>
    <t xml:space="preserve">Good speed, return skills, and promise to become a versatile runner. </t>
  </si>
  <si>
    <t xml:space="preserve">Powerful and determined runner who must refine his decision-making to become an every-down contributor. </t>
  </si>
  <si>
    <t xml:space="preserve">A big possession receiver who could develop into a big slot or flanker. Promising hands and footwork. Uses physicality well. </t>
  </si>
  <si>
    <t xml:space="preserve">A Phillip Dorsett type on a team that signed Dorsett. </t>
  </si>
  <si>
    <t xml:space="preserve">A special teams pick short-term who could build on his game and become a capable flanker ala Robert Woods. </t>
  </si>
  <si>
    <t xml:space="preserve">Gifted hands but may lack the explosion to become an NFL starter. </t>
  </si>
  <si>
    <t xml:space="preserve">Tall and rangy tracker of the ball who must expand and refine his route game. </t>
  </si>
  <si>
    <t xml:space="preserve">A physical pass catcher lacking the workout numbers to earn better draft capital but could outplay a reserve label. </t>
  </si>
  <si>
    <t xml:space="preserve">An explosive slot receiver who shined for two years in Atlanta's training camp and stuck last year in L.A. </t>
  </si>
  <si>
    <t xml:space="preserve">A tall tight end who uses his length well as a receiver who could emerge as the heir apparent to Logan Thomas. </t>
  </si>
  <si>
    <t xml:space="preserve">A Daniel Bellinger type of receiver in the flats. </t>
  </si>
  <si>
    <t xml:space="preserve">A great athlete who hasn't fully translated his physical skills to football but has moments of excellence. </t>
  </si>
  <si>
    <t xml:space="preserve">A strong runner who lacks explosion. </t>
  </si>
  <si>
    <t xml:space="preserve">An explosive runner and receiver whose decision-making between the tackles is suspect. </t>
  </si>
  <si>
    <t xml:space="preserve">See Chris Evans. </t>
  </si>
  <si>
    <t xml:space="preserve">Likley retired by the time you contend, but if you contend ahead of schedule and Mack earns a role due to injury, worth adding. </t>
  </si>
  <si>
    <t xml:space="preserve">If he beats out Baker Mayfield in 2023 training camp, I'll elevate him. Not counting on it. </t>
  </si>
  <si>
    <t xml:space="preserve">If still in the league by this contention window, he might have developed into a decent backup. </t>
  </si>
  <si>
    <t xml:space="preserve">Intriguing player with a limited arm. Might be a Colt McCoy type. </t>
  </si>
  <si>
    <t>Coveted for his off-field duties as a backup and competence with an offense when injuries strike.</t>
  </si>
  <si>
    <t xml:space="preserve">A hard-working journeyman reserve. </t>
  </si>
  <si>
    <t xml:space="preserve">If he's still in the league by the time you're contending, he's either matured into a reliable backup or rebounded significantly with a second-chance opportunity to start. </t>
  </si>
  <si>
    <t xml:space="preserve">Has little value as a passer right now and likely out of the league when you're contending. </t>
  </si>
  <si>
    <t xml:space="preserve">A good arm but questions with pocket presence. Developmental project. </t>
  </si>
  <si>
    <t xml:space="preserve">A development project. </t>
  </si>
  <si>
    <t xml:space="preserve">Should have a solid career as a reserve but unlikely a fantasy option for a full season. </t>
  </si>
  <si>
    <t xml:space="preserve">Will have to go elsewhere for a true opportunity but could surprise as a receiver. </t>
  </si>
  <si>
    <t xml:space="preserve">Likely out of the league for any waiver wire value during your contention window. </t>
  </si>
  <si>
    <t xml:space="preserve">Displays the movement of a pro and works the flats well. </t>
  </si>
  <si>
    <t xml:space="preserve">Tall, strong, and performed well enough last year to earn a roster spot. Could develop further. </t>
  </si>
  <si>
    <t xml:space="preserve">Good blocker, great pass catcher, and slower than molasses. </t>
  </si>
  <si>
    <t xml:space="preserve">Return specialist who can catch out of the backfield and has competent RB skills. </t>
  </si>
  <si>
    <t xml:space="preserve">Buried on the Lions depth chart after suffering a high ankle sprain on a TD run as a rookie. </t>
  </si>
  <si>
    <t>Explosive but undisciplined runner.</t>
  </si>
  <si>
    <t xml:space="preserve">Good receiver with sneaky speed and acceleration who could earn a third or fourth spot on a depth chart. </t>
  </si>
  <si>
    <t xml:space="preserve">Raw receiver valued for his speed and open-field runner who just saw the Bears draft a more refined version of him in Tyler Scott. </t>
  </si>
  <si>
    <t xml:space="preserve">Journeyman contributor with build-up speed. </t>
  </si>
  <si>
    <t xml:space="preserve">Speedster who must prove he can be a route runner in Kyle Shanahan's system. </t>
  </si>
  <si>
    <t xml:space="preserve">Good receiver with a history of head injuries. </t>
  </si>
  <si>
    <t xml:space="preserve">Might wind up a fullback or gadget H-back with little fantasy value if stays in Pittsburgh. </t>
  </si>
  <si>
    <t xml:space="preserve">An H-Back who either needs new scenery or must improve his game. </t>
  </si>
  <si>
    <t>Win-Now Cheatsheet (Building to Contend in 2023-2025)</t>
  </si>
  <si>
    <t xml:space="preserve">Any player with Rs you can just delete that part of the tier and pick up with the next tier if not seeking to add talent who might help you win now if you arrive at your window of a contention earlier than expected. </t>
  </si>
  <si>
    <t xml:space="preserve">If Hurts missed fewer games than he has, he'd be third on  this list, maybe even higher. </t>
  </si>
  <si>
    <t>Richardson is inexperienced and that will lead to first-year mistakes, but he's a far more talented passer and pocket manager than characterized. He's also an elite athlete.</t>
  </si>
  <si>
    <t xml:space="preserve">Smith was scintillating last year. Having A.J. Brown doing the work Smith can't has been a big factor. This is Smith's ceiling of value. </t>
  </si>
  <si>
    <t>You're going to hear people characterize 2022 r as a fluke. The wiser version of the characterization will acknowledge his skill. Can we say the same for the Raiders? Nope.</t>
  </si>
  <si>
    <t xml:space="preserve">Williams and Higgins are the model WR2s who are often indistinguishable from WR1 value to those who overvalue athletic catches and underrated route skills. </t>
  </si>
  <si>
    <t>A pleasant surprise after years of underachieving. Engram has the skills to sustain most of the production we saw in 2022.</t>
  </si>
  <si>
    <t xml:space="preserve">I thought his draft capital was fraudulent and based on how long it took relative to his peers, it was. He made great strides and stays where he fits best. </t>
  </si>
  <si>
    <t xml:space="preserve">Rodgers can still deliver elite production with high-level surrounding talent. Without it, he's still an ideal committee QB. </t>
  </si>
  <si>
    <t xml:space="preserve">A boom-bust talent who is elite one week, non-existent the next. Technique gaffes plague him. Best for best-ball. Kincaid (or possibly Hopkins), could hurt his fantasy value. </t>
  </si>
  <si>
    <t>With DeAndre Hopkins cut, Wilson will earn a shot at significant playing time. The consistency of his hands are key. Everything else about his game looks like Michael Thomas.</t>
  </si>
  <si>
    <t>Injury, drops, and additional route development combined with a lower than expected draft capital led to Butler bouncing around the fringes of football. A second chance is here.</t>
  </si>
  <si>
    <t xml:space="preserve">Mooney was supposed to take the next step but he's not a primary option and needs more surrounding talent to deliver. D.J. Moore might do the trick. </t>
  </si>
  <si>
    <t>Penny is the ultimate boom-bust free agent on this market. He as elite RB1 production potential, especially with the Eagles' OL, but his injury history is a concern.</t>
  </si>
  <si>
    <t xml:space="preserve">Schultz's work in Dallas is probably the ceiling of his potential, so expect a drop in value with the Texans, at least while C.J. Stroud acclimates to the league. </t>
  </si>
  <si>
    <t xml:space="preserve">Is Robinson more than  a gadget player? One game over 50 yards as a rookie indicates it's unlikely. Color me skeptical beyond WR3 value. </t>
  </si>
  <si>
    <t>Woods took a pay cut--a big sign he was about to get cut from Tennessee if he didn't. Age and diminishing skills may be a real concern. He'll be a coach on the field for Stroud.</t>
  </si>
  <si>
    <t xml:space="preserve">Higbee as considered a Darkhorse to reach the elite tier at his position two years ago. Losses on the offense aided his production, but he may still factor next year. </t>
  </si>
  <si>
    <t xml:space="preserve">IF he can stay healthy, he has the skills to become a starter of note. It could take another year or two for his to crack the Chiefs lineup but monitor. </t>
  </si>
  <si>
    <t xml:space="preserve">Evans has size, contact balance, shiftiness, and the potential to develop his passing-game chops. He has starter talent and the starter role could be available next year. </t>
  </si>
  <si>
    <t xml:space="preserve">Vaughn has fantasy RB skills, but lacks power. How much of an opportunity he earns in a gadget, utility, or committee role will depend on perspective of coaches. </t>
  </si>
  <si>
    <t>Scott is the type of player coaches probably don't expect to keep hanging around but does. He has RB2 committee skills but coaches probably get obsessed with his size.</t>
  </si>
  <si>
    <t xml:space="preserve">Ferguson could emerge as the tight end of note in Dallas if Luke Schoonmaker falters. Ferguson might earn the first shot at the gig. If he does, he might not give it up. </t>
  </si>
  <si>
    <t xml:space="preserve">Hurst is a veteran short-area receiving option with burst who operates best in zones. </t>
  </si>
  <si>
    <t xml:space="preserve">A good utility back who can do a lot well enough to contribute but lacks the athletic skills teams desire from a starter. </t>
  </si>
  <si>
    <t xml:space="preserve">Reliability due to injury has been a theme during his career. </t>
  </si>
  <si>
    <t>Goodson catch  and he's an underrated runner who looked promising in Green Bay. We'll see if he gets a tryout elsewhere.</t>
  </si>
  <si>
    <t xml:space="preserve">Tolbert has speed but has  to refine his game. His lack of playing time illustrates the difference between camp chatter and legit readiness. </t>
  </si>
  <si>
    <t xml:space="preserve">Quick receiver with excellent hand-eye coordination and a good catch radius who must prove he's more than a big fish at a small school. </t>
  </si>
  <si>
    <t>Intriguing athlete with legitimate ball skills--a young Robert Tonyan?</t>
  </si>
  <si>
    <t xml:space="preserve">Banger with limited explosion. </t>
  </si>
  <si>
    <t xml:space="preserve">If he can refine his skills, Browns' speed, hands, and contact balance could make him a surprise who rises the ranks fast. </t>
  </si>
  <si>
    <t xml:space="preserve">A reserve with YAC and catch-point skills but not a good man-to-man route runner by starter standards. </t>
  </si>
  <si>
    <t xml:space="preserve">Physical talent the Titans have spent two years hoping he'll develop into a refined contributor. </t>
  </si>
  <si>
    <t xml:space="preserve">Jennings is a lot like Quintez Cephus but has better health and he's not as rugged. </t>
  </si>
  <si>
    <t xml:space="preserve">Abdullah's contract is up at year's end and he might have 2-3 years left, at best, as a resave scat back. </t>
  </si>
  <si>
    <t xml:space="preserve">Viable depth. </t>
  </si>
  <si>
    <t xml:space="preserve">Watson is a competent NFL receiver but a borderline starter/reserve who will likely function in a low-end contributing role. </t>
  </si>
  <si>
    <t xml:space="preserve">McCoy is a capable backup but is aging and may be done soon. He has starter value for the first 6-10 weeks of the  2023 season. </t>
  </si>
  <si>
    <t xml:space="preserve">A third-down back and occasional receiver who has to stay healthy to provide depth. </t>
  </si>
  <si>
    <t xml:space="preserve">Pascal is a career reserve approaching the late stages of is career. </t>
  </si>
  <si>
    <t>A speedster and return specialist who can deliver in a desperation situation for the NFL, but not usually for fantasy GMs.</t>
  </si>
  <si>
    <t xml:space="preserve">Depth with occasional contributions that might make him worth a bye-week acquisition off waivers. </t>
  </si>
  <si>
    <t xml:space="preserve">Could develop into a contributor as an inline option with decent hands. </t>
  </si>
  <si>
    <t>RB*Hines, Nyheim - BUF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</si>
</sst>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
  </numFmts>
  <fonts count="20"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6"/>
      <color theme="1"/>
      <name val="Calibri"/>
      <family val="2"/>
      <scheme val="minor"/>
    </font>
    <font>
      <sz val="6"/>
      <color theme="1"/>
      <name val="Calibri"/>
      <family val="2"/>
      <scheme val="minor"/>
    </font>
    <font>
      <b/>
      <u/>
      <sz val="6"/>
      <color theme="1"/>
      <name val="Calibri"/>
      <family val="2"/>
      <scheme val="minor"/>
    </font>
    <font>
      <b/>
      <sz val="5"/>
      <color theme="1"/>
      <name val="Georgia"/>
      <family val="1"/>
    </font>
    <font>
      <sz val="5"/>
      <color theme="1"/>
      <name val="Calibri"/>
      <family val="2"/>
      <scheme val="minor"/>
    </font>
    <font>
      <u/>
      <sz val="5"/>
      <color theme="10"/>
      <name val="Calibri"/>
      <family val="2"/>
      <scheme val="minor"/>
    </font>
    <font>
      <b/>
      <sz val="5"/>
      <color theme="1"/>
      <name val="Calibri"/>
      <family val="2"/>
      <scheme val="minor"/>
    </font>
    <font>
      <b/>
      <u/>
      <sz val="11"/>
      <color theme="1"/>
      <name val="Calibri"/>
      <family val="2"/>
      <scheme val="minor"/>
    </font>
    <font>
      <u/>
      <sz val="6"/>
      <color theme="1"/>
      <name val="Calibri"/>
      <family val="2"/>
      <scheme val="minor"/>
    </font>
    <font>
      <b/>
      <sz val="18"/>
      <color theme="1"/>
      <name val="Georgia"/>
      <family val="1"/>
    </font>
    <font>
      <b/>
      <sz val="8"/>
      <color theme="1"/>
      <name val="Calibri"/>
      <family val="2"/>
      <scheme val="minor"/>
    </font>
    <font>
      <sz val="8"/>
      <color theme="1"/>
      <name val="Calibri"/>
      <family val="2"/>
      <scheme val="minor"/>
    </font>
    <font>
      <u/>
      <sz val="8"/>
      <color theme="1"/>
      <name val="Calibri"/>
      <family val="2"/>
      <scheme val="minor"/>
    </font>
    <font>
      <b/>
      <u/>
      <sz val="8"/>
      <color theme="1"/>
      <name val="Calibri"/>
      <family val="2"/>
      <scheme val="minor"/>
    </font>
    <font>
      <sz val="6"/>
      <name val="Calibri"/>
      <family val="2"/>
      <scheme val="minor"/>
    </font>
    <font>
      <b/>
      <sz val="6"/>
      <name val="Calibri"/>
      <family val="2"/>
      <scheme val="minor"/>
    </font>
  </fonts>
  <fills count="20">
    <fill>
      <patternFill patternType="none"/>
    </fill>
    <fill>
      <patternFill patternType="gray125"/>
    </fill>
    <fill>
      <patternFill patternType="solid">
        <fgColor rgb="FFFDE2DF"/>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CCCCFF"/>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9" tint="0.3999755851924192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right/>
      <top/>
      <bottom style="thin">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563">
    <xf numFmtId="0" fontId="0" fillId="0" borderId="0" xfId="0"/>
    <xf numFmtId="0" fontId="0" fillId="0" borderId="0" xfId="0" applyAlignment="1">
      <alignment horizontal="center"/>
    </xf>
    <xf numFmtId="0" fontId="2" fillId="0" borderId="0" xfId="0" applyFont="1"/>
    <xf numFmtId="0" fontId="5" fillId="0" borderId="0" xfId="0" applyFont="1"/>
    <xf numFmtId="0" fontId="6" fillId="0" borderId="0" xfId="0" applyFont="1" applyAlignment="1">
      <alignment horizontal="center"/>
    </xf>
    <xf numFmtId="0" fontId="5" fillId="17" borderId="0" xfId="0" applyFont="1" applyFill="1" applyAlignment="1">
      <alignment horizontal="center"/>
    </xf>
    <xf numFmtId="0" fontId="5" fillId="17" borderId="0" xfId="0" applyFont="1" applyFill="1"/>
    <xf numFmtId="0" fontId="5" fillId="8" borderId="0" xfId="0" applyFont="1" applyFill="1" applyAlignment="1">
      <alignment horizontal="center"/>
    </xf>
    <xf numFmtId="0" fontId="5" fillId="8" borderId="0" xfId="0" applyFont="1" applyFill="1"/>
    <xf numFmtId="0" fontId="5" fillId="6" borderId="0" xfId="0" applyFont="1" applyFill="1" applyAlignment="1">
      <alignment horizontal="center"/>
    </xf>
    <xf numFmtId="0" fontId="5" fillId="6" borderId="0" xfId="0" applyFont="1" applyFill="1"/>
    <xf numFmtId="0" fontId="4" fillId="8" borderId="0" xfId="0" applyFont="1" applyFill="1" applyAlignment="1">
      <alignment horizontal="center"/>
    </xf>
    <xf numFmtId="0" fontId="5" fillId="16" borderId="0" xfId="0" applyFont="1" applyFill="1" applyAlignment="1">
      <alignment horizontal="center"/>
    </xf>
    <xf numFmtId="0" fontId="5" fillId="16" borderId="0" xfId="0" applyFont="1" applyFill="1"/>
    <xf numFmtId="0" fontId="4" fillId="6" borderId="0" xfId="0" applyFont="1" applyFill="1" applyAlignment="1">
      <alignment horizontal="center"/>
    </xf>
    <xf numFmtId="0" fontId="4" fillId="16" borderId="0" xfId="0" applyFont="1" applyFill="1" applyAlignment="1">
      <alignment horizontal="center"/>
    </xf>
    <xf numFmtId="0" fontId="5" fillId="4" borderId="0" xfId="0" applyFont="1" applyFill="1" applyAlignment="1">
      <alignment horizontal="center"/>
    </xf>
    <xf numFmtId="0" fontId="5" fillId="4" borderId="0" xfId="0" applyFont="1" applyFill="1"/>
    <xf numFmtId="0" fontId="4" fillId="4" borderId="0" xfId="0" applyFont="1" applyFill="1" applyAlignment="1">
      <alignment horizontal="center"/>
    </xf>
    <xf numFmtId="0" fontId="5" fillId="9" borderId="0" xfId="0" applyFont="1" applyFill="1" applyAlignment="1">
      <alignment horizontal="center"/>
    </xf>
    <xf numFmtId="0" fontId="5" fillId="9" borderId="0" xfId="0" applyFont="1" applyFill="1"/>
    <xf numFmtId="0" fontId="4" fillId="9" borderId="0" xfId="0" applyFont="1" applyFill="1" applyAlignment="1">
      <alignment horizontal="center"/>
    </xf>
    <xf numFmtId="0" fontId="8" fillId="11" borderId="0" xfId="0" applyFont="1" applyFill="1"/>
    <xf numFmtId="0" fontId="7" fillId="11" borderId="0" xfId="0" applyFont="1" applyFill="1" applyAlignment="1">
      <alignment horizontal="center"/>
    </xf>
    <xf numFmtId="0" fontId="10" fillId="11" borderId="0" xfId="0" applyFont="1" applyFill="1"/>
    <xf numFmtId="0" fontId="9" fillId="11" borderId="0" xfId="2" applyFont="1" applyFill="1"/>
    <xf numFmtId="0" fontId="10" fillId="11" borderId="1" xfId="0" applyFont="1" applyFill="1" applyBorder="1" applyAlignment="1">
      <alignment horizontal="center"/>
    </xf>
    <xf numFmtId="164" fontId="8" fillId="11" borderId="1" xfId="1" applyNumberFormat="1" applyFont="1" applyFill="1" applyBorder="1" applyAlignment="1">
      <alignment horizontal="center"/>
    </xf>
    <xf numFmtId="0" fontId="10" fillId="11" borderId="0" xfId="0" applyFont="1" applyFill="1" applyAlignment="1">
      <alignment horizontal="center"/>
    </xf>
    <xf numFmtId="0" fontId="8" fillId="11" borderId="1" xfId="0" applyFont="1" applyFill="1" applyBorder="1"/>
    <xf numFmtId="0" fontId="8" fillId="11" borderId="1" xfId="0" applyFont="1" applyFill="1" applyBorder="1" applyAlignment="1">
      <alignment horizontal="center"/>
    </xf>
    <xf numFmtId="2" fontId="8" fillId="11" borderId="1" xfId="0" applyNumberFormat="1" applyFont="1" applyFill="1" applyBorder="1" applyAlignment="1">
      <alignment horizontal="center"/>
    </xf>
    <xf numFmtId="0" fontId="8" fillId="11" borderId="0" xfId="0" applyFont="1" applyFill="1" applyAlignment="1">
      <alignment horizontal="center"/>
    </xf>
    <xf numFmtId="9" fontId="8" fillId="11" borderId="0" xfId="1" applyFont="1" applyFill="1" applyBorder="1" applyAlignment="1">
      <alignment horizontal="center"/>
    </xf>
    <xf numFmtId="0" fontId="8" fillId="11" borderId="2" xfId="0" applyFont="1" applyFill="1" applyBorder="1" applyAlignment="1">
      <alignment horizontal="center"/>
    </xf>
    <xf numFmtId="164" fontId="10" fillId="11" borderId="0" xfId="0" applyNumberFormat="1" applyFont="1" applyFill="1"/>
    <xf numFmtId="164" fontId="10" fillId="11" borderId="0" xfId="1" applyNumberFormat="1" applyFont="1" applyFill="1" applyBorder="1" applyAlignment="1">
      <alignment horizontal="center"/>
    </xf>
    <xf numFmtId="164" fontId="8" fillId="11" borderId="0" xfId="1" applyNumberFormat="1" applyFont="1" applyFill="1" applyBorder="1" applyAlignment="1">
      <alignment horizontal="center"/>
    </xf>
    <xf numFmtId="2" fontId="8" fillId="11" borderId="0" xfId="0" applyNumberFormat="1" applyFont="1" applyFill="1" applyAlignment="1">
      <alignment horizontal="center"/>
    </xf>
    <xf numFmtId="165" fontId="8" fillId="11" borderId="0" xfId="0" applyNumberFormat="1" applyFont="1" applyFill="1" applyAlignment="1">
      <alignment horizontal="center"/>
    </xf>
    <xf numFmtId="0" fontId="8" fillId="11" borderId="1" xfId="0" applyFont="1" applyFill="1" applyBorder="1" applyAlignment="1">
      <alignment horizontal="center" vertical="center"/>
    </xf>
    <xf numFmtId="166" fontId="8" fillId="11" borderId="1" xfId="0" applyNumberFormat="1" applyFont="1" applyFill="1" applyBorder="1" applyAlignment="1">
      <alignment horizontal="center"/>
    </xf>
    <xf numFmtId="9" fontId="8" fillId="11" borderId="1" xfId="1" applyFont="1" applyFill="1" applyBorder="1" applyAlignment="1">
      <alignment horizontal="center"/>
    </xf>
    <xf numFmtId="0" fontId="10" fillId="11" borderId="1" xfId="0" applyFont="1" applyFill="1" applyBorder="1"/>
    <xf numFmtId="9" fontId="8" fillId="11" borderId="0" xfId="0" applyNumberFormat="1" applyFont="1" applyFill="1"/>
    <xf numFmtId="0" fontId="10" fillId="11" borderId="1" xfId="0" applyFont="1" applyFill="1" applyBorder="1" applyAlignment="1">
      <alignment horizontal="center" vertical="center"/>
    </xf>
    <xf numFmtId="164" fontId="8" fillId="11" borderId="1" xfId="1" applyNumberFormat="1" applyFont="1" applyFill="1" applyBorder="1" applyAlignment="1">
      <alignment horizontal="center" vertical="center"/>
    </xf>
    <xf numFmtId="2" fontId="8" fillId="11" borderId="1" xfId="0" applyNumberFormat="1" applyFont="1" applyFill="1" applyBorder="1" applyAlignment="1">
      <alignment horizontal="center" vertical="center"/>
    </xf>
    <xf numFmtId="0" fontId="10" fillId="11" borderId="0" xfId="0" applyFont="1" applyFill="1" applyAlignment="1">
      <alignment horizontal="center" vertical="center"/>
    </xf>
    <xf numFmtId="0" fontId="8" fillId="11" borderId="0" xfId="0" applyFont="1" applyFill="1" applyAlignment="1">
      <alignment horizontal="center" vertical="center"/>
    </xf>
    <xf numFmtId="0" fontId="8" fillId="9" borderId="0" xfId="0" applyFont="1" applyFill="1"/>
    <xf numFmtId="164" fontId="8" fillId="9" borderId="1" xfId="1" applyNumberFormat="1" applyFont="1" applyFill="1" applyBorder="1" applyAlignment="1">
      <alignment horizontal="center"/>
    </xf>
    <xf numFmtId="0" fontId="10" fillId="9" borderId="0" xfId="0" applyFont="1" applyFill="1" applyAlignment="1">
      <alignment horizontal="center"/>
    </xf>
    <xf numFmtId="0" fontId="8" fillId="9" borderId="1" xfId="0" applyFont="1" applyFill="1" applyBorder="1"/>
    <xf numFmtId="0" fontId="8" fillId="9" borderId="1" xfId="0" applyFont="1" applyFill="1" applyBorder="1" applyAlignment="1">
      <alignment horizontal="center"/>
    </xf>
    <xf numFmtId="2" fontId="8" fillId="9" borderId="1" xfId="0" applyNumberFormat="1" applyFont="1" applyFill="1" applyBorder="1" applyAlignment="1">
      <alignment horizontal="center"/>
    </xf>
    <xf numFmtId="0" fontId="8" fillId="9" borderId="0" xfId="0" applyFont="1" applyFill="1" applyAlignment="1">
      <alignment horizontal="center"/>
    </xf>
    <xf numFmtId="9" fontId="8" fillId="9" borderId="0" xfId="1" applyFont="1" applyFill="1" applyBorder="1" applyAlignment="1">
      <alignment horizontal="center"/>
    </xf>
    <xf numFmtId="0" fontId="8" fillId="9" borderId="2" xfId="0" applyFont="1" applyFill="1" applyBorder="1" applyAlignment="1">
      <alignment horizontal="center"/>
    </xf>
    <xf numFmtId="0" fontId="10" fillId="9" borderId="0" xfId="0" applyFont="1" applyFill="1"/>
    <xf numFmtId="164" fontId="10" fillId="9" borderId="0" xfId="0" applyNumberFormat="1" applyFont="1" applyFill="1"/>
    <xf numFmtId="164" fontId="10" fillId="9" borderId="0" xfId="1" applyNumberFormat="1" applyFont="1" applyFill="1" applyBorder="1" applyAlignment="1">
      <alignment horizontal="center"/>
    </xf>
    <xf numFmtId="164" fontId="8" fillId="9" borderId="0" xfId="1" applyNumberFormat="1" applyFont="1" applyFill="1" applyBorder="1" applyAlignment="1">
      <alignment horizontal="center"/>
    </xf>
    <xf numFmtId="2" fontId="8" fillId="9" borderId="0" xfId="0" applyNumberFormat="1" applyFont="1" applyFill="1" applyAlignment="1">
      <alignment horizontal="center"/>
    </xf>
    <xf numFmtId="165" fontId="8" fillId="9" borderId="0" xfId="0" applyNumberFormat="1" applyFont="1" applyFill="1" applyAlignment="1">
      <alignment horizontal="center"/>
    </xf>
    <xf numFmtId="166" fontId="8" fillId="9" borderId="1" xfId="0" applyNumberFormat="1" applyFont="1" applyFill="1" applyBorder="1" applyAlignment="1">
      <alignment horizontal="center"/>
    </xf>
    <xf numFmtId="9" fontId="8" fillId="9" borderId="1" xfId="1" applyFont="1" applyFill="1" applyBorder="1" applyAlignment="1">
      <alignment horizontal="center"/>
    </xf>
    <xf numFmtId="0" fontId="10" fillId="9" borderId="1" xfId="0" applyFont="1" applyFill="1" applyBorder="1"/>
    <xf numFmtId="9" fontId="8" fillId="9" borderId="0" xfId="0" applyNumberFormat="1" applyFont="1" applyFill="1"/>
    <xf numFmtId="0" fontId="8" fillId="13" borderId="0" xfId="0" applyFont="1" applyFill="1"/>
    <xf numFmtId="0" fontId="7" fillId="13" borderId="0" xfId="0" applyFont="1" applyFill="1" applyAlignment="1">
      <alignment horizontal="center"/>
    </xf>
    <xf numFmtId="0" fontId="10" fillId="13" borderId="0" xfId="0" applyFont="1" applyFill="1"/>
    <xf numFmtId="0" fontId="9" fillId="13" borderId="0" xfId="2" applyFont="1" applyFill="1"/>
    <xf numFmtId="0" fontId="10" fillId="13" borderId="1" xfId="0" applyFont="1" applyFill="1" applyBorder="1" applyAlignment="1">
      <alignment horizontal="center"/>
    </xf>
    <xf numFmtId="164" fontId="8" fillId="13" borderId="1" xfId="1" applyNumberFormat="1" applyFont="1" applyFill="1" applyBorder="1" applyAlignment="1">
      <alignment horizontal="center"/>
    </xf>
    <xf numFmtId="0" fontId="10" fillId="13" borderId="0" xfId="0" applyFont="1" applyFill="1" applyAlignment="1">
      <alignment horizontal="center"/>
    </xf>
    <xf numFmtId="0" fontId="8" fillId="13" borderId="1" xfId="0" applyFont="1" applyFill="1" applyBorder="1"/>
    <xf numFmtId="0" fontId="8" fillId="13" borderId="1" xfId="0" applyFont="1" applyFill="1" applyBorder="1" applyAlignment="1">
      <alignment horizontal="center"/>
    </xf>
    <xf numFmtId="2" fontId="8" fillId="13" borderId="1" xfId="0" applyNumberFormat="1" applyFont="1" applyFill="1" applyBorder="1" applyAlignment="1">
      <alignment horizontal="center"/>
    </xf>
    <xf numFmtId="0" fontId="8" fillId="13" borderId="0" xfId="0" applyFont="1" applyFill="1" applyAlignment="1">
      <alignment horizontal="center"/>
    </xf>
    <xf numFmtId="9" fontId="8" fillId="13" borderId="0" xfId="1" applyFont="1" applyFill="1" applyBorder="1" applyAlignment="1">
      <alignment horizontal="center"/>
    </xf>
    <xf numFmtId="0" fontId="8" fillId="13" borderId="2" xfId="0" applyFont="1" applyFill="1" applyBorder="1" applyAlignment="1">
      <alignment horizontal="center"/>
    </xf>
    <xf numFmtId="164" fontId="10" fillId="13" borderId="0" xfId="0" applyNumberFormat="1" applyFont="1" applyFill="1"/>
    <xf numFmtId="164" fontId="10" fillId="13" borderId="0" xfId="1" applyNumberFormat="1" applyFont="1" applyFill="1" applyBorder="1" applyAlignment="1">
      <alignment horizontal="center"/>
    </xf>
    <xf numFmtId="164" fontId="8" fillId="13" borderId="0" xfId="1" applyNumberFormat="1" applyFont="1" applyFill="1" applyBorder="1" applyAlignment="1">
      <alignment horizontal="center"/>
    </xf>
    <xf numFmtId="2" fontId="8" fillId="13" borderId="0" xfId="0" applyNumberFormat="1" applyFont="1" applyFill="1" applyAlignment="1">
      <alignment horizontal="center"/>
    </xf>
    <xf numFmtId="165" fontId="8" fillId="13" borderId="0" xfId="0" applyNumberFormat="1" applyFont="1" applyFill="1" applyAlignment="1">
      <alignment horizontal="center"/>
    </xf>
    <xf numFmtId="0" fontId="8" fillId="13" borderId="1" xfId="0" applyFont="1" applyFill="1" applyBorder="1" applyAlignment="1">
      <alignment horizontal="center" vertical="center"/>
    </xf>
    <xf numFmtId="166" fontId="8" fillId="13" borderId="1" xfId="0" applyNumberFormat="1" applyFont="1" applyFill="1" applyBorder="1" applyAlignment="1">
      <alignment horizontal="center"/>
    </xf>
    <xf numFmtId="9" fontId="8" fillId="13" borderId="1" xfId="1" applyFont="1" applyFill="1" applyBorder="1" applyAlignment="1">
      <alignment horizontal="center"/>
    </xf>
    <xf numFmtId="9" fontId="8" fillId="13" borderId="0" xfId="0" applyNumberFormat="1" applyFont="1" applyFill="1"/>
    <xf numFmtId="0" fontId="10" fillId="13" borderId="1" xfId="0" applyFont="1" applyFill="1" applyBorder="1"/>
    <xf numFmtId="0" fontId="10" fillId="13" borderId="1" xfId="0" applyFont="1" applyFill="1" applyBorder="1" applyAlignment="1">
      <alignment horizontal="center" vertical="center"/>
    </xf>
    <xf numFmtId="164" fontId="8" fillId="13" borderId="1" xfId="1" applyNumberFormat="1" applyFont="1" applyFill="1" applyBorder="1" applyAlignment="1">
      <alignment horizontal="center" vertical="center"/>
    </xf>
    <xf numFmtId="2" fontId="8" fillId="13" borderId="1" xfId="0" applyNumberFormat="1" applyFont="1" applyFill="1" applyBorder="1" applyAlignment="1">
      <alignment horizontal="center" vertical="center"/>
    </xf>
    <xf numFmtId="0" fontId="10" fillId="13" borderId="0" xfId="0" applyFont="1" applyFill="1" applyAlignment="1">
      <alignment horizontal="center" vertical="center"/>
    </xf>
    <xf numFmtId="0" fontId="8" fillId="13" borderId="0" xfId="0" applyFont="1" applyFill="1" applyAlignment="1">
      <alignment horizontal="center" vertical="center"/>
    </xf>
    <xf numFmtId="0" fontId="11" fillId="0" borderId="0" xfId="0" applyFont="1" applyAlignment="1">
      <alignment horizontal="center"/>
    </xf>
    <xf numFmtId="0" fontId="10" fillId="13" borderId="0" xfId="0" applyFont="1" applyFill="1" applyAlignment="1">
      <alignment horizontal="left"/>
    </xf>
    <xf numFmtId="0" fontId="7" fillId="9" borderId="0" xfId="0" applyFont="1" applyFill="1" applyAlignment="1">
      <alignment horizontal="center"/>
    </xf>
    <xf numFmtId="0" fontId="8" fillId="15" borderId="0" xfId="0" applyFont="1" applyFill="1"/>
    <xf numFmtId="0" fontId="7" fillId="15" borderId="0" xfId="0" applyFont="1" applyFill="1" applyAlignment="1">
      <alignment horizontal="center"/>
    </xf>
    <xf numFmtId="0" fontId="10" fillId="15" borderId="0" xfId="0" applyFont="1" applyFill="1"/>
    <xf numFmtId="0" fontId="9" fillId="15" borderId="0" xfId="2" applyFont="1" applyFill="1"/>
    <xf numFmtId="0" fontId="10" fillId="15" borderId="1" xfId="0" applyFont="1" applyFill="1" applyBorder="1" applyAlignment="1">
      <alignment horizontal="center"/>
    </xf>
    <xf numFmtId="164" fontId="8" fillId="15" borderId="1" xfId="1" applyNumberFormat="1" applyFont="1" applyFill="1" applyBorder="1" applyAlignment="1">
      <alignment horizontal="center"/>
    </xf>
    <xf numFmtId="0" fontId="10" fillId="15" borderId="0" xfId="0" applyFont="1" applyFill="1" applyAlignment="1">
      <alignment horizontal="center"/>
    </xf>
    <xf numFmtId="0" fontId="8" fillId="15" borderId="1" xfId="0" applyFont="1" applyFill="1" applyBorder="1"/>
    <xf numFmtId="0" fontId="8" fillId="15" borderId="1" xfId="0" applyFont="1" applyFill="1" applyBorder="1" applyAlignment="1">
      <alignment horizontal="center"/>
    </xf>
    <xf numFmtId="2" fontId="8" fillId="15" borderId="1" xfId="0" applyNumberFormat="1" applyFont="1" applyFill="1" applyBorder="1" applyAlignment="1">
      <alignment horizontal="center"/>
    </xf>
    <xf numFmtId="0" fontId="8" fillId="15" borderId="0" xfId="0" applyFont="1" applyFill="1" applyAlignment="1">
      <alignment horizontal="center"/>
    </xf>
    <xf numFmtId="9" fontId="8" fillId="15" borderId="0" xfId="1" applyFont="1" applyFill="1" applyBorder="1" applyAlignment="1">
      <alignment horizontal="center"/>
    </xf>
    <xf numFmtId="0" fontId="8" fillId="15" borderId="2" xfId="0" applyFont="1" applyFill="1" applyBorder="1" applyAlignment="1">
      <alignment horizontal="center"/>
    </xf>
    <xf numFmtId="164" fontId="10" fillId="15" borderId="0" xfId="0" applyNumberFormat="1" applyFont="1" applyFill="1"/>
    <xf numFmtId="164" fontId="10" fillId="15" borderId="0" xfId="1" applyNumberFormat="1" applyFont="1" applyFill="1" applyBorder="1" applyAlignment="1">
      <alignment horizontal="center"/>
    </xf>
    <xf numFmtId="164" fontId="8" fillId="15" borderId="0" xfId="1" applyNumberFormat="1" applyFont="1" applyFill="1" applyBorder="1" applyAlignment="1">
      <alignment horizontal="center"/>
    </xf>
    <xf numFmtId="2" fontId="8" fillId="15" borderId="0" xfId="0" applyNumberFormat="1" applyFont="1" applyFill="1" applyAlignment="1">
      <alignment horizontal="center"/>
    </xf>
    <xf numFmtId="165" fontId="8" fillId="15" borderId="0" xfId="0" applyNumberFormat="1" applyFont="1" applyFill="1" applyAlignment="1">
      <alignment horizontal="center"/>
    </xf>
    <xf numFmtId="0" fontId="8" fillId="15" borderId="1" xfId="0" applyFont="1" applyFill="1" applyBorder="1" applyAlignment="1">
      <alignment horizontal="center" vertical="center"/>
    </xf>
    <xf numFmtId="0" fontId="10" fillId="15" borderId="1" xfId="0" applyFont="1" applyFill="1" applyBorder="1"/>
    <xf numFmtId="166" fontId="8" fillId="15" borderId="1" xfId="0" applyNumberFormat="1" applyFont="1" applyFill="1" applyBorder="1" applyAlignment="1">
      <alignment horizontal="center"/>
    </xf>
    <xf numFmtId="9" fontId="8" fillId="15" borderId="1" xfId="1" applyFont="1" applyFill="1" applyBorder="1" applyAlignment="1">
      <alignment horizontal="center"/>
    </xf>
    <xf numFmtId="9" fontId="8" fillId="15" borderId="0" xfId="0" applyNumberFormat="1" applyFont="1" applyFill="1"/>
    <xf numFmtId="0" fontId="10" fillId="15" borderId="1" xfId="0" applyFont="1" applyFill="1" applyBorder="1" applyAlignment="1">
      <alignment horizontal="center" vertical="center"/>
    </xf>
    <xf numFmtId="164" fontId="8" fillId="15" borderId="1" xfId="1" applyNumberFormat="1" applyFont="1" applyFill="1" applyBorder="1" applyAlignment="1">
      <alignment horizontal="center" vertical="center"/>
    </xf>
    <xf numFmtId="2" fontId="8" fillId="15" borderId="1" xfId="0" applyNumberFormat="1" applyFont="1" applyFill="1" applyBorder="1" applyAlignment="1">
      <alignment horizontal="center" vertical="center"/>
    </xf>
    <xf numFmtId="0" fontId="10" fillId="15" borderId="0" xfId="0" applyFont="1" applyFill="1" applyAlignment="1">
      <alignment horizontal="center" vertical="center"/>
    </xf>
    <xf numFmtId="0" fontId="8" fillId="15" borderId="0" xfId="0" applyFont="1" applyFill="1" applyAlignment="1">
      <alignment horizontal="center" vertical="center"/>
    </xf>
    <xf numFmtId="0" fontId="8" fillId="2" borderId="0" xfId="0" applyFont="1" applyFill="1"/>
    <xf numFmtId="0" fontId="7" fillId="2" borderId="0" xfId="0" applyFont="1" applyFill="1" applyAlignment="1">
      <alignment horizontal="center"/>
    </xf>
    <xf numFmtId="0" fontId="10" fillId="2" borderId="0" xfId="0" applyFont="1" applyFill="1"/>
    <xf numFmtId="0" fontId="9" fillId="2" borderId="0" xfId="2" applyFont="1" applyFill="1"/>
    <xf numFmtId="0" fontId="10" fillId="2" borderId="1" xfId="0" applyFont="1" applyFill="1" applyBorder="1" applyAlignment="1">
      <alignment horizontal="center"/>
    </xf>
    <xf numFmtId="164" fontId="8" fillId="2" borderId="1" xfId="1" applyNumberFormat="1" applyFont="1" applyFill="1" applyBorder="1" applyAlignment="1">
      <alignment horizontal="center"/>
    </xf>
    <xf numFmtId="0" fontId="10" fillId="2" borderId="0" xfId="0" applyFont="1" applyFill="1" applyAlignment="1">
      <alignment horizontal="center"/>
    </xf>
    <xf numFmtId="0" fontId="8" fillId="2" borderId="1" xfId="0" applyFont="1" applyFill="1" applyBorder="1"/>
    <xf numFmtId="0" fontId="8" fillId="2" borderId="1" xfId="0" applyFont="1" applyFill="1" applyBorder="1" applyAlignment="1">
      <alignment horizontal="center"/>
    </xf>
    <xf numFmtId="2" fontId="8" fillId="2" borderId="1" xfId="0" applyNumberFormat="1" applyFont="1" applyFill="1" applyBorder="1" applyAlignment="1">
      <alignment horizontal="center"/>
    </xf>
    <xf numFmtId="0" fontId="8" fillId="2" borderId="0" xfId="0" applyFont="1" applyFill="1" applyAlignment="1">
      <alignment horizontal="center"/>
    </xf>
    <xf numFmtId="9" fontId="8" fillId="2" borderId="0" xfId="1" applyFont="1" applyFill="1" applyBorder="1" applyAlignment="1">
      <alignment horizontal="center"/>
    </xf>
    <xf numFmtId="0" fontId="8" fillId="2" borderId="2" xfId="0" applyFont="1" applyFill="1" applyBorder="1" applyAlignment="1">
      <alignment horizontal="center"/>
    </xf>
    <xf numFmtId="0" fontId="10" fillId="2" borderId="1" xfId="0" applyFont="1" applyFill="1" applyBorder="1"/>
    <xf numFmtId="164" fontId="10" fillId="2" borderId="0" xfId="0" applyNumberFormat="1" applyFont="1" applyFill="1"/>
    <xf numFmtId="164" fontId="10" fillId="2" borderId="0" xfId="1" applyNumberFormat="1" applyFont="1" applyFill="1" applyBorder="1" applyAlignment="1">
      <alignment horizontal="center"/>
    </xf>
    <xf numFmtId="164" fontId="8" fillId="2" borderId="0" xfId="1" applyNumberFormat="1" applyFont="1" applyFill="1" applyBorder="1" applyAlignment="1">
      <alignment horizontal="center"/>
    </xf>
    <xf numFmtId="2" fontId="8" fillId="2" borderId="0" xfId="0" applyNumberFormat="1" applyFont="1" applyFill="1" applyAlignment="1">
      <alignment horizontal="center"/>
    </xf>
    <xf numFmtId="165" fontId="8" fillId="2" borderId="0" xfId="0" applyNumberFormat="1" applyFont="1" applyFill="1" applyAlignment="1">
      <alignment horizontal="center"/>
    </xf>
    <xf numFmtId="0" fontId="8" fillId="2" borderId="1" xfId="0" applyFont="1" applyFill="1" applyBorder="1" applyAlignment="1">
      <alignment horizontal="center" vertical="center"/>
    </xf>
    <xf numFmtId="166" fontId="8" fillId="2" borderId="1" xfId="0" applyNumberFormat="1" applyFont="1" applyFill="1" applyBorder="1" applyAlignment="1">
      <alignment horizontal="center"/>
    </xf>
    <xf numFmtId="9" fontId="8" fillId="2" borderId="1" xfId="1" applyFont="1" applyFill="1" applyBorder="1" applyAlignment="1">
      <alignment horizontal="center"/>
    </xf>
    <xf numFmtId="9" fontId="8" fillId="2" borderId="0" xfId="0" applyNumberFormat="1" applyFont="1" applyFill="1"/>
    <xf numFmtId="0" fontId="10" fillId="2" borderId="1" xfId="0" applyFont="1" applyFill="1" applyBorder="1" applyAlignment="1">
      <alignment horizontal="center" vertical="center"/>
    </xf>
    <xf numFmtId="164" fontId="8" fillId="2" borderId="1" xfId="1"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10" fillId="2" borderId="0" xfId="0" applyFont="1" applyFill="1" applyAlignment="1">
      <alignment horizontal="center" vertical="center"/>
    </xf>
    <xf numFmtId="0" fontId="8" fillId="2" borderId="0" xfId="0" applyFont="1" applyFill="1" applyAlignment="1">
      <alignment horizontal="center" vertical="center"/>
    </xf>
    <xf numFmtId="0" fontId="8" fillId="5" borderId="0" xfId="0" applyFont="1" applyFill="1"/>
    <xf numFmtId="0" fontId="7" fillId="5" borderId="0" xfId="0" applyFont="1" applyFill="1" applyAlignment="1">
      <alignment horizontal="center"/>
    </xf>
    <xf numFmtId="0" fontId="10" fillId="5" borderId="0" xfId="0" applyFont="1" applyFill="1"/>
    <xf numFmtId="0" fontId="9" fillId="5" borderId="0" xfId="2" applyFont="1" applyFill="1"/>
    <xf numFmtId="0" fontId="10" fillId="5" borderId="1" xfId="0" applyFont="1" applyFill="1" applyBorder="1" applyAlignment="1">
      <alignment horizontal="center"/>
    </xf>
    <xf numFmtId="164" fontId="8" fillId="5" borderId="1" xfId="1" applyNumberFormat="1" applyFont="1" applyFill="1" applyBorder="1" applyAlignment="1">
      <alignment horizontal="center"/>
    </xf>
    <xf numFmtId="0" fontId="10" fillId="5" borderId="0" xfId="0" applyFont="1" applyFill="1" applyAlignment="1">
      <alignment horizontal="center"/>
    </xf>
    <xf numFmtId="0" fontId="8" fillId="5" borderId="1" xfId="0" applyFont="1" applyFill="1" applyBorder="1"/>
    <xf numFmtId="0" fontId="8" fillId="5" borderId="1" xfId="0" applyFont="1" applyFill="1" applyBorder="1" applyAlignment="1">
      <alignment horizontal="center"/>
    </xf>
    <xf numFmtId="2" fontId="8" fillId="5" borderId="1" xfId="0" applyNumberFormat="1" applyFont="1" applyFill="1" applyBorder="1" applyAlignment="1">
      <alignment horizontal="center"/>
    </xf>
    <xf numFmtId="0" fontId="8" fillId="5" borderId="0" xfId="0" applyFont="1" applyFill="1" applyAlignment="1">
      <alignment horizontal="center"/>
    </xf>
    <xf numFmtId="9" fontId="8" fillId="5" borderId="0" xfId="1" applyFont="1" applyFill="1" applyBorder="1" applyAlignment="1">
      <alignment horizontal="center"/>
    </xf>
    <xf numFmtId="0" fontId="8" fillId="5" borderId="2" xfId="0" applyFont="1" applyFill="1" applyBorder="1" applyAlignment="1">
      <alignment horizontal="center"/>
    </xf>
    <xf numFmtId="164" fontId="10" fillId="5" borderId="0" xfId="0" applyNumberFormat="1" applyFont="1" applyFill="1"/>
    <xf numFmtId="164" fontId="10" fillId="5" borderId="0" xfId="1" applyNumberFormat="1" applyFont="1" applyFill="1" applyBorder="1" applyAlignment="1">
      <alignment horizontal="center"/>
    </xf>
    <xf numFmtId="164" fontId="8" fillId="5" borderId="0" xfId="1" applyNumberFormat="1" applyFont="1" applyFill="1" applyBorder="1" applyAlignment="1">
      <alignment horizontal="center"/>
    </xf>
    <xf numFmtId="2" fontId="8" fillId="5" borderId="0" xfId="0" applyNumberFormat="1" applyFont="1" applyFill="1" applyAlignment="1">
      <alignment horizontal="center"/>
    </xf>
    <xf numFmtId="165" fontId="8" fillId="5" borderId="0" xfId="0" applyNumberFormat="1" applyFont="1" applyFill="1" applyAlignment="1">
      <alignment horizontal="center"/>
    </xf>
    <xf numFmtId="0" fontId="8" fillId="5" borderId="1" xfId="0" applyFont="1" applyFill="1" applyBorder="1" applyAlignment="1">
      <alignment horizontal="center" vertical="center"/>
    </xf>
    <xf numFmtId="166" fontId="8" fillId="5" borderId="1" xfId="0" applyNumberFormat="1" applyFont="1" applyFill="1" applyBorder="1" applyAlignment="1">
      <alignment horizontal="center"/>
    </xf>
    <xf numFmtId="0" fontId="10" fillId="5" borderId="1" xfId="0" applyFont="1" applyFill="1" applyBorder="1"/>
    <xf numFmtId="9" fontId="8" fillId="5" borderId="1" xfId="1" applyFont="1" applyFill="1" applyBorder="1" applyAlignment="1">
      <alignment horizontal="center"/>
    </xf>
    <xf numFmtId="9" fontId="8" fillId="5" borderId="0" xfId="0" applyNumberFormat="1" applyFont="1" applyFill="1"/>
    <xf numFmtId="0" fontId="10" fillId="4" borderId="1" xfId="0" applyFont="1" applyFill="1" applyBorder="1"/>
    <xf numFmtId="0" fontId="8" fillId="4" borderId="1" xfId="0" applyFont="1" applyFill="1" applyBorder="1" applyAlignment="1">
      <alignment horizontal="center"/>
    </xf>
    <xf numFmtId="0" fontId="10" fillId="5" borderId="1" xfId="0" applyFont="1" applyFill="1" applyBorder="1" applyAlignment="1">
      <alignment horizontal="center" vertical="center"/>
    </xf>
    <xf numFmtId="0" fontId="10" fillId="4" borderId="1" xfId="0" applyFont="1" applyFill="1" applyBorder="1" applyAlignment="1">
      <alignment horizontal="center" vertical="center"/>
    </xf>
    <xf numFmtId="164" fontId="8" fillId="5" borderId="1" xfId="1" applyNumberFormat="1" applyFont="1" applyFill="1" applyBorder="1" applyAlignment="1">
      <alignment horizontal="center" vertical="center"/>
    </xf>
    <xf numFmtId="2" fontId="8" fillId="5" borderId="1" xfId="0" applyNumberFormat="1" applyFont="1" applyFill="1" applyBorder="1" applyAlignment="1">
      <alignment horizontal="center" vertical="center"/>
    </xf>
    <xf numFmtId="164" fontId="8" fillId="4" borderId="1" xfId="1" applyNumberFormat="1" applyFont="1" applyFill="1" applyBorder="1" applyAlignment="1">
      <alignment horizontal="center" vertical="center"/>
    </xf>
    <xf numFmtId="164" fontId="8" fillId="4" borderId="1" xfId="1" applyNumberFormat="1" applyFont="1" applyFill="1" applyBorder="1" applyAlignment="1">
      <alignment horizontal="center"/>
    </xf>
    <xf numFmtId="0" fontId="10" fillId="4" borderId="1" xfId="0" applyFont="1" applyFill="1" applyBorder="1" applyAlignment="1">
      <alignment horizontal="center"/>
    </xf>
    <xf numFmtId="9" fontId="8" fillId="4" borderId="1" xfId="1" applyFont="1" applyFill="1" applyBorder="1" applyAlignment="1">
      <alignment horizontal="center"/>
    </xf>
    <xf numFmtId="0" fontId="10" fillId="5" borderId="0" xfId="0" applyFont="1" applyFill="1" applyAlignment="1">
      <alignment horizontal="center" vertical="center"/>
    </xf>
    <xf numFmtId="0" fontId="8" fillId="5" borderId="0" xfId="0" applyFont="1" applyFill="1" applyAlignment="1">
      <alignment horizontal="center" vertical="center"/>
    </xf>
    <xf numFmtId="0" fontId="8" fillId="4" borderId="0" xfId="0" applyFont="1" applyFill="1"/>
    <xf numFmtId="0" fontId="10" fillId="4" borderId="0" xfId="0" applyFont="1" applyFill="1"/>
    <xf numFmtId="0" fontId="8" fillId="7" borderId="1" xfId="0" applyFont="1" applyFill="1" applyBorder="1"/>
    <xf numFmtId="0" fontId="8" fillId="7" borderId="0" xfId="0" applyFont="1" applyFill="1"/>
    <xf numFmtId="0" fontId="7" fillId="7" borderId="0" xfId="0" applyFont="1" applyFill="1" applyAlignment="1">
      <alignment horizontal="center"/>
    </xf>
    <xf numFmtId="0" fontId="10" fillId="7" borderId="0" xfId="0" applyFont="1" applyFill="1"/>
    <xf numFmtId="0" fontId="9" fillId="7" borderId="0" xfId="2" applyFont="1" applyFill="1"/>
    <xf numFmtId="0" fontId="10" fillId="7" borderId="1" xfId="0" applyFont="1" applyFill="1" applyBorder="1" applyAlignment="1">
      <alignment horizontal="center"/>
    </xf>
    <xf numFmtId="164" fontId="8" fillId="7" borderId="1" xfId="1" applyNumberFormat="1" applyFont="1" applyFill="1" applyBorder="1" applyAlignment="1">
      <alignment horizontal="center"/>
    </xf>
    <xf numFmtId="0" fontId="10" fillId="7" borderId="0" xfId="0" applyFont="1" applyFill="1" applyAlignment="1">
      <alignment horizontal="center"/>
    </xf>
    <xf numFmtId="0" fontId="8" fillId="7" borderId="1" xfId="0" applyFont="1" applyFill="1" applyBorder="1" applyAlignment="1">
      <alignment horizontal="center"/>
    </xf>
    <xf numFmtId="2" fontId="8" fillId="7" borderId="1" xfId="0" applyNumberFormat="1" applyFont="1" applyFill="1" applyBorder="1" applyAlignment="1">
      <alignment horizontal="center"/>
    </xf>
    <xf numFmtId="0" fontId="8" fillId="7" borderId="0" xfId="0" applyFont="1" applyFill="1" applyAlignment="1">
      <alignment horizontal="center"/>
    </xf>
    <xf numFmtId="9" fontId="8" fillId="7" borderId="0" xfId="1" applyFont="1" applyFill="1" applyBorder="1" applyAlignment="1">
      <alignment horizontal="center"/>
    </xf>
    <xf numFmtId="0" fontId="8" fillId="7" borderId="2" xfId="0" applyFont="1" applyFill="1" applyBorder="1" applyAlignment="1">
      <alignment horizontal="center"/>
    </xf>
    <xf numFmtId="164" fontId="10" fillId="7" borderId="0" xfId="0" applyNumberFormat="1" applyFont="1" applyFill="1"/>
    <xf numFmtId="164" fontId="10" fillId="7" borderId="0" xfId="1" applyNumberFormat="1" applyFont="1" applyFill="1" applyBorder="1" applyAlignment="1">
      <alignment horizontal="center"/>
    </xf>
    <xf numFmtId="164" fontId="8" fillId="7" borderId="0" xfId="1" applyNumberFormat="1" applyFont="1" applyFill="1" applyBorder="1" applyAlignment="1">
      <alignment horizontal="center"/>
    </xf>
    <xf numFmtId="2" fontId="8" fillId="7" borderId="0" xfId="0" applyNumberFormat="1" applyFont="1" applyFill="1" applyAlignment="1">
      <alignment horizontal="center"/>
    </xf>
    <xf numFmtId="165" fontId="8" fillId="7" borderId="0" xfId="0" applyNumberFormat="1" applyFont="1" applyFill="1" applyAlignment="1">
      <alignment horizontal="center"/>
    </xf>
    <xf numFmtId="0" fontId="8" fillId="7" borderId="1" xfId="0" applyFont="1" applyFill="1" applyBorder="1" applyAlignment="1">
      <alignment horizontal="center" vertical="center"/>
    </xf>
    <xf numFmtId="0" fontId="10" fillId="7" borderId="1" xfId="0" applyFont="1" applyFill="1" applyBorder="1"/>
    <xf numFmtId="166" fontId="8" fillId="7" borderId="1" xfId="0" applyNumberFormat="1" applyFont="1" applyFill="1" applyBorder="1" applyAlignment="1">
      <alignment horizontal="center"/>
    </xf>
    <xf numFmtId="9" fontId="8" fillId="7" borderId="1" xfId="1" applyFont="1" applyFill="1" applyBorder="1" applyAlignment="1">
      <alignment horizontal="center"/>
    </xf>
    <xf numFmtId="9" fontId="8" fillId="7" borderId="0" xfId="0" applyNumberFormat="1" applyFont="1" applyFill="1"/>
    <xf numFmtId="0" fontId="10" fillId="7" borderId="1" xfId="0" applyFont="1" applyFill="1" applyBorder="1" applyAlignment="1">
      <alignment horizontal="center" vertical="center"/>
    </xf>
    <xf numFmtId="0" fontId="10" fillId="8" borderId="1" xfId="0" applyFont="1" applyFill="1" applyBorder="1" applyAlignment="1">
      <alignment horizontal="center" vertical="center"/>
    </xf>
    <xf numFmtId="164" fontId="8" fillId="7" borderId="1" xfId="1" applyNumberFormat="1" applyFont="1" applyFill="1" applyBorder="1" applyAlignment="1">
      <alignment horizontal="center" vertical="center"/>
    </xf>
    <xf numFmtId="2" fontId="8" fillId="7" borderId="1" xfId="0" applyNumberFormat="1" applyFont="1" applyFill="1" applyBorder="1" applyAlignment="1">
      <alignment horizontal="center" vertical="center"/>
    </xf>
    <xf numFmtId="164" fontId="8" fillId="8" borderId="1" xfId="1" applyNumberFormat="1" applyFont="1" applyFill="1" applyBorder="1" applyAlignment="1">
      <alignment horizontal="center" vertical="center"/>
    </xf>
    <xf numFmtId="164" fontId="8" fillId="8" borderId="1" xfId="1" applyNumberFormat="1" applyFont="1" applyFill="1" applyBorder="1" applyAlignment="1">
      <alignment horizontal="center"/>
    </xf>
    <xf numFmtId="0" fontId="10" fillId="8" borderId="1" xfId="0" applyFont="1" applyFill="1" applyBorder="1" applyAlignment="1">
      <alignment horizontal="center"/>
    </xf>
    <xf numFmtId="9" fontId="8" fillId="8" borderId="1" xfId="1" applyFont="1" applyFill="1" applyBorder="1" applyAlignment="1">
      <alignment horizontal="center"/>
    </xf>
    <xf numFmtId="0" fontId="10" fillId="7" borderId="0" xfId="0" applyFont="1" applyFill="1" applyAlignment="1">
      <alignment horizontal="center" vertical="center"/>
    </xf>
    <xf numFmtId="0" fontId="8" fillId="7" borderId="0" xfId="0" applyFont="1" applyFill="1" applyAlignment="1">
      <alignment horizontal="center" vertical="center"/>
    </xf>
    <xf numFmtId="0" fontId="8" fillId="8" borderId="0" xfId="0" applyFont="1" applyFill="1"/>
    <xf numFmtId="0" fontId="10" fillId="8" borderId="0" xfId="0" applyFont="1" applyFill="1"/>
    <xf numFmtId="0" fontId="7" fillId="8" borderId="0" xfId="0" applyFont="1" applyFill="1" applyAlignment="1">
      <alignment horizontal="center"/>
    </xf>
    <xf numFmtId="0" fontId="9" fillId="8" borderId="0" xfId="2" applyFont="1" applyFill="1"/>
    <xf numFmtId="0" fontId="10" fillId="8" borderId="0" xfId="0" applyFont="1" applyFill="1" applyAlignment="1">
      <alignment horizontal="center"/>
    </xf>
    <xf numFmtId="0" fontId="8" fillId="8" borderId="1" xfId="0" applyFont="1" applyFill="1" applyBorder="1"/>
    <xf numFmtId="0" fontId="8" fillId="8" borderId="1" xfId="0" applyFont="1" applyFill="1" applyBorder="1" applyAlignment="1">
      <alignment horizontal="center"/>
    </xf>
    <xf numFmtId="2" fontId="8" fillId="8" borderId="1" xfId="0" applyNumberFormat="1" applyFont="1" applyFill="1" applyBorder="1" applyAlignment="1">
      <alignment horizontal="center"/>
    </xf>
    <xf numFmtId="0" fontId="8" fillId="8" borderId="0" xfId="0" applyFont="1" applyFill="1" applyAlignment="1">
      <alignment horizontal="center"/>
    </xf>
    <xf numFmtId="9" fontId="8" fillId="8" borderId="0" xfId="1" applyFont="1" applyFill="1" applyBorder="1" applyAlignment="1">
      <alignment horizontal="center"/>
    </xf>
    <xf numFmtId="0" fontId="8" fillId="8" borderId="2" xfId="0" applyFont="1" applyFill="1" applyBorder="1" applyAlignment="1">
      <alignment horizontal="center"/>
    </xf>
    <xf numFmtId="164" fontId="10" fillId="8" borderId="0" xfId="0" applyNumberFormat="1" applyFont="1" applyFill="1"/>
    <xf numFmtId="164" fontId="10" fillId="8" borderId="0" xfId="1" applyNumberFormat="1" applyFont="1" applyFill="1" applyBorder="1" applyAlignment="1">
      <alignment horizontal="center"/>
    </xf>
    <xf numFmtId="164" fontId="8" fillId="8" borderId="0" xfId="1" applyNumberFormat="1" applyFont="1" applyFill="1" applyBorder="1" applyAlignment="1">
      <alignment horizontal="center"/>
    </xf>
    <xf numFmtId="2" fontId="8" fillId="8" borderId="0" xfId="0" applyNumberFormat="1" applyFont="1" applyFill="1" applyAlignment="1">
      <alignment horizontal="center"/>
    </xf>
    <xf numFmtId="165" fontId="8" fillId="8" borderId="0" xfId="0" applyNumberFormat="1" applyFont="1" applyFill="1" applyAlignment="1">
      <alignment horizontal="center"/>
    </xf>
    <xf numFmtId="0" fontId="10" fillId="8" borderId="1" xfId="0" applyFont="1" applyFill="1" applyBorder="1"/>
    <xf numFmtId="0" fontId="8" fillId="8" borderId="1" xfId="0" applyFont="1" applyFill="1" applyBorder="1" applyAlignment="1">
      <alignment horizontal="center" vertical="center"/>
    </xf>
    <xf numFmtId="166" fontId="8" fillId="8" borderId="1" xfId="0" applyNumberFormat="1" applyFont="1" applyFill="1" applyBorder="1" applyAlignment="1">
      <alignment horizontal="center"/>
    </xf>
    <xf numFmtId="9" fontId="8" fillId="8" borderId="0" xfId="0" applyNumberFormat="1" applyFont="1" applyFill="1"/>
    <xf numFmtId="2" fontId="8" fillId="8" borderId="1" xfId="0" applyNumberFormat="1" applyFont="1" applyFill="1" applyBorder="1" applyAlignment="1">
      <alignment horizontal="center" vertical="center"/>
    </xf>
    <xf numFmtId="166" fontId="8" fillId="8" borderId="1" xfId="0" applyNumberFormat="1" applyFont="1" applyFill="1" applyBorder="1" applyAlignment="1">
      <alignment horizontal="center" vertical="center"/>
    </xf>
    <xf numFmtId="0" fontId="10" fillId="8" borderId="0" xfId="0" applyFont="1" applyFill="1" applyAlignment="1">
      <alignment horizontal="center" vertical="center"/>
    </xf>
    <xf numFmtId="0" fontId="8" fillId="8" borderId="0" xfId="0" applyFont="1" applyFill="1" applyAlignment="1">
      <alignment horizontal="center" vertical="center"/>
    </xf>
    <xf numFmtId="0" fontId="9" fillId="9" borderId="0" xfId="2" applyFont="1" applyFill="1"/>
    <xf numFmtId="0" fontId="10" fillId="9" borderId="1" xfId="0" applyFont="1" applyFill="1" applyBorder="1" applyAlignment="1">
      <alignment horizontal="center"/>
    </xf>
    <xf numFmtId="0" fontId="8" fillId="9" borderId="1" xfId="0" applyFont="1" applyFill="1" applyBorder="1" applyAlignment="1">
      <alignment horizontal="center" vertical="center"/>
    </xf>
    <xf numFmtId="0" fontId="10" fillId="9" borderId="1" xfId="0" applyFont="1" applyFill="1" applyBorder="1" applyAlignment="1">
      <alignment horizontal="center" vertical="center"/>
    </xf>
    <xf numFmtId="164" fontId="8" fillId="9" borderId="1" xfId="1" applyNumberFormat="1" applyFont="1" applyFill="1" applyBorder="1" applyAlignment="1">
      <alignment horizontal="center" vertical="center"/>
    </xf>
    <xf numFmtId="2" fontId="8" fillId="9" borderId="1" xfId="0" applyNumberFormat="1" applyFont="1" applyFill="1" applyBorder="1" applyAlignment="1">
      <alignment horizontal="center" vertical="center"/>
    </xf>
    <xf numFmtId="0" fontId="10" fillId="9" borderId="0" xfId="0" applyFont="1" applyFill="1" applyAlignment="1">
      <alignment horizontal="center" vertical="center"/>
    </xf>
    <xf numFmtId="0" fontId="8" fillId="9" borderId="0" xfId="0" applyFont="1" applyFill="1" applyAlignment="1">
      <alignment horizontal="center" vertical="center"/>
    </xf>
    <xf numFmtId="0" fontId="8" fillId="10" borderId="1" xfId="0" applyFont="1" applyFill="1" applyBorder="1"/>
    <xf numFmtId="0" fontId="8" fillId="10" borderId="0" xfId="0" applyFont="1" applyFill="1"/>
    <xf numFmtId="0" fontId="7" fillId="10" borderId="0" xfId="0" applyFont="1" applyFill="1" applyAlignment="1">
      <alignment horizontal="center"/>
    </xf>
    <xf numFmtId="0" fontId="10" fillId="10" borderId="0" xfId="0" applyFont="1" applyFill="1"/>
    <xf numFmtId="0" fontId="9" fillId="10" borderId="0" xfId="2" applyFont="1" applyFill="1"/>
    <xf numFmtId="0" fontId="10" fillId="10" borderId="1" xfId="0" applyFont="1" applyFill="1" applyBorder="1" applyAlignment="1">
      <alignment horizontal="center"/>
    </xf>
    <xf numFmtId="164" fontId="8" fillId="10" borderId="1" xfId="1" applyNumberFormat="1" applyFont="1" applyFill="1" applyBorder="1" applyAlignment="1">
      <alignment horizontal="center"/>
    </xf>
    <xf numFmtId="0" fontId="10" fillId="10" borderId="0" xfId="0" applyFont="1" applyFill="1" applyAlignment="1">
      <alignment horizontal="center"/>
    </xf>
    <xf numFmtId="0" fontId="8" fillId="10" borderId="1" xfId="0" applyFont="1" applyFill="1" applyBorder="1" applyAlignment="1">
      <alignment horizontal="center"/>
    </xf>
    <xf numFmtId="2" fontId="8" fillId="10" borderId="1" xfId="0" applyNumberFormat="1" applyFont="1" applyFill="1" applyBorder="1" applyAlignment="1">
      <alignment horizontal="center"/>
    </xf>
    <xf numFmtId="0" fontId="8" fillId="10" borderId="0" xfId="0" applyFont="1" applyFill="1" applyAlignment="1">
      <alignment horizontal="center"/>
    </xf>
    <xf numFmtId="9" fontId="8" fillId="10" borderId="0" xfId="1" applyFont="1" applyFill="1" applyBorder="1" applyAlignment="1">
      <alignment horizontal="center"/>
    </xf>
    <xf numFmtId="0" fontId="8" fillId="10" borderId="2" xfId="0" applyFont="1" applyFill="1" applyBorder="1" applyAlignment="1">
      <alignment horizontal="center"/>
    </xf>
    <xf numFmtId="0" fontId="10" fillId="10" borderId="1" xfId="0" applyFont="1" applyFill="1" applyBorder="1"/>
    <xf numFmtId="164" fontId="10" fillId="10" borderId="0" xfId="0" applyNumberFormat="1" applyFont="1" applyFill="1"/>
    <xf numFmtId="164" fontId="10" fillId="10" borderId="0" xfId="1" applyNumberFormat="1" applyFont="1" applyFill="1" applyBorder="1" applyAlignment="1">
      <alignment horizontal="center"/>
    </xf>
    <xf numFmtId="164" fontId="8" fillId="10" borderId="0" xfId="1" applyNumberFormat="1" applyFont="1" applyFill="1" applyBorder="1" applyAlignment="1">
      <alignment horizontal="center"/>
    </xf>
    <xf numFmtId="2" fontId="8" fillId="10" borderId="0" xfId="0" applyNumberFormat="1" applyFont="1" applyFill="1" applyAlignment="1">
      <alignment horizontal="center"/>
    </xf>
    <xf numFmtId="165" fontId="8" fillId="10" borderId="0" xfId="0" applyNumberFormat="1" applyFont="1" applyFill="1" applyAlignment="1">
      <alignment horizontal="center"/>
    </xf>
    <xf numFmtId="0" fontId="8" fillId="10" borderId="1" xfId="0" applyFont="1" applyFill="1" applyBorder="1" applyAlignment="1">
      <alignment horizontal="center" vertical="center"/>
    </xf>
    <xf numFmtId="166" fontId="8" fillId="10" borderId="1" xfId="0" applyNumberFormat="1" applyFont="1" applyFill="1" applyBorder="1" applyAlignment="1">
      <alignment horizontal="center"/>
    </xf>
    <xf numFmtId="9" fontId="8" fillId="10" borderId="1" xfId="1" applyFont="1" applyFill="1" applyBorder="1" applyAlignment="1">
      <alignment horizontal="center"/>
    </xf>
    <xf numFmtId="9" fontId="8" fillId="10" borderId="0" xfId="0" applyNumberFormat="1" applyFont="1" applyFill="1"/>
    <xf numFmtId="0" fontId="10" fillId="10" borderId="1" xfId="0" applyFont="1" applyFill="1" applyBorder="1" applyAlignment="1">
      <alignment horizontal="center" vertical="center"/>
    </xf>
    <xf numFmtId="164" fontId="8" fillId="10" borderId="1" xfId="1" applyNumberFormat="1" applyFont="1" applyFill="1" applyBorder="1" applyAlignment="1">
      <alignment horizontal="center" vertical="center"/>
    </xf>
    <xf numFmtId="2" fontId="8" fillId="10" borderId="1" xfId="0" applyNumberFormat="1" applyFont="1" applyFill="1" applyBorder="1" applyAlignment="1">
      <alignment horizontal="center" vertical="center"/>
    </xf>
    <xf numFmtId="0" fontId="10" fillId="10" borderId="0" xfId="0" applyFont="1" applyFill="1" applyAlignment="1">
      <alignment horizontal="center" vertical="center"/>
    </xf>
    <xf numFmtId="0" fontId="8" fillId="10" borderId="0" xfId="0" applyFont="1" applyFill="1" applyAlignment="1">
      <alignment horizontal="center" vertical="center"/>
    </xf>
    <xf numFmtId="0" fontId="8" fillId="3" borderId="0" xfId="0" applyFont="1" applyFill="1"/>
    <xf numFmtId="0" fontId="7" fillId="3" borderId="0" xfId="0" applyFont="1" applyFill="1" applyAlignment="1">
      <alignment horizontal="center"/>
    </xf>
    <xf numFmtId="0" fontId="10" fillId="3" borderId="0" xfId="0" applyFont="1" applyFill="1"/>
    <xf numFmtId="0" fontId="9" fillId="3" borderId="0" xfId="2" applyFont="1" applyFill="1"/>
    <xf numFmtId="0" fontId="10" fillId="3" borderId="1" xfId="0" applyFont="1" applyFill="1" applyBorder="1" applyAlignment="1">
      <alignment horizontal="center"/>
    </xf>
    <xf numFmtId="164" fontId="8" fillId="3" borderId="1" xfId="1" applyNumberFormat="1" applyFont="1" applyFill="1" applyBorder="1" applyAlignment="1">
      <alignment horizontal="center"/>
    </xf>
    <xf numFmtId="0" fontId="10" fillId="3" borderId="0" xfId="0" applyFont="1" applyFill="1" applyAlignment="1">
      <alignment horizontal="center"/>
    </xf>
    <xf numFmtId="0" fontId="8" fillId="3" borderId="1" xfId="0" applyFont="1" applyFill="1" applyBorder="1"/>
    <xf numFmtId="0" fontId="8" fillId="3" borderId="1" xfId="0" applyFont="1" applyFill="1" applyBorder="1" applyAlignment="1">
      <alignment horizontal="center"/>
    </xf>
    <xf numFmtId="2" fontId="8" fillId="3" borderId="1" xfId="0" applyNumberFormat="1" applyFont="1" applyFill="1" applyBorder="1" applyAlignment="1">
      <alignment horizontal="center"/>
    </xf>
    <xf numFmtId="0" fontId="8" fillId="3" borderId="0" xfId="0" applyFont="1" applyFill="1" applyAlignment="1">
      <alignment horizontal="center"/>
    </xf>
    <xf numFmtId="9" fontId="8" fillId="3" borderId="0" xfId="1" applyFont="1" applyFill="1" applyBorder="1" applyAlignment="1">
      <alignment horizontal="center"/>
    </xf>
    <xf numFmtId="0" fontId="8" fillId="3" borderId="2" xfId="0" applyFont="1" applyFill="1" applyBorder="1" applyAlignment="1">
      <alignment horizontal="center"/>
    </xf>
    <xf numFmtId="164" fontId="10" fillId="3" borderId="0" xfId="0" applyNumberFormat="1" applyFont="1" applyFill="1"/>
    <xf numFmtId="164" fontId="10" fillId="3" borderId="0" xfId="1" applyNumberFormat="1" applyFont="1" applyFill="1" applyBorder="1" applyAlignment="1">
      <alignment horizontal="center"/>
    </xf>
    <xf numFmtId="164" fontId="8" fillId="3" borderId="0" xfId="1" applyNumberFormat="1" applyFont="1" applyFill="1" applyBorder="1" applyAlignment="1">
      <alignment horizontal="center"/>
    </xf>
    <xf numFmtId="2" fontId="8" fillId="3" borderId="0" xfId="0" applyNumberFormat="1" applyFont="1" applyFill="1" applyAlignment="1">
      <alignment horizontal="center"/>
    </xf>
    <xf numFmtId="165" fontId="8" fillId="3" borderId="0" xfId="0" applyNumberFormat="1" applyFont="1" applyFill="1" applyAlignment="1">
      <alignment horizontal="center"/>
    </xf>
    <xf numFmtId="0" fontId="8" fillId="3" borderId="1" xfId="0" applyFont="1" applyFill="1" applyBorder="1" applyAlignment="1">
      <alignment horizontal="center" vertical="center"/>
    </xf>
    <xf numFmtId="166" fontId="8" fillId="3" borderId="1" xfId="0" applyNumberFormat="1" applyFont="1" applyFill="1" applyBorder="1" applyAlignment="1">
      <alignment horizontal="center"/>
    </xf>
    <xf numFmtId="9" fontId="8" fillId="3" borderId="1" xfId="1" applyFont="1" applyFill="1" applyBorder="1" applyAlignment="1">
      <alignment horizontal="center"/>
    </xf>
    <xf numFmtId="9" fontId="8" fillId="3" borderId="0" xfId="0" applyNumberFormat="1" applyFont="1" applyFill="1"/>
    <xf numFmtId="0" fontId="10" fillId="3" borderId="1" xfId="0" applyFont="1" applyFill="1" applyBorder="1"/>
    <xf numFmtId="0" fontId="10" fillId="3" borderId="1" xfId="0" applyFont="1" applyFill="1" applyBorder="1" applyAlignment="1">
      <alignment horizontal="center" vertical="center"/>
    </xf>
    <xf numFmtId="164" fontId="8" fillId="3" borderId="1" xfId="1" applyNumberFormat="1" applyFont="1" applyFill="1" applyBorder="1" applyAlignment="1">
      <alignment horizontal="center" vertical="center"/>
    </xf>
    <xf numFmtId="2" fontId="8" fillId="3" borderId="1" xfId="0" applyNumberFormat="1" applyFont="1" applyFill="1" applyBorder="1" applyAlignment="1">
      <alignment horizontal="center" vertical="center"/>
    </xf>
    <xf numFmtId="0" fontId="10" fillId="3" borderId="0" xfId="0" applyFont="1" applyFill="1" applyAlignment="1">
      <alignment horizontal="center" vertical="center"/>
    </xf>
    <xf numFmtId="0" fontId="8" fillId="3" borderId="0" xfId="0" applyFont="1" applyFill="1" applyAlignment="1">
      <alignment horizontal="center" vertical="center"/>
    </xf>
    <xf numFmtId="0" fontId="8" fillId="6" borderId="0" xfId="0" applyFont="1" applyFill="1"/>
    <xf numFmtId="0" fontId="7" fillId="6" borderId="0" xfId="0" applyFont="1" applyFill="1" applyAlignment="1">
      <alignment horizontal="center"/>
    </xf>
    <xf numFmtId="0" fontId="10" fillId="6" borderId="0" xfId="0" applyFont="1" applyFill="1"/>
    <xf numFmtId="0" fontId="9" fillId="6" borderId="0" xfId="2" applyFont="1" applyFill="1"/>
    <xf numFmtId="0" fontId="10" fillId="6" borderId="1" xfId="0" applyFont="1" applyFill="1" applyBorder="1" applyAlignment="1">
      <alignment horizontal="center"/>
    </xf>
    <xf numFmtId="164" fontId="8" fillId="6" borderId="1" xfId="1" applyNumberFormat="1" applyFont="1" applyFill="1" applyBorder="1" applyAlignment="1">
      <alignment horizontal="center"/>
    </xf>
    <xf numFmtId="0" fontId="10" fillId="6" borderId="0" xfId="0" applyFont="1" applyFill="1" applyAlignment="1">
      <alignment horizontal="center"/>
    </xf>
    <xf numFmtId="0" fontId="8" fillId="6" borderId="1" xfId="0" applyFont="1" applyFill="1" applyBorder="1"/>
    <xf numFmtId="0" fontId="8" fillId="6" borderId="1" xfId="0" applyFont="1" applyFill="1" applyBorder="1" applyAlignment="1">
      <alignment horizontal="center"/>
    </xf>
    <xf numFmtId="2" fontId="8" fillId="6" borderId="1" xfId="0" applyNumberFormat="1" applyFont="1" applyFill="1" applyBorder="1" applyAlignment="1">
      <alignment horizontal="center"/>
    </xf>
    <xf numFmtId="0" fontId="8" fillId="6" borderId="0" xfId="0" applyFont="1" applyFill="1" applyAlignment="1">
      <alignment horizontal="center"/>
    </xf>
    <xf numFmtId="9" fontId="8" fillId="6" borderId="0" xfId="1" applyFont="1" applyFill="1" applyBorder="1" applyAlignment="1">
      <alignment horizontal="center"/>
    </xf>
    <xf numFmtId="0" fontId="8" fillId="6" borderId="2" xfId="0" applyFont="1" applyFill="1" applyBorder="1" applyAlignment="1">
      <alignment horizontal="center"/>
    </xf>
    <xf numFmtId="164" fontId="10" fillId="6" borderId="0" xfId="0" applyNumberFormat="1" applyFont="1" applyFill="1"/>
    <xf numFmtId="164" fontId="10" fillId="6" borderId="0" xfId="1" applyNumberFormat="1" applyFont="1" applyFill="1" applyBorder="1" applyAlignment="1">
      <alignment horizontal="center"/>
    </xf>
    <xf numFmtId="164" fontId="8" fillId="6" borderId="0" xfId="1" applyNumberFormat="1" applyFont="1" applyFill="1" applyBorder="1" applyAlignment="1">
      <alignment horizontal="center"/>
    </xf>
    <xf numFmtId="2" fontId="8" fillId="6" borderId="0" xfId="0" applyNumberFormat="1" applyFont="1" applyFill="1" applyAlignment="1">
      <alignment horizontal="center"/>
    </xf>
    <xf numFmtId="165" fontId="8" fillId="6" borderId="0" xfId="0" applyNumberFormat="1" applyFont="1" applyFill="1" applyAlignment="1">
      <alignment horizontal="center"/>
    </xf>
    <xf numFmtId="0" fontId="8" fillId="6" borderId="1" xfId="0" applyFont="1" applyFill="1" applyBorder="1" applyAlignment="1">
      <alignment horizontal="center" vertical="center"/>
    </xf>
    <xf numFmtId="166" fontId="8" fillId="6" borderId="1" xfId="0" applyNumberFormat="1" applyFont="1" applyFill="1" applyBorder="1" applyAlignment="1">
      <alignment horizontal="center"/>
    </xf>
    <xf numFmtId="9" fontId="8" fillId="6" borderId="1" xfId="1" applyFont="1" applyFill="1" applyBorder="1" applyAlignment="1">
      <alignment horizontal="center"/>
    </xf>
    <xf numFmtId="0" fontId="10" fillId="6" borderId="1" xfId="0" applyFont="1" applyFill="1" applyBorder="1"/>
    <xf numFmtId="9" fontId="8" fillId="6" borderId="0" xfId="0" applyNumberFormat="1" applyFont="1" applyFill="1"/>
    <xf numFmtId="0" fontId="10" fillId="6" borderId="1" xfId="0" applyFont="1" applyFill="1" applyBorder="1" applyAlignment="1">
      <alignment horizontal="center" vertical="center"/>
    </xf>
    <xf numFmtId="164" fontId="8" fillId="6" borderId="1" xfId="1" applyNumberFormat="1" applyFont="1" applyFill="1" applyBorder="1" applyAlignment="1">
      <alignment horizontal="center" vertical="center"/>
    </xf>
    <xf numFmtId="2" fontId="8" fillId="6" borderId="1" xfId="0" applyNumberFormat="1" applyFont="1" applyFill="1" applyBorder="1" applyAlignment="1">
      <alignment horizontal="center" vertical="center"/>
    </xf>
    <xf numFmtId="0" fontId="10" fillId="6" borderId="0" xfId="0" applyFont="1" applyFill="1" applyAlignment="1">
      <alignment horizontal="center" vertical="center"/>
    </xf>
    <xf numFmtId="0" fontId="8" fillId="6" borderId="0" xfId="0" applyFont="1" applyFill="1" applyAlignment="1">
      <alignment horizontal="center" vertical="center"/>
    </xf>
    <xf numFmtId="0" fontId="8" fillId="12" borderId="0" xfId="0" applyFont="1" applyFill="1"/>
    <xf numFmtId="0" fontId="7" fillId="12" borderId="0" xfId="0" applyFont="1" applyFill="1" applyAlignment="1">
      <alignment horizontal="center"/>
    </xf>
    <xf numFmtId="0" fontId="10" fillId="12" borderId="0" xfId="0" applyFont="1" applyFill="1"/>
    <xf numFmtId="0" fontId="9" fillId="12" borderId="0" xfId="2" applyFont="1" applyFill="1"/>
    <xf numFmtId="0" fontId="10" fillId="12" borderId="1" xfId="0" applyFont="1" applyFill="1" applyBorder="1" applyAlignment="1">
      <alignment horizontal="center"/>
    </xf>
    <xf numFmtId="164" fontId="8" fillId="12" borderId="1" xfId="1" applyNumberFormat="1" applyFont="1" applyFill="1" applyBorder="1" applyAlignment="1">
      <alignment horizontal="center"/>
    </xf>
    <xf numFmtId="0" fontId="10" fillId="12" borderId="0" xfId="0" applyFont="1" applyFill="1" applyAlignment="1">
      <alignment horizontal="center"/>
    </xf>
    <xf numFmtId="0" fontId="10" fillId="12" borderId="1" xfId="0" applyFont="1" applyFill="1" applyBorder="1"/>
    <xf numFmtId="0" fontId="8" fillId="12" borderId="1" xfId="0" applyFont="1" applyFill="1" applyBorder="1" applyAlignment="1">
      <alignment horizontal="center"/>
    </xf>
    <xf numFmtId="2" fontId="8" fillId="12" borderId="1" xfId="0" applyNumberFormat="1" applyFont="1" applyFill="1" applyBorder="1" applyAlignment="1">
      <alignment horizontal="center"/>
    </xf>
    <xf numFmtId="0" fontId="8" fillId="12" borderId="0" xfId="0" applyFont="1" applyFill="1" applyAlignment="1">
      <alignment horizontal="center"/>
    </xf>
    <xf numFmtId="9" fontId="8" fillId="12" borderId="0" xfId="1" applyFont="1" applyFill="1" applyBorder="1" applyAlignment="1">
      <alignment horizontal="center"/>
    </xf>
    <xf numFmtId="0" fontId="8" fillId="12" borderId="2" xfId="0" applyFont="1" applyFill="1" applyBorder="1" applyAlignment="1">
      <alignment horizontal="center"/>
    </xf>
    <xf numFmtId="0" fontId="8" fillId="12" borderId="1" xfId="0" applyFont="1" applyFill="1" applyBorder="1"/>
    <xf numFmtId="164" fontId="10" fillId="12" borderId="0" xfId="0" applyNumberFormat="1" applyFont="1" applyFill="1"/>
    <xf numFmtId="164" fontId="10" fillId="12" borderId="0" xfId="1" applyNumberFormat="1" applyFont="1" applyFill="1" applyBorder="1" applyAlignment="1">
      <alignment horizontal="center"/>
    </xf>
    <xf numFmtId="164" fontId="8" fillId="12" borderId="0" xfId="1" applyNumberFormat="1" applyFont="1" applyFill="1" applyBorder="1" applyAlignment="1">
      <alignment horizontal="center"/>
    </xf>
    <xf numFmtId="2" fontId="8" fillId="12" borderId="0" xfId="0" applyNumberFormat="1" applyFont="1" applyFill="1" applyAlignment="1">
      <alignment horizontal="center"/>
    </xf>
    <xf numFmtId="165" fontId="8" fillId="12" borderId="0" xfId="0" applyNumberFormat="1" applyFont="1" applyFill="1" applyAlignment="1">
      <alignment horizontal="center"/>
    </xf>
    <xf numFmtId="0" fontId="8" fillId="12" borderId="1" xfId="0" applyFont="1" applyFill="1" applyBorder="1" applyAlignment="1">
      <alignment horizontal="center" vertical="center"/>
    </xf>
    <xf numFmtId="166" fontId="8" fillId="12" borderId="1" xfId="0" applyNumberFormat="1" applyFont="1" applyFill="1" applyBorder="1" applyAlignment="1">
      <alignment horizontal="center"/>
    </xf>
    <xf numFmtId="9" fontId="8" fillId="12" borderId="1" xfId="1" applyFont="1" applyFill="1" applyBorder="1" applyAlignment="1">
      <alignment horizontal="center"/>
    </xf>
    <xf numFmtId="9" fontId="8" fillId="12" borderId="0" xfId="0" applyNumberFormat="1" applyFont="1" applyFill="1"/>
    <xf numFmtId="0" fontId="10" fillId="12" borderId="1" xfId="0" applyFont="1" applyFill="1" applyBorder="1" applyAlignment="1">
      <alignment horizontal="center" vertical="center"/>
    </xf>
    <xf numFmtId="164" fontId="8" fillId="12" borderId="1" xfId="1" applyNumberFormat="1" applyFont="1" applyFill="1" applyBorder="1" applyAlignment="1">
      <alignment horizontal="center" vertical="center"/>
    </xf>
    <xf numFmtId="2" fontId="8" fillId="12" borderId="1" xfId="0" applyNumberFormat="1" applyFont="1" applyFill="1" applyBorder="1" applyAlignment="1">
      <alignment horizontal="center" vertical="center"/>
    </xf>
    <xf numFmtId="0" fontId="10" fillId="12" borderId="0" xfId="0" applyFont="1" applyFill="1" applyAlignment="1">
      <alignment horizontal="center" vertical="center"/>
    </xf>
    <xf numFmtId="0" fontId="8" fillId="12" borderId="0" xfId="0" applyFont="1" applyFill="1" applyAlignment="1">
      <alignment horizontal="center" vertical="center"/>
    </xf>
    <xf numFmtId="0" fontId="8" fillId="4" borderId="1" xfId="0" applyFont="1" applyFill="1" applyBorder="1"/>
    <xf numFmtId="0" fontId="7" fillId="4" borderId="0" xfId="0" applyFont="1" applyFill="1" applyAlignment="1">
      <alignment horizontal="center"/>
    </xf>
    <xf numFmtId="0" fontId="9" fillId="4" borderId="0" xfId="2" applyFont="1" applyFill="1"/>
    <xf numFmtId="0" fontId="10" fillId="4" borderId="0" xfId="0" applyFont="1" applyFill="1" applyAlignment="1">
      <alignment horizontal="center"/>
    </xf>
    <xf numFmtId="2" fontId="8" fillId="4" borderId="1" xfId="0" applyNumberFormat="1" applyFont="1" applyFill="1" applyBorder="1" applyAlignment="1">
      <alignment horizontal="center"/>
    </xf>
    <xf numFmtId="0" fontId="8" fillId="4" borderId="0" xfId="0" applyFont="1" applyFill="1" applyAlignment="1">
      <alignment horizontal="center"/>
    </xf>
    <xf numFmtId="9" fontId="8" fillId="4" borderId="0" xfId="1" applyFont="1" applyFill="1" applyBorder="1" applyAlignment="1">
      <alignment horizontal="center"/>
    </xf>
    <xf numFmtId="0" fontId="8" fillId="4" borderId="2" xfId="0" applyFont="1" applyFill="1" applyBorder="1" applyAlignment="1">
      <alignment horizontal="center"/>
    </xf>
    <xf numFmtId="164" fontId="10" fillId="4" borderId="0" xfId="0" applyNumberFormat="1" applyFont="1" applyFill="1"/>
    <xf numFmtId="164" fontId="10" fillId="4" borderId="0" xfId="1" applyNumberFormat="1" applyFont="1" applyFill="1" applyBorder="1" applyAlignment="1">
      <alignment horizontal="center"/>
    </xf>
    <xf numFmtId="164" fontId="8" fillId="4" borderId="0" xfId="1" applyNumberFormat="1" applyFont="1" applyFill="1" applyBorder="1" applyAlignment="1">
      <alignment horizontal="center"/>
    </xf>
    <xf numFmtId="2" fontId="8" fillId="4" borderId="0" xfId="0" applyNumberFormat="1" applyFont="1" applyFill="1" applyAlignment="1">
      <alignment horizontal="center"/>
    </xf>
    <xf numFmtId="165" fontId="8" fillId="4" borderId="0" xfId="0" applyNumberFormat="1" applyFont="1" applyFill="1" applyAlignment="1">
      <alignment horizontal="center"/>
    </xf>
    <xf numFmtId="0" fontId="8" fillId="4" borderId="1" xfId="0" applyFont="1" applyFill="1" applyBorder="1" applyAlignment="1">
      <alignment horizontal="center" vertical="center"/>
    </xf>
    <xf numFmtId="166" fontId="8" fillId="4" borderId="1" xfId="0" applyNumberFormat="1" applyFont="1" applyFill="1" applyBorder="1" applyAlignment="1">
      <alignment horizontal="center"/>
    </xf>
    <xf numFmtId="9" fontId="8" fillId="4" borderId="0" xfId="0" applyNumberFormat="1" applyFont="1" applyFill="1"/>
    <xf numFmtId="2" fontId="8" fillId="4" borderId="1" xfId="0" applyNumberFormat="1" applyFont="1" applyFill="1" applyBorder="1" applyAlignment="1">
      <alignment horizontal="center" vertical="center"/>
    </xf>
    <xf numFmtId="0" fontId="10" fillId="4" borderId="0" xfId="0" applyFont="1" applyFill="1" applyAlignment="1">
      <alignment horizontal="center" vertical="center"/>
    </xf>
    <xf numFmtId="0" fontId="8" fillId="4" borderId="0" xfId="0" applyFont="1" applyFill="1" applyAlignment="1">
      <alignment horizontal="center" vertical="center"/>
    </xf>
    <xf numFmtId="0" fontId="8" fillId="14" borderId="0" xfId="0" applyFont="1" applyFill="1"/>
    <xf numFmtId="0" fontId="7" fillId="14" borderId="0" xfId="0" applyFont="1" applyFill="1" applyAlignment="1">
      <alignment horizontal="center"/>
    </xf>
    <xf numFmtId="0" fontId="10" fillId="14" borderId="0" xfId="0" applyFont="1" applyFill="1"/>
    <xf numFmtId="0" fontId="9" fillId="14" borderId="0" xfId="2" applyFont="1" applyFill="1"/>
    <xf numFmtId="0" fontId="10" fillId="14" borderId="1" xfId="0" applyFont="1" applyFill="1" applyBorder="1" applyAlignment="1">
      <alignment horizontal="center"/>
    </xf>
    <xf numFmtId="164" fontId="8" fillId="14" borderId="1" xfId="1" applyNumberFormat="1" applyFont="1" applyFill="1" applyBorder="1" applyAlignment="1">
      <alignment horizontal="center"/>
    </xf>
    <xf numFmtId="0" fontId="10" fillId="14" borderId="0" xfId="0" applyFont="1" applyFill="1" applyAlignment="1">
      <alignment horizontal="center"/>
    </xf>
    <xf numFmtId="0" fontId="8" fillId="14" borderId="1" xfId="0" applyFont="1" applyFill="1" applyBorder="1"/>
    <xf numFmtId="0" fontId="8" fillId="14" borderId="1" xfId="0" applyFont="1" applyFill="1" applyBorder="1" applyAlignment="1">
      <alignment horizontal="center"/>
    </xf>
    <xf numFmtId="2" fontId="8" fillId="14" borderId="1" xfId="0" applyNumberFormat="1" applyFont="1" applyFill="1" applyBorder="1" applyAlignment="1">
      <alignment horizontal="center"/>
    </xf>
    <xf numFmtId="0" fontId="8" fillId="14" borderId="0" xfId="0" applyFont="1" applyFill="1" applyAlignment="1">
      <alignment horizontal="center"/>
    </xf>
    <xf numFmtId="9" fontId="8" fillId="14" borderId="0" xfId="1" applyFont="1" applyFill="1" applyBorder="1" applyAlignment="1">
      <alignment horizontal="center"/>
    </xf>
    <xf numFmtId="0" fontId="8" fillId="14" borderId="2" xfId="0" applyFont="1" applyFill="1" applyBorder="1" applyAlignment="1">
      <alignment horizontal="center"/>
    </xf>
    <xf numFmtId="164" fontId="10" fillId="14" borderId="0" xfId="0" applyNumberFormat="1" applyFont="1" applyFill="1"/>
    <xf numFmtId="164" fontId="10" fillId="14" borderId="0" xfId="1" applyNumberFormat="1" applyFont="1" applyFill="1" applyBorder="1" applyAlignment="1">
      <alignment horizontal="center"/>
    </xf>
    <xf numFmtId="164" fontId="8" fillId="14" borderId="0" xfId="1" applyNumberFormat="1" applyFont="1" applyFill="1" applyBorder="1" applyAlignment="1">
      <alignment horizontal="center"/>
    </xf>
    <xf numFmtId="2" fontId="8" fillId="14" borderId="0" xfId="0" applyNumberFormat="1" applyFont="1" applyFill="1" applyAlignment="1">
      <alignment horizontal="center"/>
    </xf>
    <xf numFmtId="165" fontId="8" fillId="14" borderId="0" xfId="0" applyNumberFormat="1" applyFont="1" applyFill="1" applyAlignment="1">
      <alignment horizontal="center"/>
    </xf>
    <xf numFmtId="0" fontId="8" fillId="14" borderId="1" xfId="0" applyFont="1" applyFill="1" applyBorder="1" applyAlignment="1">
      <alignment horizontal="center" vertical="center"/>
    </xf>
    <xf numFmtId="166" fontId="8" fillId="14" borderId="1" xfId="0" applyNumberFormat="1" applyFont="1" applyFill="1" applyBorder="1" applyAlignment="1">
      <alignment horizontal="center"/>
    </xf>
    <xf numFmtId="9" fontId="8" fillId="14" borderId="1" xfId="1" applyFont="1" applyFill="1" applyBorder="1" applyAlignment="1">
      <alignment horizontal="center"/>
    </xf>
    <xf numFmtId="9" fontId="8" fillId="14" borderId="0" xfId="0" applyNumberFormat="1" applyFont="1" applyFill="1"/>
    <xf numFmtId="0" fontId="10" fillId="14" borderId="1" xfId="0" applyFont="1" applyFill="1" applyBorder="1"/>
    <xf numFmtId="0" fontId="10" fillId="14" borderId="1" xfId="0" applyFont="1" applyFill="1" applyBorder="1" applyAlignment="1">
      <alignment horizontal="center" vertical="center"/>
    </xf>
    <xf numFmtId="164" fontId="8" fillId="14" borderId="1" xfId="1" applyNumberFormat="1" applyFont="1" applyFill="1" applyBorder="1" applyAlignment="1">
      <alignment horizontal="center" vertical="center"/>
    </xf>
    <xf numFmtId="2" fontId="8" fillId="14" borderId="1" xfId="0" applyNumberFormat="1" applyFont="1" applyFill="1" applyBorder="1" applyAlignment="1">
      <alignment horizontal="center" vertical="center"/>
    </xf>
    <xf numFmtId="0" fontId="10" fillId="14" borderId="0" xfId="0" applyFont="1" applyFill="1" applyAlignment="1">
      <alignment horizontal="center" vertical="center"/>
    </xf>
    <xf numFmtId="0" fontId="8" fillId="14" borderId="0" xfId="0" applyFont="1" applyFill="1" applyAlignment="1">
      <alignment horizontal="center" vertical="center"/>
    </xf>
    <xf numFmtId="0" fontId="10" fillId="11" borderId="0" xfId="0" applyFont="1" applyFill="1" applyAlignment="1">
      <alignment horizontal="left"/>
    </xf>
    <xf numFmtId="0" fontId="4" fillId="4" borderId="0" xfId="0" applyFont="1" applyFill="1"/>
    <xf numFmtId="0" fontId="8" fillId="2" borderId="0" xfId="1" applyNumberFormat="1" applyFont="1" applyFill="1" applyBorder="1" applyAlignment="1">
      <alignment horizontal="center"/>
    </xf>
    <xf numFmtId="0" fontId="0" fillId="9" borderId="0" xfId="0" applyFill="1"/>
    <xf numFmtId="0" fontId="8" fillId="6" borderId="0" xfId="1" applyNumberFormat="1" applyFont="1" applyFill="1" applyBorder="1" applyAlignment="1">
      <alignment horizontal="center"/>
    </xf>
    <xf numFmtId="0" fontId="8" fillId="8" borderId="0" xfId="0" applyFont="1" applyFill="1" applyAlignment="1">
      <alignment horizontal="left"/>
    </xf>
    <xf numFmtId="164" fontId="10" fillId="5" borderId="1" xfId="1" applyNumberFormat="1" applyFont="1" applyFill="1" applyBorder="1" applyAlignment="1">
      <alignment horizontal="center"/>
    </xf>
    <xf numFmtId="0" fontId="4" fillId="17" borderId="0" xfId="0" applyFont="1" applyFill="1" applyAlignment="1">
      <alignment horizontal="center"/>
    </xf>
    <xf numFmtId="0" fontId="4" fillId="0" borderId="0" xfId="0" applyFont="1"/>
    <xf numFmtId="0" fontId="4" fillId="18" borderId="0" xfId="0" applyFont="1" applyFill="1" applyAlignment="1">
      <alignment horizontal="left"/>
    </xf>
    <xf numFmtId="0" fontId="4" fillId="17" borderId="0" xfId="0" applyFont="1" applyFill="1"/>
    <xf numFmtId="0" fontId="4" fillId="8" borderId="0" xfId="0" applyFont="1" applyFill="1"/>
    <xf numFmtId="0" fontId="4" fillId="6" borderId="0" xfId="0" applyFont="1" applyFill="1"/>
    <xf numFmtId="0" fontId="4" fillId="16" borderId="0" xfId="0" applyFont="1" applyFill="1"/>
    <xf numFmtId="0" fontId="4" fillId="9" borderId="0" xfId="0" applyFont="1" applyFill="1"/>
    <xf numFmtId="0" fontId="4" fillId="12" borderId="0" xfId="0" applyFont="1" applyFill="1"/>
    <xf numFmtId="0" fontId="5" fillId="12" borderId="0" xfId="0" applyFont="1" applyFill="1" applyAlignment="1">
      <alignment horizontal="center"/>
    </xf>
    <xf numFmtId="0" fontId="5" fillId="12" borderId="0" xfId="0" applyFont="1" applyFill="1"/>
    <xf numFmtId="0" fontId="4" fillId="12" borderId="0" xfId="0" applyFont="1" applyFill="1" applyAlignment="1">
      <alignment horizontal="center"/>
    </xf>
    <xf numFmtId="0" fontId="5" fillId="0" borderId="0" xfId="0" applyFont="1" applyAlignment="1">
      <alignment horizontal="center"/>
    </xf>
    <xf numFmtId="0" fontId="5" fillId="0" borderId="0" xfId="0" applyFont="1" applyAlignment="1">
      <alignment horizontal="left"/>
    </xf>
    <xf numFmtId="0" fontId="10" fillId="8" borderId="0" xfId="0" applyFont="1" applyFill="1" applyAlignment="1">
      <alignment horizontal="left"/>
    </xf>
    <xf numFmtId="0" fontId="2" fillId="0" borderId="0" xfId="0" applyFont="1" applyAlignment="1">
      <alignment horizontal="center"/>
    </xf>
    <xf numFmtId="0" fontId="5" fillId="9" borderId="0" xfId="0" applyFont="1" applyFill="1" applyAlignment="1">
      <alignment horizontal="left"/>
    </xf>
    <xf numFmtId="0" fontId="4" fillId="0" borderId="0" xfId="0" applyFont="1" applyAlignment="1">
      <alignment horizontal="center"/>
    </xf>
    <xf numFmtId="0" fontId="12" fillId="0" borderId="0" xfId="0" applyFont="1" applyAlignment="1">
      <alignment horizontal="center"/>
    </xf>
    <xf numFmtId="0" fontId="8" fillId="3" borderId="0" xfId="0" applyFont="1" applyFill="1" applyAlignment="1">
      <alignment horizontal="left"/>
    </xf>
    <xf numFmtId="0" fontId="13" fillId="0" borderId="0" xfId="0" applyFont="1" applyAlignment="1">
      <alignment horizontal="left"/>
    </xf>
    <xf numFmtId="0" fontId="11" fillId="0" borderId="0" xfId="0" applyFont="1"/>
    <xf numFmtId="0" fontId="14" fillId="0" borderId="0" xfId="0" applyFont="1" applyAlignment="1">
      <alignment horizontal="center"/>
    </xf>
    <xf numFmtId="0" fontId="15" fillId="0" borderId="0" xfId="0" applyFont="1"/>
    <xf numFmtId="0" fontId="16" fillId="19" borderId="0" xfId="0" applyFont="1" applyFill="1"/>
    <xf numFmtId="0" fontId="15" fillId="0" borderId="0" xfId="0" applyFont="1" applyAlignment="1">
      <alignment horizontal="center"/>
    </xf>
    <xf numFmtId="0" fontId="16" fillId="0" borderId="0" xfId="0" applyFont="1"/>
    <xf numFmtId="0" fontId="14" fillId="0" borderId="0" xfId="0" applyFont="1"/>
    <xf numFmtId="0" fontId="14" fillId="12" borderId="0" xfId="0" applyFont="1" applyFill="1"/>
    <xf numFmtId="0" fontId="15" fillId="12" borderId="0" xfId="0" applyFont="1" applyFill="1"/>
    <xf numFmtId="0" fontId="16" fillId="6" borderId="0" xfId="0" applyFont="1" applyFill="1"/>
    <xf numFmtId="0" fontId="15" fillId="19" borderId="0" xfId="0" applyFont="1" applyFill="1"/>
    <xf numFmtId="0" fontId="17" fillId="0" borderId="0" xfId="0" applyFont="1"/>
    <xf numFmtId="0" fontId="2" fillId="0" borderId="0" xfId="0" applyFont="1" applyAlignment="1">
      <alignment wrapText="1"/>
    </xf>
    <xf numFmtId="0" fontId="18" fillId="6" borderId="0" xfId="0" applyFont="1" applyFill="1" applyAlignment="1">
      <alignment horizontal="center"/>
    </xf>
    <xf numFmtId="0" fontId="18" fillId="6" borderId="0" xfId="0" applyFont="1" applyFill="1"/>
    <xf numFmtId="0" fontId="19" fillId="6" borderId="0" xfId="0" applyFont="1" applyFill="1" applyAlignment="1">
      <alignment horizontal="center"/>
    </xf>
    <xf numFmtId="0" fontId="9" fillId="2" borderId="0" xfId="2" applyFont="1" applyFill="1" applyAlignment="1"/>
    <xf numFmtId="0" fontId="7" fillId="2" borderId="0" xfId="0" applyFont="1" applyFill="1" applyAlignment="1">
      <alignment horizontal="center"/>
    </xf>
    <xf numFmtId="0" fontId="8" fillId="2" borderId="0" xfId="0" applyFont="1" applyFill="1" applyAlignment="1">
      <alignment horizontal="center"/>
    </xf>
    <xf numFmtId="0" fontId="10" fillId="2" borderId="0" xfId="0" applyFont="1" applyFill="1"/>
    <xf numFmtId="0" fontId="8" fillId="2" borderId="0" xfId="0" applyFont="1" applyFill="1"/>
    <xf numFmtId="0" fontId="10" fillId="2" borderId="1" xfId="0" applyFont="1" applyFill="1" applyBorder="1"/>
    <xf numFmtId="0" fontId="8" fillId="2" borderId="1" xfId="0" applyFont="1" applyFill="1" applyBorder="1"/>
    <xf numFmtId="0" fontId="7" fillId="5" borderId="0" xfId="0" applyFont="1" applyFill="1" applyAlignment="1">
      <alignment horizontal="center"/>
    </xf>
    <xf numFmtId="0" fontId="9" fillId="5" borderId="0" xfId="2" applyFont="1" applyFill="1" applyAlignment="1"/>
    <xf numFmtId="0" fontId="8" fillId="5" borderId="0" xfId="0" applyFont="1" applyFill="1"/>
    <xf numFmtId="0" fontId="8" fillId="5" borderId="1" xfId="0" applyFont="1" applyFill="1" applyBorder="1"/>
    <xf numFmtId="0" fontId="10" fillId="5" borderId="1" xfId="0" applyFont="1" applyFill="1" applyBorder="1"/>
    <xf numFmtId="0" fontId="10" fillId="5" borderId="0" xfId="0" applyFont="1" applyFill="1"/>
    <xf numFmtId="0" fontId="8" fillId="5" borderId="0" xfId="0" applyFont="1" applyFill="1" applyAlignment="1">
      <alignment horizontal="center"/>
    </xf>
    <xf numFmtId="0" fontId="7" fillId="7" borderId="0" xfId="0" applyFont="1" applyFill="1" applyAlignment="1">
      <alignment horizontal="center"/>
    </xf>
    <xf numFmtId="0" fontId="9" fillId="7" borderId="0" xfId="2" applyFont="1" applyFill="1" applyAlignment="1"/>
    <xf numFmtId="0" fontId="8" fillId="7" borderId="0" xfId="0" applyFont="1" applyFill="1"/>
    <xf numFmtId="0" fontId="8" fillId="7" borderId="1" xfId="0" applyFont="1" applyFill="1" applyBorder="1"/>
    <xf numFmtId="0" fontId="10" fillId="7" borderId="1" xfId="0" applyFont="1" applyFill="1" applyBorder="1"/>
    <xf numFmtId="0" fontId="10" fillId="7" borderId="0" xfId="0" applyFont="1" applyFill="1"/>
    <xf numFmtId="0" fontId="8" fillId="7" borderId="0" xfId="0" applyFont="1" applyFill="1" applyAlignment="1">
      <alignment horizontal="center"/>
    </xf>
    <xf numFmtId="0" fontId="7" fillId="8" borderId="0" xfId="0" applyFont="1" applyFill="1" applyAlignment="1">
      <alignment horizontal="center"/>
    </xf>
    <xf numFmtId="0" fontId="8" fillId="8" borderId="0" xfId="0" applyFont="1" applyFill="1"/>
    <xf numFmtId="0" fontId="8" fillId="8" borderId="0" xfId="0" applyFont="1" applyFill="1" applyAlignment="1">
      <alignment horizontal="center"/>
    </xf>
    <xf numFmtId="0" fontId="10" fillId="8" borderId="0" xfId="0" applyFont="1" applyFill="1"/>
    <xf numFmtId="0" fontId="8" fillId="8" borderId="1" xfId="0" applyFont="1" applyFill="1" applyBorder="1"/>
    <xf numFmtId="0" fontId="10" fillId="8" borderId="1" xfId="0" applyFont="1" applyFill="1" applyBorder="1"/>
    <xf numFmtId="0" fontId="9" fillId="8" borderId="0" xfId="2" applyFont="1" applyFill="1" applyAlignment="1"/>
    <xf numFmtId="0" fontId="7" fillId="9" borderId="0" xfId="0" applyFont="1" applyFill="1" applyAlignment="1">
      <alignment horizontal="center"/>
    </xf>
    <xf numFmtId="0" fontId="9" fillId="9" borderId="0" xfId="2" applyFont="1" applyFill="1" applyAlignment="1"/>
    <xf numFmtId="0" fontId="8" fillId="9" borderId="0" xfId="0" applyFont="1" applyFill="1"/>
    <xf numFmtId="0" fontId="8" fillId="9" borderId="1" xfId="0" applyFont="1" applyFill="1" applyBorder="1"/>
    <xf numFmtId="0" fontId="10" fillId="9" borderId="1" xfId="0" applyFont="1" applyFill="1" applyBorder="1"/>
    <xf numFmtId="0" fontId="10" fillId="9" borderId="0" xfId="0" applyFont="1" applyFill="1"/>
    <xf numFmtId="0" fontId="8" fillId="9" borderId="0" xfId="0" applyFont="1" applyFill="1" applyAlignment="1">
      <alignment horizontal="center"/>
    </xf>
    <xf numFmtId="0" fontId="7" fillId="10" borderId="0" xfId="0" applyFont="1" applyFill="1" applyAlignment="1">
      <alignment horizontal="center"/>
    </xf>
    <xf numFmtId="0" fontId="9" fillId="10" borderId="0" xfId="2" applyFont="1" applyFill="1" applyAlignment="1"/>
    <xf numFmtId="0" fontId="8" fillId="10" borderId="0" xfId="0" applyFont="1" applyFill="1"/>
    <xf numFmtId="0" fontId="8" fillId="10" borderId="1" xfId="0" applyFont="1" applyFill="1" applyBorder="1"/>
    <xf numFmtId="0" fontId="10" fillId="10" borderId="1" xfId="0" applyFont="1" applyFill="1" applyBorder="1"/>
    <xf numFmtId="0" fontId="10" fillId="10" borderId="0" xfId="0" applyFont="1" applyFill="1"/>
    <xf numFmtId="0" fontId="8" fillId="10" borderId="0" xfId="0" applyFont="1" applyFill="1" applyAlignment="1">
      <alignment horizontal="center"/>
    </xf>
    <xf numFmtId="0" fontId="7" fillId="3" borderId="0" xfId="0" applyFont="1" applyFill="1" applyAlignment="1">
      <alignment horizontal="center"/>
    </xf>
    <xf numFmtId="0" fontId="9" fillId="3" borderId="0" xfId="2" applyFont="1" applyFill="1" applyAlignment="1"/>
    <xf numFmtId="0" fontId="8" fillId="3" borderId="0" xfId="0" applyFont="1" applyFill="1"/>
    <xf numFmtId="0" fontId="8" fillId="3" borderId="1" xfId="0" applyFont="1" applyFill="1" applyBorder="1"/>
    <xf numFmtId="0" fontId="10" fillId="3" borderId="1" xfId="0" applyFont="1" applyFill="1" applyBorder="1"/>
    <xf numFmtId="0" fontId="10" fillId="3" borderId="0" xfId="0" applyFont="1" applyFill="1"/>
    <xf numFmtId="0" fontId="8" fillId="3" borderId="0" xfId="0" applyFont="1" applyFill="1" applyAlignment="1">
      <alignment horizontal="center"/>
    </xf>
    <xf numFmtId="0" fontId="8" fillId="6" borderId="1" xfId="0" applyFont="1" applyFill="1" applyBorder="1"/>
    <xf numFmtId="0" fontId="10" fillId="6" borderId="1" xfId="0" applyFont="1" applyFill="1" applyBorder="1"/>
    <xf numFmtId="0" fontId="10" fillId="6" borderId="0" xfId="0" applyFont="1" applyFill="1"/>
    <xf numFmtId="0" fontId="8" fillId="6" borderId="0" xfId="0" applyFont="1" applyFill="1"/>
    <xf numFmtId="0" fontId="7" fillId="6" borderId="0" xfId="0" applyFont="1" applyFill="1" applyAlignment="1">
      <alignment horizontal="center"/>
    </xf>
    <xf numFmtId="0" fontId="9" fillId="6" borderId="0" xfId="2" applyFont="1" applyFill="1" applyAlignment="1"/>
    <xf numFmtId="0" fontId="8" fillId="6" borderId="0" xfId="0" applyFont="1" applyFill="1" applyAlignment="1">
      <alignment horizontal="center"/>
    </xf>
    <xf numFmtId="0" fontId="7" fillId="11" borderId="0" xfId="0" applyFont="1" applyFill="1" applyAlignment="1">
      <alignment horizontal="center"/>
    </xf>
    <xf numFmtId="0" fontId="9" fillId="11" borderId="0" xfId="2" applyFont="1" applyFill="1" applyAlignment="1"/>
    <xf numFmtId="0" fontId="8" fillId="11" borderId="0" xfId="0" applyFont="1" applyFill="1"/>
    <xf numFmtId="0" fontId="8" fillId="11" borderId="1" xfId="0" applyFont="1" applyFill="1" applyBorder="1"/>
    <xf numFmtId="0" fontId="10" fillId="11" borderId="1" xfId="0" applyFont="1" applyFill="1" applyBorder="1"/>
    <xf numFmtId="0" fontId="10" fillId="11" borderId="0" xfId="0" applyFont="1" applyFill="1"/>
    <xf numFmtId="0" fontId="8" fillId="11" borderId="0" xfId="0" applyFont="1" applyFill="1" applyAlignment="1">
      <alignment horizontal="center"/>
    </xf>
    <xf numFmtId="0" fontId="8" fillId="12" borderId="1" xfId="0" applyFont="1" applyFill="1" applyBorder="1"/>
    <xf numFmtId="0" fontId="10" fillId="12" borderId="1" xfId="0" applyFont="1" applyFill="1" applyBorder="1"/>
    <xf numFmtId="0" fontId="10" fillId="12" borderId="0" xfId="0" applyFont="1" applyFill="1"/>
    <xf numFmtId="0" fontId="8" fillId="12" borderId="0" xfId="0" applyFont="1" applyFill="1"/>
    <xf numFmtId="0" fontId="7" fillId="12" borderId="0" xfId="0" applyFont="1" applyFill="1" applyAlignment="1">
      <alignment horizontal="center"/>
    </xf>
    <xf numFmtId="0" fontId="9" fillId="12" borderId="0" xfId="2" applyFont="1" applyFill="1" applyAlignment="1"/>
    <xf numFmtId="0" fontId="8" fillId="12" borderId="0" xfId="0" applyFont="1" applyFill="1" applyAlignment="1">
      <alignment horizontal="center"/>
    </xf>
    <xf numFmtId="0" fontId="7" fillId="4" borderId="0" xfId="0" applyFont="1" applyFill="1" applyAlignment="1">
      <alignment horizontal="center"/>
    </xf>
    <xf numFmtId="0" fontId="9" fillId="4" borderId="0" xfId="2" applyFont="1" applyFill="1" applyAlignment="1"/>
    <xf numFmtId="0" fontId="8" fillId="4" borderId="0" xfId="0" applyFont="1" applyFill="1"/>
    <xf numFmtId="0" fontId="8" fillId="4" borderId="1" xfId="0" applyFont="1" applyFill="1" applyBorder="1"/>
    <xf numFmtId="0" fontId="10" fillId="4" borderId="1" xfId="0" applyFont="1" applyFill="1" applyBorder="1"/>
    <xf numFmtId="0" fontId="10" fillId="4" borderId="0" xfId="0" applyFont="1" applyFill="1"/>
    <xf numFmtId="0" fontId="8" fillId="4" borderId="0" xfId="0" applyFont="1" applyFill="1" applyAlignment="1">
      <alignment horizontal="center"/>
    </xf>
    <xf numFmtId="0" fontId="7" fillId="14" borderId="0" xfId="0" applyFont="1" applyFill="1" applyAlignment="1">
      <alignment horizontal="center"/>
    </xf>
    <xf numFmtId="0" fontId="9" fillId="14" borderId="0" xfId="2" applyFont="1" applyFill="1" applyAlignment="1"/>
    <xf numFmtId="0" fontId="8" fillId="14" borderId="0" xfId="0" applyFont="1" applyFill="1"/>
    <xf numFmtId="0" fontId="8" fillId="14" borderId="1" xfId="0" applyFont="1" applyFill="1" applyBorder="1"/>
    <xf numFmtId="0" fontId="10" fillId="14" borderId="1" xfId="0" applyFont="1" applyFill="1" applyBorder="1"/>
    <xf numFmtId="0" fontId="10" fillId="14" borderId="0" xfId="0" applyFont="1" applyFill="1"/>
    <xf numFmtId="0" fontId="8" fillId="14" borderId="0" xfId="0" applyFont="1" applyFill="1" applyAlignment="1">
      <alignment horizontal="center"/>
    </xf>
    <xf numFmtId="0" fontId="10" fillId="13" borderId="3" xfId="0" applyFont="1" applyFill="1" applyBorder="1" applyAlignment="1">
      <alignment horizontal="center"/>
    </xf>
    <xf numFmtId="0" fontId="8" fillId="13" borderId="3" xfId="0" applyFont="1" applyFill="1" applyBorder="1"/>
    <xf numFmtId="0" fontId="7" fillId="13" borderId="0" xfId="0" applyFont="1" applyFill="1" applyAlignment="1">
      <alignment horizontal="center"/>
    </xf>
    <xf numFmtId="0" fontId="9" fillId="13" borderId="0" xfId="2" applyFont="1" applyFill="1" applyAlignment="1"/>
    <xf numFmtId="0" fontId="8" fillId="13" borderId="0" xfId="0" applyFont="1" applyFill="1"/>
    <xf numFmtId="0" fontId="8" fillId="13" borderId="1" xfId="0" applyFont="1" applyFill="1" applyBorder="1"/>
    <xf numFmtId="0" fontId="10" fillId="13" borderId="1" xfId="0" applyFont="1" applyFill="1" applyBorder="1"/>
    <xf numFmtId="0" fontId="10" fillId="13" borderId="0" xfId="0" applyFont="1" applyFill="1"/>
    <xf numFmtId="0" fontId="8" fillId="13" borderId="0" xfId="0" applyFont="1" applyFill="1" applyAlignment="1">
      <alignment horizontal="center"/>
    </xf>
    <xf numFmtId="0" fontId="7" fillId="15" borderId="0" xfId="0" applyFont="1" applyFill="1" applyAlignment="1">
      <alignment horizontal="center"/>
    </xf>
    <xf numFmtId="0" fontId="9" fillId="15" borderId="0" xfId="2" applyFont="1" applyFill="1" applyAlignment="1"/>
    <xf numFmtId="0" fontId="8" fillId="15" borderId="0" xfId="0" applyFont="1" applyFill="1"/>
    <xf numFmtId="0" fontId="8" fillId="15" borderId="1" xfId="0" applyFont="1" applyFill="1" applyBorder="1"/>
    <xf numFmtId="0" fontId="10" fillId="15" borderId="1" xfId="0" applyFont="1" applyFill="1" applyBorder="1"/>
    <xf numFmtId="0" fontId="10" fillId="15" borderId="0" xfId="0" applyFont="1" applyFill="1"/>
    <xf numFmtId="0" fontId="8" fillId="15" borderId="0" xfId="0" applyFont="1" applyFill="1" applyAlignment="1">
      <alignment horizontal="center"/>
    </xf>
    <xf numFmtId="0" fontId="4" fillId="0" borderId="0" xfId="0" applyFont="1" applyAlignment="1">
      <alignment horizontal="center"/>
    </xf>
    <xf numFmtId="0" fontId="4" fillId="0" borderId="0" xfId="0" applyFont="1"/>
  </cellXfs>
  <cellStyles count="3">
    <cellStyle name="Hyperlink" xfId="2" builtinId="8"/>
    <cellStyle name="Normal" xfId="0" builtinId="0"/>
    <cellStyle name="Percent" xfId="1" builtinId="5"/>
  </cellStyles>
  <dxfs count="0"/>
  <tableStyles count="0" defaultTableStyle="TableStyleMedium2" defaultPivotStyle="PivotStyleLight16"/>
  <colors>
    <mruColors>
      <color rgb="FFCCCCFF"/>
      <color rgb="FFFDE2DF"/>
      <color rgb="FFFCD6D6"/>
      <color rgb="FF9999FF"/>
      <color rgb="FFFCCDC8"/>
      <color rgb="FFFBB3AB"/>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C861F-73AD-4520-8E8A-EEA56BA410D0}">
  <dimension ref="A1:A4"/>
  <sheetViews>
    <sheetView workbookViewId="0">
      <selection activeCell="C8" sqref="C8"/>
    </sheetView>
  </sheetViews>
  <sheetFormatPr defaultRowHeight="14.4" x14ac:dyDescent="0.3"/>
  <cols>
    <col min="1" max="1" width="14.109375" bestFit="1" customWidth="1"/>
  </cols>
  <sheetData>
    <row r="1" spans="1:1" x14ac:dyDescent="0.3">
      <c r="A1" s="2" t="s">
        <v>396</v>
      </c>
    </row>
    <row r="2" spans="1:1" x14ac:dyDescent="0.3">
      <c r="A2" s="2" t="s">
        <v>397</v>
      </c>
    </row>
    <row r="3" spans="1:1" x14ac:dyDescent="0.3">
      <c r="A3" s="445" t="s">
        <v>2112</v>
      </c>
    </row>
    <row r="4" spans="1:1" x14ac:dyDescent="0.3">
      <c r="A4" s="2"/>
    </row>
  </sheetData>
  <pageMargins left="0.7" right="0.7" top="0.75" bottom="0.75" header="0.3" footer="0.3"/>
  <pageSetup orientation="landscape"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92A50-7D04-41B9-9469-8525F9B5A07D}">
  <dimension ref="A1:R55"/>
  <sheetViews>
    <sheetView workbookViewId="0">
      <selection activeCell="R4" sqref="R4:R10"/>
    </sheetView>
  </sheetViews>
  <sheetFormatPr defaultRowHeight="14.4" x14ac:dyDescent="0.3"/>
  <cols>
    <col min="1" max="1" width="1.5546875" customWidth="1"/>
    <col min="2" max="2" width="13.6640625" bestFit="1" customWidth="1"/>
    <col min="3" max="3" width="10" bestFit="1" customWidth="1"/>
    <col min="4" max="4" width="3.5546875" style="1" bestFit="1" customWidth="1"/>
    <col min="5" max="5" width="1.44140625" customWidth="1"/>
    <col min="6" max="6" width="15" bestFit="1" customWidth="1"/>
    <col min="7" max="7" width="10" bestFit="1" customWidth="1"/>
    <col min="8" max="8" width="3.5546875" style="1" bestFit="1" customWidth="1"/>
    <col min="9" max="9" width="1.33203125" customWidth="1"/>
    <col min="10" max="10" width="16" bestFit="1" customWidth="1"/>
    <col min="11" max="11" width="10" bestFit="1" customWidth="1"/>
    <col min="12" max="12" width="3.5546875" style="1" bestFit="1" customWidth="1"/>
    <col min="13" max="13" width="1.6640625" customWidth="1"/>
    <col min="14" max="14" width="13.44140625" bestFit="1" customWidth="1"/>
    <col min="15" max="15" width="10" bestFit="1" customWidth="1"/>
    <col min="16" max="16" width="3.5546875" style="1" bestFit="1" customWidth="1"/>
    <col min="17" max="17" width="1.33203125" customWidth="1"/>
    <col min="18" max="18" width="31.88671875" bestFit="1" customWidth="1"/>
  </cols>
  <sheetData>
    <row r="1" spans="1:18" ht="22.8" x14ac:dyDescent="0.4">
      <c r="A1" s="444" t="s">
        <v>1673</v>
      </c>
    </row>
    <row r="3" spans="1:18" s="439" customFormat="1" x14ac:dyDescent="0.3">
      <c r="A3" s="446"/>
      <c r="B3" s="446" t="s">
        <v>0</v>
      </c>
      <c r="C3" s="446" t="s">
        <v>1674</v>
      </c>
      <c r="D3" s="446" t="s">
        <v>1675</v>
      </c>
      <c r="E3" s="446"/>
      <c r="F3" s="446" t="s">
        <v>1676</v>
      </c>
      <c r="G3" s="446" t="s">
        <v>1674</v>
      </c>
      <c r="H3" s="446" t="s">
        <v>1675</v>
      </c>
      <c r="I3" s="446"/>
      <c r="J3" s="446" t="s">
        <v>373</v>
      </c>
      <c r="K3" s="446" t="s">
        <v>1674</v>
      </c>
      <c r="L3" s="446" t="s">
        <v>1675</v>
      </c>
      <c r="M3" s="446"/>
      <c r="N3" s="446" t="s">
        <v>1677</v>
      </c>
      <c r="O3" s="446" t="s">
        <v>1674</v>
      </c>
      <c r="P3" s="446" t="s">
        <v>1675</v>
      </c>
      <c r="Q3" s="446"/>
      <c r="R3" s="446"/>
    </row>
    <row r="4" spans="1:18" x14ac:dyDescent="0.3">
      <c r="A4" s="447"/>
      <c r="B4" s="448" t="s">
        <v>1838</v>
      </c>
      <c r="C4" s="447" t="s">
        <v>1719</v>
      </c>
      <c r="D4" s="449">
        <v>26</v>
      </c>
      <c r="E4" s="447"/>
      <c r="F4" s="447" t="s">
        <v>1250</v>
      </c>
      <c r="G4" s="447" t="s">
        <v>1725</v>
      </c>
      <c r="H4" s="449">
        <v>24</v>
      </c>
      <c r="I4" s="447"/>
      <c r="J4" s="447" t="s">
        <v>1697</v>
      </c>
      <c r="K4" s="447" t="s">
        <v>1698</v>
      </c>
      <c r="L4" s="449">
        <v>25</v>
      </c>
      <c r="M4" s="447"/>
      <c r="N4" s="450" t="s">
        <v>1791</v>
      </c>
      <c r="O4" s="447" t="s">
        <v>1709</v>
      </c>
      <c r="P4" s="449">
        <v>21</v>
      </c>
      <c r="Q4" s="447"/>
      <c r="R4" s="451" t="s">
        <v>1688</v>
      </c>
    </row>
    <row r="5" spans="1:18" x14ac:dyDescent="0.3">
      <c r="A5" s="447"/>
      <c r="B5" s="452" t="s">
        <v>1841</v>
      </c>
      <c r="C5" s="447" t="s">
        <v>1681</v>
      </c>
      <c r="D5" s="449">
        <v>26</v>
      </c>
      <c r="E5" s="447"/>
      <c r="F5" s="451" t="s">
        <v>1800</v>
      </c>
      <c r="G5" s="447" t="s">
        <v>1713</v>
      </c>
      <c r="H5" s="449">
        <v>25</v>
      </c>
      <c r="I5" s="447"/>
      <c r="J5" s="447" t="s">
        <v>1707</v>
      </c>
      <c r="K5" s="447" t="s">
        <v>1694</v>
      </c>
      <c r="L5" s="449">
        <v>25</v>
      </c>
      <c r="M5" s="447"/>
      <c r="N5" s="453" t="s">
        <v>1774</v>
      </c>
      <c r="O5" s="447" t="s">
        <v>1760</v>
      </c>
      <c r="P5" s="449">
        <v>24</v>
      </c>
      <c r="Q5" s="447"/>
      <c r="R5" s="447" t="s">
        <v>1689</v>
      </c>
    </row>
    <row r="6" spans="1:18" x14ac:dyDescent="0.3">
      <c r="A6" s="447"/>
      <c r="B6" s="451" t="s">
        <v>1853</v>
      </c>
      <c r="C6" s="447" t="s">
        <v>1717</v>
      </c>
      <c r="D6" s="449">
        <v>26</v>
      </c>
      <c r="E6" s="447"/>
      <c r="F6" s="454" t="s">
        <v>1829</v>
      </c>
      <c r="G6" s="447" t="s">
        <v>1760</v>
      </c>
      <c r="H6" s="449">
        <v>25</v>
      </c>
      <c r="I6" s="447"/>
      <c r="J6" s="455" t="s">
        <v>1726</v>
      </c>
      <c r="K6" s="447" t="s">
        <v>1700</v>
      </c>
      <c r="L6" s="449">
        <v>25</v>
      </c>
      <c r="M6" s="447"/>
      <c r="N6" s="447" t="s">
        <v>1786</v>
      </c>
      <c r="O6" s="447" t="s">
        <v>1717</v>
      </c>
      <c r="P6" s="449">
        <v>26</v>
      </c>
      <c r="Q6" s="447"/>
      <c r="R6" s="447" t="s">
        <v>1690</v>
      </c>
    </row>
    <row r="7" spans="1:18" x14ac:dyDescent="0.3">
      <c r="A7" s="447"/>
      <c r="B7" s="447" t="s">
        <v>1858</v>
      </c>
      <c r="C7" s="447" t="s">
        <v>1725</v>
      </c>
      <c r="D7" s="449">
        <v>26</v>
      </c>
      <c r="E7" s="447"/>
      <c r="F7" s="447" t="s">
        <v>1830</v>
      </c>
      <c r="G7" s="447" t="s">
        <v>1738</v>
      </c>
      <c r="H7" s="449">
        <v>25</v>
      </c>
      <c r="I7" s="447"/>
      <c r="J7" s="451" t="s">
        <v>1682</v>
      </c>
      <c r="K7" s="447" t="s">
        <v>1683</v>
      </c>
      <c r="L7" s="449">
        <v>26</v>
      </c>
      <c r="M7" s="447"/>
      <c r="N7" s="456" t="s">
        <v>1793</v>
      </c>
      <c r="O7" s="447" t="s">
        <v>1713</v>
      </c>
      <c r="P7" s="449">
        <v>26</v>
      </c>
      <c r="Q7" s="447"/>
      <c r="R7" s="451" t="s">
        <v>2113</v>
      </c>
    </row>
    <row r="8" spans="1:18" x14ac:dyDescent="0.3">
      <c r="A8" s="447"/>
      <c r="B8" s="447" t="s">
        <v>1850</v>
      </c>
      <c r="C8" s="447" t="s">
        <v>1851</v>
      </c>
      <c r="D8" s="449">
        <v>27</v>
      </c>
      <c r="E8" s="447"/>
      <c r="F8" s="447" t="s">
        <v>1831</v>
      </c>
      <c r="G8" s="447" t="s">
        <v>1717</v>
      </c>
      <c r="H8" s="449">
        <v>25</v>
      </c>
      <c r="I8" s="447"/>
      <c r="J8" s="451" t="s">
        <v>1696</v>
      </c>
      <c r="K8" s="447" t="s">
        <v>1679</v>
      </c>
      <c r="L8" s="449">
        <v>26</v>
      </c>
      <c r="M8" s="447"/>
      <c r="N8" s="447" t="s">
        <v>1794</v>
      </c>
      <c r="O8" s="447" t="s">
        <v>1753</v>
      </c>
      <c r="P8" s="449">
        <v>26</v>
      </c>
      <c r="Q8" s="447"/>
      <c r="R8" s="450" t="s">
        <v>2114</v>
      </c>
    </row>
    <row r="9" spans="1:18" x14ac:dyDescent="0.3">
      <c r="A9" s="447"/>
      <c r="B9" s="447" t="s">
        <v>1863</v>
      </c>
      <c r="C9" s="447" t="s">
        <v>1776</v>
      </c>
      <c r="D9" s="449">
        <v>27</v>
      </c>
      <c r="E9" s="447"/>
      <c r="F9" s="447" t="s">
        <v>1832</v>
      </c>
      <c r="G9" s="447" t="s">
        <v>1753</v>
      </c>
      <c r="H9" s="449">
        <v>25</v>
      </c>
      <c r="I9" s="447"/>
      <c r="J9" s="451" t="s">
        <v>1699</v>
      </c>
      <c r="K9" s="447" t="s">
        <v>1700</v>
      </c>
      <c r="L9" s="449">
        <v>26</v>
      </c>
      <c r="M9" s="447"/>
      <c r="N9" s="447" t="s">
        <v>1267</v>
      </c>
      <c r="O9" s="447" t="s">
        <v>1706</v>
      </c>
      <c r="P9" s="449">
        <v>26</v>
      </c>
      <c r="Q9" s="447"/>
      <c r="R9" s="453" t="s">
        <v>2116</v>
      </c>
    </row>
    <row r="10" spans="1:18" x14ac:dyDescent="0.3">
      <c r="A10" s="447"/>
      <c r="B10" s="447" t="s">
        <v>1864</v>
      </c>
      <c r="C10" s="447" t="s">
        <v>1702</v>
      </c>
      <c r="D10" s="449">
        <v>27</v>
      </c>
      <c r="E10" s="447"/>
      <c r="F10" s="447" t="s">
        <v>1834</v>
      </c>
      <c r="G10" s="447" t="s">
        <v>1756</v>
      </c>
      <c r="H10" s="449">
        <v>25</v>
      </c>
      <c r="I10" s="447"/>
      <c r="J10" s="448" t="s">
        <v>1708</v>
      </c>
      <c r="K10" s="447" t="s">
        <v>1709</v>
      </c>
      <c r="L10" s="449">
        <v>26</v>
      </c>
      <c r="M10" s="447"/>
      <c r="N10" s="452" t="s">
        <v>1761</v>
      </c>
      <c r="O10" s="447" t="s">
        <v>1732</v>
      </c>
      <c r="P10" s="449">
        <v>27</v>
      </c>
      <c r="Q10" s="447"/>
      <c r="R10" s="455" t="s">
        <v>2115</v>
      </c>
    </row>
    <row r="11" spans="1:18" x14ac:dyDescent="0.3">
      <c r="A11" s="447"/>
      <c r="B11" s="447" t="s">
        <v>1865</v>
      </c>
      <c r="C11" s="447" t="s">
        <v>1713</v>
      </c>
      <c r="D11" s="449">
        <v>27</v>
      </c>
      <c r="E11" s="447"/>
      <c r="F11" s="451" t="s">
        <v>1796</v>
      </c>
      <c r="G11" s="447" t="s">
        <v>1681</v>
      </c>
      <c r="H11" s="449">
        <v>26</v>
      </c>
      <c r="I11" s="447"/>
      <c r="J11" s="447" t="s">
        <v>1710</v>
      </c>
      <c r="K11" s="447" t="s">
        <v>1711</v>
      </c>
      <c r="L11" s="449">
        <v>26</v>
      </c>
      <c r="M11" s="447"/>
      <c r="N11" s="455" t="s">
        <v>1762</v>
      </c>
      <c r="O11" s="447" t="s">
        <v>1763</v>
      </c>
      <c r="P11" s="449">
        <v>27</v>
      </c>
      <c r="Q11" s="447"/>
      <c r="R11" s="447"/>
    </row>
    <row r="12" spans="1:18" x14ac:dyDescent="0.3">
      <c r="A12" s="447"/>
      <c r="B12" s="447" t="s">
        <v>1866</v>
      </c>
      <c r="C12" s="447" t="s">
        <v>1740</v>
      </c>
      <c r="D12" s="449">
        <v>27</v>
      </c>
      <c r="E12" s="447"/>
      <c r="F12" s="447" t="s">
        <v>1808</v>
      </c>
      <c r="G12" s="447" t="s">
        <v>1700</v>
      </c>
      <c r="H12" s="449">
        <v>26</v>
      </c>
      <c r="I12" s="447"/>
      <c r="J12" s="447" t="s">
        <v>1727</v>
      </c>
      <c r="K12" s="447" t="s">
        <v>1711</v>
      </c>
      <c r="L12" s="449">
        <v>26</v>
      </c>
      <c r="M12" s="447"/>
      <c r="N12" s="450" t="s">
        <v>1777</v>
      </c>
      <c r="O12" s="447" t="s">
        <v>1738</v>
      </c>
      <c r="P12" s="449">
        <v>27</v>
      </c>
      <c r="Q12" s="447"/>
      <c r="R12" s="447"/>
    </row>
    <row r="13" spans="1:18" x14ac:dyDescent="0.3">
      <c r="A13" s="447"/>
      <c r="B13" s="448" t="s">
        <v>1867</v>
      </c>
      <c r="C13" s="447" t="s">
        <v>1721</v>
      </c>
      <c r="D13" s="449">
        <v>27</v>
      </c>
      <c r="E13" s="447"/>
      <c r="F13" s="452" t="s">
        <v>1809</v>
      </c>
      <c r="G13" s="447" t="s">
        <v>1721</v>
      </c>
      <c r="H13" s="449">
        <v>26</v>
      </c>
      <c r="I13" s="447"/>
      <c r="J13" s="447" t="s">
        <v>1746</v>
      </c>
      <c r="K13" s="447" t="s">
        <v>1747</v>
      </c>
      <c r="L13" s="449">
        <v>26</v>
      </c>
      <c r="M13" s="447"/>
      <c r="N13" s="450" t="s">
        <v>1765</v>
      </c>
      <c r="O13" s="447" t="s">
        <v>1751</v>
      </c>
      <c r="P13" s="449">
        <v>28</v>
      </c>
      <c r="Q13" s="447"/>
      <c r="R13" s="447"/>
    </row>
    <row r="14" spans="1:18" x14ac:dyDescent="0.3">
      <c r="A14" s="447"/>
      <c r="B14" s="455" t="s">
        <v>1837</v>
      </c>
      <c r="C14" s="447" t="s">
        <v>1747</v>
      </c>
      <c r="D14" s="449">
        <v>28</v>
      </c>
      <c r="E14" s="447"/>
      <c r="F14" s="455" t="s">
        <v>1826</v>
      </c>
      <c r="G14" s="447" t="s">
        <v>1694</v>
      </c>
      <c r="H14" s="449">
        <v>26</v>
      </c>
      <c r="I14" s="447"/>
      <c r="J14" s="447" t="s">
        <v>1749</v>
      </c>
      <c r="K14" s="447" t="s">
        <v>1694</v>
      </c>
      <c r="L14" s="449">
        <v>26</v>
      </c>
      <c r="M14" s="447"/>
      <c r="N14" s="447" t="s">
        <v>1770</v>
      </c>
      <c r="O14" s="447" t="s">
        <v>1687</v>
      </c>
      <c r="P14" s="449">
        <v>28</v>
      </c>
      <c r="Q14" s="447"/>
      <c r="R14" s="447"/>
    </row>
    <row r="15" spans="1:18" x14ac:dyDescent="0.3">
      <c r="A15" s="447"/>
      <c r="B15" s="447" t="s">
        <v>1843</v>
      </c>
      <c r="C15" s="447" t="s">
        <v>1753</v>
      </c>
      <c r="D15" s="449">
        <v>28</v>
      </c>
      <c r="E15" s="447"/>
      <c r="F15" s="447" t="s">
        <v>1827</v>
      </c>
      <c r="G15" s="447" t="s">
        <v>1715</v>
      </c>
      <c r="H15" s="449">
        <v>26</v>
      </c>
      <c r="I15" s="447"/>
      <c r="J15" s="455" t="s">
        <v>1757</v>
      </c>
      <c r="K15" s="447" t="s">
        <v>1681</v>
      </c>
      <c r="L15" s="449">
        <v>26</v>
      </c>
      <c r="M15" s="447"/>
      <c r="N15" s="447" t="s">
        <v>1772</v>
      </c>
      <c r="O15" s="447" t="s">
        <v>1732</v>
      </c>
      <c r="P15" s="449">
        <v>28</v>
      </c>
      <c r="Q15" s="447"/>
      <c r="R15" s="447"/>
    </row>
    <row r="16" spans="1:18" x14ac:dyDescent="0.3">
      <c r="A16" s="447"/>
      <c r="B16" s="450" t="s">
        <v>1848</v>
      </c>
      <c r="C16" s="447" t="s">
        <v>1756</v>
      </c>
      <c r="D16" s="449">
        <v>28</v>
      </c>
      <c r="E16" s="447"/>
      <c r="F16" s="448" t="s">
        <v>1828</v>
      </c>
      <c r="G16" s="447" t="s">
        <v>1679</v>
      </c>
      <c r="H16" s="449">
        <v>26</v>
      </c>
      <c r="I16" s="447"/>
      <c r="J16" s="447" t="s">
        <v>1758</v>
      </c>
      <c r="K16" s="447" t="s">
        <v>1692</v>
      </c>
      <c r="L16" s="449">
        <v>26</v>
      </c>
      <c r="M16" s="447"/>
      <c r="N16" s="447" t="s">
        <v>1782</v>
      </c>
      <c r="O16" s="447" t="s">
        <v>1709</v>
      </c>
      <c r="P16" s="449">
        <v>28</v>
      </c>
      <c r="Q16" s="447"/>
      <c r="R16" s="447"/>
    </row>
    <row r="17" spans="1:18" x14ac:dyDescent="0.3">
      <c r="A17" s="447"/>
      <c r="B17" s="447" t="s">
        <v>1857</v>
      </c>
      <c r="C17" s="447" t="s">
        <v>1760</v>
      </c>
      <c r="D17" s="449">
        <v>28</v>
      </c>
      <c r="E17" s="447"/>
      <c r="F17" s="455" t="s">
        <v>1833</v>
      </c>
      <c r="G17" s="447" t="s">
        <v>1763</v>
      </c>
      <c r="H17" s="449">
        <v>26</v>
      </c>
      <c r="I17" s="447"/>
      <c r="J17" s="447" t="s">
        <v>1759</v>
      </c>
      <c r="K17" s="447" t="s">
        <v>1760</v>
      </c>
      <c r="L17" s="449">
        <v>26</v>
      </c>
      <c r="M17" s="447"/>
      <c r="N17" s="450" t="s">
        <v>1787</v>
      </c>
      <c r="O17" s="447" t="s">
        <v>1779</v>
      </c>
      <c r="P17" s="449">
        <v>28</v>
      </c>
      <c r="Q17" s="447"/>
      <c r="R17" s="447"/>
    </row>
    <row r="18" spans="1:18" x14ac:dyDescent="0.3">
      <c r="A18" s="447"/>
      <c r="B18" s="447" t="s">
        <v>1849</v>
      </c>
      <c r="C18" s="447" t="s">
        <v>1687</v>
      </c>
      <c r="D18" s="449">
        <v>29</v>
      </c>
      <c r="E18" s="447"/>
      <c r="F18" s="450" t="s">
        <v>1835</v>
      </c>
      <c r="G18" s="447" t="s">
        <v>1732</v>
      </c>
      <c r="H18" s="449">
        <v>26</v>
      </c>
      <c r="I18" s="447"/>
      <c r="J18" s="447" t="s">
        <v>1752</v>
      </c>
      <c r="K18" s="447" t="s">
        <v>1753</v>
      </c>
      <c r="L18" s="449">
        <v>26</v>
      </c>
      <c r="M18" s="447"/>
      <c r="N18" s="452" t="s">
        <v>1788</v>
      </c>
      <c r="O18" s="447" t="s">
        <v>1735</v>
      </c>
      <c r="P18" s="449">
        <v>28</v>
      </c>
      <c r="Q18" s="447"/>
      <c r="R18" s="447"/>
    </row>
    <row r="19" spans="1:18" x14ac:dyDescent="0.3">
      <c r="A19" s="447"/>
      <c r="B19" s="447" t="s">
        <v>1860</v>
      </c>
      <c r="C19" s="447" t="s">
        <v>1683</v>
      </c>
      <c r="D19" s="449">
        <v>29</v>
      </c>
      <c r="E19" s="447"/>
      <c r="F19" s="452" t="s">
        <v>1798</v>
      </c>
      <c r="G19" s="447" t="s">
        <v>1725</v>
      </c>
      <c r="H19" s="449">
        <v>27</v>
      </c>
      <c r="I19" s="447"/>
      <c r="J19" s="447" t="s">
        <v>1755</v>
      </c>
      <c r="K19" s="447" t="s">
        <v>1756</v>
      </c>
      <c r="L19" s="449">
        <v>26</v>
      </c>
      <c r="M19" s="447"/>
      <c r="N19" s="447" t="s">
        <v>1795</v>
      </c>
      <c r="O19" s="447" t="s">
        <v>1715</v>
      </c>
      <c r="P19" s="449">
        <v>28</v>
      </c>
      <c r="Q19" s="447"/>
      <c r="R19" s="447"/>
    </row>
    <row r="20" spans="1:18" x14ac:dyDescent="0.3">
      <c r="A20" s="447"/>
      <c r="B20" s="447" t="s">
        <v>1861</v>
      </c>
      <c r="C20" s="447" t="s">
        <v>1694</v>
      </c>
      <c r="D20" s="449">
        <v>29</v>
      </c>
      <c r="E20" s="447"/>
      <c r="F20" s="455" t="s">
        <v>1804</v>
      </c>
      <c r="G20" s="447" t="s">
        <v>1719</v>
      </c>
      <c r="H20" s="449">
        <v>27</v>
      </c>
      <c r="I20" s="447"/>
      <c r="J20" s="455" t="s">
        <v>1695</v>
      </c>
      <c r="K20" s="447" t="s">
        <v>1685</v>
      </c>
      <c r="L20" s="449">
        <v>27</v>
      </c>
      <c r="M20" s="447"/>
      <c r="N20" s="452" t="s">
        <v>1764</v>
      </c>
      <c r="O20" s="447" t="s">
        <v>1687</v>
      </c>
      <c r="P20" s="449">
        <v>29</v>
      </c>
      <c r="Q20" s="447"/>
      <c r="R20" s="447"/>
    </row>
    <row r="21" spans="1:18" x14ac:dyDescent="0.3">
      <c r="A21" s="447"/>
      <c r="B21" s="447" t="s">
        <v>1862</v>
      </c>
      <c r="C21" s="447" t="s">
        <v>1763</v>
      </c>
      <c r="D21" s="449">
        <v>29</v>
      </c>
      <c r="E21" s="447"/>
      <c r="F21" s="448" t="s">
        <v>1813</v>
      </c>
      <c r="G21" s="447" t="s">
        <v>1784</v>
      </c>
      <c r="H21" s="449">
        <v>27</v>
      </c>
      <c r="I21" s="447"/>
      <c r="J21" s="447" t="s">
        <v>1705</v>
      </c>
      <c r="K21" s="447" t="s">
        <v>1706</v>
      </c>
      <c r="L21" s="449">
        <v>27</v>
      </c>
      <c r="M21" s="447"/>
      <c r="N21" s="455" t="s">
        <v>1766</v>
      </c>
      <c r="O21" s="447" t="s">
        <v>1685</v>
      </c>
      <c r="P21" s="449">
        <v>29</v>
      </c>
      <c r="Q21" s="447"/>
      <c r="R21" s="447"/>
    </row>
    <row r="22" spans="1:18" x14ac:dyDescent="0.3">
      <c r="A22" s="447"/>
      <c r="B22" s="455" t="s">
        <v>1840</v>
      </c>
      <c r="C22" s="447" t="s">
        <v>1732</v>
      </c>
      <c r="D22" s="449">
        <v>30</v>
      </c>
      <c r="E22" s="447"/>
      <c r="F22" s="447" t="s">
        <v>1181</v>
      </c>
      <c r="G22" s="447" t="s">
        <v>1735</v>
      </c>
      <c r="H22" s="449">
        <v>27</v>
      </c>
      <c r="I22" s="447"/>
      <c r="J22" s="450" t="s">
        <v>1728</v>
      </c>
      <c r="K22" s="447" t="s">
        <v>1729</v>
      </c>
      <c r="L22" s="449">
        <v>27</v>
      </c>
      <c r="M22" s="447"/>
      <c r="N22" s="450" t="s">
        <v>1768</v>
      </c>
      <c r="O22" s="447" t="s">
        <v>1763</v>
      </c>
      <c r="P22" s="449">
        <v>29</v>
      </c>
      <c r="Q22" s="447"/>
      <c r="R22" s="447"/>
    </row>
    <row r="23" spans="1:18" x14ac:dyDescent="0.3">
      <c r="A23" s="447"/>
      <c r="B23" s="455" t="s">
        <v>1844</v>
      </c>
      <c r="C23" s="447" t="s">
        <v>1784</v>
      </c>
      <c r="D23" s="449">
        <v>30</v>
      </c>
      <c r="E23" s="447"/>
      <c r="F23" s="448" t="s">
        <v>1821</v>
      </c>
      <c r="G23" s="447" t="s">
        <v>1732</v>
      </c>
      <c r="H23" s="449">
        <v>27</v>
      </c>
      <c r="I23" s="447"/>
      <c r="J23" s="447" t="s">
        <v>1731</v>
      </c>
      <c r="K23" s="447" t="s">
        <v>1732</v>
      </c>
      <c r="L23" s="449">
        <v>27</v>
      </c>
      <c r="M23" s="447"/>
      <c r="N23" s="447" t="s">
        <v>1780</v>
      </c>
      <c r="O23" s="447" t="s">
        <v>1776</v>
      </c>
      <c r="P23" s="449">
        <v>29</v>
      </c>
      <c r="Q23" s="447"/>
      <c r="R23" s="447"/>
    </row>
    <row r="24" spans="1:18" x14ac:dyDescent="0.3">
      <c r="A24" s="447"/>
      <c r="B24" s="455" t="s">
        <v>1852</v>
      </c>
      <c r="C24" s="447" t="s">
        <v>1706</v>
      </c>
      <c r="D24" s="449">
        <v>30</v>
      </c>
      <c r="E24" s="447"/>
      <c r="F24" s="455" t="s">
        <v>1824</v>
      </c>
      <c r="G24" s="447" t="s">
        <v>1683</v>
      </c>
      <c r="H24" s="449">
        <v>27</v>
      </c>
      <c r="I24" s="447"/>
      <c r="J24" s="448" t="s">
        <v>1742</v>
      </c>
      <c r="K24" s="447" t="s">
        <v>1681</v>
      </c>
      <c r="L24" s="449">
        <v>27</v>
      </c>
      <c r="M24" s="447"/>
      <c r="N24" s="447" t="s">
        <v>1160</v>
      </c>
      <c r="O24" s="447" t="s">
        <v>1784</v>
      </c>
      <c r="P24" s="449">
        <v>29</v>
      </c>
      <c r="Q24" s="447"/>
      <c r="R24" s="447"/>
    </row>
    <row r="25" spans="1:18" x14ac:dyDescent="0.3">
      <c r="A25" s="447"/>
      <c r="B25" s="447" t="s">
        <v>1859</v>
      </c>
      <c r="C25" s="447" t="s">
        <v>1738</v>
      </c>
      <c r="D25" s="449">
        <v>30</v>
      </c>
      <c r="E25" s="447"/>
      <c r="F25" s="450" t="s">
        <v>1825</v>
      </c>
      <c r="G25" s="447" t="s">
        <v>1776</v>
      </c>
      <c r="H25" s="449">
        <v>27</v>
      </c>
      <c r="I25" s="447"/>
      <c r="J25" s="447" t="s">
        <v>1744</v>
      </c>
      <c r="K25" s="447" t="s">
        <v>1694</v>
      </c>
      <c r="L25" s="449">
        <v>27</v>
      </c>
      <c r="M25" s="447"/>
      <c r="N25" s="450" t="s">
        <v>1785</v>
      </c>
      <c r="O25" s="447" t="s">
        <v>1702</v>
      </c>
      <c r="P25" s="449">
        <v>29</v>
      </c>
      <c r="Q25" s="447"/>
      <c r="R25" s="447"/>
    </row>
    <row r="26" spans="1:18" x14ac:dyDescent="0.3">
      <c r="A26" s="447"/>
      <c r="B26" s="447" t="s">
        <v>1180</v>
      </c>
      <c r="C26" s="447" t="s">
        <v>1735</v>
      </c>
      <c r="D26" s="449">
        <v>30</v>
      </c>
      <c r="E26" s="447"/>
      <c r="F26" s="451" t="s">
        <v>1797</v>
      </c>
      <c r="G26" s="447" t="s">
        <v>1784</v>
      </c>
      <c r="H26" s="449">
        <v>28</v>
      </c>
      <c r="I26" s="447"/>
      <c r="J26" s="448" t="s">
        <v>1720</v>
      </c>
      <c r="K26" s="447" t="s">
        <v>1721</v>
      </c>
      <c r="L26" s="449">
        <v>28</v>
      </c>
      <c r="M26" s="447"/>
      <c r="N26" s="447" t="s">
        <v>1789</v>
      </c>
      <c r="O26" s="447" t="s">
        <v>1784</v>
      </c>
      <c r="P26" s="449">
        <v>29</v>
      </c>
      <c r="Q26" s="447"/>
      <c r="R26" s="447"/>
    </row>
    <row r="27" spans="1:18" x14ac:dyDescent="0.3">
      <c r="A27" s="447"/>
      <c r="B27" s="452" t="s">
        <v>1839</v>
      </c>
      <c r="C27" s="447" t="s">
        <v>1779</v>
      </c>
      <c r="D27" s="449">
        <v>31</v>
      </c>
      <c r="E27" s="447"/>
      <c r="F27" s="448" t="s">
        <v>1799</v>
      </c>
      <c r="G27" s="447" t="s">
        <v>1683</v>
      </c>
      <c r="H27" s="449">
        <v>28</v>
      </c>
      <c r="I27" s="447"/>
      <c r="J27" s="447" t="s">
        <v>1733</v>
      </c>
      <c r="K27" s="447" t="s">
        <v>1719</v>
      </c>
      <c r="L27" s="449">
        <v>28</v>
      </c>
      <c r="M27" s="447"/>
      <c r="N27" s="455" t="s">
        <v>1767</v>
      </c>
      <c r="O27" s="447" t="s">
        <v>1738</v>
      </c>
      <c r="P27" s="449">
        <v>30</v>
      </c>
      <c r="Q27" s="447"/>
      <c r="R27" s="447"/>
    </row>
    <row r="28" spans="1:18" x14ac:dyDescent="0.3">
      <c r="A28" s="447"/>
      <c r="B28" s="451" t="s">
        <v>1845</v>
      </c>
      <c r="C28" s="447" t="s">
        <v>1725</v>
      </c>
      <c r="D28" s="449">
        <v>32</v>
      </c>
      <c r="E28" s="447"/>
      <c r="F28" s="450" t="s">
        <v>1805</v>
      </c>
      <c r="G28" s="447" t="s">
        <v>1776</v>
      </c>
      <c r="H28" s="449">
        <v>28</v>
      </c>
      <c r="I28" s="447"/>
      <c r="J28" s="447" t="s">
        <v>1741</v>
      </c>
      <c r="K28" s="447" t="s">
        <v>1709</v>
      </c>
      <c r="L28" s="449">
        <v>28</v>
      </c>
      <c r="M28" s="447"/>
      <c r="N28" s="450" t="s">
        <v>1778</v>
      </c>
      <c r="O28" s="447" t="s">
        <v>1779</v>
      </c>
      <c r="P28" s="449">
        <v>30</v>
      </c>
      <c r="Q28" s="447"/>
      <c r="R28" s="447"/>
    </row>
    <row r="29" spans="1:18" x14ac:dyDescent="0.3">
      <c r="A29" s="447"/>
      <c r="B29" s="447" t="s">
        <v>1854</v>
      </c>
      <c r="C29" s="447" t="s">
        <v>1692</v>
      </c>
      <c r="D29" s="449">
        <v>33</v>
      </c>
      <c r="E29" s="447"/>
      <c r="F29" s="450" t="s">
        <v>1806</v>
      </c>
      <c r="G29" s="447" t="s">
        <v>1721</v>
      </c>
      <c r="H29" s="449">
        <v>28</v>
      </c>
      <c r="I29" s="447"/>
      <c r="J29" s="455" t="s">
        <v>1745</v>
      </c>
      <c r="K29" s="447" t="s">
        <v>1717</v>
      </c>
      <c r="L29" s="449">
        <v>28</v>
      </c>
      <c r="M29" s="447"/>
      <c r="N29" s="447" t="s">
        <v>1781</v>
      </c>
      <c r="O29" s="447" t="s">
        <v>1702</v>
      </c>
      <c r="P29" s="449">
        <v>30</v>
      </c>
      <c r="Q29" s="447"/>
      <c r="R29" s="447"/>
    </row>
    <row r="30" spans="1:18" x14ac:dyDescent="0.3">
      <c r="A30" s="447"/>
      <c r="B30" s="447" t="s">
        <v>1842</v>
      </c>
      <c r="C30" s="447" t="s">
        <v>1715</v>
      </c>
      <c r="D30" s="449">
        <v>35</v>
      </c>
      <c r="E30" s="447"/>
      <c r="F30" s="450" t="s">
        <v>1807</v>
      </c>
      <c r="G30" s="447" t="s">
        <v>1738</v>
      </c>
      <c r="H30" s="449">
        <v>28</v>
      </c>
      <c r="I30" s="447"/>
      <c r="J30" s="447" t="s">
        <v>1748</v>
      </c>
      <c r="K30" s="447" t="s">
        <v>1700</v>
      </c>
      <c r="L30" s="449">
        <v>28</v>
      </c>
      <c r="M30" s="447"/>
      <c r="N30" s="447" t="s">
        <v>1769</v>
      </c>
      <c r="O30" s="447" t="s">
        <v>1687</v>
      </c>
      <c r="P30" s="449">
        <v>31</v>
      </c>
      <c r="Q30" s="447"/>
      <c r="R30" s="447"/>
    </row>
    <row r="31" spans="1:18" x14ac:dyDescent="0.3">
      <c r="A31" s="447"/>
      <c r="B31" s="455" t="s">
        <v>1847</v>
      </c>
      <c r="C31" s="447" t="s">
        <v>1698</v>
      </c>
      <c r="D31" s="449">
        <v>35</v>
      </c>
      <c r="E31" s="447"/>
      <c r="F31" s="450" t="s">
        <v>1814</v>
      </c>
      <c r="G31" s="447" t="s">
        <v>1702</v>
      </c>
      <c r="H31" s="449">
        <v>28</v>
      </c>
      <c r="I31" s="447"/>
      <c r="J31" s="447" t="s">
        <v>1750</v>
      </c>
      <c r="K31" s="447" t="s">
        <v>1732</v>
      </c>
      <c r="L31" s="449">
        <v>28</v>
      </c>
      <c r="M31" s="447"/>
      <c r="N31" s="447" t="s">
        <v>1775</v>
      </c>
      <c r="O31" s="447" t="s">
        <v>1776</v>
      </c>
      <c r="P31" s="449">
        <v>31</v>
      </c>
      <c r="Q31" s="447"/>
      <c r="R31" s="447"/>
    </row>
    <row r="32" spans="1:18" x14ac:dyDescent="0.3">
      <c r="A32" s="447"/>
      <c r="B32" s="447" t="s">
        <v>1855</v>
      </c>
      <c r="C32" s="447" t="s">
        <v>1740</v>
      </c>
      <c r="D32" s="449">
        <v>36</v>
      </c>
      <c r="E32" s="447"/>
      <c r="F32" s="447" t="s">
        <v>1815</v>
      </c>
      <c r="G32" s="447" t="s">
        <v>1681</v>
      </c>
      <c r="H32" s="449">
        <v>28</v>
      </c>
      <c r="I32" s="447"/>
      <c r="J32" s="455" t="s">
        <v>1693</v>
      </c>
      <c r="K32" s="447" t="s">
        <v>1694</v>
      </c>
      <c r="L32" s="449">
        <v>29</v>
      </c>
      <c r="M32" s="447"/>
      <c r="N32" s="447" t="s">
        <v>1192</v>
      </c>
      <c r="O32" s="447" t="s">
        <v>1700</v>
      </c>
      <c r="P32" s="449">
        <v>31</v>
      </c>
      <c r="Q32" s="447"/>
      <c r="R32" s="447"/>
    </row>
    <row r="33" spans="1:18" x14ac:dyDescent="0.3">
      <c r="A33" s="447"/>
      <c r="B33" s="447" t="s">
        <v>1164</v>
      </c>
      <c r="C33" s="447" t="s">
        <v>1779</v>
      </c>
      <c r="D33" s="449">
        <v>37</v>
      </c>
      <c r="E33" s="447"/>
      <c r="F33" s="450" t="s">
        <v>1816</v>
      </c>
      <c r="G33" s="447" t="s">
        <v>1751</v>
      </c>
      <c r="H33" s="449">
        <v>28</v>
      </c>
      <c r="I33" s="447"/>
      <c r="J33" s="455" t="s">
        <v>1712</v>
      </c>
      <c r="K33" s="447" t="s">
        <v>1713</v>
      </c>
      <c r="L33" s="449">
        <v>29</v>
      </c>
      <c r="M33" s="447"/>
      <c r="N33" s="447" t="s">
        <v>1783</v>
      </c>
      <c r="O33" s="447" t="s">
        <v>1740</v>
      </c>
      <c r="P33" s="449">
        <v>31</v>
      </c>
      <c r="Q33" s="447"/>
      <c r="R33" s="447"/>
    </row>
    <row r="34" spans="1:18" x14ac:dyDescent="0.3">
      <c r="A34" s="447"/>
      <c r="B34" s="447" t="s">
        <v>1846</v>
      </c>
      <c r="C34" s="447" t="s">
        <v>1756</v>
      </c>
      <c r="D34" s="449">
        <v>38</v>
      </c>
      <c r="E34" s="447"/>
      <c r="F34" s="447" t="s">
        <v>1818</v>
      </c>
      <c r="G34" s="447" t="s">
        <v>1698</v>
      </c>
      <c r="H34" s="449">
        <v>29</v>
      </c>
      <c r="I34" s="447"/>
      <c r="J34" s="447" t="s">
        <v>1723</v>
      </c>
      <c r="K34" s="447" t="s">
        <v>1692</v>
      </c>
      <c r="L34" s="449">
        <v>29</v>
      </c>
      <c r="M34" s="447"/>
      <c r="N34" s="455" t="s">
        <v>1790</v>
      </c>
      <c r="O34" s="447" t="s">
        <v>1735</v>
      </c>
      <c r="P34" s="449">
        <v>31</v>
      </c>
      <c r="Q34" s="447"/>
      <c r="R34" s="447"/>
    </row>
    <row r="35" spans="1:18" x14ac:dyDescent="0.3">
      <c r="A35" s="447"/>
      <c r="B35" s="447" t="s">
        <v>1856</v>
      </c>
      <c r="C35" s="447" t="s">
        <v>1700</v>
      </c>
      <c r="D35" s="449">
        <v>38</v>
      </c>
      <c r="E35" s="447"/>
      <c r="F35" s="447" t="s">
        <v>1262</v>
      </c>
      <c r="G35" s="447" t="s">
        <v>1751</v>
      </c>
      <c r="H35" s="449">
        <v>29</v>
      </c>
      <c r="I35" s="447"/>
      <c r="J35" s="447" t="s">
        <v>1737</v>
      </c>
      <c r="K35" s="447" t="s">
        <v>1738</v>
      </c>
      <c r="L35" s="449">
        <v>29</v>
      </c>
      <c r="M35" s="447"/>
      <c r="N35" s="447" t="s">
        <v>1252</v>
      </c>
      <c r="O35" s="447" t="s">
        <v>1694</v>
      </c>
      <c r="P35" s="449">
        <v>33</v>
      </c>
      <c r="Q35" s="447"/>
      <c r="R35" s="447"/>
    </row>
    <row r="36" spans="1:18" x14ac:dyDescent="0.3">
      <c r="A36" s="447"/>
      <c r="B36" s="451" t="s">
        <v>1836</v>
      </c>
      <c r="C36" s="447" t="s">
        <v>1692</v>
      </c>
      <c r="D36" s="449">
        <v>46</v>
      </c>
      <c r="E36" s="447"/>
      <c r="F36" s="447" t="s">
        <v>1822</v>
      </c>
      <c r="G36" s="447" t="s">
        <v>1706</v>
      </c>
      <c r="H36" s="449">
        <v>29</v>
      </c>
      <c r="I36" s="447"/>
      <c r="J36" s="447" t="s">
        <v>1430</v>
      </c>
      <c r="K36" s="447" t="s">
        <v>1681</v>
      </c>
      <c r="L36" s="449">
        <v>29</v>
      </c>
      <c r="M36" s="447"/>
      <c r="N36" s="447" t="s">
        <v>1773</v>
      </c>
      <c r="O36" s="447" t="s">
        <v>1692</v>
      </c>
      <c r="P36" s="449">
        <v>33</v>
      </c>
      <c r="Q36" s="447"/>
      <c r="R36" s="447"/>
    </row>
    <row r="37" spans="1:18" x14ac:dyDescent="0.3">
      <c r="A37" s="447"/>
      <c r="B37" s="447"/>
      <c r="C37" s="447"/>
      <c r="D37" s="449"/>
      <c r="E37" s="447"/>
      <c r="F37" s="447" t="s">
        <v>1823</v>
      </c>
      <c r="G37" s="447" t="s">
        <v>1717</v>
      </c>
      <c r="H37" s="449">
        <v>29</v>
      </c>
      <c r="I37" s="447"/>
      <c r="J37" s="453" t="s">
        <v>1678</v>
      </c>
      <c r="K37" s="447" t="s">
        <v>1679</v>
      </c>
      <c r="L37" s="449">
        <v>30</v>
      </c>
      <c r="M37" s="447"/>
      <c r="N37" s="447" t="s">
        <v>1771</v>
      </c>
      <c r="O37" s="447" t="s">
        <v>1685</v>
      </c>
      <c r="P37" s="449">
        <v>39</v>
      </c>
      <c r="Q37" s="447"/>
      <c r="R37" s="447"/>
    </row>
    <row r="38" spans="1:18" x14ac:dyDescent="0.3">
      <c r="A38" s="447"/>
      <c r="B38" s="447"/>
      <c r="C38" s="447"/>
      <c r="D38" s="449"/>
      <c r="E38" s="447"/>
      <c r="F38" s="447" t="s">
        <v>1817</v>
      </c>
      <c r="G38" s="447" t="s">
        <v>1713</v>
      </c>
      <c r="H38" s="449">
        <v>30</v>
      </c>
      <c r="I38" s="447"/>
      <c r="J38" s="453" t="s">
        <v>1680</v>
      </c>
      <c r="K38" s="447" t="s">
        <v>1681</v>
      </c>
      <c r="L38" s="449">
        <v>30</v>
      </c>
      <c r="M38" s="447"/>
      <c r="N38" s="447"/>
      <c r="O38" s="447"/>
      <c r="P38" s="449"/>
      <c r="Q38" s="447"/>
      <c r="R38" s="447"/>
    </row>
    <row r="39" spans="1:18" x14ac:dyDescent="0.3">
      <c r="A39" s="447"/>
      <c r="B39" s="447"/>
      <c r="C39" s="447"/>
      <c r="D39" s="449"/>
      <c r="E39" s="447"/>
      <c r="F39" s="447" t="s">
        <v>1416</v>
      </c>
      <c r="G39" s="447" t="s">
        <v>1747</v>
      </c>
      <c r="H39" s="449">
        <v>30</v>
      </c>
      <c r="I39" s="447"/>
      <c r="J39" s="455" t="s">
        <v>1703</v>
      </c>
      <c r="K39" s="447" t="s">
        <v>1698</v>
      </c>
      <c r="L39" s="449">
        <v>30</v>
      </c>
      <c r="M39" s="447"/>
      <c r="N39" s="447"/>
      <c r="O39" s="447"/>
      <c r="P39" s="449"/>
      <c r="Q39" s="447"/>
      <c r="R39" s="447"/>
    </row>
    <row r="40" spans="1:18" x14ac:dyDescent="0.3">
      <c r="A40" s="447"/>
      <c r="B40" s="447"/>
      <c r="C40" s="447"/>
      <c r="D40" s="449"/>
      <c r="E40" s="447"/>
      <c r="F40" s="447" t="s">
        <v>1820</v>
      </c>
      <c r="G40" s="447" t="s">
        <v>1698</v>
      </c>
      <c r="H40" s="449">
        <v>31</v>
      </c>
      <c r="I40" s="447"/>
      <c r="J40" s="447" t="s">
        <v>1714</v>
      </c>
      <c r="K40" s="447" t="s">
        <v>1715</v>
      </c>
      <c r="L40" s="449">
        <v>30</v>
      </c>
      <c r="M40" s="447"/>
      <c r="N40" s="447"/>
      <c r="O40" s="447"/>
      <c r="P40" s="449"/>
      <c r="Q40" s="447"/>
      <c r="R40" s="447"/>
    </row>
    <row r="41" spans="1:18" x14ac:dyDescent="0.3">
      <c r="A41" s="447"/>
      <c r="B41" s="447"/>
      <c r="C41" s="447"/>
      <c r="D41" s="449"/>
      <c r="E41" s="447"/>
      <c r="F41" s="455" t="s">
        <v>1803</v>
      </c>
      <c r="G41" s="447" t="s">
        <v>1732</v>
      </c>
      <c r="H41" s="449">
        <v>31</v>
      </c>
      <c r="I41" s="447"/>
      <c r="J41" s="455" t="s">
        <v>1716</v>
      </c>
      <c r="K41" s="447" t="s">
        <v>1717</v>
      </c>
      <c r="L41" s="449">
        <v>30</v>
      </c>
      <c r="M41" s="447"/>
      <c r="N41" s="447"/>
      <c r="O41" s="447"/>
      <c r="P41" s="449"/>
      <c r="Q41" s="447"/>
      <c r="R41" s="447"/>
    </row>
    <row r="42" spans="1:18" x14ac:dyDescent="0.3">
      <c r="A42" s="447"/>
      <c r="B42" s="447"/>
      <c r="C42" s="447"/>
      <c r="D42" s="449"/>
      <c r="E42" s="447"/>
      <c r="F42" s="447" t="s">
        <v>1810</v>
      </c>
      <c r="G42" s="447" t="s">
        <v>1692</v>
      </c>
      <c r="H42" s="449">
        <v>31</v>
      </c>
      <c r="I42" s="447"/>
      <c r="J42" s="447" t="s">
        <v>1722</v>
      </c>
      <c r="K42" s="447" t="s">
        <v>1713</v>
      </c>
      <c r="L42" s="449">
        <v>30</v>
      </c>
      <c r="M42" s="447"/>
      <c r="N42" s="447"/>
      <c r="O42" s="447"/>
      <c r="P42" s="449"/>
      <c r="Q42" s="447"/>
      <c r="R42" s="447"/>
    </row>
    <row r="43" spans="1:18" x14ac:dyDescent="0.3">
      <c r="A43" s="447"/>
      <c r="B43" s="447"/>
      <c r="C43" s="447"/>
      <c r="D43" s="449"/>
      <c r="E43" s="447"/>
      <c r="F43" s="447" t="s">
        <v>1812</v>
      </c>
      <c r="G43" s="447" t="s">
        <v>1700</v>
      </c>
      <c r="H43" s="449">
        <v>31</v>
      </c>
      <c r="I43" s="447"/>
      <c r="J43" s="447" t="s">
        <v>1730</v>
      </c>
      <c r="K43" s="447" t="s">
        <v>1709</v>
      </c>
      <c r="L43" s="449">
        <v>30</v>
      </c>
      <c r="M43" s="447"/>
      <c r="N43" s="447"/>
      <c r="O43" s="447"/>
      <c r="P43" s="449"/>
      <c r="Q43" s="447"/>
      <c r="R43" s="447"/>
    </row>
    <row r="44" spans="1:18" x14ac:dyDescent="0.3">
      <c r="A44" s="447"/>
      <c r="B44" s="447"/>
      <c r="C44" s="447"/>
      <c r="D44" s="449"/>
      <c r="E44" s="447"/>
      <c r="F44" s="447" t="s">
        <v>1801</v>
      </c>
      <c r="G44" s="447" t="s">
        <v>1698</v>
      </c>
      <c r="H44" s="449">
        <v>33</v>
      </c>
      <c r="I44" s="447"/>
      <c r="J44" s="450" t="s">
        <v>1734</v>
      </c>
      <c r="K44" s="447" t="s">
        <v>1735</v>
      </c>
      <c r="L44" s="449">
        <v>30</v>
      </c>
      <c r="M44" s="447"/>
      <c r="N44" s="447"/>
      <c r="O44" s="447"/>
      <c r="P44" s="449"/>
      <c r="Q44" s="447"/>
      <c r="R44" s="447"/>
    </row>
    <row r="45" spans="1:18" x14ac:dyDescent="0.3">
      <c r="A45" s="447"/>
      <c r="B45" s="447"/>
      <c r="C45" s="447"/>
      <c r="D45" s="449"/>
      <c r="E45" s="447"/>
      <c r="F45" s="447" t="s">
        <v>1802</v>
      </c>
      <c r="G45" s="447" t="s">
        <v>1735</v>
      </c>
      <c r="H45" s="449">
        <v>33</v>
      </c>
      <c r="I45" s="447"/>
      <c r="J45" s="450" t="s">
        <v>1739</v>
      </c>
      <c r="K45" s="447" t="s">
        <v>1740</v>
      </c>
      <c r="L45" s="449">
        <v>30</v>
      </c>
      <c r="M45" s="447"/>
      <c r="N45" s="447"/>
      <c r="O45" s="447"/>
      <c r="P45" s="449"/>
      <c r="Q45" s="447"/>
      <c r="R45" s="447"/>
    </row>
    <row r="46" spans="1:18" x14ac:dyDescent="0.3">
      <c r="A46" s="447"/>
      <c r="B46" s="447"/>
      <c r="C46" s="447"/>
      <c r="D46" s="449"/>
      <c r="E46" s="447"/>
      <c r="F46" s="447" t="s">
        <v>1819</v>
      </c>
      <c r="G46" s="447" t="s">
        <v>1776</v>
      </c>
      <c r="H46" s="449">
        <v>33</v>
      </c>
      <c r="I46" s="447"/>
      <c r="J46" s="447" t="s">
        <v>1743</v>
      </c>
      <c r="K46" s="447" t="s">
        <v>1735</v>
      </c>
      <c r="L46" s="449">
        <v>30</v>
      </c>
      <c r="M46" s="447"/>
      <c r="N46" s="447"/>
      <c r="O46" s="447"/>
      <c r="P46" s="449"/>
      <c r="Q46" s="447"/>
      <c r="R46" s="447"/>
    </row>
    <row r="47" spans="1:18" x14ac:dyDescent="0.3">
      <c r="A47" s="447"/>
      <c r="B47" s="447"/>
      <c r="C47" s="447"/>
      <c r="D47" s="449"/>
      <c r="E47" s="447"/>
      <c r="F47" s="447" t="s">
        <v>1811</v>
      </c>
      <c r="G47" s="447" t="s">
        <v>1715</v>
      </c>
      <c r="H47" s="449">
        <v>35</v>
      </c>
      <c r="I47" s="447"/>
      <c r="J47" s="450" t="s">
        <v>1736</v>
      </c>
      <c r="K47" s="447" t="s">
        <v>1715</v>
      </c>
      <c r="L47" s="449">
        <v>31</v>
      </c>
      <c r="M47" s="447"/>
      <c r="N47" s="447"/>
      <c r="O47" s="447"/>
      <c r="P47" s="449"/>
      <c r="Q47" s="447"/>
      <c r="R47" s="447"/>
    </row>
    <row r="48" spans="1:18" x14ac:dyDescent="0.3">
      <c r="A48" s="447"/>
      <c r="B48" s="447"/>
      <c r="C48" s="447"/>
      <c r="D48" s="449"/>
      <c r="E48" s="447"/>
      <c r="F48" s="447"/>
      <c r="G48" s="447"/>
      <c r="H48" s="449"/>
      <c r="I48" s="447"/>
      <c r="J48" s="447" t="s">
        <v>1724</v>
      </c>
      <c r="K48" s="447" t="s">
        <v>1725</v>
      </c>
      <c r="L48" s="449">
        <v>32</v>
      </c>
      <c r="M48" s="447"/>
      <c r="N48" s="447"/>
      <c r="O48" s="447"/>
      <c r="P48" s="449"/>
      <c r="Q48" s="447"/>
      <c r="R48" s="447"/>
    </row>
    <row r="49" spans="1:18" x14ac:dyDescent="0.3">
      <c r="A49" s="447"/>
      <c r="B49" s="447"/>
      <c r="C49" s="447"/>
      <c r="D49" s="449"/>
      <c r="E49" s="447"/>
      <c r="F49" s="447"/>
      <c r="G49" s="447"/>
      <c r="H49" s="449"/>
      <c r="I49" s="447"/>
      <c r="J49" s="455" t="s">
        <v>1684</v>
      </c>
      <c r="K49" s="447" t="s">
        <v>1685</v>
      </c>
      <c r="L49" s="449">
        <v>33</v>
      </c>
      <c r="M49" s="447"/>
      <c r="N49" s="447"/>
      <c r="O49" s="447"/>
      <c r="P49" s="449"/>
      <c r="Q49" s="447"/>
      <c r="R49" s="447"/>
    </row>
    <row r="50" spans="1:18" x14ac:dyDescent="0.3">
      <c r="A50" s="447"/>
      <c r="B50" s="447"/>
      <c r="C50" s="447"/>
      <c r="D50" s="449"/>
      <c r="E50" s="447"/>
      <c r="F50" s="447"/>
      <c r="G50" s="447"/>
      <c r="H50" s="449"/>
      <c r="I50" s="447"/>
      <c r="J50" s="455" t="s">
        <v>1686</v>
      </c>
      <c r="K50" s="447" t="s">
        <v>1687</v>
      </c>
      <c r="L50" s="449">
        <v>33</v>
      </c>
      <c r="M50" s="447"/>
      <c r="N50" s="447"/>
      <c r="O50" s="447"/>
      <c r="P50" s="449"/>
      <c r="Q50" s="447"/>
      <c r="R50" s="447"/>
    </row>
    <row r="51" spans="1:18" x14ac:dyDescent="0.3">
      <c r="A51" s="447"/>
      <c r="B51" s="447"/>
      <c r="C51" s="447"/>
      <c r="D51" s="449"/>
      <c r="E51" s="447"/>
      <c r="F51" s="447"/>
      <c r="G51" s="447"/>
      <c r="H51" s="449"/>
      <c r="I51" s="447"/>
      <c r="J51" s="451" t="s">
        <v>1754</v>
      </c>
      <c r="K51" s="447" t="s">
        <v>1729</v>
      </c>
      <c r="L51" s="449">
        <v>33</v>
      </c>
      <c r="M51" s="447"/>
      <c r="N51" s="447"/>
      <c r="O51" s="447"/>
      <c r="P51" s="449"/>
      <c r="Q51" s="447"/>
      <c r="R51" s="447"/>
    </row>
    <row r="52" spans="1:18" x14ac:dyDescent="0.3">
      <c r="A52" s="447"/>
      <c r="B52" s="447"/>
      <c r="C52" s="447"/>
      <c r="D52" s="449"/>
      <c r="E52" s="447"/>
      <c r="F52" s="447"/>
      <c r="G52" s="447"/>
      <c r="H52" s="449"/>
      <c r="I52" s="447"/>
      <c r="J52" s="455" t="s">
        <v>1691</v>
      </c>
      <c r="K52" s="447" t="s">
        <v>1692</v>
      </c>
      <c r="L52" s="449">
        <v>34</v>
      </c>
      <c r="M52" s="447"/>
      <c r="N52" s="447"/>
      <c r="O52" s="447"/>
      <c r="P52" s="449"/>
      <c r="Q52" s="447"/>
      <c r="R52" s="447"/>
    </row>
    <row r="53" spans="1:18" x14ac:dyDescent="0.3">
      <c r="A53" s="447"/>
      <c r="B53" s="447"/>
      <c r="C53" s="447"/>
      <c r="D53" s="449"/>
      <c r="E53" s="447"/>
      <c r="F53" s="447"/>
      <c r="G53" s="447"/>
      <c r="H53" s="449"/>
      <c r="I53" s="447"/>
      <c r="J53" s="455" t="s">
        <v>1701</v>
      </c>
      <c r="K53" s="447" t="s">
        <v>1702</v>
      </c>
      <c r="L53" s="449">
        <v>35</v>
      </c>
      <c r="M53" s="447"/>
      <c r="N53" s="447"/>
      <c r="O53" s="447"/>
      <c r="P53" s="449"/>
      <c r="Q53" s="447"/>
      <c r="R53" s="447"/>
    </row>
    <row r="54" spans="1:18" x14ac:dyDescent="0.3">
      <c r="A54" s="447"/>
      <c r="B54" s="447"/>
      <c r="C54" s="447"/>
      <c r="D54" s="449"/>
      <c r="E54" s="447"/>
      <c r="F54" s="447"/>
      <c r="G54" s="447"/>
      <c r="H54" s="449"/>
      <c r="I54" s="447"/>
      <c r="J54" s="447" t="s">
        <v>1718</v>
      </c>
      <c r="K54" s="447" t="s">
        <v>1719</v>
      </c>
      <c r="L54" s="449">
        <v>35</v>
      </c>
      <c r="M54" s="447"/>
      <c r="N54" s="447"/>
      <c r="O54" s="447"/>
      <c r="P54" s="449"/>
      <c r="Q54" s="447"/>
      <c r="R54" s="447"/>
    </row>
    <row r="55" spans="1:18" x14ac:dyDescent="0.3">
      <c r="A55" s="447"/>
      <c r="B55" s="447"/>
      <c r="C55" s="447"/>
      <c r="D55" s="449"/>
      <c r="E55" s="447"/>
      <c r="F55" s="447"/>
      <c r="G55" s="447"/>
      <c r="H55" s="449"/>
      <c r="I55" s="447"/>
      <c r="J55" s="447" t="s">
        <v>1704</v>
      </c>
      <c r="K55" s="447" t="s">
        <v>1685</v>
      </c>
      <c r="L55" s="449">
        <v>37</v>
      </c>
      <c r="M55" s="447"/>
      <c r="N55" s="447"/>
      <c r="O55" s="447"/>
      <c r="P55" s="449"/>
      <c r="Q55" s="447"/>
      <c r="R55" s="447"/>
    </row>
  </sheetData>
  <sortState xmlns:xlrd2="http://schemas.microsoft.com/office/spreadsheetml/2017/richdata2" ref="B4:D36">
    <sortCondition ref="D4:D36"/>
  </sortState>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Z176"/>
  <sheetViews>
    <sheetView topLeftCell="A21" zoomScale="200" zoomScaleNormal="200" workbookViewId="0">
      <selection activeCell="AX11" sqref="AX11"/>
    </sheetView>
  </sheetViews>
  <sheetFormatPr defaultColWidth="4.6640625" defaultRowHeight="6.6" x14ac:dyDescent="0.15"/>
  <cols>
    <col min="1" max="1" width="13.109375" style="128" customWidth="1"/>
    <col min="2" max="16384" width="4.6640625" style="128"/>
  </cols>
  <sheetData>
    <row r="1" spans="1:52" x14ac:dyDescent="0.15">
      <c r="A1" s="462" t="s">
        <v>35</v>
      </c>
      <c r="B1" s="462"/>
      <c r="C1" s="462"/>
      <c r="D1" s="462"/>
      <c r="E1" s="462"/>
      <c r="F1" s="462"/>
      <c r="G1" s="462"/>
      <c r="H1" s="462"/>
      <c r="I1" s="462"/>
      <c r="J1" s="462"/>
      <c r="K1" s="462"/>
      <c r="L1" s="462"/>
      <c r="M1" s="462"/>
      <c r="N1" s="462"/>
      <c r="O1" s="462"/>
      <c r="P1" s="462"/>
      <c r="Q1" s="462"/>
      <c r="R1" s="462"/>
      <c r="S1" s="462"/>
      <c r="T1" s="462"/>
      <c r="U1" s="462"/>
      <c r="V1" s="462"/>
      <c r="W1" s="462"/>
    </row>
    <row r="2" spans="1:52" x14ac:dyDescent="0.15">
      <c r="A2" s="130" t="s">
        <v>1009</v>
      </c>
      <c r="C2" s="129"/>
      <c r="D2" s="129"/>
      <c r="E2" s="129"/>
      <c r="F2" s="129"/>
      <c r="G2" s="129"/>
      <c r="H2" s="129"/>
      <c r="I2" s="129"/>
      <c r="J2" s="129"/>
      <c r="K2" s="129"/>
      <c r="L2" s="129"/>
      <c r="M2" s="129"/>
      <c r="N2" s="129"/>
    </row>
    <row r="3" spans="1:52" x14ac:dyDescent="0.15">
      <c r="A3" s="462" t="s">
        <v>55</v>
      </c>
      <c r="B3" s="462"/>
      <c r="C3" s="462"/>
      <c r="D3" s="462"/>
      <c r="E3" s="462"/>
      <c r="F3" s="462"/>
      <c r="G3" s="462"/>
      <c r="H3" s="462"/>
      <c r="I3" s="462"/>
      <c r="J3" s="462"/>
      <c r="K3" s="462"/>
      <c r="L3" s="462"/>
      <c r="M3" s="462"/>
      <c r="N3" s="462"/>
      <c r="O3" s="462"/>
      <c r="P3" s="462"/>
      <c r="Q3" s="462"/>
      <c r="R3" s="462"/>
      <c r="S3" s="462"/>
      <c r="T3" s="462"/>
      <c r="U3" s="462"/>
      <c r="V3" s="462"/>
      <c r="W3" s="462"/>
      <c r="AC3" s="462" t="s">
        <v>55</v>
      </c>
      <c r="AD3" s="462"/>
      <c r="AE3" s="462"/>
      <c r="AF3" s="462"/>
      <c r="AG3" s="462"/>
      <c r="AH3" s="462"/>
      <c r="AI3" s="462"/>
      <c r="AJ3" s="462"/>
      <c r="AK3" s="462"/>
      <c r="AL3" s="462"/>
      <c r="AM3" s="462"/>
      <c r="AN3" s="462"/>
      <c r="AO3" s="462"/>
      <c r="AP3" s="462"/>
      <c r="AQ3" s="462"/>
      <c r="AR3" s="462"/>
      <c r="AS3" s="462"/>
      <c r="AT3" s="462"/>
      <c r="AU3" s="462"/>
      <c r="AV3" s="462"/>
      <c r="AW3" s="462"/>
      <c r="AX3" s="462"/>
      <c r="AY3" s="462"/>
    </row>
    <row r="4" spans="1:52" x14ac:dyDescent="0.15">
      <c r="A4" s="129"/>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row>
    <row r="5" spans="1:52" x14ac:dyDescent="0.15">
      <c r="H5" s="461" t="s">
        <v>36</v>
      </c>
      <c r="I5" s="465"/>
      <c r="J5" s="465"/>
      <c r="M5" s="461" t="s">
        <v>37</v>
      </c>
      <c r="N5" s="461"/>
      <c r="O5" s="461"/>
      <c r="S5" s="130" t="s">
        <v>94</v>
      </c>
      <c r="AJ5" s="461" t="s">
        <v>36</v>
      </c>
      <c r="AK5" s="465"/>
      <c r="AL5" s="465"/>
      <c r="AO5" s="461" t="s">
        <v>37</v>
      </c>
      <c r="AP5" s="461"/>
      <c r="AQ5" s="461"/>
    </row>
    <row r="6" spans="1:52" x14ac:dyDescent="0.15">
      <c r="H6" s="461" t="s">
        <v>38</v>
      </c>
      <c r="I6" s="461"/>
      <c r="J6" s="461"/>
      <c r="M6" s="131" t="s">
        <v>75</v>
      </c>
      <c r="S6" s="132" t="s">
        <v>40</v>
      </c>
      <c r="T6" s="132" t="s">
        <v>41</v>
      </c>
      <c r="AJ6" s="461" t="s">
        <v>38</v>
      </c>
      <c r="AK6" s="461"/>
      <c r="AL6" s="461"/>
    </row>
    <row r="7" spans="1:52" x14ac:dyDescent="0.15">
      <c r="H7" s="461"/>
      <c r="I7" s="465"/>
      <c r="J7" s="465"/>
      <c r="S7" s="133">
        <f>(M17+C27+K38+K47)/(M17+C27+K38+C17)</f>
        <v>0.42354031510658019</v>
      </c>
      <c r="T7" s="133">
        <f>C17/(C17+M17+C27+K38+K47)</f>
        <v>0.57645968489341981</v>
      </c>
      <c r="AJ7" s="461"/>
      <c r="AK7" s="465"/>
      <c r="AL7" s="465"/>
    </row>
    <row r="10" spans="1:52" x14ac:dyDescent="0.15">
      <c r="A10" s="462" t="s">
        <v>36</v>
      </c>
      <c r="B10" s="462"/>
      <c r="C10" s="462"/>
      <c r="D10" s="462"/>
      <c r="E10" s="462"/>
      <c r="F10" s="462"/>
      <c r="G10" s="462"/>
      <c r="H10" s="462"/>
      <c r="I10" s="462"/>
      <c r="J10" s="462"/>
      <c r="K10" s="462"/>
      <c r="L10" s="462"/>
      <c r="M10" s="462"/>
      <c r="N10" s="462"/>
      <c r="O10" s="462"/>
      <c r="P10" s="462"/>
      <c r="Q10" s="462"/>
      <c r="R10" s="462"/>
      <c r="S10" s="462"/>
      <c r="T10" s="462"/>
      <c r="U10" s="462"/>
      <c r="V10" s="462"/>
      <c r="W10" s="462"/>
      <c r="AC10" s="462" t="s">
        <v>37</v>
      </c>
      <c r="AD10" s="462"/>
      <c r="AE10" s="462"/>
      <c r="AF10" s="462"/>
      <c r="AG10" s="462"/>
      <c r="AH10" s="462"/>
      <c r="AI10" s="462"/>
      <c r="AJ10" s="462"/>
      <c r="AK10" s="462"/>
      <c r="AL10" s="462"/>
      <c r="AM10" s="462"/>
      <c r="AN10" s="462"/>
      <c r="AO10" s="462"/>
      <c r="AP10" s="462"/>
      <c r="AQ10" s="462"/>
      <c r="AR10" s="462"/>
      <c r="AS10" s="462"/>
      <c r="AT10" s="462"/>
      <c r="AU10" s="462"/>
      <c r="AV10" s="462"/>
      <c r="AW10" s="462"/>
      <c r="AX10" s="462"/>
      <c r="AY10" s="462"/>
    </row>
    <row r="12" spans="1:52" x14ac:dyDescent="0.15">
      <c r="C12" s="462" t="s">
        <v>48</v>
      </c>
      <c r="D12" s="462"/>
      <c r="E12" s="462"/>
      <c r="F12" s="462"/>
      <c r="G12" s="462"/>
      <c r="H12" s="462"/>
      <c r="I12" s="462"/>
      <c r="L12" s="462" t="s">
        <v>49</v>
      </c>
      <c r="M12" s="463"/>
      <c r="N12" s="463"/>
      <c r="O12" s="463"/>
      <c r="P12" s="463"/>
      <c r="R12" s="462" t="s">
        <v>50</v>
      </c>
      <c r="S12" s="462"/>
      <c r="T12" s="462"/>
      <c r="V12" s="462" t="s">
        <v>51</v>
      </c>
      <c r="W12" s="462"/>
      <c r="AE12" s="462" t="s">
        <v>48</v>
      </c>
      <c r="AF12" s="462"/>
      <c r="AG12" s="462"/>
      <c r="AH12" s="462"/>
      <c r="AI12" s="462"/>
      <c r="AJ12" s="462"/>
      <c r="AK12" s="462"/>
      <c r="AN12" s="462" t="s">
        <v>49</v>
      </c>
      <c r="AO12" s="463"/>
      <c r="AP12" s="463"/>
      <c r="AQ12" s="463"/>
      <c r="AR12" s="463"/>
      <c r="AT12" s="462" t="s">
        <v>50</v>
      </c>
      <c r="AU12" s="462"/>
      <c r="AV12" s="462"/>
      <c r="AX12" s="462" t="s">
        <v>51</v>
      </c>
      <c r="AY12" s="462"/>
    </row>
    <row r="13" spans="1:52" x14ac:dyDescent="0.15">
      <c r="A13" s="134" t="s">
        <v>0</v>
      </c>
      <c r="B13" s="134" t="s">
        <v>66</v>
      </c>
      <c r="C13" s="134" t="s">
        <v>1</v>
      </c>
      <c r="D13" s="134" t="s">
        <v>2</v>
      </c>
      <c r="E13" s="134" t="s">
        <v>3</v>
      </c>
      <c r="F13" s="134" t="s">
        <v>4</v>
      </c>
      <c r="G13" s="134" t="s">
        <v>5</v>
      </c>
      <c r="H13" s="134" t="s">
        <v>6</v>
      </c>
      <c r="I13" s="134" t="s">
        <v>7</v>
      </c>
      <c r="J13" s="134" t="s">
        <v>8</v>
      </c>
      <c r="K13" s="134" t="s">
        <v>9</v>
      </c>
      <c r="M13" s="134" t="s">
        <v>10</v>
      </c>
      <c r="N13" s="134" t="s">
        <v>11</v>
      </c>
      <c r="O13" s="134" t="s">
        <v>12</v>
      </c>
      <c r="P13" s="134" t="s">
        <v>6</v>
      </c>
      <c r="Q13" s="134" t="s">
        <v>13</v>
      </c>
      <c r="R13" s="134"/>
      <c r="S13" s="134" t="s">
        <v>47</v>
      </c>
      <c r="T13" s="134" t="s">
        <v>45</v>
      </c>
      <c r="U13" s="134" t="s">
        <v>46</v>
      </c>
      <c r="V13" s="134"/>
      <c r="W13" s="134" t="s">
        <v>14</v>
      </c>
      <c r="X13" s="134" t="s">
        <v>63</v>
      </c>
      <c r="Y13" s="134"/>
      <c r="Z13" s="134"/>
      <c r="AC13" s="134" t="s">
        <v>0</v>
      </c>
      <c r="AD13" s="134" t="s">
        <v>66</v>
      </c>
      <c r="AE13" s="134" t="s">
        <v>1</v>
      </c>
      <c r="AF13" s="134" t="s">
        <v>2</v>
      </c>
      <c r="AG13" s="134" t="s">
        <v>3</v>
      </c>
      <c r="AH13" s="134" t="s">
        <v>4</v>
      </c>
      <c r="AI13" s="134" t="s">
        <v>5</v>
      </c>
      <c r="AJ13" s="134" t="s">
        <v>6</v>
      </c>
      <c r="AK13" s="134" t="s">
        <v>7</v>
      </c>
      <c r="AL13" s="134" t="s">
        <v>8</v>
      </c>
      <c r="AM13" s="134" t="s">
        <v>9</v>
      </c>
      <c r="AO13" s="134" t="s">
        <v>10</v>
      </c>
      <c r="AP13" s="134" t="s">
        <v>11</v>
      </c>
      <c r="AQ13" s="134" t="s">
        <v>12</v>
      </c>
      <c r="AR13" s="134" t="s">
        <v>6</v>
      </c>
      <c r="AS13" s="134" t="s">
        <v>13</v>
      </c>
      <c r="AT13" s="134"/>
      <c r="AU13" s="134" t="s">
        <v>47</v>
      </c>
      <c r="AV13" s="134" t="s">
        <v>45</v>
      </c>
      <c r="AW13" s="134" t="s">
        <v>46</v>
      </c>
      <c r="AX13" s="134"/>
      <c r="AY13" s="134" t="s">
        <v>14</v>
      </c>
      <c r="AZ13" s="134" t="s">
        <v>63</v>
      </c>
    </row>
    <row r="14" spans="1:52" x14ac:dyDescent="0.15">
      <c r="A14" s="135" t="s">
        <v>662</v>
      </c>
      <c r="B14" s="136">
        <v>12</v>
      </c>
      <c r="C14" s="136">
        <v>439</v>
      </c>
      <c r="D14" s="136">
        <v>298</v>
      </c>
      <c r="E14" s="133">
        <f>D14/C14</f>
        <v>0.67881548974943051</v>
      </c>
      <c r="F14" s="136">
        <v>3000</v>
      </c>
      <c r="G14" s="137">
        <f>F14/C14</f>
        <v>6.83371298405467</v>
      </c>
      <c r="H14" s="136">
        <v>16</v>
      </c>
      <c r="I14" s="133">
        <f>H14/C14</f>
        <v>3.644646924829157E-2</v>
      </c>
      <c r="J14" s="136">
        <v>10</v>
      </c>
      <c r="K14" s="133">
        <f>J14/C14</f>
        <v>2.2779043280182234E-2</v>
      </c>
      <c r="M14" s="136">
        <v>75</v>
      </c>
      <c r="N14" s="136">
        <v>348</v>
      </c>
      <c r="O14" s="136">
        <f>N14/M14</f>
        <v>4.6399999999999997</v>
      </c>
      <c r="P14" s="136">
        <v>3</v>
      </c>
      <c r="Q14" s="133">
        <f>P14/M14</f>
        <v>0.04</v>
      </c>
      <c r="R14" s="138"/>
      <c r="S14" s="133">
        <f>(C14+M14)/($C$17+$M$17)</f>
        <v>0.70604395604395609</v>
      </c>
      <c r="T14" s="133">
        <f>C14/($C$17)</f>
        <v>0.70578778135048237</v>
      </c>
      <c r="U14" s="133">
        <f>M14/($M$17)</f>
        <v>0.70754716981132071</v>
      </c>
      <c r="V14" s="139"/>
      <c r="W14" s="136">
        <f>(F14*0.05)+(H14*4)+(J14*-1)+(N14*0.1)+(P14*6)</f>
        <v>256.8</v>
      </c>
      <c r="X14" s="140">
        <f>((F14*0.05)+(H14*4)+(J14*-1)+(N14*0.1)+(P14*6))*0.4</f>
        <v>102.72000000000001</v>
      </c>
      <c r="Y14" s="138"/>
      <c r="Z14" s="138"/>
      <c r="AC14" s="135" t="s">
        <v>15</v>
      </c>
      <c r="AD14" s="135"/>
      <c r="AE14" s="136">
        <v>583</v>
      </c>
      <c r="AF14" s="136">
        <v>378</v>
      </c>
      <c r="AG14" s="133">
        <f>AF14/AE14</f>
        <v>0.64837049742710118</v>
      </c>
      <c r="AH14" s="136">
        <v>4072</v>
      </c>
      <c r="AI14" s="137">
        <f>AH14/AE14</f>
        <v>6.9845626072041167</v>
      </c>
      <c r="AJ14" s="136">
        <v>27</v>
      </c>
      <c r="AK14" s="133">
        <f>AJ14/AE14</f>
        <v>4.6312178387650088E-2</v>
      </c>
      <c r="AL14" s="136">
        <v>11</v>
      </c>
      <c r="AM14" s="133">
        <f>AL14/AE14</f>
        <v>1.8867924528301886E-2</v>
      </c>
      <c r="AO14" s="136">
        <v>100</v>
      </c>
      <c r="AP14" s="136">
        <v>590</v>
      </c>
      <c r="AQ14" s="136">
        <f>AP14/AO14</f>
        <v>5.9</v>
      </c>
      <c r="AR14" s="136">
        <v>5</v>
      </c>
      <c r="AS14" s="133">
        <f>AR14/AO14</f>
        <v>0.05</v>
      </c>
      <c r="AT14" s="138"/>
      <c r="AU14" s="133">
        <f>(AE14+AO14)/(AE17+AO17)</f>
        <v>1</v>
      </c>
      <c r="AV14" s="133">
        <f>AE14/(AO14+AE14)</f>
        <v>0.85358711566617862</v>
      </c>
      <c r="AW14" s="133">
        <f>AO14/(AE14+AO14)</f>
        <v>0.14641288433382138</v>
      </c>
      <c r="AX14" s="139"/>
      <c r="AY14" s="136">
        <f>((AH14*0.05)+(AJ14*4)+(AL14*-1)+(AP14*0.1)+(AR14*6))*0.55</f>
        <v>214.28000000000003</v>
      </c>
      <c r="AZ14" s="140">
        <f>((AH14*0.05)+(AJ14*4)+(AL14*-1)+(AP14*0.1)+(AR14*6))*0.4</f>
        <v>155.84000000000003</v>
      </c>
    </row>
    <row r="15" spans="1:52" x14ac:dyDescent="0.15">
      <c r="A15" s="135" t="s">
        <v>1269</v>
      </c>
      <c r="B15" s="136">
        <v>5</v>
      </c>
      <c r="C15" s="136">
        <v>183</v>
      </c>
      <c r="D15" s="136">
        <v>124</v>
      </c>
      <c r="E15" s="133">
        <f>D15/C15</f>
        <v>0.67759562841530052</v>
      </c>
      <c r="F15" s="136">
        <v>1249</v>
      </c>
      <c r="G15" s="137">
        <f>F15/C15</f>
        <v>6.8251366120218577</v>
      </c>
      <c r="H15" s="136">
        <v>7</v>
      </c>
      <c r="I15" s="133">
        <f>H15/C15</f>
        <v>3.825136612021858E-2</v>
      </c>
      <c r="J15" s="136">
        <v>4</v>
      </c>
      <c r="K15" s="133">
        <f t="shared" ref="K15:K16" si="0">J15/C15</f>
        <v>2.185792349726776E-2</v>
      </c>
      <c r="M15" s="136">
        <v>31</v>
      </c>
      <c r="N15" s="136">
        <v>145</v>
      </c>
      <c r="O15" s="136">
        <f>N15/M15</f>
        <v>4.67741935483871</v>
      </c>
      <c r="P15" s="136">
        <v>1</v>
      </c>
      <c r="Q15" s="133">
        <f t="shared" ref="Q15:Q16" si="1">P15/M15</f>
        <v>3.2258064516129031E-2</v>
      </c>
      <c r="R15" s="138"/>
      <c r="S15" s="133">
        <f t="shared" ref="S15:S16" si="2">(C15+M15)/($C$17+$M$17)</f>
        <v>0.29395604395604397</v>
      </c>
      <c r="T15" s="133">
        <f t="shared" ref="T15:T16" si="3">C15/($C$17)</f>
        <v>0.29421221864951769</v>
      </c>
      <c r="U15" s="133">
        <f t="shared" ref="U15:U16" si="4">M15/($M$17)</f>
        <v>0.29245283018867924</v>
      </c>
      <c r="V15" s="139"/>
      <c r="W15" s="136">
        <f t="shared" ref="W15:W16" si="5">(F15*0.05)+(H15*4)+(J15*-1)+(N15*0.1)+(P15*6)</f>
        <v>106.95</v>
      </c>
      <c r="X15" s="140">
        <f t="shared" ref="X15:X16" si="6">((F15*0.05)+(H15*4)+(J15*-1)+(N15*0.1)+(P15*6))*0.4</f>
        <v>42.78</v>
      </c>
      <c r="Y15" s="138"/>
      <c r="Z15" s="138"/>
      <c r="AC15" s="141" t="s">
        <v>67</v>
      </c>
      <c r="AD15" s="135"/>
      <c r="AE15" s="136">
        <v>0</v>
      </c>
      <c r="AF15" s="136">
        <v>0</v>
      </c>
      <c r="AG15" s="133">
        <v>0</v>
      </c>
      <c r="AH15" s="136">
        <v>0</v>
      </c>
      <c r="AI15" s="137"/>
      <c r="AJ15" s="136">
        <v>0</v>
      </c>
      <c r="AK15" s="133" t="e">
        <f>AJ15/AE15</f>
        <v>#DIV/0!</v>
      </c>
      <c r="AL15" s="136">
        <v>0</v>
      </c>
      <c r="AM15" s="133" t="e">
        <f t="shared" ref="AM15:AM16" si="7">AL15/AE15</f>
        <v>#DIV/0!</v>
      </c>
      <c r="AO15" s="136">
        <v>0</v>
      </c>
      <c r="AP15" s="136">
        <v>0</v>
      </c>
      <c r="AQ15" s="136"/>
      <c r="AR15" s="136">
        <v>0</v>
      </c>
      <c r="AS15" s="133" t="e">
        <f t="shared" ref="AS15:AS16" si="8">AR15/AO15</f>
        <v>#DIV/0!</v>
      </c>
      <c r="AT15" s="138"/>
      <c r="AU15" s="133" t="e">
        <f>(AE15+AO15)/(AD18+AN18)</f>
        <v>#DIV/0!</v>
      </c>
      <c r="AV15" s="133" t="e">
        <f>AE15/(AO15+AE15)</f>
        <v>#DIV/0!</v>
      </c>
      <c r="AW15" s="133" t="e">
        <f>AO15/(AE15+AO15)</f>
        <v>#DIV/0!</v>
      </c>
      <c r="AX15" s="139"/>
      <c r="AY15" s="136"/>
      <c r="AZ15" s="140"/>
    </row>
    <row r="16" spans="1:52" x14ac:dyDescent="0.15">
      <c r="A16" s="135" t="s">
        <v>1868</v>
      </c>
      <c r="B16" s="136"/>
      <c r="C16" s="136"/>
      <c r="D16" s="136"/>
      <c r="E16" s="133" t="e">
        <f>D16/C16</f>
        <v>#DIV/0!</v>
      </c>
      <c r="F16" s="136"/>
      <c r="G16" s="137" t="e">
        <f>F16/C16</f>
        <v>#DIV/0!</v>
      </c>
      <c r="H16" s="136"/>
      <c r="I16" s="133" t="e">
        <f>H16/C16</f>
        <v>#DIV/0!</v>
      </c>
      <c r="J16" s="136">
        <v>1</v>
      </c>
      <c r="K16" s="133" t="e">
        <f t="shared" si="0"/>
        <v>#DIV/0!</v>
      </c>
      <c r="M16" s="136"/>
      <c r="N16" s="136"/>
      <c r="O16" s="136" t="e">
        <f>N16/M16</f>
        <v>#DIV/0!</v>
      </c>
      <c r="P16" s="136">
        <v>0</v>
      </c>
      <c r="Q16" s="133" t="e">
        <f t="shared" si="1"/>
        <v>#DIV/0!</v>
      </c>
      <c r="R16" s="138"/>
      <c r="S16" s="133">
        <f t="shared" si="2"/>
        <v>0</v>
      </c>
      <c r="T16" s="133">
        <f t="shared" si="3"/>
        <v>0</v>
      </c>
      <c r="U16" s="133">
        <f t="shared" si="4"/>
        <v>0</v>
      </c>
      <c r="V16" s="139"/>
      <c r="W16" s="136">
        <f t="shared" si="5"/>
        <v>-1</v>
      </c>
      <c r="X16" s="140">
        <f t="shared" si="6"/>
        <v>-0.4</v>
      </c>
      <c r="Y16" s="138"/>
      <c r="Z16" s="138"/>
      <c r="AC16" s="135" t="s">
        <v>435</v>
      </c>
      <c r="AD16" s="135"/>
      <c r="AE16" s="136"/>
      <c r="AF16" s="136"/>
      <c r="AG16" s="133" t="e">
        <f>AF16/AE16</f>
        <v>#DIV/0!</v>
      </c>
      <c r="AH16" s="136"/>
      <c r="AI16" s="137" t="e">
        <f>AH16/AE16</f>
        <v>#DIV/0!</v>
      </c>
      <c r="AJ16" s="136"/>
      <c r="AK16" s="133" t="e">
        <f>AJ16/AE16</f>
        <v>#DIV/0!</v>
      </c>
      <c r="AL16" s="136"/>
      <c r="AM16" s="133" t="e">
        <f t="shared" si="7"/>
        <v>#DIV/0!</v>
      </c>
      <c r="AO16" s="136"/>
      <c r="AP16" s="136"/>
      <c r="AQ16" s="136" t="e">
        <f>AP16/AO16</f>
        <v>#DIV/0!</v>
      </c>
      <c r="AR16" s="136"/>
      <c r="AS16" s="133" t="e">
        <f t="shared" si="8"/>
        <v>#DIV/0!</v>
      </c>
      <c r="AT16" s="138"/>
      <c r="AU16" s="133" t="e">
        <f>(AE16+AO16)/(AD20+AN20)</f>
        <v>#DIV/0!</v>
      </c>
      <c r="AV16" s="133" t="e">
        <f>AE16/(AO16+AE16)</f>
        <v>#DIV/0!</v>
      </c>
      <c r="AW16" s="133" t="e">
        <f>AO16/(AE16+AO16)</f>
        <v>#DIV/0!</v>
      </c>
      <c r="AX16" s="139"/>
      <c r="AY16" s="136">
        <f>((AH16*0.05)+(AJ16*4)+(AL16*-1)+(AP16*0.1)+(AR16*6))*0.55</f>
        <v>0</v>
      </c>
      <c r="AZ16" s="140">
        <f>((AH16*0.05)+(AJ16*4)+(AL16*-1)+(AP16*0.1)+(AR16*6))*0.4</f>
        <v>0</v>
      </c>
    </row>
    <row r="17" spans="1:52" x14ac:dyDescent="0.15">
      <c r="A17" s="134" t="s">
        <v>44</v>
      </c>
      <c r="B17" s="134"/>
      <c r="C17" s="134">
        <f>SUM(C14:C16)</f>
        <v>622</v>
      </c>
      <c r="D17" s="134">
        <f>SUM(D14:D16)</f>
        <v>422</v>
      </c>
      <c r="E17" s="134"/>
      <c r="F17" s="134">
        <f t="shared" ref="F17:J17" si="9">SUM(F14:F16)</f>
        <v>4249</v>
      </c>
      <c r="G17" s="134"/>
      <c r="H17" s="134">
        <f t="shared" si="9"/>
        <v>23</v>
      </c>
      <c r="I17" s="134"/>
      <c r="J17" s="134">
        <f t="shared" si="9"/>
        <v>15</v>
      </c>
      <c r="K17" s="134"/>
      <c r="L17" s="130"/>
      <c r="M17" s="134">
        <f>SUM(M14:M16)</f>
        <v>106</v>
      </c>
      <c r="N17" s="134">
        <f>SUM(N14:N16)</f>
        <v>493</v>
      </c>
      <c r="O17" s="134"/>
      <c r="P17" s="134">
        <f>SUM(P14:P16)</f>
        <v>4</v>
      </c>
      <c r="Q17" s="134"/>
      <c r="R17" s="134"/>
      <c r="S17" s="142">
        <f>S14+S15+S16</f>
        <v>1</v>
      </c>
      <c r="T17" s="143">
        <f>C17/(C17+M17)</f>
        <v>0.85439560439560436</v>
      </c>
      <c r="U17" s="143">
        <f>M17/(M17+C17)</f>
        <v>0.14560439560439561</v>
      </c>
      <c r="V17" s="139"/>
      <c r="W17" s="138"/>
      <c r="X17" s="138"/>
      <c r="Y17" s="138"/>
      <c r="Z17" s="138"/>
      <c r="AC17" s="134" t="s">
        <v>44</v>
      </c>
      <c r="AD17" s="134"/>
      <c r="AE17" s="134">
        <f>SUM(AE14:AE16)</f>
        <v>583</v>
      </c>
      <c r="AF17" s="134">
        <f>SUM(AF14:AF16)</f>
        <v>378</v>
      </c>
      <c r="AG17" s="134"/>
      <c r="AH17" s="134">
        <f t="shared" ref="AH17" si="10">SUM(AH14:AH16)</f>
        <v>4072</v>
      </c>
      <c r="AI17" s="134"/>
      <c r="AJ17" s="134">
        <f t="shared" ref="AJ17" si="11">SUM(AJ14:AJ16)</f>
        <v>27</v>
      </c>
      <c r="AK17" s="134"/>
      <c r="AL17" s="134">
        <f t="shared" ref="AL17" si="12">SUM(AL14:AL16)</f>
        <v>11</v>
      </c>
      <c r="AM17" s="134"/>
      <c r="AN17" s="130"/>
      <c r="AO17" s="134">
        <f>SUM(AO14:AO16)</f>
        <v>100</v>
      </c>
      <c r="AP17" s="134">
        <f>SUM(AP14:AP16)</f>
        <v>590</v>
      </c>
      <c r="AQ17" s="134"/>
      <c r="AR17" s="134">
        <f>SUM(AR14:AR16)</f>
        <v>5</v>
      </c>
      <c r="AS17" s="134"/>
      <c r="AT17" s="134"/>
      <c r="AU17" s="142" t="e">
        <f>AU14+AU15+AU16</f>
        <v>#DIV/0!</v>
      </c>
      <c r="AV17" s="143">
        <f>AE17/(AE17+AO17)</f>
        <v>0.85358711566617862</v>
      </c>
      <c r="AW17" s="143">
        <f>AO17/(AO17+AE17)</f>
        <v>0.14641288433382138</v>
      </c>
      <c r="AX17" s="139"/>
      <c r="AY17" s="138"/>
      <c r="AZ17" s="138"/>
    </row>
    <row r="18" spans="1:52" x14ac:dyDescent="0.15">
      <c r="B18" s="138"/>
      <c r="C18" s="138"/>
      <c r="D18" s="144"/>
      <c r="E18" s="138"/>
      <c r="F18" s="145"/>
      <c r="G18" s="138"/>
      <c r="H18" s="146"/>
      <c r="I18" s="138"/>
      <c r="J18" s="146"/>
      <c r="K18" s="138"/>
      <c r="L18" s="138"/>
      <c r="M18" s="138"/>
      <c r="N18" s="138"/>
      <c r="O18" s="138"/>
      <c r="P18" s="138"/>
      <c r="Q18" s="138"/>
      <c r="R18" s="138"/>
      <c r="AD18" s="138"/>
      <c r="AE18" s="138"/>
      <c r="AF18" s="144"/>
      <c r="AG18" s="138"/>
      <c r="AH18" s="145"/>
      <c r="AI18" s="138"/>
      <c r="AJ18" s="146"/>
      <c r="AK18" s="138"/>
      <c r="AL18" s="146"/>
      <c r="AM18" s="138"/>
      <c r="AN18" s="138"/>
      <c r="AO18" s="138"/>
      <c r="AP18" s="138"/>
      <c r="AQ18" s="138"/>
      <c r="AR18" s="138"/>
      <c r="AS18" s="138"/>
      <c r="AT18" s="138"/>
    </row>
    <row r="19" spans="1:52" x14ac:dyDescent="0.15">
      <c r="B19" s="138"/>
      <c r="C19" s="138"/>
      <c r="D19" s="144"/>
      <c r="E19" s="138"/>
      <c r="F19" s="145"/>
      <c r="G19" s="138"/>
      <c r="H19" s="146"/>
      <c r="I19" s="138"/>
      <c r="J19" s="146"/>
      <c r="K19" s="138"/>
      <c r="L19" s="138"/>
      <c r="M19" s="138"/>
      <c r="N19" s="138"/>
      <c r="O19" s="138"/>
      <c r="P19" s="138"/>
      <c r="Q19" s="138"/>
      <c r="R19" s="138"/>
      <c r="AD19" s="138"/>
      <c r="AE19" s="138"/>
      <c r="AF19" s="144"/>
      <c r="AG19" s="138"/>
      <c r="AH19" s="145"/>
      <c r="AI19" s="138"/>
      <c r="AJ19" s="146"/>
      <c r="AK19" s="138"/>
      <c r="AL19" s="146"/>
      <c r="AM19" s="138"/>
      <c r="AN19" s="138"/>
      <c r="AO19" s="138"/>
      <c r="AP19" s="138"/>
      <c r="AQ19" s="138"/>
      <c r="AR19" s="138"/>
      <c r="AS19" s="138"/>
      <c r="AT19" s="138"/>
    </row>
    <row r="20" spans="1:52" x14ac:dyDescent="0.15">
      <c r="A20" s="462" t="s">
        <v>49</v>
      </c>
      <c r="B20" s="462"/>
      <c r="C20" s="462"/>
      <c r="D20" s="462"/>
      <c r="E20" s="462"/>
      <c r="F20" s="462"/>
      <c r="G20" s="462"/>
      <c r="H20" s="462" t="s">
        <v>52</v>
      </c>
      <c r="I20" s="463"/>
      <c r="J20" s="463"/>
      <c r="K20" s="463"/>
      <c r="L20" s="463"/>
      <c r="M20" s="463"/>
      <c r="N20" s="138"/>
      <c r="O20" s="138"/>
      <c r="R20" s="462" t="s">
        <v>50</v>
      </c>
      <c r="S20" s="462"/>
      <c r="T20" s="462"/>
      <c r="V20" s="462" t="s">
        <v>51</v>
      </c>
      <c r="W20" s="462"/>
      <c r="X20" s="129"/>
      <c r="Y20" s="129"/>
      <c r="Z20" s="129"/>
      <c r="AA20" s="129"/>
      <c r="AC20" s="462" t="s">
        <v>49</v>
      </c>
      <c r="AD20" s="462"/>
      <c r="AE20" s="462"/>
      <c r="AF20" s="462"/>
      <c r="AG20" s="462"/>
      <c r="AH20" s="462"/>
      <c r="AI20" s="462"/>
      <c r="AJ20" s="462" t="s">
        <v>52</v>
      </c>
      <c r="AK20" s="463"/>
      <c r="AL20" s="463"/>
      <c r="AM20" s="463"/>
      <c r="AN20" s="463"/>
      <c r="AO20" s="463"/>
      <c r="AP20" s="138"/>
      <c r="AQ20" s="138"/>
      <c r="AT20" s="462" t="s">
        <v>50</v>
      </c>
      <c r="AU20" s="462"/>
      <c r="AV20" s="462"/>
      <c r="AX20" s="462" t="s">
        <v>51</v>
      </c>
      <c r="AY20" s="462"/>
      <c r="AZ20" s="129"/>
    </row>
    <row r="21" spans="1:52" x14ac:dyDescent="0.15">
      <c r="A21" s="134" t="s">
        <v>16</v>
      </c>
      <c r="B21" s="134" t="s">
        <v>66</v>
      </c>
      <c r="C21" s="134" t="s">
        <v>1</v>
      </c>
      <c r="D21" s="134" t="s">
        <v>4</v>
      </c>
      <c r="E21" s="134" t="s">
        <v>5</v>
      </c>
      <c r="F21" s="134" t="s">
        <v>6</v>
      </c>
      <c r="G21" s="134" t="s">
        <v>7</v>
      </c>
      <c r="I21" s="134" t="s">
        <v>34</v>
      </c>
      <c r="J21" s="134" t="s">
        <v>17</v>
      </c>
      <c r="K21" s="134" t="s">
        <v>18</v>
      </c>
      <c r="L21" s="134" t="s">
        <v>19</v>
      </c>
      <c r="M21" s="134" t="s">
        <v>20</v>
      </c>
      <c r="N21" s="134" t="s">
        <v>6</v>
      </c>
      <c r="O21" s="134" t="s">
        <v>53</v>
      </c>
      <c r="R21" s="134" t="s">
        <v>16</v>
      </c>
      <c r="S21" s="134" t="s">
        <v>47</v>
      </c>
      <c r="T21" s="134" t="s">
        <v>45</v>
      </c>
      <c r="U21" s="134" t="s">
        <v>46</v>
      </c>
      <c r="W21" s="134" t="s">
        <v>14</v>
      </c>
      <c r="X21" s="134" t="s">
        <v>21</v>
      </c>
      <c r="Y21" s="134"/>
      <c r="Z21" s="134"/>
      <c r="AA21" s="134"/>
      <c r="AB21" s="134"/>
      <c r="AC21" s="134" t="s">
        <v>16</v>
      </c>
      <c r="AD21" s="134" t="s">
        <v>66</v>
      </c>
      <c r="AE21" s="134" t="s">
        <v>1</v>
      </c>
      <c r="AF21" s="134" t="s">
        <v>4</v>
      </c>
      <c r="AG21" s="134" t="s">
        <v>5</v>
      </c>
      <c r="AH21" s="134" t="s">
        <v>6</v>
      </c>
      <c r="AI21" s="134" t="s">
        <v>7</v>
      </c>
      <c r="AK21" s="134" t="s">
        <v>34</v>
      </c>
      <c r="AL21" s="134" t="s">
        <v>17</v>
      </c>
      <c r="AM21" s="134" t="s">
        <v>18</v>
      </c>
      <c r="AN21" s="134" t="s">
        <v>19</v>
      </c>
      <c r="AO21" s="134" t="s">
        <v>20</v>
      </c>
      <c r="AP21" s="134" t="s">
        <v>6</v>
      </c>
      <c r="AQ21" s="134" t="s">
        <v>53</v>
      </c>
      <c r="AU21" s="134" t="s">
        <v>47</v>
      </c>
      <c r="AV21" s="134" t="s">
        <v>45</v>
      </c>
      <c r="AW21" s="134" t="s">
        <v>46</v>
      </c>
      <c r="AY21" s="134" t="s">
        <v>14</v>
      </c>
      <c r="AZ21" s="134" t="s">
        <v>21</v>
      </c>
    </row>
    <row r="22" spans="1:52" x14ac:dyDescent="0.15">
      <c r="A22" s="135" t="s">
        <v>663</v>
      </c>
      <c r="B22" s="147">
        <v>13</v>
      </c>
      <c r="C22" s="136">
        <v>180</v>
      </c>
      <c r="D22" s="136">
        <v>780</v>
      </c>
      <c r="E22" s="136">
        <f>D22/C22</f>
        <v>4.333333333333333</v>
      </c>
      <c r="F22" s="136">
        <v>7</v>
      </c>
      <c r="G22" s="133">
        <f>F22/C22</f>
        <v>3.888888888888889E-2</v>
      </c>
      <c r="I22" s="133">
        <f>K22/J22</f>
        <v>0.78181818181818186</v>
      </c>
      <c r="J22" s="136">
        <v>55</v>
      </c>
      <c r="K22" s="136">
        <v>43</v>
      </c>
      <c r="L22" s="136">
        <v>280</v>
      </c>
      <c r="M22" s="136">
        <f>L22/K22</f>
        <v>6.5116279069767442</v>
      </c>
      <c r="N22" s="136">
        <v>1</v>
      </c>
      <c r="O22" s="133">
        <f>N22/K22</f>
        <v>2.3255813953488372E-2</v>
      </c>
      <c r="R22" s="135" t="s">
        <v>69</v>
      </c>
      <c r="S22" s="133">
        <f>(C22+J22)/($C$27+$J$27+$M$17+$D$17+$K$38+$K$47)</f>
        <v>0.23955147808358818</v>
      </c>
      <c r="T22" s="133">
        <f>J22/($J$27+$E$38+$E$47)</f>
        <v>0.12249443207126949</v>
      </c>
      <c r="U22" s="133">
        <f>C22/($C$27+$M$17+$K$38+$K$47)</f>
        <v>0.39387308533916848</v>
      </c>
      <c r="W22" s="136">
        <f>(D22*0.1)+(F22*6)+(L22*0.1)+(N22*6)</f>
        <v>154</v>
      </c>
      <c r="X22" s="136">
        <f>(D22*0.1)+(F22*6)+(K22*1)+(L22*0.1)+(N22*6)</f>
        <v>197</v>
      </c>
      <c r="Y22" s="138"/>
      <c r="Z22" s="138"/>
      <c r="AA22" s="138"/>
      <c r="AB22" s="138"/>
      <c r="AC22" s="135" t="s">
        <v>69</v>
      </c>
      <c r="AD22" s="135"/>
      <c r="AE22" s="136">
        <v>200</v>
      </c>
      <c r="AF22" s="136">
        <v>1040</v>
      </c>
      <c r="AG22" s="136">
        <f>AF22/AE22</f>
        <v>5.2</v>
      </c>
      <c r="AH22" s="136">
        <v>7</v>
      </c>
      <c r="AI22" s="133">
        <f>AH22/AE22</f>
        <v>3.5000000000000003E-2</v>
      </c>
      <c r="AK22" s="133">
        <f>AM22/AL22</f>
        <v>0.8</v>
      </c>
      <c r="AL22" s="136">
        <v>70</v>
      </c>
      <c r="AM22" s="136">
        <v>56</v>
      </c>
      <c r="AN22" s="136">
        <v>364</v>
      </c>
      <c r="AO22" s="136">
        <f>AN22/AM22</f>
        <v>6.5</v>
      </c>
      <c r="AP22" s="136">
        <v>2</v>
      </c>
      <c r="AQ22" s="133">
        <f>AP22/AM22</f>
        <v>3.5714285714285712E-2</v>
      </c>
      <c r="AU22" s="133" t="e">
        <f>(#REF!+AL22)/(#REF!+AL25)</f>
        <v>#REF!</v>
      </c>
      <c r="AV22" s="133" t="e">
        <f>#REF!/(AL22+#REF!)</f>
        <v>#REF!</v>
      </c>
      <c r="AW22" s="133" t="e">
        <f>AL22/(#REF!+AL22)</f>
        <v>#REF!</v>
      </c>
      <c r="AY22" s="136" t="e">
        <f>(#REF!*0.1)+(AE22*6)+(AK22*0.1)+(AM22*6)</f>
        <v>#REF!</v>
      </c>
      <c r="AZ22" s="136" t="e">
        <f>(#REF!*0.1)+(AE22*6)+(AJ22*1)+(AK22*0.1)+(AM22*6)</f>
        <v>#REF!</v>
      </c>
    </row>
    <row r="23" spans="1:52" x14ac:dyDescent="0.15">
      <c r="A23" s="135" t="s">
        <v>994</v>
      </c>
      <c r="B23" s="147">
        <v>17</v>
      </c>
      <c r="C23" s="136">
        <v>118</v>
      </c>
      <c r="D23" s="136">
        <v>461</v>
      </c>
      <c r="E23" s="136">
        <f>D23/C23</f>
        <v>3.906779661016949</v>
      </c>
      <c r="F23" s="136">
        <v>3</v>
      </c>
      <c r="G23" s="133">
        <f>F23/C23</f>
        <v>2.5423728813559324E-2</v>
      </c>
      <c r="I23" s="133">
        <f t="shared" ref="I23:I26" si="13">K23/J23</f>
        <v>0.66666666666666663</v>
      </c>
      <c r="J23" s="136">
        <v>39</v>
      </c>
      <c r="K23" s="136">
        <v>26</v>
      </c>
      <c r="L23" s="136">
        <v>177</v>
      </c>
      <c r="M23" s="136">
        <f>L23/K23</f>
        <v>6.8076923076923075</v>
      </c>
      <c r="N23" s="136">
        <v>0</v>
      </c>
      <c r="O23" s="133">
        <f t="shared" ref="O23:O26" si="14">N23/K23</f>
        <v>0</v>
      </c>
      <c r="R23" s="135" t="s">
        <v>489</v>
      </c>
      <c r="S23" s="133">
        <f t="shared" ref="S23:S26" si="15">(C23+J23)/($C$27+$J$27+$M$17+$D$17+$K$38+$K$47)</f>
        <v>0.16004077471967379</v>
      </c>
      <c r="T23" s="133">
        <f t="shared" ref="T23:T26" si="16">J23/($J$27+$E$38+$E$47)</f>
        <v>8.6859688195991089E-2</v>
      </c>
      <c r="U23" s="133">
        <f t="shared" ref="U23:U26" si="17">C23/($C$27+$M$17+$K$38+$K$47)</f>
        <v>0.25820568927789933</v>
      </c>
      <c r="W23" s="136">
        <f t="shared" ref="W23:W26" si="18">(D23*0.1)+(F23*6)+(L23*0.1)+(N23*6)</f>
        <v>81.8</v>
      </c>
      <c r="X23" s="136">
        <f t="shared" ref="X23:X26" si="19">(D23*0.1)+(F23*6)+(K23*1)+(L23*0.1)+(N23*6)</f>
        <v>107.8</v>
      </c>
      <c r="Y23" s="138"/>
      <c r="Z23" s="138"/>
      <c r="AA23" s="138"/>
      <c r="AB23" s="138"/>
      <c r="AC23" s="135" t="s">
        <v>22</v>
      </c>
      <c r="AD23" s="135"/>
      <c r="AE23" s="136">
        <v>96</v>
      </c>
      <c r="AF23" s="136">
        <v>445</v>
      </c>
      <c r="AG23" s="136">
        <f>AF23/AE23</f>
        <v>4.635416666666667</v>
      </c>
      <c r="AH23" s="136">
        <v>6</v>
      </c>
      <c r="AI23" s="133">
        <f>AH23/AE23</f>
        <v>6.25E-2</v>
      </c>
      <c r="AK23" s="133">
        <f t="shared" ref="AK23:AK26" si="20">AM23/AL23</f>
        <v>0.58333333333333337</v>
      </c>
      <c r="AL23" s="136">
        <v>24</v>
      </c>
      <c r="AM23" s="136">
        <v>14</v>
      </c>
      <c r="AN23" s="136">
        <v>110</v>
      </c>
      <c r="AO23" s="136">
        <f>AN23/AM23</f>
        <v>7.8571428571428568</v>
      </c>
      <c r="AP23" s="136">
        <v>2</v>
      </c>
      <c r="AQ23" s="133">
        <f t="shared" ref="AQ23:AQ26" si="21">AP23/AM23</f>
        <v>0.14285714285714285</v>
      </c>
      <c r="AU23" s="133" t="e">
        <f>(#REF!+AL23)/(#REF!+AL26)</f>
        <v>#REF!</v>
      </c>
      <c r="AV23" s="133" t="e">
        <f>#REF!/(AL23+#REF!)</f>
        <v>#REF!</v>
      </c>
      <c r="AW23" s="133" t="e">
        <f>AL23/(#REF!+AL23)</f>
        <v>#REF!</v>
      </c>
      <c r="AY23" s="136" t="e">
        <f>(#REF!*0.1)+(AE23*6)+(AK23*0.1)+(AM23*6)</f>
        <v>#REF!</v>
      </c>
      <c r="AZ23" s="136" t="e">
        <f>(#REF!*0.1)+(AE23*6)+(AJ23*1)+(AK23*0.1)+(AM23*6)</f>
        <v>#REF!</v>
      </c>
    </row>
    <row r="24" spans="1:52" x14ac:dyDescent="0.15">
      <c r="A24" s="135" t="s">
        <v>1449</v>
      </c>
      <c r="B24" s="147">
        <v>4</v>
      </c>
      <c r="C24" s="136">
        <v>15</v>
      </c>
      <c r="D24" s="136">
        <v>55</v>
      </c>
      <c r="E24" s="136">
        <f>D24/C24</f>
        <v>3.6666666666666665</v>
      </c>
      <c r="F24" s="136">
        <v>1</v>
      </c>
      <c r="G24" s="133">
        <f>F24/C24</f>
        <v>6.6666666666666666E-2</v>
      </c>
      <c r="I24" s="133">
        <f t="shared" si="13"/>
        <v>0.7142857142857143</v>
      </c>
      <c r="J24" s="136">
        <v>7</v>
      </c>
      <c r="K24" s="136">
        <v>5</v>
      </c>
      <c r="L24" s="136">
        <v>54</v>
      </c>
      <c r="M24" s="136">
        <f>L24/K24</f>
        <v>10.8</v>
      </c>
      <c r="N24" s="136">
        <v>0</v>
      </c>
      <c r="O24" s="133">
        <f t="shared" si="14"/>
        <v>0</v>
      </c>
      <c r="R24" s="135" t="s">
        <v>1340</v>
      </c>
      <c r="S24" s="133">
        <f t="shared" si="15"/>
        <v>2.2426095820591234E-2</v>
      </c>
      <c r="T24" s="133">
        <f t="shared" si="16"/>
        <v>1.5590200445434299E-2</v>
      </c>
      <c r="U24" s="133">
        <f t="shared" si="17"/>
        <v>3.2822757111597371E-2</v>
      </c>
      <c r="W24" s="136">
        <f t="shared" si="18"/>
        <v>16.899999999999999</v>
      </c>
      <c r="X24" s="136">
        <f t="shared" si="19"/>
        <v>21.9</v>
      </c>
      <c r="Y24" s="138"/>
      <c r="Z24" s="138"/>
      <c r="AA24" s="138"/>
      <c r="AB24" s="138"/>
      <c r="AC24" s="135" t="s">
        <v>23</v>
      </c>
      <c r="AD24" s="135"/>
      <c r="AE24" s="136">
        <v>8</v>
      </c>
      <c r="AF24" s="136">
        <v>28</v>
      </c>
      <c r="AG24" s="136">
        <f>AF24/AE24</f>
        <v>3.5</v>
      </c>
      <c r="AH24" s="136">
        <v>0</v>
      </c>
      <c r="AI24" s="133">
        <f>AH24/AE24</f>
        <v>0</v>
      </c>
      <c r="AK24" s="133">
        <f t="shared" si="20"/>
        <v>0.5</v>
      </c>
      <c r="AL24" s="136">
        <v>4</v>
      </c>
      <c r="AM24" s="136">
        <v>2</v>
      </c>
      <c r="AN24" s="136">
        <v>17</v>
      </c>
      <c r="AO24" s="136">
        <f>AN24/AM24</f>
        <v>8.5</v>
      </c>
      <c r="AP24" s="136">
        <v>0</v>
      </c>
      <c r="AQ24" s="133">
        <f t="shared" si="21"/>
        <v>0</v>
      </c>
      <c r="AU24" s="133" t="e">
        <f>(#REF!+AL24)/(#REF!+AK30)</f>
        <v>#REF!</v>
      </c>
      <c r="AV24" s="133" t="e">
        <f>#REF!/(AL24+#REF!)</f>
        <v>#REF!</v>
      </c>
      <c r="AW24" s="133" t="e">
        <f>AL24/(#REF!+AL24)</f>
        <v>#REF!</v>
      </c>
      <c r="AY24" s="136" t="e">
        <f>(#REF!*0.1)+(AE24*6)+(AK24*0.1)+(AM24*6)</f>
        <v>#REF!</v>
      </c>
      <c r="AZ24" s="136" t="e">
        <f>(#REF!*0.1)+(AE24*6)+(AJ24*1)+(AK24*0.1)+(AM24*6)</f>
        <v>#REF!</v>
      </c>
    </row>
    <row r="25" spans="1:52" x14ac:dyDescent="0.15">
      <c r="A25" s="135" t="s">
        <v>2117</v>
      </c>
      <c r="B25" s="147">
        <v>4</v>
      </c>
      <c r="C25" s="136">
        <v>25</v>
      </c>
      <c r="D25" s="136">
        <v>100</v>
      </c>
      <c r="E25" s="136">
        <f>D25/C25</f>
        <v>4</v>
      </c>
      <c r="F25" s="136">
        <v>1</v>
      </c>
      <c r="G25" s="133">
        <f>F25/C25</f>
        <v>0.04</v>
      </c>
      <c r="I25" s="133">
        <f t="shared" si="13"/>
        <v>1</v>
      </c>
      <c r="J25" s="136">
        <v>1</v>
      </c>
      <c r="K25" s="136">
        <v>1</v>
      </c>
      <c r="L25" s="136">
        <v>5</v>
      </c>
      <c r="M25" s="136">
        <f>L25/K25</f>
        <v>5</v>
      </c>
      <c r="N25" s="136">
        <v>0</v>
      </c>
      <c r="O25" s="133">
        <f t="shared" si="14"/>
        <v>0</v>
      </c>
      <c r="R25" s="135" t="s">
        <v>1468</v>
      </c>
      <c r="S25" s="133">
        <f t="shared" si="15"/>
        <v>2.6503567787971458E-2</v>
      </c>
      <c r="T25" s="133">
        <f t="shared" si="16"/>
        <v>2.2271714922048997E-3</v>
      </c>
      <c r="U25" s="133">
        <f t="shared" si="17"/>
        <v>5.4704595185995623E-2</v>
      </c>
      <c r="W25" s="136">
        <f t="shared" si="18"/>
        <v>16.5</v>
      </c>
      <c r="X25" s="136">
        <f t="shared" si="19"/>
        <v>17.5</v>
      </c>
      <c r="Y25" s="138"/>
      <c r="Z25" s="138"/>
      <c r="AA25" s="138"/>
      <c r="AB25" s="138"/>
      <c r="AC25" s="135" t="s">
        <v>24</v>
      </c>
      <c r="AD25" s="135"/>
      <c r="AE25" s="136"/>
      <c r="AF25" s="136"/>
      <c r="AG25" s="136" t="e">
        <f>AF25/AE25</f>
        <v>#DIV/0!</v>
      </c>
      <c r="AH25" s="136">
        <v>0</v>
      </c>
      <c r="AI25" s="133" t="e">
        <f>AH25/AE25</f>
        <v>#DIV/0!</v>
      </c>
      <c r="AK25" s="133" t="e">
        <f t="shared" si="20"/>
        <v>#DIV/0!</v>
      </c>
      <c r="AL25" s="136"/>
      <c r="AM25" s="136"/>
      <c r="AN25" s="136"/>
      <c r="AO25" s="136" t="e">
        <f>AN25/AM25</f>
        <v>#DIV/0!</v>
      </c>
      <c r="AP25" s="136">
        <v>0</v>
      </c>
      <c r="AQ25" s="133" t="e">
        <f t="shared" si="21"/>
        <v>#DIV/0!</v>
      </c>
      <c r="AU25" s="133" t="e">
        <f>(#REF!+AL25)/(#REF!+AL31)</f>
        <v>#REF!</v>
      </c>
      <c r="AV25" s="133" t="e">
        <f>#REF!/(AL25+#REF!)</f>
        <v>#REF!</v>
      </c>
      <c r="AW25" s="133" t="e">
        <f>AL25/(#REF!+AL25)</f>
        <v>#REF!</v>
      </c>
      <c r="AY25" s="136" t="e">
        <f>(#REF!*0.1)+(AE25*6)+(AK25*0.1)+(AM25*6)</f>
        <v>#REF!</v>
      </c>
      <c r="AZ25" s="136" t="e">
        <f>(#REF!*0.1)+(AE25*6)+(AJ25*1)+(AK25*0.1)+(AM25*6)</f>
        <v>#REF!</v>
      </c>
    </row>
    <row r="26" spans="1:52" x14ac:dyDescent="0.15">
      <c r="A26" s="135" t="s">
        <v>2355</v>
      </c>
      <c r="B26" s="147"/>
      <c r="C26" s="136"/>
      <c r="D26" s="136"/>
      <c r="E26" s="136" t="e">
        <f>D26/C26</f>
        <v>#DIV/0!</v>
      </c>
      <c r="F26" s="136"/>
      <c r="G26" s="133" t="e">
        <f>F26/C26</f>
        <v>#DIV/0!</v>
      </c>
      <c r="I26" s="133" t="e">
        <f t="shared" si="13"/>
        <v>#DIV/0!</v>
      </c>
      <c r="J26" s="136"/>
      <c r="K26" s="136"/>
      <c r="L26" s="136"/>
      <c r="M26" s="136" t="e">
        <f>L26/K26</f>
        <v>#DIV/0!</v>
      </c>
      <c r="N26" s="136">
        <v>0</v>
      </c>
      <c r="O26" s="133" t="e">
        <f t="shared" si="14"/>
        <v>#DIV/0!</v>
      </c>
      <c r="R26" s="135" t="s">
        <v>2356</v>
      </c>
      <c r="S26" s="133">
        <f t="shared" si="15"/>
        <v>0</v>
      </c>
      <c r="T26" s="133">
        <f t="shared" si="16"/>
        <v>0</v>
      </c>
      <c r="U26" s="133">
        <f t="shared" si="17"/>
        <v>0</v>
      </c>
      <c r="W26" s="136">
        <f t="shared" si="18"/>
        <v>0</v>
      </c>
      <c r="X26" s="136">
        <f t="shared" si="19"/>
        <v>0</v>
      </c>
      <c r="Y26" s="138"/>
      <c r="Z26" s="138"/>
      <c r="AA26" s="138"/>
      <c r="AB26" s="138"/>
      <c r="AC26" s="135" t="s">
        <v>443</v>
      </c>
      <c r="AD26" s="135"/>
      <c r="AE26" s="136"/>
      <c r="AF26" s="136"/>
      <c r="AG26" s="136" t="e">
        <f>AF26/AE26</f>
        <v>#DIV/0!</v>
      </c>
      <c r="AH26" s="136"/>
      <c r="AI26" s="133" t="e">
        <f>AH26/AE26</f>
        <v>#DIV/0!</v>
      </c>
      <c r="AK26" s="133" t="e">
        <f t="shared" si="20"/>
        <v>#DIV/0!</v>
      </c>
      <c r="AL26" s="136"/>
      <c r="AM26" s="136"/>
      <c r="AN26" s="136"/>
      <c r="AO26" s="136"/>
      <c r="AP26" s="136">
        <f>(AF26*0.1)+(AH26*6)+(AM26*0.1)+(AO26*6)</f>
        <v>0</v>
      </c>
      <c r="AQ26" s="133" t="e">
        <f t="shared" si="21"/>
        <v>#DIV/0!</v>
      </c>
      <c r="AU26" s="133" t="e">
        <f>(#REF!+AL26)/(#REF!+AL32)</f>
        <v>#REF!</v>
      </c>
      <c r="AV26" s="133" t="e">
        <f>#REF!/(AL26+#REF!)</f>
        <v>#REF!</v>
      </c>
      <c r="AW26" s="133" t="e">
        <f>AL26/(#REF!+AL26)</f>
        <v>#REF!</v>
      </c>
      <c r="AY26" s="136" t="e">
        <f>(#REF!*0.1)+(AE26*6)+(AI26*1)+(AJ26*0.1)+(AL26*6)</f>
        <v>#REF!</v>
      </c>
      <c r="AZ26" s="136" t="e">
        <f>(#REF!*0.1)+(AE26*6)+(AJ26*1)+(AK26*0.1)+(AM26*6)</f>
        <v>#REF!</v>
      </c>
    </row>
    <row r="27" spans="1:52" x14ac:dyDescent="0.15">
      <c r="A27" s="134" t="s">
        <v>44</v>
      </c>
      <c r="B27" s="134"/>
      <c r="C27" s="134">
        <f>SUM(C22:C26)</f>
        <v>338</v>
      </c>
      <c r="D27" s="134">
        <f t="shared" ref="D27:F27" si="22">SUM(D22:D26)</f>
        <v>1396</v>
      </c>
      <c r="E27" s="134"/>
      <c r="F27" s="134">
        <f t="shared" si="22"/>
        <v>12</v>
      </c>
      <c r="G27" s="134"/>
      <c r="H27" s="134"/>
      <c r="I27" s="134"/>
      <c r="J27" s="134">
        <f>SUM(J22:J26)</f>
        <v>102</v>
      </c>
      <c r="K27" s="134">
        <f t="shared" ref="K27:N27" si="23">SUM(K22:K26)</f>
        <v>75</v>
      </c>
      <c r="L27" s="134">
        <f t="shared" si="23"/>
        <v>516</v>
      </c>
      <c r="M27" s="134"/>
      <c r="N27" s="134">
        <f t="shared" si="23"/>
        <v>1</v>
      </c>
      <c r="O27" s="134"/>
      <c r="AC27" s="134" t="s">
        <v>44</v>
      </c>
      <c r="AD27" s="134"/>
      <c r="AE27" s="134">
        <f>SUM(AE22:AE26)</f>
        <v>304</v>
      </c>
      <c r="AF27" s="134">
        <f t="shared" ref="AF27" si="24">SUM(AF22:AF26)</f>
        <v>1513</v>
      </c>
      <c r="AG27" s="134"/>
      <c r="AH27" s="134">
        <f t="shared" ref="AH27" si="25">SUM(AH22:AH26)</f>
        <v>13</v>
      </c>
      <c r="AI27" s="134"/>
      <c r="AJ27" s="134"/>
      <c r="AK27" s="134"/>
      <c r="AL27" s="134">
        <f>SUM(AL22:AL26)</f>
        <v>98</v>
      </c>
      <c r="AM27" s="134">
        <f t="shared" ref="AM27:AN27" si="26">SUM(AM22:AM26)</f>
        <v>72</v>
      </c>
      <c r="AN27" s="134">
        <f t="shared" si="26"/>
        <v>491</v>
      </c>
      <c r="AO27" s="134"/>
      <c r="AP27" s="134">
        <f t="shared" ref="AP27" si="27">SUM(AP22:AP26)</f>
        <v>4</v>
      </c>
      <c r="AQ27" s="134"/>
    </row>
    <row r="28" spans="1:52" x14ac:dyDescent="0.15">
      <c r="A28" s="134"/>
      <c r="B28" s="138"/>
      <c r="C28" s="138"/>
      <c r="D28" s="138"/>
      <c r="E28" s="138"/>
      <c r="F28" s="138"/>
      <c r="G28" s="138"/>
      <c r="H28" s="134"/>
      <c r="I28" s="138"/>
      <c r="J28" s="138"/>
      <c r="K28" s="138"/>
      <c r="L28" s="138"/>
      <c r="M28" s="138"/>
      <c r="N28" s="138"/>
      <c r="AC28" s="134"/>
      <c r="AD28" s="138"/>
      <c r="AE28" s="138"/>
      <c r="AF28" s="138"/>
      <c r="AG28" s="138"/>
      <c r="AH28" s="138"/>
      <c r="AI28" s="138"/>
      <c r="AJ28" s="134"/>
      <c r="AK28" s="138"/>
      <c r="AL28" s="138"/>
      <c r="AM28" s="138"/>
      <c r="AN28" s="138"/>
      <c r="AO28" s="138"/>
      <c r="AP28" s="138"/>
    </row>
    <row r="29" spans="1:52" x14ac:dyDescent="0.15">
      <c r="B29" s="138"/>
      <c r="C29" s="138"/>
      <c r="D29" s="138"/>
      <c r="E29" s="138"/>
      <c r="F29" s="138"/>
      <c r="G29" s="138"/>
      <c r="H29" s="138"/>
      <c r="I29" s="138"/>
      <c r="J29" s="138"/>
      <c r="K29" s="138"/>
      <c r="L29" s="138"/>
      <c r="M29" s="138"/>
      <c r="AD29" s="138"/>
      <c r="AE29" s="138"/>
      <c r="AF29" s="138"/>
      <c r="AG29" s="138"/>
      <c r="AH29" s="138"/>
      <c r="AI29" s="138"/>
      <c r="AJ29" s="138"/>
      <c r="AK29" s="138"/>
      <c r="AL29" s="138"/>
      <c r="AM29" s="138"/>
      <c r="AN29" s="138"/>
      <c r="AO29" s="138"/>
    </row>
    <row r="30" spans="1:52" x14ac:dyDescent="0.15">
      <c r="A30" s="462" t="s">
        <v>52</v>
      </c>
      <c r="B30" s="462"/>
      <c r="C30" s="462"/>
      <c r="D30" s="462"/>
      <c r="E30" s="462"/>
      <c r="F30" s="462"/>
      <c r="G30" s="462"/>
      <c r="H30" s="138"/>
      <c r="I30" s="138"/>
      <c r="J30" s="462" t="s">
        <v>49</v>
      </c>
      <c r="K30" s="462"/>
      <c r="L30" s="462"/>
      <c r="M30" s="462"/>
      <c r="N30" s="462"/>
      <c r="R30" s="462" t="s">
        <v>50</v>
      </c>
      <c r="S30" s="462"/>
      <c r="T30" s="462"/>
      <c r="V30" s="462" t="s">
        <v>51</v>
      </c>
      <c r="W30" s="465"/>
      <c r="AC30" s="462" t="s">
        <v>52</v>
      </c>
      <c r="AD30" s="462"/>
      <c r="AE30" s="462"/>
      <c r="AF30" s="462"/>
      <c r="AG30" s="462"/>
      <c r="AH30" s="462"/>
      <c r="AI30" s="462"/>
      <c r="AJ30" s="138"/>
      <c r="AK30" s="138"/>
      <c r="AL30" s="462" t="s">
        <v>49</v>
      </c>
      <c r="AM30" s="462"/>
      <c r="AN30" s="462"/>
      <c r="AO30" s="462"/>
      <c r="AP30" s="462"/>
      <c r="AT30" s="462" t="s">
        <v>50</v>
      </c>
      <c r="AU30" s="462"/>
      <c r="AV30" s="462"/>
      <c r="AX30" s="462" t="s">
        <v>51</v>
      </c>
      <c r="AY30" s="465"/>
    </row>
    <row r="31" spans="1:52" x14ac:dyDescent="0.15">
      <c r="A31" s="134" t="s">
        <v>25</v>
      </c>
      <c r="B31" s="134" t="s">
        <v>66</v>
      </c>
      <c r="C31" s="134" t="s">
        <v>34</v>
      </c>
      <c r="D31" s="134" t="s">
        <v>17</v>
      </c>
      <c r="E31" s="134" t="s">
        <v>18</v>
      </c>
      <c r="F31" s="134" t="s">
        <v>19</v>
      </c>
      <c r="G31" s="134" t="s">
        <v>20</v>
      </c>
      <c r="H31" s="134" t="s">
        <v>6</v>
      </c>
      <c r="I31" s="134" t="s">
        <v>53</v>
      </c>
      <c r="K31" s="134" t="s">
        <v>10</v>
      </c>
      <c r="L31" s="134" t="s">
        <v>11</v>
      </c>
      <c r="M31" s="134" t="s">
        <v>12</v>
      </c>
      <c r="N31" s="134" t="s">
        <v>26</v>
      </c>
      <c r="O31" s="134" t="s">
        <v>7</v>
      </c>
      <c r="R31" s="134" t="s">
        <v>25</v>
      </c>
      <c r="S31" s="134" t="s">
        <v>47</v>
      </c>
      <c r="T31" s="134" t="s">
        <v>45</v>
      </c>
      <c r="U31" s="134" t="s">
        <v>46</v>
      </c>
      <c r="W31" s="134" t="s">
        <v>14</v>
      </c>
      <c r="X31" s="134" t="s">
        <v>21</v>
      </c>
      <c r="Y31" s="134"/>
      <c r="Z31" s="134"/>
      <c r="AC31" s="134" t="s">
        <v>25</v>
      </c>
      <c r="AD31" s="134" t="s">
        <v>66</v>
      </c>
      <c r="AE31" s="134" t="s">
        <v>34</v>
      </c>
      <c r="AF31" s="134" t="s">
        <v>17</v>
      </c>
      <c r="AG31" s="134" t="s">
        <v>18</v>
      </c>
      <c r="AH31" s="134" t="s">
        <v>19</v>
      </c>
      <c r="AI31" s="134" t="s">
        <v>20</v>
      </c>
      <c r="AJ31" s="134" t="s">
        <v>6</v>
      </c>
      <c r="AK31" s="134" t="s">
        <v>53</v>
      </c>
      <c r="AM31" s="134" t="s">
        <v>10</v>
      </c>
      <c r="AN31" s="134" t="s">
        <v>11</v>
      </c>
      <c r="AO31" s="134" t="s">
        <v>12</v>
      </c>
      <c r="AP31" s="134" t="s">
        <v>26</v>
      </c>
      <c r="AQ31" s="134" t="s">
        <v>7</v>
      </c>
      <c r="AU31" s="134" t="s">
        <v>47</v>
      </c>
      <c r="AV31" s="134" t="s">
        <v>45</v>
      </c>
      <c r="AW31" s="134" t="s">
        <v>46</v>
      </c>
      <c r="AY31" s="134" t="s">
        <v>14</v>
      </c>
      <c r="AZ31" s="134" t="s">
        <v>21</v>
      </c>
    </row>
    <row r="32" spans="1:52" x14ac:dyDescent="0.15">
      <c r="A32" s="135" t="s">
        <v>664</v>
      </c>
      <c r="B32" s="136">
        <v>16</v>
      </c>
      <c r="C32" s="133">
        <f>E32/D32</f>
        <v>0.6223776223776224</v>
      </c>
      <c r="D32" s="136">
        <v>143</v>
      </c>
      <c r="E32" s="136">
        <v>89</v>
      </c>
      <c r="F32" s="136">
        <v>1045</v>
      </c>
      <c r="G32" s="136">
        <f t="shared" ref="G32:G33" si="28">F32/E32</f>
        <v>11.741573033707866</v>
      </c>
      <c r="H32" s="136">
        <v>4</v>
      </c>
      <c r="I32" s="133">
        <f>H32/E32</f>
        <v>4.49438202247191E-2</v>
      </c>
      <c r="K32" s="136">
        <v>4</v>
      </c>
      <c r="L32" s="136">
        <v>24</v>
      </c>
      <c r="M32" s="148">
        <f t="shared" ref="M32:M37" si="29">L32/K32</f>
        <v>6</v>
      </c>
      <c r="N32" s="136">
        <v>0</v>
      </c>
      <c r="O32" s="133">
        <f>N32/K32</f>
        <v>0</v>
      </c>
      <c r="R32" s="141" t="s">
        <v>490</v>
      </c>
      <c r="S32" s="149">
        <f>(D32+K32)/($C$27+$K$27+$M$17+$D$47+$K$47)</f>
        <v>0.2286158631415241</v>
      </c>
      <c r="T32" s="149">
        <f>D32/($D$17)</f>
        <v>0.33886255924170616</v>
      </c>
      <c r="U32" s="149">
        <f>K32/($M$17+$C$27+$K$38+$K$47)</f>
        <v>8.7527352297592995E-3</v>
      </c>
      <c r="W32" s="136">
        <f>(F32*0.1)+(H32*6)+(L32*0.1)+(N32*6)</f>
        <v>130.9</v>
      </c>
      <c r="X32" s="136">
        <f>(E32*1)+(F32*0.1)+(H32*6)+(L32*0.1)+(N32*6)</f>
        <v>219.9</v>
      </c>
      <c r="Y32" s="138"/>
      <c r="Z32" s="138"/>
      <c r="AC32" s="135" t="s">
        <v>71</v>
      </c>
      <c r="AD32" s="135"/>
      <c r="AE32" s="133">
        <f>AG32/AF32</f>
        <v>0.60747663551401865</v>
      </c>
      <c r="AF32" s="136">
        <v>107</v>
      </c>
      <c r="AG32" s="136">
        <v>65</v>
      </c>
      <c r="AH32" s="136">
        <v>710</v>
      </c>
      <c r="AI32" s="136">
        <f t="shared" ref="AI32:AI36" si="30">AH32/AG32</f>
        <v>10.923076923076923</v>
      </c>
      <c r="AJ32" s="136">
        <v>6</v>
      </c>
      <c r="AK32" s="133">
        <f>AJ32/AG32</f>
        <v>9.2307692307692313E-2</v>
      </c>
      <c r="AM32" s="136">
        <v>0</v>
      </c>
      <c r="AN32" s="136">
        <v>0</v>
      </c>
      <c r="AO32" s="148" t="e">
        <f t="shared" ref="AO32:AO37" si="31">AN32/AM32</f>
        <v>#DIV/0!</v>
      </c>
      <c r="AP32" s="136">
        <v>0</v>
      </c>
      <c r="AQ32" s="133" t="e">
        <f>AP32/AM32</f>
        <v>#DIV/0!</v>
      </c>
      <c r="AU32" s="149" t="e">
        <f>(#REF!+AJ32)/(#REF!+AJ35)</f>
        <v>#REF!</v>
      </c>
      <c r="AV32" s="149" t="e">
        <f>#REF!/(AJ32+#REF!)</f>
        <v>#REF!</v>
      </c>
      <c r="AW32" s="149" t="e">
        <f>AJ32/(#REF!+AJ32)</f>
        <v>#REF!</v>
      </c>
      <c r="AY32" s="136">
        <f>(AH32*0.1)+(AJ32*6)+(AN32*0.1)+(AP32*6)</f>
        <v>107</v>
      </c>
      <c r="AZ32" s="136">
        <f>(AG32*1)+(AH32*0.1)+(AJ32*6)+(AN32*0.1)+(AP32*6)</f>
        <v>172</v>
      </c>
    </row>
    <row r="33" spans="1:52" x14ac:dyDescent="0.15">
      <c r="A33" s="135"/>
      <c r="B33" s="136"/>
      <c r="C33" s="133" t="e">
        <f t="shared" ref="C33:C37" si="32">E33/D33</f>
        <v>#DIV/0!</v>
      </c>
      <c r="D33" s="136">
        <v>0</v>
      </c>
      <c r="E33" s="136"/>
      <c r="F33" s="136"/>
      <c r="G33" s="136" t="e">
        <f t="shared" si="28"/>
        <v>#DIV/0!</v>
      </c>
      <c r="H33" s="136">
        <v>1</v>
      </c>
      <c r="I33" s="133" t="e">
        <f t="shared" ref="I33:I37" si="33">H33/E33</f>
        <v>#DIV/0!</v>
      </c>
      <c r="K33" s="136"/>
      <c r="L33" s="136"/>
      <c r="M33" s="148" t="e">
        <f t="shared" si="29"/>
        <v>#DIV/0!</v>
      </c>
      <c r="N33" s="136"/>
      <c r="O33" s="133" t="e">
        <f t="shared" ref="O33:O37" si="34">N33/K33</f>
        <v>#DIV/0!</v>
      </c>
      <c r="R33" s="141"/>
      <c r="S33" s="149">
        <f t="shared" ref="S33:S37" si="35">(D33+K33)/($C$27+$K$27+$M$17+$D$47+$K$47)</f>
        <v>0</v>
      </c>
      <c r="T33" s="149">
        <f t="shared" ref="T33:T37" si="36">D33/($D$17)</f>
        <v>0</v>
      </c>
      <c r="U33" s="149">
        <f t="shared" ref="U33:U37" si="37">K33/($M$17+$C$27+$K$38+$K$47)</f>
        <v>0</v>
      </c>
      <c r="W33" s="136">
        <f t="shared" ref="W33:W37" si="38">(F33*0.1)+(H33*6)+(L33*0.1)+(N33*6)</f>
        <v>6</v>
      </c>
      <c r="X33" s="136">
        <f t="shared" ref="X33:X37" si="39">(E33*1)+(F33*0.1)+(H33*6)+(L33*0.1)+(N33*6)</f>
        <v>6</v>
      </c>
      <c r="Y33" s="138"/>
      <c r="Z33" s="138"/>
      <c r="AC33" s="135" t="s">
        <v>27</v>
      </c>
      <c r="AD33" s="135"/>
      <c r="AE33" s="133">
        <f t="shared" ref="AE33:AE37" si="40">AG33/AF33</f>
        <v>0.6333333333333333</v>
      </c>
      <c r="AF33" s="136">
        <v>120</v>
      </c>
      <c r="AG33" s="136">
        <v>76</v>
      </c>
      <c r="AH33" s="136">
        <v>892</v>
      </c>
      <c r="AI33" s="136">
        <f t="shared" si="30"/>
        <v>11.736842105263158</v>
      </c>
      <c r="AJ33" s="136">
        <v>5</v>
      </c>
      <c r="AK33" s="133">
        <f t="shared" ref="AK33:AK37" si="41">AJ33/AG33</f>
        <v>6.5789473684210523E-2</v>
      </c>
      <c r="AM33" s="136">
        <v>12</v>
      </c>
      <c r="AN33" s="136">
        <v>108</v>
      </c>
      <c r="AO33" s="148">
        <f t="shared" si="31"/>
        <v>9</v>
      </c>
      <c r="AP33" s="136">
        <v>0</v>
      </c>
      <c r="AQ33" s="133">
        <f t="shared" ref="AQ33:AQ37" si="42">AP33/AM33</f>
        <v>0</v>
      </c>
      <c r="AU33" s="149" t="e">
        <f>(#REF!+AJ33)/(#REF!+AJ36)</f>
        <v>#REF!</v>
      </c>
      <c r="AV33" s="149" t="e">
        <f>#REF!/(AJ33+#REF!)</f>
        <v>#REF!</v>
      </c>
      <c r="AW33" s="149" t="e">
        <f>AJ33/(#REF!+AJ33)</f>
        <v>#REF!</v>
      </c>
      <c r="AY33" s="136">
        <f>(AH33*0.1)+(AJ33*6)+(AN33*0.1)+(AP33*6)</f>
        <v>130</v>
      </c>
      <c r="AZ33" s="136">
        <f>(AG33*1)+(AH33*0.1)+(AJ33*6)+(AN33*0.1)+(AP33*6)</f>
        <v>206</v>
      </c>
    </row>
    <row r="34" spans="1:52" x14ac:dyDescent="0.15">
      <c r="A34" s="135" t="s">
        <v>2118</v>
      </c>
      <c r="B34" s="136">
        <v>13</v>
      </c>
      <c r="C34" s="133">
        <f t="shared" si="32"/>
        <v>0.70731707317073167</v>
      </c>
      <c r="D34" s="136">
        <v>41</v>
      </c>
      <c r="E34" s="136">
        <v>29</v>
      </c>
      <c r="F34" s="136">
        <v>292</v>
      </c>
      <c r="G34" s="136">
        <f t="shared" ref="G34:G37" si="43">F34/E34</f>
        <v>10.068965517241379</v>
      </c>
      <c r="H34" s="136">
        <v>2</v>
      </c>
      <c r="I34" s="133">
        <f t="shared" si="33"/>
        <v>6.8965517241379309E-2</v>
      </c>
      <c r="K34" s="136"/>
      <c r="L34" s="136"/>
      <c r="M34" s="148" t="e">
        <f t="shared" si="29"/>
        <v>#DIV/0!</v>
      </c>
      <c r="N34" s="136"/>
      <c r="O34" s="133" t="e">
        <f t="shared" si="34"/>
        <v>#DIV/0!</v>
      </c>
      <c r="R34" s="141" t="s">
        <v>2685</v>
      </c>
      <c r="S34" s="149">
        <f t="shared" si="35"/>
        <v>6.3763608087091764E-2</v>
      </c>
      <c r="T34" s="149">
        <f t="shared" si="36"/>
        <v>9.7156398104265407E-2</v>
      </c>
      <c r="U34" s="149">
        <f t="shared" si="37"/>
        <v>0</v>
      </c>
      <c r="W34" s="136">
        <f t="shared" si="38"/>
        <v>41.2</v>
      </c>
      <c r="X34" s="136">
        <f t="shared" si="39"/>
        <v>70.2</v>
      </c>
      <c r="Y34" s="138"/>
      <c r="Z34" s="138"/>
      <c r="AC34" s="135" t="s">
        <v>28</v>
      </c>
      <c r="AD34" s="135"/>
      <c r="AE34" s="133">
        <f t="shared" si="40"/>
        <v>0.55000000000000004</v>
      </c>
      <c r="AF34" s="136">
        <v>40</v>
      </c>
      <c r="AG34" s="136">
        <v>22</v>
      </c>
      <c r="AH34" s="136">
        <v>325</v>
      </c>
      <c r="AI34" s="136">
        <f t="shared" si="30"/>
        <v>14.772727272727273</v>
      </c>
      <c r="AJ34" s="136">
        <v>2</v>
      </c>
      <c r="AK34" s="133">
        <f t="shared" si="41"/>
        <v>9.0909090909090912E-2</v>
      </c>
      <c r="AM34" s="136">
        <v>5</v>
      </c>
      <c r="AN34" s="136">
        <v>20</v>
      </c>
      <c r="AO34" s="148">
        <f t="shared" si="31"/>
        <v>4</v>
      </c>
      <c r="AP34" s="136">
        <v>0</v>
      </c>
      <c r="AQ34" s="133">
        <f t="shared" si="42"/>
        <v>0</v>
      </c>
      <c r="AU34" s="149" t="e">
        <f>(#REF!+AJ34)/(#REF!+AJ37)</f>
        <v>#REF!</v>
      </c>
      <c r="AV34" s="149" t="e">
        <f>#REF!/(AJ34+#REF!)</f>
        <v>#REF!</v>
      </c>
      <c r="AW34" s="149" t="e">
        <f>AJ34/(#REF!+AJ34)</f>
        <v>#REF!</v>
      </c>
      <c r="AY34" s="136">
        <f>(AH34*0.1)+(AJ34*6)+(AN34*0.1)+(AP34*6)</f>
        <v>46.5</v>
      </c>
      <c r="AZ34" s="136">
        <f>(AG34*1)+(AH34*0.1)+(AJ34*6)+(AN34*0.1)+(AP34*6)</f>
        <v>68.5</v>
      </c>
    </row>
    <row r="35" spans="1:52" x14ac:dyDescent="0.15">
      <c r="A35" s="135" t="s">
        <v>665</v>
      </c>
      <c r="B35" s="136">
        <v>15</v>
      </c>
      <c r="C35" s="133">
        <f t="shared" si="32"/>
        <v>0.74647887323943662</v>
      </c>
      <c r="D35" s="136">
        <v>71</v>
      </c>
      <c r="E35" s="136">
        <v>53</v>
      </c>
      <c r="F35" s="136">
        <v>486</v>
      </c>
      <c r="G35" s="136">
        <f t="shared" si="43"/>
        <v>9.1698113207547163</v>
      </c>
      <c r="H35" s="136">
        <v>2</v>
      </c>
      <c r="I35" s="133">
        <f t="shared" si="33"/>
        <v>3.7735849056603772E-2</v>
      </c>
      <c r="K35" s="136">
        <v>3</v>
      </c>
      <c r="L35" s="136">
        <v>18</v>
      </c>
      <c r="M35" s="148">
        <f t="shared" si="29"/>
        <v>6</v>
      </c>
      <c r="N35" s="136">
        <v>0</v>
      </c>
      <c r="O35" s="133">
        <f t="shared" si="34"/>
        <v>0</v>
      </c>
      <c r="R35" s="141" t="s">
        <v>491</v>
      </c>
      <c r="S35" s="149">
        <f t="shared" si="35"/>
        <v>0.11508553654743391</v>
      </c>
      <c r="T35" s="149">
        <f t="shared" si="36"/>
        <v>0.16824644549763032</v>
      </c>
      <c r="U35" s="149">
        <f t="shared" si="37"/>
        <v>6.5645514223194746E-3</v>
      </c>
      <c r="W35" s="136">
        <f t="shared" si="38"/>
        <v>62.4</v>
      </c>
      <c r="X35" s="136">
        <f t="shared" si="39"/>
        <v>115.39999999999999</v>
      </c>
      <c r="Y35" s="138"/>
      <c r="Z35" s="138"/>
      <c r="AC35" s="135" t="s">
        <v>29</v>
      </c>
      <c r="AD35" s="135"/>
      <c r="AE35" s="133">
        <f t="shared" si="40"/>
        <v>0.66206896551724137</v>
      </c>
      <c r="AF35" s="136">
        <v>145</v>
      </c>
      <c r="AG35" s="136">
        <v>96</v>
      </c>
      <c r="AH35" s="136">
        <v>1098</v>
      </c>
      <c r="AI35" s="136">
        <f t="shared" si="30"/>
        <v>11.4375</v>
      </c>
      <c r="AJ35" s="136">
        <v>7</v>
      </c>
      <c r="AK35" s="133">
        <f t="shared" si="41"/>
        <v>7.2916666666666671E-2</v>
      </c>
      <c r="AM35" s="136">
        <v>0</v>
      </c>
      <c r="AN35" s="136">
        <v>0</v>
      </c>
      <c r="AO35" s="148" t="e">
        <f t="shared" si="31"/>
        <v>#DIV/0!</v>
      </c>
      <c r="AP35" s="136">
        <v>0</v>
      </c>
      <c r="AQ35" s="133" t="e">
        <f t="shared" si="42"/>
        <v>#DIV/0!</v>
      </c>
      <c r="AU35" s="149" t="e">
        <f>(#REF!+AJ35)/(#REF!+AJ38)</f>
        <v>#REF!</v>
      </c>
      <c r="AV35" s="149" t="e">
        <f>#REF!/(AJ35+#REF!)</f>
        <v>#REF!</v>
      </c>
      <c r="AW35" s="149" t="e">
        <f>AJ35/(#REF!+AJ35)</f>
        <v>#REF!</v>
      </c>
      <c r="AY35" s="136">
        <f>(AH35*0.1)+(AJ35*6)+(AN35*0.1)+(AP35*6)</f>
        <v>151.80000000000001</v>
      </c>
      <c r="AZ35" s="136">
        <f>(AG35*1)+(AH35*0.1)+(AJ35*6)+(AN35*0.1)+(AP35*6)</f>
        <v>247.8</v>
      </c>
    </row>
    <row r="36" spans="1:52" x14ac:dyDescent="0.15">
      <c r="A36" s="135" t="s">
        <v>666</v>
      </c>
      <c r="B36" s="136">
        <v>12</v>
      </c>
      <c r="C36" s="133">
        <f t="shared" si="32"/>
        <v>0.67088607594936711</v>
      </c>
      <c r="D36" s="136">
        <v>79</v>
      </c>
      <c r="E36" s="136">
        <v>53</v>
      </c>
      <c r="F36" s="136">
        <v>535</v>
      </c>
      <c r="G36" s="136">
        <f t="shared" si="43"/>
        <v>10.09433962264151</v>
      </c>
      <c r="H36" s="136">
        <v>2</v>
      </c>
      <c r="I36" s="133">
        <f t="shared" si="33"/>
        <v>3.7735849056603772E-2</v>
      </c>
      <c r="K36" s="136">
        <v>6</v>
      </c>
      <c r="L36" s="136">
        <v>18</v>
      </c>
      <c r="M36" s="148">
        <f t="shared" si="29"/>
        <v>3</v>
      </c>
      <c r="N36" s="136">
        <v>0</v>
      </c>
      <c r="O36" s="133">
        <f t="shared" si="34"/>
        <v>0</v>
      </c>
      <c r="R36" s="141" t="s">
        <v>72</v>
      </c>
      <c r="S36" s="149">
        <f t="shared" si="35"/>
        <v>0.13219284603421461</v>
      </c>
      <c r="T36" s="149">
        <f t="shared" si="36"/>
        <v>0.1872037914691943</v>
      </c>
      <c r="U36" s="149">
        <f t="shared" si="37"/>
        <v>1.3129102844638949E-2</v>
      </c>
      <c r="W36" s="136">
        <f t="shared" si="38"/>
        <v>67.3</v>
      </c>
      <c r="X36" s="136">
        <f t="shared" si="39"/>
        <v>120.3</v>
      </c>
      <c r="Y36" s="138"/>
      <c r="Z36" s="138"/>
      <c r="AC36" s="135" t="s">
        <v>30</v>
      </c>
      <c r="AD36" s="135"/>
      <c r="AE36" s="133">
        <f t="shared" si="40"/>
        <v>0.6</v>
      </c>
      <c r="AF36" s="136">
        <v>10</v>
      </c>
      <c r="AG36" s="136">
        <v>6</v>
      </c>
      <c r="AH36" s="136">
        <v>100</v>
      </c>
      <c r="AI36" s="136">
        <f t="shared" si="30"/>
        <v>16.666666666666668</v>
      </c>
      <c r="AJ36" s="136">
        <v>0</v>
      </c>
      <c r="AK36" s="133">
        <f t="shared" si="41"/>
        <v>0</v>
      </c>
      <c r="AM36" s="136">
        <v>0</v>
      </c>
      <c r="AN36" s="136">
        <v>0</v>
      </c>
      <c r="AO36" s="148" t="e">
        <f t="shared" si="31"/>
        <v>#DIV/0!</v>
      </c>
      <c r="AP36" s="136">
        <v>0</v>
      </c>
      <c r="AQ36" s="133" t="e">
        <f t="shared" si="42"/>
        <v>#DIV/0!</v>
      </c>
      <c r="AU36" s="149" t="e">
        <f>(#REF!+AJ36)/(#REF!+AI41)</f>
        <v>#REF!</v>
      </c>
      <c r="AV36" s="149" t="e">
        <f>#REF!/(AJ36+#REF!)</f>
        <v>#REF!</v>
      </c>
      <c r="AW36" s="149" t="e">
        <f>AJ36/(#REF!+AJ36)</f>
        <v>#REF!</v>
      </c>
      <c r="AY36" s="136">
        <f>(AH36*0.1)+(AJ36*6)+(AN36*0.1)+(AP36*6)</f>
        <v>10</v>
      </c>
      <c r="AZ36" s="136">
        <f>(AG36*1)+(AH36*0.1)+(AJ36*6)+(AN36*0.1)+(AP36*6)</f>
        <v>16</v>
      </c>
    </row>
    <row r="37" spans="1:52" x14ac:dyDescent="0.15">
      <c r="A37" s="135" t="s">
        <v>2676</v>
      </c>
      <c r="B37" s="136">
        <v>12</v>
      </c>
      <c r="C37" s="133">
        <f t="shared" si="32"/>
        <v>0.56451612903225812</v>
      </c>
      <c r="D37" s="136">
        <v>62</v>
      </c>
      <c r="E37" s="136">
        <v>35</v>
      </c>
      <c r="F37" s="136">
        <v>448</v>
      </c>
      <c r="G37" s="136">
        <f t="shared" si="43"/>
        <v>12.8</v>
      </c>
      <c r="H37" s="136">
        <v>2</v>
      </c>
      <c r="I37" s="133">
        <f t="shared" si="33"/>
        <v>5.7142857142857141E-2</v>
      </c>
      <c r="K37" s="136"/>
      <c r="L37" s="136"/>
      <c r="M37" s="148" t="e">
        <f t="shared" si="29"/>
        <v>#DIV/0!</v>
      </c>
      <c r="N37" s="136"/>
      <c r="O37" s="133" t="e">
        <f t="shared" si="34"/>
        <v>#DIV/0!</v>
      </c>
      <c r="R37" s="135" t="s">
        <v>2684</v>
      </c>
      <c r="S37" s="149">
        <f t="shared" si="35"/>
        <v>9.6423017107309481E-2</v>
      </c>
      <c r="T37" s="149">
        <f t="shared" si="36"/>
        <v>0.14691943127962084</v>
      </c>
      <c r="U37" s="149">
        <f t="shared" si="37"/>
        <v>0</v>
      </c>
      <c r="W37" s="136">
        <f t="shared" si="38"/>
        <v>56.800000000000004</v>
      </c>
      <c r="X37" s="136">
        <f t="shared" si="39"/>
        <v>91.800000000000011</v>
      </c>
      <c r="Y37" s="138"/>
      <c r="Z37" s="138"/>
      <c r="AC37" s="135" t="s">
        <v>72</v>
      </c>
      <c r="AD37" s="135"/>
      <c r="AE37" s="133" t="e">
        <f t="shared" si="40"/>
        <v>#DIV/0!</v>
      </c>
      <c r="AF37" s="136"/>
      <c r="AG37" s="136"/>
      <c r="AH37" s="136"/>
      <c r="AI37" s="136"/>
      <c r="AJ37" s="136"/>
      <c r="AK37" s="133" t="e">
        <f t="shared" si="41"/>
        <v>#DIV/0!</v>
      </c>
      <c r="AM37" s="136"/>
      <c r="AN37" s="136"/>
      <c r="AO37" s="148" t="e">
        <f t="shared" si="31"/>
        <v>#DIV/0!</v>
      </c>
      <c r="AP37" s="136"/>
      <c r="AQ37" s="133" t="e">
        <f t="shared" si="42"/>
        <v>#DIV/0!</v>
      </c>
      <c r="AU37" s="149" t="e">
        <f>(#REF!+AJ37)/(#REF!+AJ42)</f>
        <v>#REF!</v>
      </c>
      <c r="AV37" s="149" t="e">
        <f>#REF!/(AJ37+#REF!)</f>
        <v>#REF!</v>
      </c>
      <c r="AW37" s="149" t="e">
        <f>AJ37/(#REF!+AJ37)</f>
        <v>#REF!</v>
      </c>
      <c r="AY37" s="136"/>
      <c r="AZ37" s="136"/>
    </row>
    <row r="38" spans="1:52" x14ac:dyDescent="0.15">
      <c r="A38" s="134" t="s">
        <v>44</v>
      </c>
      <c r="B38" s="134"/>
      <c r="C38" s="130"/>
      <c r="D38" s="134">
        <f>SUM(D32:D37)</f>
        <v>396</v>
      </c>
      <c r="E38" s="134">
        <f t="shared" ref="E38:H38" si="44">SUM(E32:E37)</f>
        <v>259</v>
      </c>
      <c r="F38" s="134">
        <f t="shared" si="44"/>
        <v>2806</v>
      </c>
      <c r="G38" s="134"/>
      <c r="H38" s="134">
        <f t="shared" si="44"/>
        <v>13</v>
      </c>
      <c r="I38" s="134"/>
      <c r="J38" s="134"/>
      <c r="K38" s="134">
        <f>SUM(K32:K37)</f>
        <v>13</v>
      </c>
      <c r="L38" s="134">
        <f t="shared" ref="L38:N38" si="45">SUM(L32:L37)</f>
        <v>60</v>
      </c>
      <c r="M38" s="134"/>
      <c r="N38" s="134">
        <f t="shared" si="45"/>
        <v>0</v>
      </c>
      <c r="O38" s="134"/>
      <c r="AC38" s="134" t="s">
        <v>44</v>
      </c>
      <c r="AD38" s="134"/>
      <c r="AE38" s="130"/>
      <c r="AF38" s="134">
        <f>SUM(AF32:AF37)</f>
        <v>422</v>
      </c>
      <c r="AG38" s="134">
        <f t="shared" ref="AG38:AH38" si="46">SUM(AG32:AG37)</f>
        <v>265</v>
      </c>
      <c r="AH38" s="134">
        <f t="shared" si="46"/>
        <v>3125</v>
      </c>
      <c r="AI38" s="134"/>
      <c r="AJ38" s="134">
        <f t="shared" ref="AJ38" si="47">SUM(AJ32:AJ37)</f>
        <v>20</v>
      </c>
      <c r="AK38" s="134"/>
      <c r="AL38" s="134"/>
      <c r="AM38" s="134">
        <f>SUM(AM32:AM37)</f>
        <v>17</v>
      </c>
      <c r="AN38" s="134">
        <f t="shared" ref="AN38" si="48">SUM(AN32:AN37)</f>
        <v>128</v>
      </c>
      <c r="AO38" s="134"/>
      <c r="AP38" s="134">
        <f t="shared" ref="AP38" si="49">SUM(AP32:AP37)</f>
        <v>0</v>
      </c>
      <c r="AQ38" s="134"/>
    </row>
    <row r="39" spans="1:52" x14ac:dyDescent="0.15">
      <c r="A39" s="134"/>
      <c r="C39" s="138"/>
      <c r="D39" s="138"/>
      <c r="E39" s="138"/>
      <c r="F39" s="138"/>
      <c r="G39" s="138"/>
      <c r="H39" s="138"/>
      <c r="I39" s="138"/>
      <c r="J39" s="138"/>
      <c r="K39" s="138"/>
      <c r="L39" s="138"/>
      <c r="AC39" s="134"/>
      <c r="AE39" s="138"/>
      <c r="AF39" s="138"/>
      <c r="AG39" s="138"/>
      <c r="AH39" s="138"/>
      <c r="AI39" s="138"/>
      <c r="AJ39" s="138"/>
      <c r="AK39" s="138"/>
      <c r="AL39" s="138"/>
      <c r="AM39" s="138"/>
      <c r="AN39" s="138"/>
    </row>
    <row r="40" spans="1:52" x14ac:dyDescent="0.15">
      <c r="A40" s="134"/>
      <c r="C40" s="138"/>
      <c r="D40" s="138"/>
      <c r="E40" s="138"/>
      <c r="F40" s="138"/>
      <c r="G40" s="138"/>
      <c r="H40" s="138"/>
      <c r="I40" s="138"/>
      <c r="J40" s="138"/>
      <c r="K40" s="138"/>
      <c r="L40" s="138"/>
      <c r="AC40" s="134"/>
      <c r="AE40" s="138"/>
      <c r="AF40" s="138"/>
      <c r="AG40" s="138"/>
      <c r="AH40" s="138"/>
      <c r="AI40" s="138"/>
      <c r="AJ40" s="138"/>
      <c r="AK40" s="138"/>
      <c r="AL40" s="138"/>
      <c r="AM40" s="138"/>
      <c r="AN40" s="138"/>
    </row>
    <row r="41" spans="1:52" x14ac:dyDescent="0.15">
      <c r="A41" s="462" t="s">
        <v>52</v>
      </c>
      <c r="B41" s="462"/>
      <c r="C41" s="462"/>
      <c r="D41" s="462"/>
      <c r="E41" s="462"/>
      <c r="F41" s="462"/>
      <c r="G41" s="462"/>
      <c r="H41" s="138"/>
      <c r="I41" s="138"/>
      <c r="J41" s="462" t="s">
        <v>49</v>
      </c>
      <c r="K41" s="462"/>
      <c r="L41" s="462"/>
      <c r="M41" s="462"/>
      <c r="N41" s="462"/>
      <c r="R41" s="462" t="s">
        <v>50</v>
      </c>
      <c r="S41" s="462"/>
      <c r="T41" s="462"/>
      <c r="V41" s="462" t="s">
        <v>51</v>
      </c>
      <c r="W41" s="465"/>
      <c r="AC41" s="462" t="s">
        <v>52</v>
      </c>
      <c r="AD41" s="462"/>
      <c r="AE41" s="462"/>
      <c r="AF41" s="462"/>
      <c r="AG41" s="462"/>
      <c r="AH41" s="462"/>
      <c r="AI41" s="462"/>
      <c r="AJ41" s="138"/>
      <c r="AK41" s="138"/>
      <c r="AL41" s="462" t="s">
        <v>49</v>
      </c>
      <c r="AM41" s="462"/>
      <c r="AN41" s="462"/>
      <c r="AO41" s="462"/>
      <c r="AP41" s="462"/>
      <c r="AT41" s="462" t="s">
        <v>50</v>
      </c>
      <c r="AU41" s="462"/>
      <c r="AV41" s="462"/>
      <c r="AX41" s="462" t="s">
        <v>51</v>
      </c>
      <c r="AY41" s="465"/>
    </row>
    <row r="42" spans="1:52" x14ac:dyDescent="0.15">
      <c r="A42" s="134" t="s">
        <v>31</v>
      </c>
      <c r="B42" s="134" t="s">
        <v>66</v>
      </c>
      <c r="C42" s="134" t="s">
        <v>34</v>
      </c>
      <c r="D42" s="134" t="s">
        <v>17</v>
      </c>
      <c r="E42" s="134" t="s">
        <v>18</v>
      </c>
      <c r="F42" s="134" t="s">
        <v>19</v>
      </c>
      <c r="G42" s="134" t="s">
        <v>20</v>
      </c>
      <c r="H42" s="134" t="s">
        <v>6</v>
      </c>
      <c r="I42" s="134" t="s">
        <v>53</v>
      </c>
      <c r="K42" s="134" t="s">
        <v>10</v>
      </c>
      <c r="L42" s="134" t="s">
        <v>11</v>
      </c>
      <c r="M42" s="134" t="s">
        <v>12</v>
      </c>
      <c r="N42" s="134" t="s">
        <v>54</v>
      </c>
      <c r="O42" s="134" t="s">
        <v>7</v>
      </c>
      <c r="R42" s="134" t="s">
        <v>31</v>
      </c>
      <c r="S42" s="134" t="s">
        <v>47</v>
      </c>
      <c r="T42" s="134" t="s">
        <v>45</v>
      </c>
      <c r="U42" s="134" t="s">
        <v>46</v>
      </c>
      <c r="W42" s="134" t="s">
        <v>14</v>
      </c>
      <c r="X42" s="134" t="s">
        <v>21</v>
      </c>
      <c r="Y42" s="134"/>
      <c r="Z42" s="134"/>
      <c r="AC42" s="134" t="s">
        <v>31</v>
      </c>
      <c r="AD42" s="134" t="s">
        <v>66</v>
      </c>
      <c r="AE42" s="134" t="s">
        <v>34</v>
      </c>
      <c r="AF42" s="134" t="s">
        <v>17</v>
      </c>
      <c r="AG42" s="134" t="s">
        <v>18</v>
      </c>
      <c r="AH42" s="134" t="s">
        <v>19</v>
      </c>
      <c r="AI42" s="134" t="s">
        <v>20</v>
      </c>
      <c r="AJ42" s="134" t="s">
        <v>6</v>
      </c>
      <c r="AK42" s="134" t="s">
        <v>53</v>
      </c>
      <c r="AM42" s="134" t="s">
        <v>10</v>
      </c>
      <c r="AN42" s="134" t="s">
        <v>11</v>
      </c>
      <c r="AO42" s="134" t="s">
        <v>12</v>
      </c>
      <c r="AP42" s="134" t="s">
        <v>54</v>
      </c>
      <c r="AQ42" s="134" t="s">
        <v>7</v>
      </c>
      <c r="AU42" s="134" t="s">
        <v>47</v>
      </c>
      <c r="AV42" s="134" t="s">
        <v>45</v>
      </c>
      <c r="AW42" s="134" t="s">
        <v>46</v>
      </c>
      <c r="AY42" s="134" t="s">
        <v>14</v>
      </c>
      <c r="AZ42" s="134" t="s">
        <v>21</v>
      </c>
    </row>
    <row r="43" spans="1:52" x14ac:dyDescent="0.15">
      <c r="A43" s="135" t="s">
        <v>667</v>
      </c>
      <c r="B43" s="136">
        <v>17</v>
      </c>
      <c r="C43" s="133">
        <f>E43/D43</f>
        <v>0.70370370370370372</v>
      </c>
      <c r="D43" s="136">
        <v>54</v>
      </c>
      <c r="E43" s="136">
        <v>38</v>
      </c>
      <c r="F43" s="136">
        <v>447</v>
      </c>
      <c r="G43" s="136">
        <f>F43/E43</f>
        <v>11.763157894736842</v>
      </c>
      <c r="H43" s="136">
        <v>3</v>
      </c>
      <c r="I43" s="133">
        <f>H43/E43</f>
        <v>7.8947368421052627E-2</v>
      </c>
      <c r="K43" s="136">
        <v>0</v>
      </c>
      <c r="L43" s="136">
        <v>0</v>
      </c>
      <c r="M43" s="136">
        <v>0</v>
      </c>
      <c r="N43" s="136">
        <v>0</v>
      </c>
      <c r="O43" s="133" t="e">
        <f>N43/K43</f>
        <v>#DIV/0!</v>
      </c>
      <c r="R43" s="135" t="s">
        <v>492</v>
      </c>
      <c r="S43" s="149">
        <f>(D43+K43)/($D$47+$K$47+$D$38+$K$38+$J$27+$C$27+$M$17)</f>
        <v>5.0046339202965709E-2</v>
      </c>
      <c r="T43" s="149">
        <f>D43/($D$47+$D$38+$J$27)</f>
        <v>8.6816720257234734E-2</v>
      </c>
      <c r="U43" s="149">
        <f>K43/($K$47+$K$38+$C$27+$M$17)</f>
        <v>0</v>
      </c>
      <c r="W43" s="136">
        <f>(F43*0.1)+(H43*6)+(L43*0.1)+(N43*6)</f>
        <v>62.7</v>
      </c>
      <c r="X43" s="136">
        <f>(E43*1)+(F43*0.1)+(H43*6)+(L43*0.1)+(N43*6)</f>
        <v>100.7</v>
      </c>
      <c r="Y43" s="138"/>
      <c r="Z43" s="138"/>
      <c r="AC43" s="135" t="s">
        <v>32</v>
      </c>
      <c r="AD43" s="135"/>
      <c r="AE43" s="133">
        <f>AG43/AF43</f>
        <v>0.5625</v>
      </c>
      <c r="AF43" s="136">
        <v>16</v>
      </c>
      <c r="AG43" s="136">
        <v>9</v>
      </c>
      <c r="AH43" s="136">
        <v>108</v>
      </c>
      <c r="AI43" s="136">
        <f>AH43/AG43</f>
        <v>12</v>
      </c>
      <c r="AJ43" s="136">
        <v>1</v>
      </c>
      <c r="AK43" s="133">
        <f>AJ43/AG43</f>
        <v>0.1111111111111111</v>
      </c>
      <c r="AM43" s="136">
        <v>0</v>
      </c>
      <c r="AN43" s="136">
        <v>0</v>
      </c>
      <c r="AO43" s="136">
        <v>0</v>
      </c>
      <c r="AP43" s="136">
        <v>0</v>
      </c>
      <c r="AQ43" s="133" t="e">
        <f>AP43/AM43</f>
        <v>#DIV/0!</v>
      </c>
      <c r="AU43" s="149" t="e">
        <f>(#REF!+AJ43)/(#REF!+AJ46)</f>
        <v>#REF!</v>
      </c>
      <c r="AV43" s="149" t="e">
        <f>#REF!/(AJ43+#REF!)</f>
        <v>#REF!</v>
      </c>
      <c r="AW43" s="149" t="e">
        <f>AJ43/(#REF!+AJ43)</f>
        <v>#REF!</v>
      </c>
      <c r="AY43" s="136">
        <f>(AH43*0.1)+(AJ43*6)+(AN43*0.1)+(AP43*6)</f>
        <v>16.8</v>
      </c>
      <c r="AZ43" s="136">
        <f>(AG43*1)+(AH43*0.1)+(AJ43*6)+(AN43*0.1)+(AP43*6)</f>
        <v>25.8</v>
      </c>
    </row>
    <row r="44" spans="1:52" x14ac:dyDescent="0.15">
      <c r="A44" s="135" t="s">
        <v>668</v>
      </c>
      <c r="B44" s="136">
        <v>12</v>
      </c>
      <c r="C44" s="133">
        <f t="shared" ref="C44:C46" si="50">E44/D44</f>
        <v>0.7142857142857143</v>
      </c>
      <c r="D44" s="136">
        <v>70</v>
      </c>
      <c r="E44" s="136">
        <v>50</v>
      </c>
      <c r="F44" s="136">
        <v>480</v>
      </c>
      <c r="G44" s="136">
        <f>F44/E44</f>
        <v>9.6</v>
      </c>
      <c r="H44" s="136">
        <v>6</v>
      </c>
      <c r="I44" s="133">
        <f t="shared" ref="I44:I46" si="51">H44/E44</f>
        <v>0.12</v>
      </c>
      <c r="K44" s="136">
        <v>0</v>
      </c>
      <c r="L44" s="136">
        <v>0</v>
      </c>
      <c r="M44" s="136">
        <v>0</v>
      </c>
      <c r="N44" s="136">
        <v>0</v>
      </c>
      <c r="O44" s="133" t="e">
        <f t="shared" ref="O44:O46" si="52">N44/K44</f>
        <v>#DIV/0!</v>
      </c>
      <c r="R44" s="135" t="s">
        <v>472</v>
      </c>
      <c r="S44" s="149">
        <f t="shared" ref="S44:S46" si="53">(D44+K44)/($D$47+$K$47+$D$38+$K$38+$J$27+$C$27+$M$17)</f>
        <v>6.4874884151992579E-2</v>
      </c>
      <c r="T44" s="149">
        <f t="shared" ref="T44:T46" si="54">D44/($D$47+$D$38+$J$27)</f>
        <v>0.11254019292604502</v>
      </c>
      <c r="U44" s="149">
        <f t="shared" ref="U44:U46" si="55">K44/($K$47+$K$38+$C$27+$M$17)</f>
        <v>0</v>
      </c>
      <c r="W44" s="136">
        <f t="shared" ref="W44:W46" si="56">(F44*0.1)+(H44*6)+(L44*0.1)+(N44*6)</f>
        <v>84</v>
      </c>
      <c r="X44" s="136">
        <f t="shared" ref="X44:X46" si="57">(E44*1)+(F44*0.1)+(H44*6)+(L44*0.1)+(N44*6)</f>
        <v>134</v>
      </c>
      <c r="Y44" s="138"/>
      <c r="Z44" s="138"/>
      <c r="AC44" s="135" t="s">
        <v>73</v>
      </c>
      <c r="AD44" s="135"/>
      <c r="AE44" s="133">
        <f t="shared" ref="AE44:AE46" si="58">AG44/AF44</f>
        <v>0.74285714285714288</v>
      </c>
      <c r="AF44" s="136">
        <v>35</v>
      </c>
      <c r="AG44" s="136">
        <v>26</v>
      </c>
      <c r="AH44" s="136">
        <v>283</v>
      </c>
      <c r="AI44" s="136">
        <f>AH44/AG44</f>
        <v>10.884615384615385</v>
      </c>
      <c r="AJ44" s="136">
        <v>2</v>
      </c>
      <c r="AK44" s="133">
        <f t="shared" ref="AK44:AK46" si="59">AJ44/AG44</f>
        <v>7.6923076923076927E-2</v>
      </c>
      <c r="AM44" s="136">
        <v>0</v>
      </c>
      <c r="AN44" s="136">
        <v>0</v>
      </c>
      <c r="AO44" s="136">
        <v>0</v>
      </c>
      <c r="AP44" s="136">
        <v>0</v>
      </c>
      <c r="AQ44" s="133" t="e">
        <f t="shared" ref="AQ44:AQ46" si="60">AP44/AM44</f>
        <v>#DIV/0!</v>
      </c>
      <c r="AU44" s="149" t="e">
        <f>(#REF!+AJ44)/(#REF!+AJ47)</f>
        <v>#REF!</v>
      </c>
      <c r="AV44" s="149" t="e">
        <f>#REF!/(AJ44+#REF!)</f>
        <v>#REF!</v>
      </c>
      <c r="AW44" s="149" t="e">
        <f>AJ44/(#REF!+AJ44)</f>
        <v>#REF!</v>
      </c>
      <c r="AY44" s="136">
        <f>(AH44*0.1)+(AJ44*6)+(AN44*0.1)+(AP44*6)</f>
        <v>40.299999999999997</v>
      </c>
      <c r="AZ44" s="136">
        <f>(AG44*1)+(AH44*0.1)+(AJ44*6)+(AN44*0.1)+(AP44*6)</f>
        <v>66.3</v>
      </c>
    </row>
    <row r="45" spans="1:52" x14ac:dyDescent="0.15">
      <c r="A45" s="135" t="s">
        <v>2358</v>
      </c>
      <c r="B45" s="136">
        <v>7</v>
      </c>
      <c r="C45" s="133" t="e">
        <f t="shared" si="50"/>
        <v>#DIV/0!</v>
      </c>
      <c r="D45" s="136"/>
      <c r="E45" s="136"/>
      <c r="F45" s="136"/>
      <c r="G45" s="136" t="e">
        <f>F45/E45</f>
        <v>#DIV/0!</v>
      </c>
      <c r="H45" s="136">
        <v>0</v>
      </c>
      <c r="I45" s="133" t="e">
        <f t="shared" si="51"/>
        <v>#DIV/0!</v>
      </c>
      <c r="K45" s="136">
        <v>0</v>
      </c>
      <c r="L45" s="136">
        <v>0</v>
      </c>
      <c r="M45" s="136">
        <v>0</v>
      </c>
      <c r="N45" s="136">
        <v>0</v>
      </c>
      <c r="O45" s="133" t="e">
        <f t="shared" si="52"/>
        <v>#DIV/0!</v>
      </c>
      <c r="R45" s="135" t="s">
        <v>2359</v>
      </c>
      <c r="S45" s="149">
        <f t="shared" si="53"/>
        <v>0</v>
      </c>
      <c r="T45" s="149">
        <f t="shared" si="54"/>
        <v>0</v>
      </c>
      <c r="U45" s="149">
        <f t="shared" si="55"/>
        <v>0</v>
      </c>
      <c r="W45" s="136">
        <f t="shared" si="56"/>
        <v>0</v>
      </c>
      <c r="X45" s="136">
        <f t="shared" si="57"/>
        <v>0</v>
      </c>
      <c r="Y45" s="138"/>
      <c r="Z45" s="138"/>
      <c r="AC45" s="135" t="s">
        <v>74</v>
      </c>
      <c r="AD45" s="135"/>
      <c r="AE45" s="133">
        <f t="shared" si="58"/>
        <v>0.5</v>
      </c>
      <c r="AF45" s="136">
        <v>12</v>
      </c>
      <c r="AG45" s="136">
        <v>6</v>
      </c>
      <c r="AH45" s="136">
        <v>65</v>
      </c>
      <c r="AI45" s="136">
        <f>AH45/AG45</f>
        <v>10.833333333333334</v>
      </c>
      <c r="AJ45" s="136">
        <v>0</v>
      </c>
      <c r="AK45" s="133">
        <f t="shared" si="59"/>
        <v>0</v>
      </c>
      <c r="AM45" s="136">
        <v>0</v>
      </c>
      <c r="AN45" s="136">
        <v>0</v>
      </c>
      <c r="AO45" s="136">
        <v>0</v>
      </c>
      <c r="AP45" s="136">
        <v>0</v>
      </c>
      <c r="AQ45" s="133" t="e">
        <f t="shared" si="60"/>
        <v>#DIV/0!</v>
      </c>
      <c r="AU45" s="149" t="e">
        <f>(#REF!+AJ45)/(#REF!+AI49)</f>
        <v>#REF!</v>
      </c>
      <c r="AV45" s="149" t="e">
        <f>#REF!/(AJ45+#REF!)</f>
        <v>#REF!</v>
      </c>
      <c r="AW45" s="149" t="e">
        <f>AJ45/(#REF!+AJ45)</f>
        <v>#REF!</v>
      </c>
      <c r="AY45" s="136">
        <f>(AH45*0.1)+(AJ45*6)+(AN45*0.1)+(AP45*6)</f>
        <v>6.5</v>
      </c>
      <c r="AZ45" s="136">
        <f>(AG45*1)+(AH45*0.1)+(AJ45*6)+(AN45*0.1)+(AP45*6)</f>
        <v>12.5</v>
      </c>
    </row>
    <row r="46" spans="1:52" x14ac:dyDescent="0.15">
      <c r="A46" s="141"/>
      <c r="B46" s="136"/>
      <c r="C46" s="133" t="e">
        <f t="shared" si="50"/>
        <v>#DIV/0!</v>
      </c>
      <c r="D46" s="136"/>
      <c r="E46" s="136"/>
      <c r="F46" s="136"/>
      <c r="G46" s="136" t="e">
        <f>F46/E46</f>
        <v>#DIV/0!</v>
      </c>
      <c r="H46" s="136"/>
      <c r="I46" s="133" t="e">
        <f t="shared" si="51"/>
        <v>#DIV/0!</v>
      </c>
      <c r="K46" s="136"/>
      <c r="L46" s="136"/>
      <c r="M46" s="136">
        <v>0</v>
      </c>
      <c r="N46" s="136">
        <v>0</v>
      </c>
      <c r="O46" s="133" t="e">
        <f t="shared" si="52"/>
        <v>#DIV/0!</v>
      </c>
      <c r="R46" s="135"/>
      <c r="S46" s="149">
        <f t="shared" si="53"/>
        <v>0</v>
      </c>
      <c r="T46" s="149">
        <f t="shared" si="54"/>
        <v>0</v>
      </c>
      <c r="U46" s="149">
        <f t="shared" si="55"/>
        <v>0</v>
      </c>
      <c r="W46" s="136">
        <f t="shared" si="56"/>
        <v>0</v>
      </c>
      <c r="X46" s="136">
        <f t="shared" si="57"/>
        <v>0</v>
      </c>
      <c r="Y46" s="138"/>
      <c r="Z46" s="138"/>
      <c r="AC46" s="135"/>
      <c r="AD46" s="135"/>
      <c r="AE46" s="133" t="e">
        <f t="shared" si="58"/>
        <v>#DIV/0!</v>
      </c>
      <c r="AF46" s="136"/>
      <c r="AG46" s="136"/>
      <c r="AH46" s="136"/>
      <c r="AI46" s="136" t="e">
        <f>AH46/AG46</f>
        <v>#DIV/0!</v>
      </c>
      <c r="AJ46" s="136"/>
      <c r="AK46" s="133" t="e">
        <f t="shared" si="59"/>
        <v>#DIV/0!</v>
      </c>
      <c r="AM46" s="136"/>
      <c r="AN46" s="136"/>
      <c r="AO46" s="136"/>
      <c r="AP46" s="136">
        <v>0</v>
      </c>
      <c r="AQ46" s="133" t="e">
        <f t="shared" si="60"/>
        <v>#DIV/0!</v>
      </c>
      <c r="AU46" s="149" t="e">
        <f>(#REF!+AJ46)/(#REF!+AI50)</f>
        <v>#REF!</v>
      </c>
      <c r="AV46" s="149" t="e">
        <f>#REF!/(AJ46+#REF!)</f>
        <v>#REF!</v>
      </c>
      <c r="AW46" s="149" t="e">
        <f>AJ46/(#REF!+AJ46)</f>
        <v>#REF!</v>
      </c>
      <c r="AY46" s="136">
        <f>(AH46*0.1)+(AJ46*6)+(AN46*0.1)+(AP46*6)</f>
        <v>0</v>
      </c>
      <c r="AZ46" s="136">
        <f>(AG46*1)+(AH46*0.1)+(AJ46*6)+(AN46*0.1)+(AP46*6)</f>
        <v>0</v>
      </c>
    </row>
    <row r="47" spans="1:52" x14ac:dyDescent="0.15">
      <c r="A47" s="134" t="s">
        <v>44</v>
      </c>
      <c r="B47" s="134"/>
      <c r="C47" s="130"/>
      <c r="D47" s="134">
        <f>SUM(D43:D46)</f>
        <v>124</v>
      </c>
      <c r="E47" s="134">
        <f t="shared" ref="E47:H47" si="61">SUM(E43:E46)</f>
        <v>88</v>
      </c>
      <c r="F47" s="134">
        <f t="shared" si="61"/>
        <v>927</v>
      </c>
      <c r="G47" s="134"/>
      <c r="H47" s="134">
        <f t="shared" si="61"/>
        <v>9</v>
      </c>
      <c r="I47" s="134"/>
      <c r="J47" s="134"/>
      <c r="K47" s="134">
        <f>SUM(K43:K46)</f>
        <v>0</v>
      </c>
      <c r="L47" s="134">
        <f t="shared" ref="L47:N47" si="62">SUM(L43:L46)</f>
        <v>0</v>
      </c>
      <c r="M47" s="134"/>
      <c r="N47" s="134">
        <f t="shared" si="62"/>
        <v>0</v>
      </c>
      <c r="O47" s="130"/>
      <c r="Q47" s="139"/>
      <c r="S47" s="139"/>
      <c r="U47" s="138"/>
      <c r="V47" s="138"/>
      <c r="AC47" s="134" t="s">
        <v>44</v>
      </c>
      <c r="AD47" s="134"/>
      <c r="AE47" s="130"/>
      <c r="AF47" s="134">
        <f>SUM(AF43:AF46)</f>
        <v>63</v>
      </c>
      <c r="AG47" s="134">
        <f t="shared" ref="AG47:AH47" si="63">SUM(AG43:AG46)</f>
        <v>41</v>
      </c>
      <c r="AH47" s="134">
        <f t="shared" si="63"/>
        <v>456</v>
      </c>
      <c r="AI47" s="134"/>
      <c r="AJ47" s="134">
        <f t="shared" ref="AJ47" si="64">SUM(AJ43:AJ46)</f>
        <v>3</v>
      </c>
      <c r="AK47" s="134"/>
      <c r="AL47" s="134"/>
      <c r="AM47" s="134">
        <f>SUM(AM43:AM46)</f>
        <v>0</v>
      </c>
      <c r="AN47" s="134">
        <f t="shared" ref="AN47" si="65">SUM(AN43:AN46)</f>
        <v>0</v>
      </c>
      <c r="AO47" s="134"/>
      <c r="AP47" s="134">
        <f t="shared" ref="AP47" si="66">SUM(AP43:AP46)</f>
        <v>0</v>
      </c>
      <c r="AQ47" s="130"/>
      <c r="AS47" s="139"/>
      <c r="AT47" s="139"/>
      <c r="AU47" s="139"/>
      <c r="AW47" s="138"/>
      <c r="AX47" s="138"/>
    </row>
    <row r="48" spans="1:52" x14ac:dyDescent="0.15">
      <c r="H48" s="419"/>
      <c r="I48" s="138"/>
      <c r="J48" s="138"/>
      <c r="P48" s="139"/>
      <c r="Q48" s="139"/>
      <c r="R48" s="139"/>
      <c r="T48" s="138"/>
      <c r="U48" s="138"/>
      <c r="AJ48" s="144"/>
      <c r="AK48" s="138"/>
      <c r="AL48" s="138"/>
      <c r="AR48" s="139"/>
      <c r="AS48" s="139"/>
      <c r="AT48" s="139"/>
      <c r="AV48" s="138"/>
      <c r="AW48" s="138"/>
    </row>
    <row r="49" spans="1:50" x14ac:dyDescent="0.15">
      <c r="H49" s="144"/>
      <c r="I49" s="138"/>
      <c r="J49" s="138"/>
      <c r="P49" s="139"/>
      <c r="Q49" s="139"/>
      <c r="R49" s="139"/>
      <c r="T49" s="138"/>
      <c r="U49" s="138"/>
      <c r="AJ49" s="144"/>
      <c r="AK49" s="138"/>
      <c r="AL49" s="138"/>
      <c r="AR49" s="139"/>
      <c r="AS49" s="139"/>
      <c r="AT49" s="139"/>
      <c r="AV49" s="138"/>
      <c r="AW49" s="138"/>
    </row>
    <row r="50" spans="1:50" x14ac:dyDescent="0.15">
      <c r="A50" s="462" t="s">
        <v>57</v>
      </c>
      <c r="B50" s="462"/>
      <c r="C50" s="462"/>
      <c r="D50" s="462"/>
      <c r="E50" s="462"/>
      <c r="F50" s="462"/>
      <c r="G50" s="462"/>
      <c r="H50" s="144"/>
      <c r="I50" s="138"/>
      <c r="J50" s="462" t="s">
        <v>58</v>
      </c>
      <c r="K50" s="463"/>
      <c r="L50" s="463"/>
      <c r="M50" s="463"/>
      <c r="N50" s="463"/>
      <c r="P50" s="150"/>
      <c r="Q50" s="139"/>
      <c r="R50" s="462" t="s">
        <v>62</v>
      </c>
      <c r="S50" s="463"/>
      <c r="T50" s="463"/>
      <c r="U50" s="463"/>
      <c r="V50" s="463"/>
      <c r="AC50" s="462" t="s">
        <v>57</v>
      </c>
      <c r="AD50" s="462"/>
      <c r="AE50" s="462"/>
      <c r="AF50" s="462"/>
      <c r="AG50" s="462"/>
      <c r="AH50" s="462"/>
      <c r="AI50" s="462"/>
      <c r="AJ50" s="144"/>
      <c r="AK50" s="138"/>
      <c r="AL50" s="462" t="s">
        <v>58</v>
      </c>
      <c r="AM50" s="463"/>
      <c r="AN50" s="463"/>
      <c r="AO50" s="463"/>
      <c r="AP50" s="463"/>
      <c r="AR50" s="150"/>
      <c r="AS50" s="139"/>
      <c r="AT50" s="462" t="s">
        <v>62</v>
      </c>
      <c r="AU50" s="463"/>
      <c r="AV50" s="463"/>
      <c r="AW50" s="463"/>
      <c r="AX50" s="463"/>
    </row>
    <row r="51" spans="1:50" x14ac:dyDescent="0.15">
      <c r="A51" s="130"/>
      <c r="B51" s="134" t="s">
        <v>17</v>
      </c>
      <c r="C51" s="134" t="s">
        <v>42</v>
      </c>
      <c r="D51" s="134" t="s">
        <v>19</v>
      </c>
      <c r="E51" s="134" t="s">
        <v>6</v>
      </c>
      <c r="H51" s="138"/>
      <c r="I51" s="138"/>
      <c r="J51" s="464" t="s">
        <v>59</v>
      </c>
      <c r="K51" s="465"/>
      <c r="L51" s="465"/>
      <c r="M51" s="465"/>
      <c r="N51" s="130" t="s">
        <v>60</v>
      </c>
      <c r="R51" s="464" t="s">
        <v>59</v>
      </c>
      <c r="S51" s="465"/>
      <c r="T51" s="465"/>
      <c r="U51" s="465"/>
      <c r="V51" s="130" t="s">
        <v>60</v>
      </c>
      <c r="AC51" s="130"/>
      <c r="AD51" s="134" t="s">
        <v>17</v>
      </c>
      <c r="AE51" s="134" t="s">
        <v>42</v>
      </c>
      <c r="AF51" s="134" t="s">
        <v>19</v>
      </c>
      <c r="AG51" s="134" t="s">
        <v>6</v>
      </c>
      <c r="AJ51" s="138"/>
      <c r="AK51" s="138"/>
      <c r="AL51" s="464" t="s">
        <v>59</v>
      </c>
      <c r="AM51" s="465"/>
      <c r="AN51" s="465"/>
      <c r="AO51" s="465"/>
      <c r="AP51" s="130" t="s">
        <v>60</v>
      </c>
      <c r="AT51" s="464" t="s">
        <v>59</v>
      </c>
      <c r="AU51" s="465"/>
      <c r="AV51" s="465"/>
      <c r="AW51" s="465"/>
      <c r="AX51" s="130" t="s">
        <v>60</v>
      </c>
    </row>
    <row r="52" spans="1:50" x14ac:dyDescent="0.15">
      <c r="A52" s="141" t="s">
        <v>473</v>
      </c>
      <c r="B52" s="136">
        <f>SUM(J22:J26,D32:D37,D43:D46)</f>
        <v>622</v>
      </c>
      <c r="C52" s="136">
        <f>SUM(E43:E46,E32:E37,K22:K26)</f>
        <v>422</v>
      </c>
      <c r="D52" s="136">
        <f>SUM(F43:F46,F32:F37,L22:L26)</f>
        <v>4249</v>
      </c>
      <c r="E52" s="136">
        <f>SUM(N22:N26,H32:H37,H43:H46)</f>
        <v>23</v>
      </c>
      <c r="H52" s="138"/>
      <c r="I52" s="138"/>
      <c r="J52" s="467" t="s">
        <v>1127</v>
      </c>
      <c r="K52" s="467"/>
      <c r="L52" s="467"/>
      <c r="M52" s="467"/>
      <c r="N52" s="135" t="s">
        <v>373</v>
      </c>
      <c r="R52" s="466"/>
      <c r="S52" s="467"/>
      <c r="T52" s="467"/>
      <c r="U52" s="467"/>
      <c r="V52" s="135"/>
      <c r="AC52" s="141" t="s">
        <v>33</v>
      </c>
      <c r="AD52" s="136">
        <f>SUM(AL22:AL26,AF32:AF37,AF43:AF46)</f>
        <v>583</v>
      </c>
      <c r="AE52" s="136">
        <f>SUM(AG43:AG46,AG32:AG37,AL22:AL26)</f>
        <v>404</v>
      </c>
      <c r="AF52" s="136">
        <f>SUM(AH43:AH46,AH32:AH37,AM22:AM26)</f>
        <v>3653</v>
      </c>
      <c r="AG52" s="136">
        <f>SUM(AP22:AP26,AJ32:AJ37,AJ43:AJ46)</f>
        <v>27</v>
      </c>
      <c r="AJ52" s="138"/>
      <c r="AK52" s="138"/>
      <c r="AL52" s="466"/>
      <c r="AM52" s="467"/>
      <c r="AN52" s="467"/>
      <c r="AO52" s="467"/>
      <c r="AP52" s="135"/>
      <c r="AT52" s="466"/>
      <c r="AU52" s="467"/>
      <c r="AV52" s="467"/>
      <c r="AW52" s="467"/>
      <c r="AX52" s="135"/>
    </row>
    <row r="53" spans="1:50" x14ac:dyDescent="0.15">
      <c r="A53" s="141" t="s">
        <v>43</v>
      </c>
      <c r="B53" s="136">
        <f>SUM(C17)</f>
        <v>622</v>
      </c>
      <c r="C53" s="136">
        <f>SUM(D17)</f>
        <v>422</v>
      </c>
      <c r="D53" s="136">
        <f>SUM(F17)</f>
        <v>4249</v>
      </c>
      <c r="E53" s="136">
        <f>SUM(H17)</f>
        <v>23</v>
      </c>
      <c r="F53" s="134"/>
      <c r="J53" s="467" t="s">
        <v>1369</v>
      </c>
      <c r="K53" s="467"/>
      <c r="L53" s="467"/>
      <c r="M53" s="467"/>
      <c r="N53" s="135" t="s">
        <v>374</v>
      </c>
      <c r="R53" s="466"/>
      <c r="S53" s="467"/>
      <c r="T53" s="467"/>
      <c r="U53" s="467"/>
      <c r="V53" s="135"/>
      <c r="AC53" s="141" t="s">
        <v>43</v>
      </c>
      <c r="AD53" s="136">
        <f>SUM(AE17)</f>
        <v>583</v>
      </c>
      <c r="AE53" s="136">
        <f>SUM(AF17)</f>
        <v>378</v>
      </c>
      <c r="AF53" s="136">
        <f>SUM(AH17)</f>
        <v>4072</v>
      </c>
      <c r="AG53" s="136">
        <f>SUM(AJ17)</f>
        <v>27</v>
      </c>
      <c r="AH53" s="134"/>
      <c r="AL53" s="466"/>
      <c r="AM53" s="467"/>
      <c r="AN53" s="467"/>
      <c r="AO53" s="467"/>
      <c r="AP53" s="135"/>
      <c r="AT53" s="466"/>
      <c r="AU53" s="467"/>
      <c r="AV53" s="467"/>
      <c r="AW53" s="467"/>
      <c r="AX53" s="135"/>
    </row>
    <row r="54" spans="1:50" x14ac:dyDescent="0.15">
      <c r="A54" s="141" t="s">
        <v>65</v>
      </c>
      <c r="B54" s="135"/>
      <c r="F54" s="134"/>
      <c r="J54" s="467" t="s">
        <v>2119</v>
      </c>
      <c r="K54" s="467"/>
      <c r="L54" s="467"/>
      <c r="M54" s="467"/>
      <c r="N54" s="135" t="s">
        <v>374</v>
      </c>
      <c r="R54" s="466"/>
      <c r="S54" s="467"/>
      <c r="T54" s="467"/>
      <c r="U54" s="467"/>
      <c r="V54" s="135"/>
      <c r="AC54" s="141" t="s">
        <v>65</v>
      </c>
      <c r="AD54" s="135"/>
      <c r="AH54" s="134"/>
      <c r="AL54" s="466"/>
      <c r="AM54" s="467"/>
      <c r="AN54" s="467"/>
      <c r="AO54" s="467"/>
      <c r="AP54" s="135"/>
      <c r="AT54" s="466"/>
      <c r="AU54" s="467"/>
      <c r="AV54" s="467"/>
      <c r="AW54" s="467"/>
      <c r="AX54" s="135"/>
    </row>
    <row r="55" spans="1:50" x14ac:dyDescent="0.15">
      <c r="J55" s="467" t="s">
        <v>1870</v>
      </c>
      <c r="K55" s="467"/>
      <c r="L55" s="467"/>
      <c r="M55" s="467"/>
      <c r="N55" s="135" t="s">
        <v>373</v>
      </c>
      <c r="R55" s="466"/>
      <c r="S55" s="467"/>
      <c r="T55" s="467"/>
      <c r="U55" s="467"/>
      <c r="V55" s="135"/>
      <c r="AL55" s="466"/>
      <c r="AM55" s="467"/>
      <c r="AN55" s="467"/>
      <c r="AO55" s="467"/>
      <c r="AP55" s="135"/>
      <c r="AT55" s="466"/>
      <c r="AU55" s="467"/>
      <c r="AV55" s="467"/>
      <c r="AW55" s="467"/>
      <c r="AX55" s="135"/>
    </row>
    <row r="56" spans="1:50" x14ac:dyDescent="0.15">
      <c r="A56" s="130"/>
      <c r="B56" s="134" t="s">
        <v>1</v>
      </c>
      <c r="C56" s="134" t="s">
        <v>4</v>
      </c>
      <c r="D56" s="134" t="s">
        <v>6</v>
      </c>
      <c r="J56" s="467" t="s">
        <v>1869</v>
      </c>
      <c r="K56" s="467"/>
      <c r="L56" s="467"/>
      <c r="M56" s="467"/>
      <c r="N56" s="135" t="s">
        <v>374</v>
      </c>
      <c r="R56" s="466"/>
      <c r="S56" s="467"/>
      <c r="T56" s="467"/>
      <c r="U56" s="467"/>
      <c r="V56" s="135"/>
      <c r="AC56" s="130"/>
      <c r="AD56" s="134" t="s">
        <v>1</v>
      </c>
      <c r="AE56" s="134" t="s">
        <v>4</v>
      </c>
      <c r="AF56" s="134" t="s">
        <v>6</v>
      </c>
      <c r="AL56" s="466"/>
      <c r="AM56" s="467"/>
      <c r="AN56" s="467"/>
      <c r="AO56" s="467"/>
      <c r="AP56" s="135"/>
      <c r="AT56" s="466"/>
      <c r="AU56" s="467"/>
      <c r="AV56" s="467"/>
      <c r="AW56" s="467"/>
      <c r="AX56" s="135"/>
    </row>
    <row r="57" spans="1:50" x14ac:dyDescent="0.15">
      <c r="A57" s="141" t="s">
        <v>56</v>
      </c>
      <c r="B57" s="136">
        <f>SUM(M14:M16,C22:C26,K32:K37,K43:K46)</f>
        <v>457</v>
      </c>
      <c r="C57" s="136">
        <f>SUM(N14:N16,D22:D26,L32:L37,L43:L46)</f>
        <v>1949</v>
      </c>
      <c r="D57" s="136">
        <f>SUM(P14:P16,F22:F26,N32:N37,N43:N46)</f>
        <v>16</v>
      </c>
      <c r="J57" s="467" t="s">
        <v>2357</v>
      </c>
      <c r="K57" s="467"/>
      <c r="L57" s="467"/>
      <c r="M57" s="467"/>
      <c r="N57" s="135" t="s">
        <v>373</v>
      </c>
      <c r="R57" s="466"/>
      <c r="S57" s="467"/>
      <c r="T57" s="467"/>
      <c r="U57" s="467"/>
      <c r="V57" s="135"/>
      <c r="AC57" s="141" t="s">
        <v>56</v>
      </c>
      <c r="AD57" s="136">
        <f>SUM(AO14:AO16,AE22:AE26,AM32:AM37,AM43:AM46)</f>
        <v>421</v>
      </c>
      <c r="AE57" s="136">
        <f>SUM(AP14:AP16,AF22:AF26,AN32:AN37,AN43:AN46)</f>
        <v>2231</v>
      </c>
      <c r="AF57" s="136">
        <f>SUM(AR14:AR16,AH22:AH26,AP32:AP37,AP43:AP46)</f>
        <v>18</v>
      </c>
      <c r="AL57" s="466"/>
      <c r="AM57" s="467"/>
      <c r="AN57" s="467"/>
      <c r="AO57" s="467"/>
      <c r="AP57" s="135"/>
      <c r="AT57" s="466"/>
      <c r="AU57" s="467"/>
      <c r="AV57" s="467"/>
      <c r="AW57" s="467"/>
      <c r="AX57" s="135"/>
    </row>
    <row r="58" spans="1:50" x14ac:dyDescent="0.15">
      <c r="A58" s="141" t="s">
        <v>65</v>
      </c>
      <c r="B58" s="135"/>
      <c r="J58" s="467" t="s">
        <v>2360</v>
      </c>
      <c r="K58" s="467"/>
      <c r="L58" s="467"/>
      <c r="M58" s="467"/>
      <c r="N58" s="135" t="s">
        <v>374</v>
      </c>
      <c r="R58" s="466"/>
      <c r="S58" s="467"/>
      <c r="T58" s="467"/>
      <c r="U58" s="467"/>
      <c r="V58" s="135"/>
      <c r="AC58" s="141" t="s">
        <v>65</v>
      </c>
      <c r="AD58" s="135"/>
      <c r="AL58" s="466"/>
      <c r="AM58" s="467"/>
      <c r="AN58" s="467"/>
      <c r="AO58" s="467"/>
      <c r="AP58" s="135"/>
      <c r="AT58" s="466"/>
      <c r="AU58" s="467"/>
      <c r="AV58" s="467"/>
      <c r="AW58" s="467"/>
      <c r="AX58" s="135"/>
    </row>
    <row r="59" spans="1:50" x14ac:dyDescent="0.15">
      <c r="J59" s="467"/>
      <c r="K59" s="467"/>
      <c r="L59" s="467"/>
      <c r="M59" s="467"/>
      <c r="N59" s="135"/>
      <c r="R59" s="466"/>
      <c r="S59" s="467"/>
      <c r="T59" s="467"/>
      <c r="U59" s="467"/>
      <c r="V59" s="135"/>
      <c r="AL59" s="466"/>
      <c r="AM59" s="467"/>
      <c r="AN59" s="467"/>
      <c r="AO59" s="467"/>
      <c r="AP59" s="135"/>
      <c r="AT59" s="466"/>
      <c r="AU59" s="467"/>
      <c r="AV59" s="467"/>
      <c r="AW59" s="467"/>
      <c r="AX59" s="135"/>
    </row>
    <row r="60" spans="1:50" x14ac:dyDescent="0.15">
      <c r="B60" s="134" t="s">
        <v>40</v>
      </c>
      <c r="C60" s="134" t="s">
        <v>41</v>
      </c>
      <c r="AD60" s="134" t="s">
        <v>40</v>
      </c>
      <c r="AE60" s="134" t="s">
        <v>41</v>
      </c>
    </row>
    <row r="61" spans="1:50" x14ac:dyDescent="0.15">
      <c r="A61" s="141" t="s">
        <v>39</v>
      </c>
      <c r="B61" s="133">
        <f>B57/(B53+B57)</f>
        <v>0.42354031510658019</v>
      </c>
      <c r="C61" s="133">
        <f>B53/(B53+B57)</f>
        <v>0.57645968489341981</v>
      </c>
      <c r="J61" s="128" t="s">
        <v>61</v>
      </c>
      <c r="AC61" s="141" t="s">
        <v>39</v>
      </c>
      <c r="AD61" s="133">
        <f>AD57/(AD53+AD57)</f>
        <v>0.41932270916334663</v>
      </c>
      <c r="AE61" s="133">
        <f>AD53/(AD53+AD57)</f>
        <v>0.58067729083665343</v>
      </c>
      <c r="AL61" s="128" t="s">
        <v>61</v>
      </c>
    </row>
    <row r="62" spans="1:50" x14ac:dyDescent="0.15">
      <c r="A62" s="141" t="s">
        <v>64</v>
      </c>
      <c r="B62" s="135"/>
      <c r="C62" s="135"/>
      <c r="AC62" s="141" t="s">
        <v>64</v>
      </c>
      <c r="AD62" s="135"/>
      <c r="AE62" s="135"/>
    </row>
    <row r="73" spans="1:23" x14ac:dyDescent="0.15">
      <c r="A73" s="462" t="s">
        <v>55</v>
      </c>
      <c r="B73" s="462"/>
      <c r="C73" s="462"/>
      <c r="D73" s="462"/>
      <c r="E73" s="462"/>
      <c r="F73" s="462"/>
      <c r="G73" s="462"/>
      <c r="H73" s="462"/>
      <c r="I73" s="462"/>
      <c r="J73" s="462"/>
      <c r="K73" s="462"/>
      <c r="L73" s="462"/>
      <c r="M73" s="462"/>
      <c r="N73" s="462"/>
      <c r="O73" s="462"/>
      <c r="P73" s="462"/>
      <c r="Q73" s="462"/>
      <c r="R73" s="462"/>
      <c r="S73" s="462"/>
      <c r="T73" s="462"/>
      <c r="U73" s="462"/>
      <c r="V73" s="462"/>
      <c r="W73" s="462"/>
    </row>
    <row r="74" spans="1:23" x14ac:dyDescent="0.15">
      <c r="A74" s="129"/>
      <c r="B74" s="129"/>
      <c r="C74" s="129"/>
      <c r="D74" s="129"/>
      <c r="E74" s="129"/>
      <c r="F74" s="129"/>
      <c r="G74" s="129"/>
      <c r="H74" s="129"/>
      <c r="I74" s="129"/>
      <c r="J74" s="129"/>
      <c r="K74" s="129"/>
      <c r="L74" s="129"/>
      <c r="M74" s="129"/>
      <c r="N74" s="129"/>
      <c r="O74" s="129"/>
      <c r="P74" s="129"/>
      <c r="Q74" s="129"/>
      <c r="R74" s="129"/>
      <c r="S74" s="129"/>
      <c r="T74" s="129"/>
      <c r="U74" s="129"/>
      <c r="V74" s="129"/>
      <c r="W74" s="129"/>
    </row>
    <row r="75" spans="1:23" x14ac:dyDescent="0.15">
      <c r="H75" s="461" t="s">
        <v>36</v>
      </c>
      <c r="I75" s="461"/>
      <c r="J75" s="461"/>
      <c r="M75" s="461" t="s">
        <v>37</v>
      </c>
      <c r="N75" s="461"/>
      <c r="O75" s="461"/>
      <c r="S75" s="130" t="s">
        <v>94</v>
      </c>
    </row>
    <row r="76" spans="1:23" x14ac:dyDescent="0.15">
      <c r="H76" s="461" t="s">
        <v>38</v>
      </c>
      <c r="I76" s="461"/>
      <c r="J76" s="461"/>
      <c r="M76" s="131" t="s">
        <v>75</v>
      </c>
      <c r="S76" s="132" t="s">
        <v>40</v>
      </c>
      <c r="T76" s="132" t="s">
        <v>41</v>
      </c>
    </row>
    <row r="77" spans="1:23" x14ac:dyDescent="0.15">
      <c r="H77" s="461"/>
      <c r="I77" s="461"/>
      <c r="J77" s="461"/>
      <c r="S77" s="133">
        <f>(M87+C97+K108+K117)/(M87+C97+K108+C87)</f>
        <v>1</v>
      </c>
      <c r="T77" s="133">
        <f>C87/(C87+M87+C97+K108+K117)</f>
        <v>0</v>
      </c>
    </row>
    <row r="80" spans="1:23" x14ac:dyDescent="0.15">
      <c r="A80" s="462" t="s">
        <v>38</v>
      </c>
      <c r="B80" s="462"/>
      <c r="C80" s="462"/>
      <c r="D80" s="462"/>
      <c r="E80" s="462"/>
      <c r="F80" s="462"/>
      <c r="G80" s="462"/>
      <c r="H80" s="462"/>
      <c r="I80" s="462"/>
      <c r="J80" s="462"/>
      <c r="K80" s="462"/>
      <c r="L80" s="462"/>
      <c r="M80" s="462"/>
      <c r="N80" s="462"/>
      <c r="O80" s="462"/>
      <c r="P80" s="462"/>
      <c r="Q80" s="462"/>
      <c r="R80" s="462"/>
      <c r="S80" s="462"/>
      <c r="T80" s="462"/>
      <c r="U80" s="462"/>
      <c r="V80" s="462"/>
      <c r="W80" s="462"/>
    </row>
    <row r="82" spans="1:27" x14ac:dyDescent="0.15">
      <c r="C82" s="462" t="s">
        <v>48</v>
      </c>
      <c r="D82" s="462"/>
      <c r="E82" s="462"/>
      <c r="F82" s="462"/>
      <c r="G82" s="462"/>
      <c r="H82" s="462"/>
      <c r="I82" s="462"/>
      <c r="L82" s="462" t="s">
        <v>49</v>
      </c>
      <c r="M82" s="463"/>
      <c r="N82" s="463"/>
      <c r="O82" s="463"/>
      <c r="P82" s="463"/>
      <c r="R82" s="462" t="s">
        <v>50</v>
      </c>
      <c r="S82" s="462"/>
      <c r="T82" s="462"/>
      <c r="V82" s="462" t="s">
        <v>51</v>
      </c>
      <c r="W82" s="462"/>
    </row>
    <row r="83" spans="1:27" x14ac:dyDescent="0.15">
      <c r="A83" s="134" t="s">
        <v>0</v>
      </c>
      <c r="B83" s="134" t="s">
        <v>66</v>
      </c>
      <c r="C83" s="134" t="s">
        <v>1</v>
      </c>
      <c r="D83" s="134" t="s">
        <v>2</v>
      </c>
      <c r="E83" s="134" t="s">
        <v>3</v>
      </c>
      <c r="F83" s="134" t="s">
        <v>4</v>
      </c>
      <c r="G83" s="134" t="s">
        <v>5</v>
      </c>
      <c r="H83" s="134" t="s">
        <v>6</v>
      </c>
      <c r="I83" s="134" t="s">
        <v>7</v>
      </c>
      <c r="J83" s="134" t="s">
        <v>8</v>
      </c>
      <c r="K83" s="134" t="s">
        <v>9</v>
      </c>
      <c r="M83" s="134" t="s">
        <v>10</v>
      </c>
      <c r="N83" s="134" t="s">
        <v>11</v>
      </c>
      <c r="O83" s="134" t="s">
        <v>12</v>
      </c>
      <c r="P83" s="134" t="s">
        <v>6</v>
      </c>
      <c r="Q83" s="134" t="s">
        <v>13</v>
      </c>
      <c r="R83" s="134"/>
      <c r="S83" s="134" t="s">
        <v>47</v>
      </c>
      <c r="T83" s="134" t="s">
        <v>45</v>
      </c>
      <c r="U83" s="134" t="s">
        <v>46</v>
      </c>
      <c r="V83" s="134"/>
      <c r="W83" s="134" t="s">
        <v>14</v>
      </c>
      <c r="X83" s="134" t="s">
        <v>63</v>
      </c>
      <c r="Y83" s="134"/>
      <c r="Z83" s="134"/>
    </row>
    <row r="84" spans="1:27" x14ac:dyDescent="0.15">
      <c r="A84" s="135" t="s">
        <v>662</v>
      </c>
      <c r="B84" s="136"/>
      <c r="C84" s="136"/>
      <c r="D84" s="136"/>
      <c r="E84" s="133" t="e">
        <f>D84/C84</f>
        <v>#DIV/0!</v>
      </c>
      <c r="F84" s="136"/>
      <c r="G84" s="137" t="e">
        <f>F84/C84</f>
        <v>#DIV/0!</v>
      </c>
      <c r="H84" s="136"/>
      <c r="I84" s="133" t="e">
        <f>H84/C84</f>
        <v>#DIV/0!</v>
      </c>
      <c r="J84" s="136">
        <v>10</v>
      </c>
      <c r="K84" s="133" t="e">
        <f>J84/C84</f>
        <v>#DIV/0!</v>
      </c>
      <c r="M84" s="136"/>
      <c r="N84" s="136"/>
      <c r="O84" s="136" t="e">
        <f>N84/M84</f>
        <v>#DIV/0!</v>
      </c>
      <c r="P84" s="136">
        <v>4</v>
      </c>
      <c r="Q84" s="133" t="e">
        <f>P84/M84</f>
        <v>#DIV/0!</v>
      </c>
      <c r="R84" s="138"/>
      <c r="S84" s="133">
        <f>(C84+M84)/($C$17+$M$17)</f>
        <v>0</v>
      </c>
      <c r="T84" s="133">
        <f>C84/($C$17)</f>
        <v>0</v>
      </c>
      <c r="U84" s="133">
        <f>M84/($M$17)</f>
        <v>0</v>
      </c>
      <c r="V84" s="139"/>
      <c r="W84" s="136">
        <f>(F84*0.05)+(H84*4)+(J84*-1)+(N84*0.1)+(P84*6)</f>
        <v>14</v>
      </c>
      <c r="X84" s="140">
        <f>((F84*0.05)+(H84*4)+(J84*-1)+(N84*0.1)+(P84*6))*0.4</f>
        <v>5.6000000000000005</v>
      </c>
      <c r="Y84" s="138"/>
      <c r="Z84" s="138"/>
    </row>
    <row r="85" spans="1:27" x14ac:dyDescent="0.15">
      <c r="A85" s="135" t="s">
        <v>1269</v>
      </c>
      <c r="B85" s="136"/>
      <c r="C85" s="136"/>
      <c r="D85" s="136"/>
      <c r="E85" s="133" t="e">
        <f>D85/C85</f>
        <v>#DIV/0!</v>
      </c>
      <c r="F85" s="136"/>
      <c r="G85" s="137" t="e">
        <f>F85/C85</f>
        <v>#DIV/0!</v>
      </c>
      <c r="H85" s="136"/>
      <c r="I85" s="133" t="e">
        <f>H85/C85</f>
        <v>#DIV/0!</v>
      </c>
      <c r="J85" s="136"/>
      <c r="K85" s="133" t="e">
        <f t="shared" ref="K85:K86" si="67">J85/C85</f>
        <v>#DIV/0!</v>
      </c>
      <c r="M85" s="136"/>
      <c r="N85" s="136"/>
      <c r="O85" s="136" t="e">
        <f>N85/M85</f>
        <v>#DIV/0!</v>
      </c>
      <c r="P85" s="136">
        <v>0</v>
      </c>
      <c r="Q85" s="133" t="e">
        <f t="shared" ref="Q85:Q86" si="68">P85/M85</f>
        <v>#DIV/0!</v>
      </c>
      <c r="R85" s="138"/>
      <c r="S85" s="133">
        <f t="shared" ref="S85:S86" si="69">(C85+M85)/($C$17+$M$17)</f>
        <v>0</v>
      </c>
      <c r="T85" s="133">
        <f t="shared" ref="T85:T86" si="70">C85/($C$17)</f>
        <v>0</v>
      </c>
      <c r="U85" s="133">
        <f t="shared" ref="U85:U86" si="71">M85/($M$17)</f>
        <v>0</v>
      </c>
      <c r="V85" s="139"/>
      <c r="W85" s="136">
        <f t="shared" ref="W85:W86" si="72">(F85*0.05)+(H85*4)+(J85*-1)+(N85*0.1)+(P85*6)</f>
        <v>0</v>
      </c>
      <c r="X85" s="140">
        <f t="shared" ref="X85:X86" si="73">((F85*0.05)+(H85*4)+(J85*-1)+(N85*0.1)+(P85*6))*0.4</f>
        <v>0</v>
      </c>
      <c r="Y85" s="138"/>
      <c r="Z85" s="138"/>
    </row>
    <row r="86" spans="1:27" x14ac:dyDescent="0.15">
      <c r="A86" s="141"/>
      <c r="B86" s="136"/>
      <c r="C86" s="136"/>
      <c r="D86" s="136"/>
      <c r="E86" s="133" t="e">
        <f>D86/C86</f>
        <v>#DIV/0!</v>
      </c>
      <c r="F86" s="136"/>
      <c r="G86" s="137" t="e">
        <f>F86/C86</f>
        <v>#DIV/0!</v>
      </c>
      <c r="H86" s="136"/>
      <c r="I86" s="133" t="e">
        <f>H86/C86</f>
        <v>#DIV/0!</v>
      </c>
      <c r="J86" s="136">
        <v>1</v>
      </c>
      <c r="K86" s="133" t="e">
        <f t="shared" si="67"/>
        <v>#DIV/0!</v>
      </c>
      <c r="M86" s="136"/>
      <c r="N86" s="136"/>
      <c r="O86" s="136" t="e">
        <f>N86/M86</f>
        <v>#DIV/0!</v>
      </c>
      <c r="P86" s="136">
        <v>0</v>
      </c>
      <c r="Q86" s="133" t="e">
        <f t="shared" si="68"/>
        <v>#DIV/0!</v>
      </c>
      <c r="R86" s="138"/>
      <c r="S86" s="133">
        <f t="shared" si="69"/>
        <v>0</v>
      </c>
      <c r="T86" s="133">
        <f t="shared" si="70"/>
        <v>0</v>
      </c>
      <c r="U86" s="133">
        <f t="shared" si="71"/>
        <v>0</v>
      </c>
      <c r="V86" s="139"/>
      <c r="W86" s="136">
        <f t="shared" si="72"/>
        <v>-1</v>
      </c>
      <c r="X86" s="140">
        <f t="shared" si="73"/>
        <v>-0.4</v>
      </c>
      <c r="Y86" s="138"/>
      <c r="Z86" s="138"/>
    </row>
    <row r="87" spans="1:27" x14ac:dyDescent="0.15">
      <c r="A87" s="134" t="s">
        <v>44</v>
      </c>
      <c r="B87" s="134"/>
      <c r="C87" s="134">
        <f>SUM(C84:C86)</f>
        <v>0</v>
      </c>
      <c r="D87" s="134">
        <f>SUM(D84:D86)</f>
        <v>0</v>
      </c>
      <c r="E87" s="134"/>
      <c r="F87" s="134">
        <f t="shared" ref="F87" si="74">SUM(F84:F86)</f>
        <v>0</v>
      </c>
      <c r="G87" s="134"/>
      <c r="H87" s="134">
        <f t="shared" ref="H87" si="75">SUM(H84:H86)</f>
        <v>0</v>
      </c>
      <c r="I87" s="134"/>
      <c r="J87" s="134">
        <f t="shared" ref="J87" si="76">SUM(J84:J86)</f>
        <v>11</v>
      </c>
      <c r="K87" s="134"/>
      <c r="L87" s="130"/>
      <c r="M87" s="134">
        <f>SUM(M84:M86)</f>
        <v>0</v>
      </c>
      <c r="N87" s="134">
        <f>SUM(N84:N86)</f>
        <v>0</v>
      </c>
      <c r="O87" s="134"/>
      <c r="P87" s="134">
        <f>SUM(P84:P86)</f>
        <v>4</v>
      </c>
      <c r="Q87" s="134"/>
      <c r="R87" s="134"/>
      <c r="S87" s="142">
        <f>S84+S85+S86</f>
        <v>0</v>
      </c>
      <c r="T87" s="143" t="e">
        <f>C87/(C87+M87)</f>
        <v>#DIV/0!</v>
      </c>
      <c r="U87" s="143" t="e">
        <f>M87/(M87+C87)</f>
        <v>#DIV/0!</v>
      </c>
      <c r="V87" s="139"/>
      <c r="W87" s="138"/>
      <c r="X87" s="138"/>
      <c r="Y87" s="138"/>
      <c r="Z87" s="138"/>
    </row>
    <row r="88" spans="1:27" x14ac:dyDescent="0.15">
      <c r="B88" s="138"/>
      <c r="C88" s="138"/>
      <c r="D88" s="144"/>
      <c r="E88" s="138"/>
      <c r="F88" s="145"/>
      <c r="G88" s="138"/>
      <c r="H88" s="146"/>
      <c r="I88" s="138"/>
      <c r="J88" s="146"/>
      <c r="K88" s="138"/>
      <c r="L88" s="138"/>
      <c r="M88" s="138"/>
      <c r="N88" s="138"/>
      <c r="O88" s="138"/>
      <c r="P88" s="138"/>
      <c r="Q88" s="138"/>
      <c r="R88" s="138"/>
    </row>
    <row r="89" spans="1:27" x14ac:dyDescent="0.15">
      <c r="B89" s="138"/>
      <c r="C89" s="138"/>
      <c r="D89" s="144"/>
      <c r="E89" s="138"/>
      <c r="F89" s="145"/>
      <c r="G89" s="138"/>
      <c r="H89" s="146"/>
      <c r="I89" s="138"/>
      <c r="J89" s="146"/>
      <c r="K89" s="138"/>
      <c r="L89" s="138"/>
      <c r="M89" s="138"/>
      <c r="N89" s="138"/>
      <c r="O89" s="138"/>
      <c r="P89" s="138"/>
      <c r="Q89" s="138"/>
      <c r="R89" s="138"/>
    </row>
    <row r="90" spans="1:27" x14ac:dyDescent="0.15">
      <c r="A90" s="462" t="s">
        <v>49</v>
      </c>
      <c r="B90" s="462"/>
      <c r="C90" s="462"/>
      <c r="D90" s="462"/>
      <c r="E90" s="462"/>
      <c r="F90" s="462"/>
      <c r="G90" s="462"/>
      <c r="H90" s="462" t="s">
        <v>52</v>
      </c>
      <c r="I90" s="463"/>
      <c r="J90" s="463"/>
      <c r="K90" s="463"/>
      <c r="L90" s="463"/>
      <c r="M90" s="463"/>
      <c r="N90" s="138"/>
      <c r="O90" s="138"/>
      <c r="R90" s="462" t="s">
        <v>50</v>
      </c>
      <c r="S90" s="462"/>
      <c r="T90" s="462"/>
      <c r="V90" s="462" t="s">
        <v>51</v>
      </c>
      <c r="W90" s="462"/>
      <c r="X90" s="129"/>
      <c r="Y90" s="129"/>
      <c r="Z90" s="129"/>
      <c r="AA90" s="129"/>
    </row>
    <row r="91" spans="1:27" x14ac:dyDescent="0.15">
      <c r="A91" s="134" t="s">
        <v>16</v>
      </c>
      <c r="B91" s="134" t="s">
        <v>66</v>
      </c>
      <c r="C91" s="134" t="s">
        <v>1</v>
      </c>
      <c r="D91" s="134" t="s">
        <v>4</v>
      </c>
      <c r="E91" s="134" t="s">
        <v>5</v>
      </c>
      <c r="F91" s="134" t="s">
        <v>6</v>
      </c>
      <c r="G91" s="134" t="s">
        <v>7</v>
      </c>
      <c r="I91" s="134" t="s">
        <v>34</v>
      </c>
      <c r="J91" s="134" t="s">
        <v>17</v>
      </c>
      <c r="K91" s="134" t="s">
        <v>18</v>
      </c>
      <c r="L91" s="134" t="s">
        <v>19</v>
      </c>
      <c r="M91" s="134" t="s">
        <v>20</v>
      </c>
      <c r="N91" s="134" t="s">
        <v>6</v>
      </c>
      <c r="O91" s="134" t="s">
        <v>53</v>
      </c>
      <c r="R91" s="134" t="s">
        <v>16</v>
      </c>
      <c r="S91" s="134" t="s">
        <v>47</v>
      </c>
      <c r="T91" s="134" t="s">
        <v>45</v>
      </c>
      <c r="U91" s="134" t="s">
        <v>46</v>
      </c>
      <c r="W91" s="134" t="s">
        <v>14</v>
      </c>
      <c r="X91" s="134" t="s">
        <v>21</v>
      </c>
      <c r="Y91" s="134"/>
      <c r="Z91" s="134"/>
      <c r="AA91" s="134"/>
    </row>
    <row r="92" spans="1:27" x14ac:dyDescent="0.15">
      <c r="A92" s="135" t="s">
        <v>663</v>
      </c>
      <c r="B92" s="147">
        <v>8</v>
      </c>
      <c r="C92" s="136">
        <v>169</v>
      </c>
      <c r="D92" s="136">
        <v>663</v>
      </c>
      <c r="E92" s="136">
        <f>D92/C92</f>
        <v>3.9230769230769229</v>
      </c>
      <c r="F92" s="136">
        <v>8</v>
      </c>
      <c r="G92" s="133">
        <f>F92/C92</f>
        <v>4.7337278106508875E-2</v>
      </c>
      <c r="I92" s="133">
        <f>K92/J92</f>
        <v>0.78</v>
      </c>
      <c r="J92" s="136">
        <v>50</v>
      </c>
      <c r="K92" s="136">
        <v>39</v>
      </c>
      <c r="L92" s="136">
        <v>247</v>
      </c>
      <c r="M92" s="136">
        <f>L92/K92</f>
        <v>6.333333333333333</v>
      </c>
      <c r="N92" s="136">
        <v>1</v>
      </c>
      <c r="O92" s="133">
        <f>N92/K92</f>
        <v>2.564102564102564E-2</v>
      </c>
      <c r="R92" s="135" t="s">
        <v>69</v>
      </c>
      <c r="S92" s="133">
        <f>(C92+J92)/($C$27+$J$27+$M$17+$D$17+$K$38+$K$47)</f>
        <v>0.22324159021406728</v>
      </c>
      <c r="T92" s="133">
        <f>J92/($J$27+$E$38+$E$47)</f>
        <v>0.111358574610245</v>
      </c>
      <c r="U92" s="133">
        <f>C92/($C$27+$M$17+$K$38+$K$47)</f>
        <v>0.36980306345733044</v>
      </c>
      <c r="W92" s="136">
        <f>(D92*0.1)+(F92*6)+(L92*0.1)+(N92*6)</f>
        <v>145</v>
      </c>
      <c r="X92" s="136">
        <f>(D92*0.1)+(F92*6)+(K92*1)+(L92*0.1)+(N92*6)</f>
        <v>184</v>
      </c>
      <c r="Y92" s="138"/>
      <c r="Z92" s="138"/>
      <c r="AA92" s="138"/>
    </row>
    <row r="93" spans="1:27" x14ac:dyDescent="0.15">
      <c r="A93" s="135" t="s">
        <v>994</v>
      </c>
      <c r="B93" s="147"/>
      <c r="C93" s="136"/>
      <c r="D93" s="136"/>
      <c r="E93" s="136" t="e">
        <f>D93/C93</f>
        <v>#DIV/0!</v>
      </c>
      <c r="F93" s="136"/>
      <c r="G93" s="133" t="e">
        <f>F93/C93</f>
        <v>#DIV/0!</v>
      </c>
      <c r="I93" s="133" t="e">
        <f t="shared" ref="I93:I96" si="77">K93/J93</f>
        <v>#DIV/0!</v>
      </c>
      <c r="J93" s="136"/>
      <c r="K93" s="136"/>
      <c r="L93" s="136"/>
      <c r="M93" s="136" t="e">
        <f>L93/K93</f>
        <v>#DIV/0!</v>
      </c>
      <c r="N93" s="136"/>
      <c r="O93" s="133" t="e">
        <f t="shared" ref="O93:O96" si="78">N93/K93</f>
        <v>#DIV/0!</v>
      </c>
      <c r="R93" s="135" t="s">
        <v>489</v>
      </c>
      <c r="S93" s="133">
        <f t="shared" ref="S93:S96" si="79">(C93+J93)/($C$27+$J$27+$M$17+$D$17+$K$38+$K$47)</f>
        <v>0</v>
      </c>
      <c r="T93" s="133">
        <f t="shared" ref="T93:T96" si="80">J93/($J$27+$E$38+$E$47)</f>
        <v>0</v>
      </c>
      <c r="U93" s="133">
        <f t="shared" ref="U93:U96" si="81">C93/($C$27+$M$17+$K$38+$K$47)</f>
        <v>0</v>
      </c>
      <c r="W93" s="136">
        <f t="shared" ref="W93:W96" si="82">(D93*0.1)+(F93*6)+(L93*0.1)+(N93*6)</f>
        <v>0</v>
      </c>
      <c r="X93" s="136">
        <f t="shared" ref="X93:X96" si="83">(D93*0.1)+(F93*6)+(K93*1)+(L93*0.1)+(N93*6)</f>
        <v>0</v>
      </c>
      <c r="Y93" s="138"/>
      <c r="Z93" s="138"/>
      <c r="AA93" s="138"/>
    </row>
    <row r="94" spans="1:27" x14ac:dyDescent="0.15">
      <c r="A94" s="135" t="s">
        <v>1449</v>
      </c>
      <c r="B94" s="147"/>
      <c r="C94" s="136"/>
      <c r="D94" s="136"/>
      <c r="E94" s="136" t="e">
        <f>D94/C94</f>
        <v>#DIV/0!</v>
      </c>
      <c r="F94" s="136"/>
      <c r="G94" s="133" t="e">
        <f>F94/C94</f>
        <v>#DIV/0!</v>
      </c>
      <c r="I94" s="133" t="e">
        <f t="shared" si="77"/>
        <v>#DIV/0!</v>
      </c>
      <c r="J94" s="136"/>
      <c r="K94" s="136"/>
      <c r="L94" s="136"/>
      <c r="M94" s="136" t="e">
        <f>L94/K94</f>
        <v>#DIV/0!</v>
      </c>
      <c r="N94" s="136"/>
      <c r="O94" s="133" t="e">
        <f t="shared" si="78"/>
        <v>#DIV/0!</v>
      </c>
      <c r="R94" s="135" t="s">
        <v>1340</v>
      </c>
      <c r="S94" s="133">
        <f t="shared" si="79"/>
        <v>0</v>
      </c>
      <c r="T94" s="133">
        <f t="shared" si="80"/>
        <v>0</v>
      </c>
      <c r="U94" s="133">
        <f t="shared" si="81"/>
        <v>0</v>
      </c>
      <c r="W94" s="136">
        <f t="shared" si="82"/>
        <v>0</v>
      </c>
      <c r="X94" s="136">
        <f t="shared" si="83"/>
        <v>0</v>
      </c>
      <c r="Y94" s="138"/>
      <c r="Z94" s="138"/>
      <c r="AA94" s="138"/>
    </row>
    <row r="95" spans="1:27" x14ac:dyDescent="0.15">
      <c r="A95" s="141"/>
      <c r="B95" s="147"/>
      <c r="C95" s="136"/>
      <c r="D95" s="136"/>
      <c r="E95" s="136" t="e">
        <f>D95/C95</f>
        <v>#DIV/0!</v>
      </c>
      <c r="F95" s="136"/>
      <c r="G95" s="133" t="e">
        <f>F95/C95</f>
        <v>#DIV/0!</v>
      </c>
      <c r="I95" s="133" t="e">
        <f t="shared" si="77"/>
        <v>#DIV/0!</v>
      </c>
      <c r="J95" s="136"/>
      <c r="K95" s="136"/>
      <c r="L95" s="136"/>
      <c r="M95" s="136" t="e">
        <f>L95/K95</f>
        <v>#DIV/0!</v>
      </c>
      <c r="N95" s="136">
        <v>1</v>
      </c>
      <c r="O95" s="133" t="e">
        <f t="shared" si="78"/>
        <v>#DIV/0!</v>
      </c>
      <c r="R95" s="135"/>
      <c r="S95" s="133">
        <f t="shared" si="79"/>
        <v>0</v>
      </c>
      <c r="T95" s="133">
        <f t="shared" si="80"/>
        <v>0</v>
      </c>
      <c r="U95" s="133">
        <f t="shared" si="81"/>
        <v>0</v>
      </c>
      <c r="W95" s="136">
        <f t="shared" si="82"/>
        <v>6</v>
      </c>
      <c r="X95" s="136">
        <f t="shared" si="83"/>
        <v>6</v>
      </c>
      <c r="Y95" s="138"/>
      <c r="Z95" s="138"/>
      <c r="AA95" s="138"/>
    </row>
    <row r="96" spans="1:27" x14ac:dyDescent="0.15">
      <c r="A96" s="141"/>
      <c r="B96" s="147"/>
      <c r="C96" s="136"/>
      <c r="D96" s="136"/>
      <c r="E96" s="136" t="e">
        <f>D96/C96</f>
        <v>#DIV/0!</v>
      </c>
      <c r="F96" s="136"/>
      <c r="G96" s="133" t="e">
        <f>F96/C96</f>
        <v>#DIV/0!</v>
      </c>
      <c r="I96" s="133" t="e">
        <f t="shared" si="77"/>
        <v>#DIV/0!</v>
      </c>
      <c r="J96" s="136"/>
      <c r="K96" s="136"/>
      <c r="L96" s="136"/>
      <c r="M96" s="136" t="e">
        <f>L96/K96</f>
        <v>#DIV/0!</v>
      </c>
      <c r="N96" s="136">
        <v>0</v>
      </c>
      <c r="O96" s="133" t="e">
        <f t="shared" si="78"/>
        <v>#DIV/0!</v>
      </c>
      <c r="R96" s="135"/>
      <c r="S96" s="133">
        <f t="shared" si="79"/>
        <v>0</v>
      </c>
      <c r="T96" s="133">
        <f t="shared" si="80"/>
        <v>0</v>
      </c>
      <c r="U96" s="133">
        <f t="shared" si="81"/>
        <v>0</v>
      </c>
      <c r="W96" s="136">
        <f t="shared" si="82"/>
        <v>0</v>
      </c>
      <c r="X96" s="136">
        <f t="shared" si="83"/>
        <v>0</v>
      </c>
      <c r="Y96" s="138"/>
      <c r="Z96" s="138"/>
      <c r="AA96" s="138"/>
    </row>
    <row r="97" spans="1:26" x14ac:dyDescent="0.15">
      <c r="A97" s="134" t="s">
        <v>44</v>
      </c>
      <c r="B97" s="134"/>
      <c r="C97" s="134">
        <f>SUM(C92:C96)</f>
        <v>169</v>
      </c>
      <c r="D97" s="134">
        <f t="shared" ref="D97" si="84">SUM(D92:D96)</f>
        <v>663</v>
      </c>
      <c r="E97" s="134"/>
      <c r="F97" s="134">
        <f t="shared" ref="F97" si="85">SUM(F92:F96)</f>
        <v>8</v>
      </c>
      <c r="G97" s="134"/>
      <c r="H97" s="134"/>
      <c r="I97" s="134"/>
      <c r="J97" s="134">
        <f>SUM(J92:J96)</f>
        <v>50</v>
      </c>
      <c r="K97" s="134">
        <f t="shared" ref="K97:L97" si="86">SUM(K92:K96)</f>
        <v>39</v>
      </c>
      <c r="L97" s="134">
        <f t="shared" si="86"/>
        <v>247</v>
      </c>
      <c r="M97" s="134"/>
      <c r="N97" s="134">
        <f t="shared" ref="N97" si="87">SUM(N92:N96)</f>
        <v>2</v>
      </c>
      <c r="O97" s="134"/>
    </row>
    <row r="98" spans="1:26" x14ac:dyDescent="0.15">
      <c r="A98" s="134"/>
      <c r="B98" s="138"/>
      <c r="C98" s="138"/>
      <c r="D98" s="138"/>
      <c r="E98" s="138"/>
      <c r="F98" s="138"/>
      <c r="G98" s="138"/>
      <c r="H98" s="134"/>
      <c r="I98" s="138"/>
      <c r="J98" s="138"/>
      <c r="K98" s="138"/>
      <c r="L98" s="138"/>
      <c r="M98" s="138"/>
      <c r="N98" s="138"/>
    </row>
    <row r="99" spans="1:26" x14ac:dyDescent="0.15">
      <c r="B99" s="138"/>
      <c r="C99" s="138"/>
      <c r="D99" s="138"/>
      <c r="E99" s="138"/>
      <c r="F99" s="138"/>
      <c r="G99" s="138"/>
      <c r="H99" s="138"/>
      <c r="I99" s="138"/>
      <c r="J99" s="138"/>
      <c r="K99" s="138"/>
      <c r="L99" s="138"/>
      <c r="M99" s="138"/>
    </row>
    <row r="100" spans="1:26" x14ac:dyDescent="0.15">
      <c r="A100" s="462" t="s">
        <v>52</v>
      </c>
      <c r="B100" s="462"/>
      <c r="C100" s="462"/>
      <c r="D100" s="462"/>
      <c r="E100" s="462"/>
      <c r="F100" s="462"/>
      <c r="G100" s="462"/>
      <c r="H100" s="138"/>
      <c r="I100" s="138"/>
      <c r="J100" s="462" t="s">
        <v>49</v>
      </c>
      <c r="K100" s="462"/>
      <c r="L100" s="462"/>
      <c r="M100" s="462"/>
      <c r="N100" s="462"/>
      <c r="R100" s="462" t="s">
        <v>50</v>
      </c>
      <c r="S100" s="462"/>
      <c r="T100" s="462"/>
      <c r="V100" s="462" t="s">
        <v>51</v>
      </c>
      <c r="W100" s="465"/>
    </row>
    <row r="101" spans="1:26" x14ac:dyDescent="0.15">
      <c r="A101" s="134" t="s">
        <v>25</v>
      </c>
      <c r="B101" s="134" t="s">
        <v>66</v>
      </c>
      <c r="C101" s="134" t="s">
        <v>34</v>
      </c>
      <c r="D101" s="134" t="s">
        <v>17</v>
      </c>
      <c r="E101" s="134" t="s">
        <v>18</v>
      </c>
      <c r="F101" s="134" t="s">
        <v>19</v>
      </c>
      <c r="G101" s="134" t="s">
        <v>20</v>
      </c>
      <c r="H101" s="134" t="s">
        <v>6</v>
      </c>
      <c r="I101" s="134" t="s">
        <v>53</v>
      </c>
      <c r="K101" s="134" t="s">
        <v>10</v>
      </c>
      <c r="L101" s="134" t="s">
        <v>11</v>
      </c>
      <c r="M101" s="134" t="s">
        <v>12</v>
      </c>
      <c r="N101" s="134" t="s">
        <v>26</v>
      </c>
      <c r="O101" s="134" t="s">
        <v>7</v>
      </c>
      <c r="R101" s="134" t="s">
        <v>25</v>
      </c>
      <c r="S101" s="134" t="s">
        <v>47</v>
      </c>
      <c r="T101" s="134" t="s">
        <v>45</v>
      </c>
      <c r="U101" s="134" t="s">
        <v>46</v>
      </c>
      <c r="W101" s="134" t="s">
        <v>14</v>
      </c>
      <c r="X101" s="134" t="s">
        <v>21</v>
      </c>
      <c r="Y101" s="134"/>
      <c r="Z101" s="134"/>
    </row>
    <row r="102" spans="1:26" x14ac:dyDescent="0.15">
      <c r="A102" s="135" t="s">
        <v>664</v>
      </c>
      <c r="B102" s="136"/>
      <c r="C102" s="133" t="e">
        <f>E102/D102</f>
        <v>#DIV/0!</v>
      </c>
      <c r="D102" s="136"/>
      <c r="E102" s="136"/>
      <c r="F102" s="136"/>
      <c r="G102" s="136" t="e">
        <f t="shared" ref="G102:G107" si="88">F102/E102</f>
        <v>#DIV/0!</v>
      </c>
      <c r="H102" s="136"/>
      <c r="I102" s="133" t="e">
        <f>H102/E102</f>
        <v>#DIV/0!</v>
      </c>
      <c r="K102" s="136"/>
      <c r="L102" s="136"/>
      <c r="M102" s="148" t="e">
        <f t="shared" ref="M102:M107" si="89">L102/K102</f>
        <v>#DIV/0!</v>
      </c>
      <c r="N102" s="136"/>
      <c r="O102" s="133" t="e">
        <f>N102/K102</f>
        <v>#DIV/0!</v>
      </c>
      <c r="R102" s="135" t="s">
        <v>664</v>
      </c>
      <c r="S102" s="149">
        <f>(D102+K102)/($C$27+$K$27+$M$17+$D$47+$K$47)</f>
        <v>0</v>
      </c>
      <c r="T102" s="149">
        <f>D102/($D$17)</f>
        <v>0</v>
      </c>
      <c r="U102" s="149">
        <f>K102/($M$17+$C$27+$K$38+$K$47)</f>
        <v>0</v>
      </c>
      <c r="W102" s="136">
        <f>(F102*0.1)+(H102*6)+(L102*0.1)+(N102*6)</f>
        <v>0</v>
      </c>
      <c r="X102" s="136">
        <f>(E102*1)+(F102*0.1)+(H102*6)+(L102*0.1)+(N102*6)</f>
        <v>0</v>
      </c>
      <c r="Y102" s="138"/>
      <c r="Z102" s="138"/>
    </row>
    <row r="103" spans="1:26" x14ac:dyDescent="0.15">
      <c r="A103" s="135" t="s">
        <v>929</v>
      </c>
      <c r="B103" s="136"/>
      <c r="C103" s="133" t="e">
        <f t="shared" ref="C103:C107" si="90">E103/D103</f>
        <v>#DIV/0!</v>
      </c>
      <c r="D103" s="136"/>
      <c r="E103" s="136"/>
      <c r="F103" s="136"/>
      <c r="G103" s="136" t="e">
        <f t="shared" si="88"/>
        <v>#DIV/0!</v>
      </c>
      <c r="H103" s="136"/>
      <c r="I103" s="133" t="e">
        <f t="shared" ref="I103:I107" si="91">H103/E103</f>
        <v>#DIV/0!</v>
      </c>
      <c r="K103" s="136"/>
      <c r="L103" s="136"/>
      <c r="M103" s="148" t="e">
        <f t="shared" si="89"/>
        <v>#DIV/0!</v>
      </c>
      <c r="N103" s="136"/>
      <c r="O103" s="133" t="e">
        <f t="shared" ref="O103:O107" si="92">N103/K103</f>
        <v>#DIV/0!</v>
      </c>
      <c r="R103" s="135" t="s">
        <v>929</v>
      </c>
      <c r="S103" s="149">
        <f t="shared" ref="S103:S107" si="93">(D103+K103)/($C$27+$K$27+$M$17+$D$47+$K$47)</f>
        <v>0</v>
      </c>
      <c r="T103" s="149">
        <f t="shared" ref="T103:T107" si="94">D103/($D$17)</f>
        <v>0</v>
      </c>
      <c r="U103" s="149">
        <f t="shared" ref="U103:U107" si="95">K103/($M$17+$C$27+$K$38+$K$47)</f>
        <v>0</v>
      </c>
      <c r="W103" s="136">
        <f t="shared" ref="W103:W107" si="96">(F103*0.1)+(H103*6)+(L103*0.1)+(N103*6)</f>
        <v>0</v>
      </c>
      <c r="X103" s="136">
        <f t="shared" ref="X103:X107" si="97">(E103*1)+(F103*0.1)+(H103*6)+(L103*0.1)+(N103*6)</f>
        <v>0</v>
      </c>
      <c r="Y103" s="138"/>
      <c r="Z103" s="138"/>
    </row>
    <row r="104" spans="1:26" x14ac:dyDescent="0.15">
      <c r="A104" s="135" t="s">
        <v>1271</v>
      </c>
      <c r="B104" s="136"/>
      <c r="C104" s="133" t="e">
        <f t="shared" si="90"/>
        <v>#DIV/0!</v>
      </c>
      <c r="D104" s="136"/>
      <c r="E104" s="136"/>
      <c r="F104" s="136"/>
      <c r="G104" s="136" t="e">
        <f t="shared" si="88"/>
        <v>#DIV/0!</v>
      </c>
      <c r="H104" s="136"/>
      <c r="I104" s="133" t="e">
        <f t="shared" si="91"/>
        <v>#DIV/0!</v>
      </c>
      <c r="K104" s="136"/>
      <c r="L104" s="136"/>
      <c r="M104" s="148" t="e">
        <f t="shared" si="89"/>
        <v>#DIV/0!</v>
      </c>
      <c r="N104" s="136"/>
      <c r="O104" s="133" t="e">
        <f t="shared" si="92"/>
        <v>#DIV/0!</v>
      </c>
      <c r="R104" s="135" t="s">
        <v>1271</v>
      </c>
      <c r="S104" s="149">
        <f t="shared" si="93"/>
        <v>0</v>
      </c>
      <c r="T104" s="149">
        <f t="shared" si="94"/>
        <v>0</v>
      </c>
      <c r="U104" s="149">
        <f t="shared" si="95"/>
        <v>0</v>
      </c>
      <c r="W104" s="136">
        <f t="shared" si="96"/>
        <v>0</v>
      </c>
      <c r="X104" s="136">
        <f t="shared" si="97"/>
        <v>0</v>
      </c>
      <c r="Y104" s="138"/>
      <c r="Z104" s="138"/>
    </row>
    <row r="105" spans="1:26" x14ac:dyDescent="0.15">
      <c r="A105" s="135" t="s">
        <v>665</v>
      </c>
      <c r="B105" s="136"/>
      <c r="C105" s="133" t="e">
        <f t="shared" si="90"/>
        <v>#DIV/0!</v>
      </c>
      <c r="D105" s="136"/>
      <c r="E105" s="136"/>
      <c r="F105" s="136"/>
      <c r="G105" s="136" t="e">
        <f t="shared" si="88"/>
        <v>#DIV/0!</v>
      </c>
      <c r="H105" s="136"/>
      <c r="I105" s="133" t="e">
        <f t="shared" si="91"/>
        <v>#DIV/0!</v>
      </c>
      <c r="K105" s="136"/>
      <c r="L105" s="136"/>
      <c r="M105" s="148" t="e">
        <f t="shared" si="89"/>
        <v>#DIV/0!</v>
      </c>
      <c r="N105" s="136"/>
      <c r="O105" s="133" t="e">
        <f t="shared" si="92"/>
        <v>#DIV/0!</v>
      </c>
      <c r="R105" s="135" t="s">
        <v>665</v>
      </c>
      <c r="S105" s="149">
        <f t="shared" si="93"/>
        <v>0</v>
      </c>
      <c r="T105" s="149">
        <f t="shared" si="94"/>
        <v>0</v>
      </c>
      <c r="U105" s="149">
        <f t="shared" si="95"/>
        <v>0</v>
      </c>
      <c r="W105" s="136">
        <f t="shared" si="96"/>
        <v>0</v>
      </c>
      <c r="X105" s="136">
        <f t="shared" si="97"/>
        <v>0</v>
      </c>
      <c r="Y105" s="138"/>
      <c r="Z105" s="138"/>
    </row>
    <row r="106" spans="1:26" x14ac:dyDescent="0.15">
      <c r="A106" s="135" t="s">
        <v>666</v>
      </c>
      <c r="B106" s="136"/>
      <c r="C106" s="133" t="e">
        <f t="shared" si="90"/>
        <v>#DIV/0!</v>
      </c>
      <c r="D106" s="136"/>
      <c r="E106" s="136"/>
      <c r="F106" s="136"/>
      <c r="G106" s="136" t="e">
        <f t="shared" si="88"/>
        <v>#DIV/0!</v>
      </c>
      <c r="H106" s="136"/>
      <c r="I106" s="133" t="e">
        <f t="shared" si="91"/>
        <v>#DIV/0!</v>
      </c>
      <c r="K106" s="136"/>
      <c r="L106" s="136"/>
      <c r="M106" s="148" t="e">
        <f t="shared" si="89"/>
        <v>#DIV/0!</v>
      </c>
      <c r="N106" s="136"/>
      <c r="O106" s="133" t="e">
        <f t="shared" si="92"/>
        <v>#DIV/0!</v>
      </c>
      <c r="R106" s="135" t="s">
        <v>666</v>
      </c>
      <c r="S106" s="149">
        <f t="shared" si="93"/>
        <v>0</v>
      </c>
      <c r="T106" s="149">
        <f t="shared" si="94"/>
        <v>0</v>
      </c>
      <c r="U106" s="149">
        <f t="shared" si="95"/>
        <v>0</v>
      </c>
      <c r="W106" s="136">
        <f t="shared" si="96"/>
        <v>0</v>
      </c>
      <c r="X106" s="136">
        <f t="shared" si="97"/>
        <v>0</v>
      </c>
      <c r="Y106" s="138"/>
      <c r="Z106" s="138"/>
    </row>
    <row r="107" spans="1:26" x14ac:dyDescent="0.15">
      <c r="A107" s="141"/>
      <c r="B107" s="136"/>
      <c r="C107" s="133" t="e">
        <f t="shared" si="90"/>
        <v>#DIV/0!</v>
      </c>
      <c r="D107" s="136"/>
      <c r="E107" s="136"/>
      <c r="F107" s="136"/>
      <c r="G107" s="136" t="e">
        <f t="shared" si="88"/>
        <v>#DIV/0!</v>
      </c>
      <c r="H107" s="136"/>
      <c r="I107" s="133" t="e">
        <f t="shared" si="91"/>
        <v>#DIV/0!</v>
      </c>
      <c r="K107" s="136"/>
      <c r="L107" s="136"/>
      <c r="M107" s="148" t="e">
        <f t="shared" si="89"/>
        <v>#DIV/0!</v>
      </c>
      <c r="N107" s="136"/>
      <c r="O107" s="133" t="e">
        <f t="shared" si="92"/>
        <v>#DIV/0!</v>
      </c>
      <c r="R107" s="135"/>
      <c r="S107" s="149">
        <f t="shared" si="93"/>
        <v>0</v>
      </c>
      <c r="T107" s="149">
        <f t="shared" si="94"/>
        <v>0</v>
      </c>
      <c r="U107" s="149">
        <f t="shared" si="95"/>
        <v>0</v>
      </c>
      <c r="W107" s="136">
        <f t="shared" si="96"/>
        <v>0</v>
      </c>
      <c r="X107" s="136">
        <f t="shared" si="97"/>
        <v>0</v>
      </c>
      <c r="Y107" s="138"/>
      <c r="Z107" s="138"/>
    </row>
    <row r="108" spans="1:26" x14ac:dyDescent="0.15">
      <c r="A108" s="134" t="s">
        <v>44</v>
      </c>
      <c r="B108" s="134"/>
      <c r="C108" s="130"/>
      <c r="D108" s="134">
        <f>SUM(D102:D107)</f>
        <v>0</v>
      </c>
      <c r="E108" s="134">
        <f t="shared" ref="E108:F108" si="98">SUM(E102:E107)</f>
        <v>0</v>
      </c>
      <c r="F108" s="134">
        <f t="shared" si="98"/>
        <v>0</v>
      </c>
      <c r="G108" s="134"/>
      <c r="H108" s="134">
        <f t="shared" ref="H108" si="99">SUM(H102:H107)</f>
        <v>0</v>
      </c>
      <c r="I108" s="134"/>
      <c r="J108" s="134"/>
      <c r="K108" s="134">
        <f>SUM(K102:K107)</f>
        <v>0</v>
      </c>
      <c r="L108" s="134">
        <f t="shared" ref="L108" si="100">SUM(L102:L107)</f>
        <v>0</v>
      </c>
      <c r="M108" s="134"/>
      <c r="N108" s="134">
        <f t="shared" ref="N108" si="101">SUM(N102:N107)</f>
        <v>0</v>
      </c>
      <c r="O108" s="134"/>
    </row>
    <row r="109" spans="1:26" x14ac:dyDescent="0.15">
      <c r="A109" s="134"/>
      <c r="C109" s="138"/>
      <c r="D109" s="138"/>
      <c r="E109" s="138"/>
      <c r="F109" s="138"/>
      <c r="G109" s="138"/>
      <c r="H109" s="138"/>
      <c r="I109" s="138"/>
      <c r="J109" s="138"/>
      <c r="K109" s="138"/>
      <c r="L109" s="138"/>
    </row>
    <row r="110" spans="1:26" x14ac:dyDescent="0.15">
      <c r="A110" s="134"/>
      <c r="C110" s="138"/>
      <c r="D110" s="138"/>
      <c r="E110" s="138"/>
      <c r="F110" s="138"/>
      <c r="G110" s="138"/>
      <c r="H110" s="138"/>
      <c r="I110" s="138"/>
      <c r="J110" s="138"/>
      <c r="K110" s="138"/>
      <c r="L110" s="138"/>
    </row>
    <row r="111" spans="1:26" x14ac:dyDescent="0.15">
      <c r="A111" s="462" t="s">
        <v>52</v>
      </c>
      <c r="B111" s="462"/>
      <c r="C111" s="462"/>
      <c r="D111" s="462"/>
      <c r="E111" s="462"/>
      <c r="F111" s="462"/>
      <c r="G111" s="462"/>
      <c r="H111" s="138"/>
      <c r="I111" s="138"/>
      <c r="J111" s="462" t="s">
        <v>49</v>
      </c>
      <c r="K111" s="462"/>
      <c r="L111" s="462"/>
      <c r="M111" s="462"/>
      <c r="N111" s="462"/>
      <c r="R111" s="462" t="s">
        <v>50</v>
      </c>
      <c r="S111" s="462"/>
      <c r="T111" s="462"/>
      <c r="V111" s="462" t="s">
        <v>51</v>
      </c>
      <c r="W111" s="465"/>
    </row>
    <row r="112" spans="1:26" x14ac:dyDescent="0.15">
      <c r="A112" s="134" t="s">
        <v>31</v>
      </c>
      <c r="B112" s="134" t="s">
        <v>66</v>
      </c>
      <c r="C112" s="134" t="s">
        <v>34</v>
      </c>
      <c r="D112" s="134" t="s">
        <v>17</v>
      </c>
      <c r="E112" s="134" t="s">
        <v>18</v>
      </c>
      <c r="F112" s="134" t="s">
        <v>19</v>
      </c>
      <c r="G112" s="134" t="s">
        <v>20</v>
      </c>
      <c r="H112" s="134" t="s">
        <v>6</v>
      </c>
      <c r="I112" s="134" t="s">
        <v>53</v>
      </c>
      <c r="K112" s="134" t="s">
        <v>10</v>
      </c>
      <c r="L112" s="134" t="s">
        <v>11</v>
      </c>
      <c r="M112" s="134" t="s">
        <v>12</v>
      </c>
      <c r="N112" s="134" t="s">
        <v>54</v>
      </c>
      <c r="O112" s="134" t="s">
        <v>7</v>
      </c>
      <c r="R112" s="134" t="s">
        <v>31</v>
      </c>
      <c r="S112" s="134" t="s">
        <v>47</v>
      </c>
      <c r="T112" s="134" t="s">
        <v>45</v>
      </c>
      <c r="U112" s="134" t="s">
        <v>46</v>
      </c>
      <c r="W112" s="134" t="s">
        <v>14</v>
      </c>
      <c r="X112" s="134" t="s">
        <v>21</v>
      </c>
      <c r="Y112" s="134"/>
      <c r="Z112" s="134"/>
    </row>
    <row r="113" spans="1:26" x14ac:dyDescent="0.15">
      <c r="A113" s="135" t="s">
        <v>667</v>
      </c>
      <c r="B113" s="136"/>
      <c r="C113" s="133" t="e">
        <f>E113/D113</f>
        <v>#DIV/0!</v>
      </c>
      <c r="D113" s="136"/>
      <c r="E113" s="136"/>
      <c r="F113" s="136"/>
      <c r="G113" s="136" t="e">
        <f>F113/E113</f>
        <v>#DIV/0!</v>
      </c>
      <c r="H113" s="136">
        <v>1</v>
      </c>
      <c r="I113" s="133" t="e">
        <f>H113/E113</f>
        <v>#DIV/0!</v>
      </c>
      <c r="K113" s="136">
        <v>0</v>
      </c>
      <c r="L113" s="136">
        <v>0</v>
      </c>
      <c r="M113" s="136">
        <v>0</v>
      </c>
      <c r="N113" s="136">
        <v>0</v>
      </c>
      <c r="O113" s="133" t="e">
        <f>N113/K113</f>
        <v>#DIV/0!</v>
      </c>
      <c r="R113" s="135" t="s">
        <v>492</v>
      </c>
      <c r="S113" s="149">
        <f>(D113+K113)/($D$47+$K$47+$D$38+$K$38+$J$27+$C$27+$M$17)</f>
        <v>0</v>
      </c>
      <c r="T113" s="149">
        <f>D113/($D$47+$D$38+$J$27)</f>
        <v>0</v>
      </c>
      <c r="U113" s="149">
        <f>K113/($K$47+$K$38+$C$27+$M$17)</f>
        <v>0</v>
      </c>
      <c r="W113" s="136">
        <f>(F113*0.1)+(H113*6)+(L113*0.1)+(N113*6)</f>
        <v>6</v>
      </c>
      <c r="X113" s="136">
        <f>(E113*1)+(F113*0.1)+(H113*6)+(L113*0.1)+(N113*6)</f>
        <v>6</v>
      </c>
      <c r="Y113" s="138"/>
      <c r="Z113" s="138"/>
    </row>
    <row r="114" spans="1:26" x14ac:dyDescent="0.15">
      <c r="A114" s="135" t="s">
        <v>668</v>
      </c>
      <c r="B114" s="136"/>
      <c r="C114" s="133" t="e">
        <f t="shared" ref="C114:C116" si="102">E114/D114</f>
        <v>#DIV/0!</v>
      </c>
      <c r="D114" s="136"/>
      <c r="E114" s="136"/>
      <c r="F114" s="136"/>
      <c r="G114" s="136" t="e">
        <f>F114/E114</f>
        <v>#DIV/0!</v>
      </c>
      <c r="H114" s="136">
        <v>0</v>
      </c>
      <c r="I114" s="133" t="e">
        <f t="shared" ref="I114:I116" si="103">H114/E114</f>
        <v>#DIV/0!</v>
      </c>
      <c r="K114" s="136">
        <v>0</v>
      </c>
      <c r="L114" s="136">
        <v>0</v>
      </c>
      <c r="M114" s="136">
        <v>0</v>
      </c>
      <c r="N114" s="136">
        <v>0</v>
      </c>
      <c r="O114" s="133" t="e">
        <f t="shared" ref="O114:O116" si="104">N114/K114</f>
        <v>#DIV/0!</v>
      </c>
      <c r="R114" s="135" t="s">
        <v>472</v>
      </c>
      <c r="S114" s="149">
        <f t="shared" ref="S114:S116" si="105">(D114+K114)/($D$47+$K$47+$D$38+$K$38+$J$27+$C$27+$M$17)</f>
        <v>0</v>
      </c>
      <c r="T114" s="149">
        <f t="shared" ref="T114:T116" si="106">D114/($D$47+$D$38+$J$27)</f>
        <v>0</v>
      </c>
      <c r="U114" s="149">
        <f t="shared" ref="U114:U116" si="107">K114/($K$47+$K$38+$C$27+$M$17)</f>
        <v>0</v>
      </c>
      <c r="W114" s="136">
        <f t="shared" ref="W114:W116" si="108">(F114*0.1)+(H114*6)+(L114*0.1)+(N114*6)</f>
        <v>0</v>
      </c>
      <c r="X114" s="136">
        <f t="shared" ref="X114:X116" si="109">(E114*1)+(F114*0.1)+(H114*6)+(L114*0.1)+(N114*6)</f>
        <v>0</v>
      </c>
      <c r="Y114" s="138"/>
      <c r="Z114" s="138"/>
    </row>
    <row r="115" spans="1:26" x14ac:dyDescent="0.15">
      <c r="A115" s="141"/>
      <c r="B115" s="136"/>
      <c r="C115" s="133" t="e">
        <f t="shared" si="102"/>
        <v>#DIV/0!</v>
      </c>
      <c r="D115" s="136"/>
      <c r="E115" s="136"/>
      <c r="F115" s="136"/>
      <c r="G115" s="136" t="e">
        <f>F115/E115</f>
        <v>#DIV/0!</v>
      </c>
      <c r="H115" s="136">
        <v>0</v>
      </c>
      <c r="I115" s="133" t="e">
        <f t="shared" si="103"/>
        <v>#DIV/0!</v>
      </c>
      <c r="K115" s="136">
        <v>0</v>
      </c>
      <c r="L115" s="136">
        <v>0</v>
      </c>
      <c r="M115" s="136">
        <v>0</v>
      </c>
      <c r="N115" s="136">
        <v>0</v>
      </c>
      <c r="O115" s="133" t="e">
        <f t="shared" si="104"/>
        <v>#DIV/0!</v>
      </c>
      <c r="R115" s="135"/>
      <c r="S115" s="149">
        <f t="shared" si="105"/>
        <v>0</v>
      </c>
      <c r="T115" s="149">
        <f t="shared" si="106"/>
        <v>0</v>
      </c>
      <c r="U115" s="149">
        <f t="shared" si="107"/>
        <v>0</v>
      </c>
      <c r="W115" s="136">
        <f t="shared" si="108"/>
        <v>0</v>
      </c>
      <c r="X115" s="136">
        <f t="shared" si="109"/>
        <v>0</v>
      </c>
      <c r="Y115" s="138"/>
      <c r="Z115" s="138"/>
    </row>
    <row r="116" spans="1:26" x14ac:dyDescent="0.15">
      <c r="A116" s="141"/>
      <c r="B116" s="136"/>
      <c r="C116" s="133" t="e">
        <f t="shared" si="102"/>
        <v>#DIV/0!</v>
      </c>
      <c r="D116" s="136"/>
      <c r="E116" s="136"/>
      <c r="F116" s="136"/>
      <c r="G116" s="136" t="e">
        <f>F116/E116</f>
        <v>#DIV/0!</v>
      </c>
      <c r="H116" s="136">
        <v>3</v>
      </c>
      <c r="I116" s="133" t="e">
        <f t="shared" si="103"/>
        <v>#DIV/0!</v>
      </c>
      <c r="K116" s="136"/>
      <c r="L116" s="136"/>
      <c r="M116" s="136">
        <v>0</v>
      </c>
      <c r="N116" s="136">
        <v>0</v>
      </c>
      <c r="O116" s="133" t="e">
        <f t="shared" si="104"/>
        <v>#DIV/0!</v>
      </c>
      <c r="R116" s="135"/>
      <c r="S116" s="149">
        <f t="shared" si="105"/>
        <v>0</v>
      </c>
      <c r="T116" s="149">
        <f t="shared" si="106"/>
        <v>0</v>
      </c>
      <c r="U116" s="149">
        <f t="shared" si="107"/>
        <v>0</v>
      </c>
      <c r="W116" s="136">
        <f t="shared" si="108"/>
        <v>18</v>
      </c>
      <c r="X116" s="136">
        <f t="shared" si="109"/>
        <v>18</v>
      </c>
      <c r="Y116" s="138"/>
      <c r="Z116" s="138"/>
    </row>
    <row r="117" spans="1:26" x14ac:dyDescent="0.15">
      <c r="A117" s="134" t="s">
        <v>44</v>
      </c>
      <c r="B117" s="134"/>
      <c r="C117" s="130"/>
      <c r="D117" s="134">
        <f>SUM(D113:D116)</f>
        <v>0</v>
      </c>
      <c r="E117" s="134">
        <f t="shared" ref="E117:F117" si="110">SUM(E113:E116)</f>
        <v>0</v>
      </c>
      <c r="F117" s="134">
        <f t="shared" si="110"/>
        <v>0</v>
      </c>
      <c r="G117" s="134"/>
      <c r="H117" s="134">
        <f t="shared" ref="H117" si="111">SUM(H113:H116)</f>
        <v>4</v>
      </c>
      <c r="I117" s="134"/>
      <c r="J117" s="134"/>
      <c r="K117" s="134">
        <f>SUM(K113:K116)</f>
        <v>0</v>
      </c>
      <c r="L117" s="134">
        <f t="shared" ref="L117" si="112">SUM(L113:L116)</f>
        <v>0</v>
      </c>
      <c r="M117" s="134"/>
      <c r="N117" s="134">
        <f t="shared" ref="N117" si="113">SUM(N113:N116)</f>
        <v>0</v>
      </c>
      <c r="O117" s="130"/>
      <c r="Q117" s="139"/>
      <c r="S117" s="139"/>
      <c r="U117" s="138"/>
      <c r="V117" s="138"/>
    </row>
    <row r="118" spans="1:26" x14ac:dyDescent="0.15">
      <c r="H118" s="419"/>
      <c r="I118" s="138"/>
      <c r="J118" s="138"/>
      <c r="P118" s="139"/>
      <c r="Q118" s="139"/>
      <c r="R118" s="139"/>
      <c r="T118" s="138"/>
      <c r="U118" s="138"/>
    </row>
    <row r="119" spans="1:26" x14ac:dyDescent="0.15">
      <c r="H119" s="144"/>
      <c r="I119" s="138"/>
      <c r="J119" s="138"/>
      <c r="P119" s="139"/>
      <c r="Q119" s="139"/>
      <c r="R119" s="139"/>
      <c r="T119" s="138"/>
      <c r="U119" s="138"/>
    </row>
    <row r="120" spans="1:26" x14ac:dyDescent="0.15">
      <c r="A120" s="462" t="s">
        <v>57</v>
      </c>
      <c r="B120" s="462"/>
      <c r="C120" s="462"/>
      <c r="D120" s="462"/>
      <c r="E120" s="462"/>
      <c r="F120" s="462"/>
      <c r="G120" s="462"/>
      <c r="H120" s="144"/>
      <c r="I120" s="138"/>
      <c r="J120" s="462" t="s">
        <v>58</v>
      </c>
      <c r="K120" s="463"/>
      <c r="L120" s="463"/>
      <c r="M120" s="463"/>
      <c r="N120" s="463"/>
      <c r="P120" s="150"/>
      <c r="Q120" s="139"/>
      <c r="R120" s="462" t="s">
        <v>62</v>
      </c>
      <c r="S120" s="463"/>
      <c r="T120" s="463"/>
      <c r="U120" s="463"/>
      <c r="V120" s="463"/>
    </row>
    <row r="121" spans="1:26" x14ac:dyDescent="0.15">
      <c r="A121" s="130"/>
      <c r="B121" s="134" t="s">
        <v>17</v>
      </c>
      <c r="C121" s="134" t="s">
        <v>42</v>
      </c>
      <c r="D121" s="134" t="s">
        <v>19</v>
      </c>
      <c r="E121" s="134" t="s">
        <v>6</v>
      </c>
      <c r="H121" s="138"/>
      <c r="I121" s="138"/>
      <c r="J121" s="464" t="s">
        <v>59</v>
      </c>
      <c r="K121" s="465"/>
      <c r="L121" s="465"/>
      <c r="M121" s="465"/>
      <c r="N121" s="130" t="s">
        <v>60</v>
      </c>
      <c r="R121" s="464" t="s">
        <v>59</v>
      </c>
      <c r="S121" s="465"/>
      <c r="T121" s="465"/>
      <c r="U121" s="465"/>
      <c r="V121" s="130" t="s">
        <v>60</v>
      </c>
    </row>
    <row r="122" spans="1:26" x14ac:dyDescent="0.15">
      <c r="A122" s="141" t="s">
        <v>473</v>
      </c>
      <c r="B122" s="136">
        <f>SUM(J92:J96,D102:D107,D113:D116)</f>
        <v>50</v>
      </c>
      <c r="C122" s="136">
        <f>SUM(E113:E116,E102:E107,K92:K96)</f>
        <v>39</v>
      </c>
      <c r="D122" s="136">
        <f>SUM(F113:F116,F102:F107,L92:L96)</f>
        <v>247</v>
      </c>
      <c r="E122" s="136">
        <f>SUM(N92:N96,H102:H107,H113:H116)</f>
        <v>6</v>
      </c>
      <c r="H122" s="138"/>
      <c r="I122" s="138"/>
      <c r="J122" s="467" t="s">
        <v>1127</v>
      </c>
      <c r="K122" s="467"/>
      <c r="L122" s="467"/>
      <c r="M122" s="467"/>
      <c r="N122" s="135" t="s">
        <v>373</v>
      </c>
      <c r="R122" s="466" t="s">
        <v>1130</v>
      </c>
      <c r="S122" s="467"/>
      <c r="T122" s="467"/>
      <c r="U122" s="467"/>
      <c r="V122" s="135" t="s">
        <v>373</v>
      </c>
    </row>
    <row r="123" spans="1:26" x14ac:dyDescent="0.15">
      <c r="A123" s="141" t="s">
        <v>43</v>
      </c>
      <c r="B123" s="136">
        <f>SUM(C87)</f>
        <v>0</v>
      </c>
      <c r="C123" s="136">
        <f>SUM(D87)</f>
        <v>0</v>
      </c>
      <c r="D123" s="136">
        <f>SUM(F87)</f>
        <v>0</v>
      </c>
      <c r="E123" s="136">
        <f>SUM(H87)</f>
        <v>0</v>
      </c>
      <c r="F123" s="134"/>
      <c r="J123" s="467" t="s">
        <v>1369</v>
      </c>
      <c r="K123" s="467"/>
      <c r="L123" s="467"/>
      <c r="M123" s="467"/>
      <c r="N123" s="135" t="s">
        <v>374</v>
      </c>
      <c r="R123" s="466" t="s">
        <v>1270</v>
      </c>
      <c r="S123" s="467"/>
      <c r="T123" s="467"/>
      <c r="U123" s="467"/>
      <c r="V123" s="135" t="s">
        <v>373</v>
      </c>
    </row>
    <row r="124" spans="1:26" x14ac:dyDescent="0.15">
      <c r="A124" s="141" t="s">
        <v>65</v>
      </c>
      <c r="B124" s="135"/>
      <c r="F124" s="134"/>
      <c r="J124" s="467" t="s">
        <v>454</v>
      </c>
      <c r="K124" s="467"/>
      <c r="L124" s="467"/>
      <c r="M124" s="467"/>
      <c r="N124" s="135" t="s">
        <v>373</v>
      </c>
      <c r="R124" s="466" t="s">
        <v>1368</v>
      </c>
      <c r="S124" s="467"/>
      <c r="T124" s="467"/>
      <c r="U124" s="467"/>
      <c r="V124" s="135" t="s">
        <v>374</v>
      </c>
    </row>
    <row r="125" spans="1:26" x14ac:dyDescent="0.15">
      <c r="J125" s="467" t="s">
        <v>1128</v>
      </c>
      <c r="K125" s="467"/>
      <c r="L125" s="467"/>
      <c r="M125" s="467"/>
      <c r="N125" s="135" t="s">
        <v>373</v>
      </c>
      <c r="R125" s="466" t="s">
        <v>1371</v>
      </c>
      <c r="S125" s="467"/>
      <c r="T125" s="467"/>
      <c r="U125" s="467"/>
      <c r="V125" s="135" t="s">
        <v>16</v>
      </c>
    </row>
    <row r="126" spans="1:26" x14ac:dyDescent="0.15">
      <c r="A126" s="130"/>
      <c r="B126" s="134" t="s">
        <v>1</v>
      </c>
      <c r="C126" s="134" t="s">
        <v>4</v>
      </c>
      <c r="D126" s="134" t="s">
        <v>6</v>
      </c>
      <c r="J126" s="467" t="s">
        <v>1129</v>
      </c>
      <c r="K126" s="467"/>
      <c r="L126" s="467"/>
      <c r="M126" s="467"/>
      <c r="N126" s="135" t="s">
        <v>374</v>
      </c>
      <c r="R126" s="466"/>
      <c r="S126" s="467"/>
      <c r="T126" s="467"/>
      <c r="U126" s="467"/>
      <c r="V126" s="135"/>
    </row>
    <row r="127" spans="1:26" x14ac:dyDescent="0.15">
      <c r="A127" s="141" t="s">
        <v>56</v>
      </c>
      <c r="B127" s="136">
        <f>SUM(M84:M86,C92:C96,K102:K107,K113:K116)</f>
        <v>169</v>
      </c>
      <c r="C127" s="136">
        <f>SUM(N84:N86,D92:D96,L102:L107,L113:L116)</f>
        <v>663</v>
      </c>
      <c r="D127" s="136">
        <f>SUM(P84:P86,F92:F96,N102:N107,N113:N116)</f>
        <v>12</v>
      </c>
      <c r="J127" s="467" t="s">
        <v>1339</v>
      </c>
      <c r="K127" s="467"/>
      <c r="L127" s="467"/>
      <c r="M127" s="467"/>
      <c r="N127" s="135" t="s">
        <v>16</v>
      </c>
      <c r="R127" s="466"/>
      <c r="S127" s="467"/>
      <c r="T127" s="467"/>
      <c r="U127" s="467"/>
      <c r="V127" s="135"/>
    </row>
    <row r="128" spans="1:26" x14ac:dyDescent="0.15">
      <c r="A128" s="141" t="s">
        <v>65</v>
      </c>
      <c r="B128" s="135"/>
      <c r="J128" s="467" t="s">
        <v>1340</v>
      </c>
      <c r="K128" s="467"/>
      <c r="L128" s="467"/>
      <c r="M128" s="467"/>
      <c r="N128" s="135" t="s">
        <v>16</v>
      </c>
      <c r="R128" s="466"/>
      <c r="S128" s="467"/>
      <c r="T128" s="467"/>
      <c r="U128" s="467"/>
      <c r="V128" s="135"/>
    </row>
    <row r="129" spans="1:23" x14ac:dyDescent="0.15">
      <c r="J129" s="466" t="s">
        <v>1370</v>
      </c>
      <c r="K129" s="467"/>
      <c r="L129" s="467"/>
      <c r="M129" s="467"/>
      <c r="N129" s="135" t="s">
        <v>373</v>
      </c>
      <c r="R129" s="466"/>
      <c r="S129" s="467"/>
      <c r="T129" s="467"/>
      <c r="U129" s="467"/>
      <c r="V129" s="135"/>
    </row>
    <row r="130" spans="1:23" x14ac:dyDescent="0.15">
      <c r="B130" s="134" t="s">
        <v>40</v>
      </c>
      <c r="C130" s="134" t="s">
        <v>41</v>
      </c>
    </row>
    <row r="131" spans="1:23" x14ac:dyDescent="0.15">
      <c r="A131" s="141" t="s">
        <v>39</v>
      </c>
      <c r="B131" s="133">
        <f>B127/(B123+B127)</f>
        <v>1</v>
      </c>
      <c r="C131" s="133">
        <f>B123/(B123+B127)</f>
        <v>0</v>
      </c>
      <c r="J131" s="128" t="s">
        <v>61</v>
      </c>
    </row>
    <row r="132" spans="1:23" x14ac:dyDescent="0.15">
      <c r="A132" s="141" t="s">
        <v>64</v>
      </c>
      <c r="B132" s="135"/>
      <c r="C132" s="135"/>
    </row>
    <row r="141" spans="1:23" x14ac:dyDescent="0.15">
      <c r="A141" s="462" t="s">
        <v>93</v>
      </c>
      <c r="B141" s="462"/>
      <c r="C141" s="462"/>
      <c r="D141" s="462"/>
      <c r="E141" s="462"/>
      <c r="F141" s="462"/>
      <c r="G141" s="462"/>
      <c r="H141" s="462"/>
      <c r="I141" s="462"/>
      <c r="J141" s="462"/>
      <c r="K141" s="462"/>
      <c r="L141" s="462"/>
      <c r="M141" s="462"/>
      <c r="N141" s="462"/>
      <c r="O141" s="462"/>
      <c r="P141" s="462"/>
      <c r="Q141" s="462"/>
      <c r="R141" s="462"/>
      <c r="S141" s="462"/>
      <c r="T141" s="462"/>
      <c r="U141" s="462"/>
      <c r="V141" s="462"/>
      <c r="W141" s="462"/>
    </row>
    <row r="142" spans="1:23" x14ac:dyDescent="0.15">
      <c r="A142" s="129"/>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row>
    <row r="143" spans="1:23" x14ac:dyDescent="0.15">
      <c r="H143" s="461" t="s">
        <v>36</v>
      </c>
      <c r="I143" s="461"/>
      <c r="J143" s="461"/>
      <c r="M143" s="461" t="s">
        <v>37</v>
      </c>
      <c r="N143" s="461"/>
      <c r="O143" s="461"/>
    </row>
    <row r="144" spans="1:23" x14ac:dyDescent="0.15">
      <c r="H144" s="461" t="s">
        <v>38</v>
      </c>
      <c r="I144" s="461"/>
      <c r="J144" s="461"/>
    </row>
    <row r="145" spans="1:20" x14ac:dyDescent="0.15">
      <c r="H145" s="461"/>
      <c r="I145" s="461"/>
      <c r="J145" s="461"/>
    </row>
    <row r="146" spans="1:20" x14ac:dyDescent="0.15">
      <c r="H146" s="461"/>
      <c r="I146" s="461"/>
      <c r="J146" s="461"/>
    </row>
    <row r="147" spans="1:20" x14ac:dyDescent="0.15">
      <c r="D147" s="130" t="s">
        <v>83</v>
      </c>
      <c r="P147" s="130" t="s">
        <v>84</v>
      </c>
    </row>
    <row r="148" spans="1:20" x14ac:dyDescent="0.15">
      <c r="A148" s="134" t="s">
        <v>90</v>
      </c>
      <c r="P148" s="130" t="s">
        <v>90</v>
      </c>
      <c r="S148" s="134" t="s">
        <v>92</v>
      </c>
    </row>
    <row r="149" spans="1:20" x14ac:dyDescent="0.15">
      <c r="A149" s="141" t="s">
        <v>79</v>
      </c>
      <c r="B149" s="151" t="s">
        <v>89</v>
      </c>
      <c r="C149" s="151" t="s">
        <v>2</v>
      </c>
      <c r="D149" s="151" t="s">
        <v>3</v>
      </c>
      <c r="E149" s="151" t="s">
        <v>19</v>
      </c>
      <c r="F149" s="151" t="s">
        <v>6</v>
      </c>
      <c r="G149" s="151" t="s">
        <v>76</v>
      </c>
      <c r="H149" s="151" t="s">
        <v>10</v>
      </c>
      <c r="I149" s="151" t="s">
        <v>19</v>
      </c>
      <c r="J149" s="151" t="s">
        <v>77</v>
      </c>
      <c r="K149" s="151" t="s">
        <v>6</v>
      </c>
      <c r="L149" s="151" t="s">
        <v>14</v>
      </c>
      <c r="O149" s="151" t="s">
        <v>85</v>
      </c>
      <c r="P149" s="151" t="s">
        <v>86</v>
      </c>
      <c r="Q149" s="151" t="s">
        <v>87</v>
      </c>
      <c r="S149" s="132" t="s">
        <v>40</v>
      </c>
      <c r="T149" s="132" t="s">
        <v>41</v>
      </c>
    </row>
    <row r="150" spans="1:20" x14ac:dyDescent="0.15">
      <c r="A150" s="135" t="s">
        <v>44</v>
      </c>
      <c r="B150" s="147">
        <f>AVERAGE(B160,B170)</f>
        <v>621.5</v>
      </c>
      <c r="C150" s="147">
        <f>AVERAGE(C160,C170)</f>
        <v>422.5</v>
      </c>
      <c r="D150" s="152">
        <f>C150/B150</f>
        <v>0.67980691874497179</v>
      </c>
      <c r="E150" s="147">
        <f>AVERAGE(E160,E170)</f>
        <v>4249</v>
      </c>
      <c r="F150" s="147">
        <f t="shared" ref="F150:I150" si="114">AVERAGE(F160,F170)</f>
        <v>22</v>
      </c>
      <c r="G150" s="147">
        <f t="shared" si="114"/>
        <v>14</v>
      </c>
      <c r="H150" s="147">
        <f t="shared" si="114"/>
        <v>106</v>
      </c>
      <c r="I150" s="147">
        <f t="shared" si="114"/>
        <v>493</v>
      </c>
      <c r="J150" s="153">
        <f>I150/H150</f>
        <v>4.6509433962264151</v>
      </c>
      <c r="K150" s="147">
        <f>AVERAGE(K160,K170)</f>
        <v>4</v>
      </c>
      <c r="L150" s="136">
        <f>((E150*0.05)+(F150*4)+(G150*-1)+(I150*0.1)+(K150*6))</f>
        <v>359.75000000000006</v>
      </c>
      <c r="O150" s="152">
        <f>(B150+H150)/(B152+F152+B154+F154+B156+F156+B150+H150)</f>
        <v>0.43123888559573209</v>
      </c>
      <c r="P150" s="133">
        <f>B150/(B150+F152+F154+F156)</f>
        <v>0.50796894156109518</v>
      </c>
      <c r="Q150" s="133">
        <f>H150/(H150+B152+B154+B156)</f>
        <v>0.22869471413160733</v>
      </c>
      <c r="S150" s="133">
        <f>(H150+B152+B154+B156)/(H150+B152+B154+B156+B150)</f>
        <v>0.4271889400921659</v>
      </c>
      <c r="T150" s="133">
        <f>B150/(B150+H150+B152+B154+B156)</f>
        <v>0.5728110599078341</v>
      </c>
    </row>
    <row r="151" spans="1:20" x14ac:dyDescent="0.15">
      <c r="A151" s="141" t="s">
        <v>80</v>
      </c>
      <c r="B151" s="151" t="s">
        <v>10</v>
      </c>
      <c r="C151" s="151" t="s">
        <v>19</v>
      </c>
      <c r="D151" s="151" t="s">
        <v>77</v>
      </c>
      <c r="E151" s="151" t="s">
        <v>6</v>
      </c>
      <c r="F151" s="151" t="s">
        <v>17</v>
      </c>
      <c r="G151" s="151" t="s">
        <v>18</v>
      </c>
      <c r="H151" s="151" t="s">
        <v>19</v>
      </c>
      <c r="I151" s="151" t="s">
        <v>78</v>
      </c>
      <c r="J151" s="151" t="s">
        <v>6</v>
      </c>
      <c r="K151" s="151" t="s">
        <v>14</v>
      </c>
      <c r="L151" s="147" t="s">
        <v>91</v>
      </c>
      <c r="O151" s="132" t="s">
        <v>85</v>
      </c>
      <c r="P151" s="132" t="s">
        <v>87</v>
      </c>
      <c r="Q151" s="132" t="s">
        <v>88</v>
      </c>
    </row>
    <row r="152" spans="1:20" x14ac:dyDescent="0.15">
      <c r="A152" s="135" t="s">
        <v>44</v>
      </c>
      <c r="B152" s="147">
        <f>AVERAGE(B162,B172)</f>
        <v>338.5</v>
      </c>
      <c r="C152" s="147">
        <f>AVERAGE(C162,C172)</f>
        <v>1396.5</v>
      </c>
      <c r="D152" s="153">
        <f>C152/B152</f>
        <v>4.1255539143279174</v>
      </c>
      <c r="E152" s="147">
        <f>AVERAGE(E162,E172)</f>
        <v>15</v>
      </c>
      <c r="F152" s="147">
        <f t="shared" ref="F152:H152" si="115">AVERAGE(F162,F172)</f>
        <v>107.5</v>
      </c>
      <c r="G152" s="147">
        <f t="shared" si="115"/>
        <v>86.5</v>
      </c>
      <c r="H152" s="147">
        <f t="shared" si="115"/>
        <v>667.5</v>
      </c>
      <c r="I152" s="153">
        <f>H152/G152</f>
        <v>7.7167630057803471</v>
      </c>
      <c r="J152" s="147">
        <f>AVERAGE(J162,J172)</f>
        <v>2</v>
      </c>
      <c r="K152" s="136">
        <f>(C152*0.1)+(E152*6)+(H152*0.1)+(J152*6)</f>
        <v>308.39999999999998</v>
      </c>
      <c r="L152" s="136">
        <f>(C152*0.1)+(E152*6)+(G152*1)+(H152*0.1)+(J152*6)</f>
        <v>394.9</v>
      </c>
      <c r="O152" s="152">
        <f>(B152+F152)/(B152+F152+B154+F154+B156+F156+B150+H150)</f>
        <v>0.26437462951985774</v>
      </c>
      <c r="P152" s="133">
        <f>B152/(H150+B152+B154+B156)</f>
        <v>0.73031283710895356</v>
      </c>
      <c r="Q152" s="133">
        <f>F152/(F152+F154+F156)</f>
        <v>0.17857142857142858</v>
      </c>
    </row>
    <row r="153" spans="1:20" x14ac:dyDescent="0.15">
      <c r="A153" s="141" t="s">
        <v>81</v>
      </c>
      <c r="B153" s="151" t="s">
        <v>10</v>
      </c>
      <c r="C153" s="151" t="s">
        <v>19</v>
      </c>
      <c r="D153" s="151" t="s">
        <v>77</v>
      </c>
      <c r="E153" s="151" t="s">
        <v>6</v>
      </c>
      <c r="F153" s="151" t="s">
        <v>17</v>
      </c>
      <c r="G153" s="151" t="s">
        <v>18</v>
      </c>
      <c r="H153" s="151" t="s">
        <v>19</v>
      </c>
      <c r="I153" s="151" t="s">
        <v>78</v>
      </c>
      <c r="J153" s="151" t="s">
        <v>6</v>
      </c>
      <c r="K153" s="151" t="s">
        <v>14</v>
      </c>
      <c r="L153" s="147" t="s">
        <v>91</v>
      </c>
      <c r="O153" s="132" t="s">
        <v>85</v>
      </c>
      <c r="P153" s="132" t="s">
        <v>87</v>
      </c>
      <c r="Q153" s="132" t="s">
        <v>88</v>
      </c>
    </row>
    <row r="154" spans="1:20" x14ac:dyDescent="0.15">
      <c r="A154" s="135" t="s">
        <v>44</v>
      </c>
      <c r="B154" s="147">
        <f>AVERAGE(B164,B174)</f>
        <v>19</v>
      </c>
      <c r="C154" s="147">
        <f>AVERAGE(C164,C174)</f>
        <v>83</v>
      </c>
      <c r="D154" s="147">
        <f>C154/B154</f>
        <v>4.3684210526315788</v>
      </c>
      <c r="E154" s="147">
        <f>AVERAGE(E164,E174)</f>
        <v>0</v>
      </c>
      <c r="F154" s="147">
        <f t="shared" ref="F154:H154" si="116">AVERAGE(F164,F174)</f>
        <v>381.5</v>
      </c>
      <c r="G154" s="147">
        <f t="shared" si="116"/>
        <v>258</v>
      </c>
      <c r="H154" s="147">
        <f t="shared" si="116"/>
        <v>2882</v>
      </c>
      <c r="I154" s="153">
        <f>H154/G154</f>
        <v>11.170542635658915</v>
      </c>
      <c r="J154" s="147">
        <f>AVERAGE(J164,J174)</f>
        <v>15.5</v>
      </c>
      <c r="K154" s="136">
        <f>(C154*0.1)+(E154*6)+(H154*0.1)+(J154*6)</f>
        <v>389.5</v>
      </c>
      <c r="L154" s="136">
        <f>(C154*0.1)+(E154*6)+(G154*1)+(H154*0.1)+(J154*6)</f>
        <v>647.5</v>
      </c>
      <c r="O154" s="152">
        <f>(B154+F154)/(B152+F152+B154+F154+B156+F156+B150+H150)</f>
        <v>0.23740367516301125</v>
      </c>
      <c r="P154" s="133">
        <f>B154/(B152+H150+B154+B156)</f>
        <v>4.0992448759439054E-2</v>
      </c>
      <c r="Q154" s="133">
        <f>F154/(F154+F152+F156)</f>
        <v>0.63372093023255816</v>
      </c>
    </row>
    <row r="155" spans="1:20" x14ac:dyDescent="0.15">
      <c r="A155" s="141" t="s">
        <v>82</v>
      </c>
      <c r="B155" s="151" t="s">
        <v>10</v>
      </c>
      <c r="C155" s="151" t="s">
        <v>19</v>
      </c>
      <c r="D155" s="151" t="s">
        <v>77</v>
      </c>
      <c r="E155" s="151" t="s">
        <v>6</v>
      </c>
      <c r="F155" s="151" t="s">
        <v>17</v>
      </c>
      <c r="G155" s="151" t="s">
        <v>18</v>
      </c>
      <c r="H155" s="151" t="s">
        <v>19</v>
      </c>
      <c r="I155" s="151" t="s">
        <v>78</v>
      </c>
      <c r="J155" s="151" t="s">
        <v>6</v>
      </c>
      <c r="K155" s="151" t="s">
        <v>14</v>
      </c>
      <c r="L155" s="147" t="s">
        <v>91</v>
      </c>
      <c r="O155" s="132" t="s">
        <v>85</v>
      </c>
      <c r="P155" s="132" t="s">
        <v>87</v>
      </c>
      <c r="Q155" s="132" t="s">
        <v>88</v>
      </c>
    </row>
    <row r="156" spans="1:20" x14ac:dyDescent="0.15">
      <c r="A156" s="135" t="s">
        <v>44</v>
      </c>
      <c r="B156" s="147">
        <f>AVERAGE(B166,B176)</f>
        <v>0</v>
      </c>
      <c r="C156" s="147">
        <f>AVERAGE(C166,C176)</f>
        <v>0</v>
      </c>
      <c r="D156" s="147" t="e">
        <f>C156/B156</f>
        <v>#DIV/0!</v>
      </c>
      <c r="E156" s="147">
        <f>AVERAGE(E166,E176)</f>
        <v>0</v>
      </c>
      <c r="F156" s="147">
        <f t="shared" ref="F156:H156" si="117">AVERAGE(F166,F176)</f>
        <v>113</v>
      </c>
      <c r="G156" s="147">
        <f t="shared" si="117"/>
        <v>79</v>
      </c>
      <c r="H156" s="147">
        <f t="shared" si="117"/>
        <v>737.5</v>
      </c>
      <c r="I156" s="153">
        <f>H156/G156</f>
        <v>9.3354430379746827</v>
      </c>
      <c r="J156" s="147">
        <f>AVERAGE(J166,J176)</f>
        <v>4.5</v>
      </c>
      <c r="K156" s="136">
        <f>(C156*0.1)+(E156*6)+(H156*0.1)+(J156*6)</f>
        <v>100.75</v>
      </c>
      <c r="L156" s="136">
        <f>(C156*0.1)+(E156*6)+(G156*1)+(H156*0.1)+(J156*6)</f>
        <v>179.75</v>
      </c>
      <c r="O156" s="152">
        <f>(B156+F156)/(B152+F152+B154+F154+B156+F156+B150+H150)</f>
        <v>6.6982809721398931E-2</v>
      </c>
      <c r="P156" s="149">
        <f>B156/(B156+B154+B152+H150)</f>
        <v>0</v>
      </c>
      <c r="Q156" s="133">
        <f>F156/(F156+F154+F152)</f>
        <v>0.1877076411960133</v>
      </c>
    </row>
    <row r="157" spans="1:20" x14ac:dyDescent="0.15">
      <c r="B157" s="154"/>
      <c r="C157" s="154"/>
      <c r="D157" s="154"/>
      <c r="E157" s="154"/>
      <c r="F157" s="154"/>
      <c r="G157" s="154"/>
      <c r="H157" s="154"/>
      <c r="I157" s="154"/>
      <c r="J157" s="154"/>
      <c r="K157" s="154"/>
      <c r="L157" s="155"/>
      <c r="P157" s="130"/>
    </row>
    <row r="158" spans="1:20" x14ac:dyDescent="0.15">
      <c r="A158" s="134">
        <v>2022</v>
      </c>
      <c r="P158" s="130">
        <v>2020</v>
      </c>
      <c r="S158" s="134" t="s">
        <v>92</v>
      </c>
    </row>
    <row r="159" spans="1:20" x14ac:dyDescent="0.15">
      <c r="A159" s="141" t="s">
        <v>79</v>
      </c>
      <c r="B159" s="151" t="s">
        <v>89</v>
      </c>
      <c r="C159" s="151" t="s">
        <v>2</v>
      </c>
      <c r="D159" s="151" t="s">
        <v>3</v>
      </c>
      <c r="E159" s="151" t="s">
        <v>19</v>
      </c>
      <c r="F159" s="151" t="s">
        <v>6</v>
      </c>
      <c r="G159" s="151" t="s">
        <v>76</v>
      </c>
      <c r="H159" s="151" t="s">
        <v>10</v>
      </c>
      <c r="I159" s="151" t="s">
        <v>19</v>
      </c>
      <c r="J159" s="151" t="s">
        <v>77</v>
      </c>
      <c r="K159" s="151" t="s">
        <v>6</v>
      </c>
      <c r="L159" s="151" t="s">
        <v>14</v>
      </c>
      <c r="O159" s="151" t="s">
        <v>85</v>
      </c>
      <c r="P159" s="151" t="s">
        <v>86</v>
      </c>
      <c r="Q159" s="151" t="s">
        <v>87</v>
      </c>
      <c r="S159" s="132" t="s">
        <v>40</v>
      </c>
      <c r="T159" s="132" t="s">
        <v>41</v>
      </c>
    </row>
    <row r="160" spans="1:20" x14ac:dyDescent="0.15">
      <c r="A160" s="135" t="s">
        <v>44</v>
      </c>
      <c r="B160" s="147">
        <v>663</v>
      </c>
      <c r="C160" s="147">
        <v>432</v>
      </c>
      <c r="D160" s="152">
        <f>C160/B160</f>
        <v>0.65158371040723984</v>
      </c>
      <c r="E160" s="147">
        <v>3962</v>
      </c>
      <c r="F160" s="147">
        <v>17</v>
      </c>
      <c r="G160" s="147">
        <v>17</v>
      </c>
      <c r="H160" s="147">
        <v>99</v>
      </c>
      <c r="I160" s="147">
        <v>520</v>
      </c>
      <c r="J160" s="153">
        <f>I160/H160</f>
        <v>5.2525252525252526</v>
      </c>
      <c r="K160" s="147">
        <v>3</v>
      </c>
      <c r="L160" s="136">
        <f>((E160*0.05)+(F160*4)+(G160*-1)+(I160*0.1)+(K160*6))</f>
        <v>319.10000000000002</v>
      </c>
      <c r="O160" s="152">
        <f>(B160+H160)/(B162+F162+B164+F164+B166+F166+B160+H160)</f>
        <v>0.44046242774566474</v>
      </c>
      <c r="P160" s="133">
        <f>B160/(B160+F162+F164+F166)</f>
        <v>0.5111796453353894</v>
      </c>
      <c r="Q160" s="133">
        <f>H160/(H160+B162+B164+B166)</f>
        <v>0.22863741339491916</v>
      </c>
      <c r="S160" s="133">
        <f>(H160+B162+B164+B166)/(H160+B162+B164+B166+B160)</f>
        <v>0.39507299270072993</v>
      </c>
      <c r="T160" s="133">
        <f>B160/(B160+H160+B162+B164+B166)</f>
        <v>0.60492700729927007</v>
      </c>
    </row>
    <row r="161" spans="1:20" x14ac:dyDescent="0.15">
      <c r="A161" s="141" t="s">
        <v>80</v>
      </c>
      <c r="B161" s="151" t="s">
        <v>10</v>
      </c>
      <c r="C161" s="151" t="s">
        <v>19</v>
      </c>
      <c r="D161" s="151" t="s">
        <v>77</v>
      </c>
      <c r="E161" s="151" t="s">
        <v>6</v>
      </c>
      <c r="F161" s="151" t="s">
        <v>17</v>
      </c>
      <c r="G161" s="151" t="s">
        <v>18</v>
      </c>
      <c r="H161" s="151" t="s">
        <v>19</v>
      </c>
      <c r="I161" s="151" t="s">
        <v>78</v>
      </c>
      <c r="J161" s="151" t="s">
        <v>6</v>
      </c>
      <c r="K161" s="151" t="s">
        <v>14</v>
      </c>
      <c r="L161" s="151" t="s">
        <v>91</v>
      </c>
      <c r="O161" s="132" t="s">
        <v>85</v>
      </c>
      <c r="P161" s="132" t="s">
        <v>87</v>
      </c>
      <c r="Q161" s="132" t="s">
        <v>88</v>
      </c>
    </row>
    <row r="162" spans="1:20" x14ac:dyDescent="0.15">
      <c r="A162" s="135" t="s">
        <v>44</v>
      </c>
      <c r="B162" s="147">
        <v>316</v>
      </c>
      <c r="C162" s="147">
        <v>1298</v>
      </c>
      <c r="D162" s="153">
        <f>C162/B162</f>
        <v>4.1075949367088604</v>
      </c>
      <c r="E162" s="147">
        <v>12</v>
      </c>
      <c r="F162" s="147">
        <v>112</v>
      </c>
      <c r="G162" s="147">
        <v>84</v>
      </c>
      <c r="H162" s="147">
        <v>573</v>
      </c>
      <c r="I162" s="153">
        <f>H162/G162</f>
        <v>6.8214285714285712</v>
      </c>
      <c r="J162" s="147">
        <v>1</v>
      </c>
      <c r="K162" s="136">
        <f>(C162*0.1)+(E162*6)+(H162*0.1)+(J162*6)</f>
        <v>265.10000000000002</v>
      </c>
      <c r="L162" s="136">
        <f>(C162*0.1)+(E162*6)+(G162*1)+(H162*0.1)+(J162*6)</f>
        <v>349.1</v>
      </c>
      <c r="O162" s="152">
        <f>(B162+F162)/(B162+F162+B164+F164+B166+F166+B160+H160)</f>
        <v>0.24739884393063583</v>
      </c>
      <c r="P162" s="133">
        <f>B162/(H160+B162+B164+B166)</f>
        <v>0.72979214780600465</v>
      </c>
      <c r="Q162" s="133">
        <f>F162/(F162+F164+F166)</f>
        <v>0.17665615141955837</v>
      </c>
    </row>
    <row r="163" spans="1:20" x14ac:dyDescent="0.15">
      <c r="A163" s="141" t="s">
        <v>81</v>
      </c>
      <c r="B163" s="151" t="s">
        <v>10</v>
      </c>
      <c r="C163" s="151" t="s">
        <v>19</v>
      </c>
      <c r="D163" s="151" t="s">
        <v>77</v>
      </c>
      <c r="E163" s="151" t="s">
        <v>6</v>
      </c>
      <c r="F163" s="151" t="s">
        <v>17</v>
      </c>
      <c r="G163" s="151" t="s">
        <v>18</v>
      </c>
      <c r="H163" s="151" t="s">
        <v>19</v>
      </c>
      <c r="I163" s="151" t="s">
        <v>78</v>
      </c>
      <c r="J163" s="151" t="s">
        <v>6</v>
      </c>
      <c r="K163" s="151" t="s">
        <v>14</v>
      </c>
      <c r="L163" s="151" t="s">
        <v>91</v>
      </c>
      <c r="O163" s="132" t="s">
        <v>85</v>
      </c>
      <c r="P163" s="132" t="s">
        <v>87</v>
      </c>
      <c r="Q163" s="132" t="s">
        <v>88</v>
      </c>
    </row>
    <row r="164" spans="1:20" x14ac:dyDescent="0.15">
      <c r="A164" s="135" t="s">
        <v>44</v>
      </c>
      <c r="B164" s="147">
        <v>18</v>
      </c>
      <c r="C164" s="147">
        <v>55</v>
      </c>
      <c r="D164" s="147">
        <f>C164/B164</f>
        <v>3.0555555555555554</v>
      </c>
      <c r="E164" s="147">
        <v>0</v>
      </c>
      <c r="F164" s="147">
        <v>404</v>
      </c>
      <c r="G164" s="147">
        <v>266</v>
      </c>
      <c r="H164" s="147">
        <v>2691</v>
      </c>
      <c r="I164" s="153">
        <f>H164/G164</f>
        <v>10.116541353383459</v>
      </c>
      <c r="J164" s="147">
        <v>11</v>
      </c>
      <c r="K164" s="136">
        <f>(C164*0.1)+(E164*6)+(H164*0.1)+(J164*6)</f>
        <v>340.6</v>
      </c>
      <c r="L164" s="136">
        <f>(C164*0.1)+(E164*6)+(G164*1)+(H164*0.1)+(J164*6)</f>
        <v>606.6</v>
      </c>
      <c r="O164" s="152">
        <f>(B164+F164)/(B162+F162+B164+F164+B166+F166+B160+H160)</f>
        <v>0.24393063583815028</v>
      </c>
      <c r="P164" s="133">
        <f>B164/(B162+H160+B164+B166)</f>
        <v>4.1570438799076209E-2</v>
      </c>
      <c r="Q164" s="133">
        <f>F164/(F164+F162+F166)</f>
        <v>0.63722397476340698</v>
      </c>
    </row>
    <row r="165" spans="1:20" x14ac:dyDescent="0.15">
      <c r="A165" s="141" t="s">
        <v>82</v>
      </c>
      <c r="B165" s="151" t="s">
        <v>10</v>
      </c>
      <c r="C165" s="151" t="s">
        <v>19</v>
      </c>
      <c r="D165" s="151" t="s">
        <v>77</v>
      </c>
      <c r="E165" s="151" t="s">
        <v>6</v>
      </c>
      <c r="F165" s="151" t="s">
        <v>17</v>
      </c>
      <c r="G165" s="151" t="s">
        <v>18</v>
      </c>
      <c r="H165" s="151" t="s">
        <v>19</v>
      </c>
      <c r="I165" s="151" t="s">
        <v>78</v>
      </c>
      <c r="J165" s="151" t="s">
        <v>6</v>
      </c>
      <c r="K165" s="151" t="s">
        <v>14</v>
      </c>
      <c r="L165" s="151" t="s">
        <v>91</v>
      </c>
      <c r="O165" s="132" t="s">
        <v>85</v>
      </c>
      <c r="P165" s="132" t="s">
        <v>87</v>
      </c>
      <c r="Q165" s="132" t="s">
        <v>88</v>
      </c>
    </row>
    <row r="166" spans="1:20" x14ac:dyDescent="0.15">
      <c r="A166" s="135" t="s">
        <v>44</v>
      </c>
      <c r="B166" s="147">
        <v>0</v>
      </c>
      <c r="C166" s="147">
        <v>0</v>
      </c>
      <c r="D166" s="147" t="e">
        <f>C166/B166</f>
        <v>#DIV/0!</v>
      </c>
      <c r="E166" s="147">
        <v>0</v>
      </c>
      <c r="F166" s="147">
        <v>118</v>
      </c>
      <c r="G166" s="147">
        <v>82</v>
      </c>
      <c r="H166" s="147">
        <v>698</v>
      </c>
      <c r="I166" s="153">
        <f>H166/G166</f>
        <v>8.5121951219512191</v>
      </c>
      <c r="J166" s="147">
        <v>5</v>
      </c>
      <c r="K166" s="136">
        <f>(C166*0.1)+(E166*6)+(H166*0.1)+(J166*6)</f>
        <v>99.8</v>
      </c>
      <c r="L166" s="136">
        <f>(C166*0.1)+(E166*6)+(G166*1)+(H166*0.1)+(J166*6)</f>
        <v>181.8</v>
      </c>
      <c r="O166" s="152">
        <f>(B166+F166)/(B162+F162+B164+F164+B166+F166+B160+H160)</f>
        <v>6.8208092485549127E-2</v>
      </c>
      <c r="P166" s="149">
        <f>B166/(B166+B164+B162+H160)</f>
        <v>0</v>
      </c>
      <c r="Q166" s="133">
        <f>F166/(F166+F164+F162)</f>
        <v>0.18611987381703471</v>
      </c>
    </row>
    <row r="168" spans="1:20" x14ac:dyDescent="0.15">
      <c r="A168" s="134">
        <v>2021</v>
      </c>
      <c r="P168" s="130">
        <v>2021</v>
      </c>
      <c r="S168" s="134" t="s">
        <v>92</v>
      </c>
    </row>
    <row r="169" spans="1:20" x14ac:dyDescent="0.15">
      <c r="A169" s="141" t="s">
        <v>79</v>
      </c>
      <c r="B169" s="151" t="s">
        <v>89</v>
      </c>
      <c r="C169" s="151" t="s">
        <v>2</v>
      </c>
      <c r="D169" s="151" t="s">
        <v>3</v>
      </c>
      <c r="E169" s="151" t="s">
        <v>19</v>
      </c>
      <c r="F169" s="151" t="s">
        <v>6</v>
      </c>
      <c r="G169" s="151" t="s">
        <v>76</v>
      </c>
      <c r="H169" s="151" t="s">
        <v>10</v>
      </c>
      <c r="I169" s="151" t="s">
        <v>19</v>
      </c>
      <c r="J169" s="151" t="s">
        <v>77</v>
      </c>
      <c r="K169" s="151" t="s">
        <v>6</v>
      </c>
      <c r="L169" s="151" t="s">
        <v>14</v>
      </c>
      <c r="O169" s="151" t="s">
        <v>85</v>
      </c>
      <c r="P169" s="151" t="s">
        <v>86</v>
      </c>
      <c r="Q169" s="151" t="s">
        <v>87</v>
      </c>
      <c r="S169" s="132" t="s">
        <v>40</v>
      </c>
      <c r="T169" s="132" t="s">
        <v>41</v>
      </c>
    </row>
    <row r="170" spans="1:20" x14ac:dyDescent="0.15">
      <c r="A170" s="135" t="s">
        <v>44</v>
      </c>
      <c r="B170" s="147">
        <v>580</v>
      </c>
      <c r="C170" s="147">
        <v>413</v>
      </c>
      <c r="D170" s="152">
        <f>C170/B170</f>
        <v>0.71206896551724141</v>
      </c>
      <c r="E170" s="147">
        <v>4536</v>
      </c>
      <c r="F170" s="147">
        <v>27</v>
      </c>
      <c r="G170" s="147">
        <v>11</v>
      </c>
      <c r="H170" s="147">
        <v>113</v>
      </c>
      <c r="I170" s="147">
        <v>466</v>
      </c>
      <c r="J170" s="147">
        <f>I170/H170</f>
        <v>4.1238938053097343</v>
      </c>
      <c r="K170" s="147">
        <v>5</v>
      </c>
      <c r="L170" s="136">
        <f>((E170*0.05)+(F170*4)+(G170*-1)+(I170*0.1)+(K170*6))</f>
        <v>400.40000000000003</v>
      </c>
      <c r="O170" s="152">
        <f>(B170+H170)/(B172+F172+B174+F174+B176+F176+B170+H170)</f>
        <v>0.42153284671532848</v>
      </c>
      <c r="P170" s="133">
        <f>B170/(B170+F172+F174+F176)</f>
        <v>0.5043478260869565</v>
      </c>
      <c r="Q170" s="133">
        <f>H170/(H170+B172+B174+B176)</f>
        <v>0.22874493927125505</v>
      </c>
      <c r="S170" s="133">
        <f>(H170+B172+B174+B176)/(H170+B172+B174+B176+B170)</f>
        <v>0.45996275605214154</v>
      </c>
      <c r="T170" s="133">
        <f>B170/(B170+H170+B172+B174+B176)</f>
        <v>0.54003724394785846</v>
      </c>
    </row>
    <row r="171" spans="1:20" x14ac:dyDescent="0.15">
      <c r="A171" s="141" t="s">
        <v>80</v>
      </c>
      <c r="B171" s="151" t="s">
        <v>10</v>
      </c>
      <c r="C171" s="151" t="s">
        <v>19</v>
      </c>
      <c r="D171" s="151" t="s">
        <v>77</v>
      </c>
      <c r="E171" s="151" t="s">
        <v>6</v>
      </c>
      <c r="F171" s="151" t="s">
        <v>17</v>
      </c>
      <c r="G171" s="151" t="s">
        <v>18</v>
      </c>
      <c r="H171" s="151" t="s">
        <v>19</v>
      </c>
      <c r="I171" s="151" t="s">
        <v>78</v>
      </c>
      <c r="J171" s="151" t="s">
        <v>6</v>
      </c>
      <c r="K171" s="151" t="s">
        <v>14</v>
      </c>
      <c r="L171" s="151" t="s">
        <v>91</v>
      </c>
      <c r="O171" s="132" t="s">
        <v>85</v>
      </c>
      <c r="P171" s="132" t="s">
        <v>87</v>
      </c>
      <c r="Q171" s="132" t="s">
        <v>88</v>
      </c>
    </row>
    <row r="172" spans="1:20" x14ac:dyDescent="0.15">
      <c r="A172" s="135" t="s">
        <v>44</v>
      </c>
      <c r="B172" s="147">
        <v>361</v>
      </c>
      <c r="C172" s="147">
        <v>1495</v>
      </c>
      <c r="D172" s="153">
        <f>C172/B172</f>
        <v>4.1412742382271466</v>
      </c>
      <c r="E172" s="147">
        <v>18</v>
      </c>
      <c r="F172" s="147">
        <v>103</v>
      </c>
      <c r="G172" s="147">
        <v>89</v>
      </c>
      <c r="H172" s="147">
        <v>762</v>
      </c>
      <c r="I172" s="153">
        <f>H172/G172</f>
        <v>8.5617977528089888</v>
      </c>
      <c r="J172" s="147">
        <v>3</v>
      </c>
      <c r="K172" s="136">
        <f>(C172*0.1)+(E172*6)+(H172*0.1)+(J172*6)</f>
        <v>351.7</v>
      </c>
      <c r="L172" s="136">
        <f>(C172*0.1)+(E172*6)+(G172*1)+(H172*0.1)+(J172*6)</f>
        <v>440.7</v>
      </c>
      <c r="O172" s="152">
        <f>(B172+F172)/(B172+F172+B174+F174+B176+F176+B170+H170)</f>
        <v>0.28223844282238442</v>
      </c>
      <c r="P172" s="133">
        <f>B172/(H170+B172+B174+B176)</f>
        <v>0.73076923076923073</v>
      </c>
      <c r="Q172" s="133">
        <f>F172/(F172+F174+F176)</f>
        <v>0.18070175438596492</v>
      </c>
    </row>
    <row r="173" spans="1:20" x14ac:dyDescent="0.15">
      <c r="A173" s="141" t="s">
        <v>81</v>
      </c>
      <c r="B173" s="151" t="s">
        <v>10</v>
      </c>
      <c r="C173" s="151" t="s">
        <v>19</v>
      </c>
      <c r="D173" s="151" t="s">
        <v>77</v>
      </c>
      <c r="E173" s="151" t="s">
        <v>6</v>
      </c>
      <c r="F173" s="151" t="s">
        <v>17</v>
      </c>
      <c r="G173" s="151" t="s">
        <v>18</v>
      </c>
      <c r="H173" s="151" t="s">
        <v>19</v>
      </c>
      <c r="I173" s="151" t="s">
        <v>78</v>
      </c>
      <c r="J173" s="151" t="s">
        <v>6</v>
      </c>
      <c r="K173" s="151" t="s">
        <v>14</v>
      </c>
      <c r="L173" s="151" t="s">
        <v>91</v>
      </c>
      <c r="O173" s="132" t="s">
        <v>85</v>
      </c>
      <c r="P173" s="132" t="s">
        <v>87</v>
      </c>
      <c r="Q173" s="132" t="s">
        <v>88</v>
      </c>
    </row>
    <row r="174" spans="1:20" x14ac:dyDescent="0.15">
      <c r="A174" s="135" t="s">
        <v>44</v>
      </c>
      <c r="B174" s="147">
        <v>20</v>
      </c>
      <c r="C174" s="147">
        <v>111</v>
      </c>
      <c r="D174" s="153">
        <f>C174/B174</f>
        <v>5.55</v>
      </c>
      <c r="E174" s="147">
        <v>0</v>
      </c>
      <c r="F174" s="147">
        <v>359</v>
      </c>
      <c r="G174" s="147">
        <v>250</v>
      </c>
      <c r="H174" s="147">
        <v>3073</v>
      </c>
      <c r="I174" s="153">
        <f>H174/G174</f>
        <v>12.292</v>
      </c>
      <c r="J174" s="147">
        <v>20</v>
      </c>
      <c r="K174" s="136">
        <f>(C174*0.1)+(E174*6)+(H174*0.1)+(J174*6)</f>
        <v>438.40000000000003</v>
      </c>
      <c r="L174" s="136">
        <f>(C174*0.1)+(E174*6)+(G174*1)+(H174*0.1)+(J174*6)</f>
        <v>688.40000000000009</v>
      </c>
      <c r="O174" s="152">
        <f>(B174+F174)/(B172+F172+B174+F174+B176+F176+B170+H170)</f>
        <v>0.23053527980535279</v>
      </c>
      <c r="P174" s="133">
        <f>B174/(B172+H170+B174+B176)</f>
        <v>4.048582995951417E-2</v>
      </c>
      <c r="Q174" s="133">
        <f>F174/(F174+F172+F176)</f>
        <v>0.62982456140350873</v>
      </c>
    </row>
    <row r="175" spans="1:20" x14ac:dyDescent="0.15">
      <c r="A175" s="141" t="s">
        <v>82</v>
      </c>
      <c r="B175" s="151" t="s">
        <v>10</v>
      </c>
      <c r="C175" s="151" t="s">
        <v>19</v>
      </c>
      <c r="D175" s="151" t="s">
        <v>77</v>
      </c>
      <c r="E175" s="151" t="s">
        <v>6</v>
      </c>
      <c r="F175" s="151" t="s">
        <v>17</v>
      </c>
      <c r="G175" s="151" t="s">
        <v>18</v>
      </c>
      <c r="H175" s="151" t="s">
        <v>19</v>
      </c>
      <c r="I175" s="151" t="s">
        <v>78</v>
      </c>
      <c r="J175" s="151" t="s">
        <v>6</v>
      </c>
      <c r="K175" s="151" t="s">
        <v>14</v>
      </c>
      <c r="L175" s="151" t="s">
        <v>91</v>
      </c>
      <c r="O175" s="132" t="s">
        <v>85</v>
      </c>
      <c r="P175" s="132" t="s">
        <v>87</v>
      </c>
      <c r="Q175" s="132" t="s">
        <v>88</v>
      </c>
    </row>
    <row r="176" spans="1:20" x14ac:dyDescent="0.15">
      <c r="A176" s="135" t="s">
        <v>44</v>
      </c>
      <c r="B176" s="147">
        <v>0</v>
      </c>
      <c r="C176" s="147">
        <v>0</v>
      </c>
      <c r="D176" s="147" t="e">
        <f>C176/B176</f>
        <v>#DIV/0!</v>
      </c>
      <c r="E176" s="147">
        <v>0</v>
      </c>
      <c r="F176" s="147">
        <v>108</v>
      </c>
      <c r="G176" s="147">
        <v>76</v>
      </c>
      <c r="H176" s="147">
        <v>777</v>
      </c>
      <c r="I176" s="153">
        <f>H176/G176</f>
        <v>10.223684210526315</v>
      </c>
      <c r="J176" s="147">
        <v>4</v>
      </c>
      <c r="K176" s="136">
        <f>(C176*0.1)+(E176*6)+(H176*0.1)+(J176*6)</f>
        <v>101.7</v>
      </c>
      <c r="L176" s="136">
        <f>(C176*0.1)+(E176*6)+(G176*1)+(H176*0.1)+(J176*6)</f>
        <v>177.7</v>
      </c>
      <c r="O176" s="152">
        <f>(B176+F176)/(B172+F172+B174+F174+B176+F176+B170+H170)</f>
        <v>6.569343065693431E-2</v>
      </c>
      <c r="P176" s="149">
        <f>B176/(B176+B174+B172+H170)</f>
        <v>0</v>
      </c>
      <c r="Q176" s="133">
        <f>F176/(F176+F174+F172)</f>
        <v>0.18947368421052632</v>
      </c>
    </row>
  </sheetData>
  <mergeCells count="136">
    <mergeCell ref="H145:J145"/>
    <mergeCell ref="A73:W73"/>
    <mergeCell ref="H75:J75"/>
    <mergeCell ref="M75:O75"/>
    <mergeCell ref="H76:J76"/>
    <mergeCell ref="H77:J77"/>
    <mergeCell ref="J126:M126"/>
    <mergeCell ref="R126:U126"/>
    <mergeCell ref="J121:M121"/>
    <mergeCell ref="R121:U121"/>
    <mergeCell ref="J122:M122"/>
    <mergeCell ref="R122:U122"/>
    <mergeCell ref="J123:M123"/>
    <mergeCell ref="R123:U123"/>
    <mergeCell ref="A111:G111"/>
    <mergeCell ref="J111:N111"/>
    <mergeCell ref="R111:T111"/>
    <mergeCell ref="V111:W111"/>
    <mergeCell ref="A120:G120"/>
    <mergeCell ref="J120:N120"/>
    <mergeCell ref="R120:V120"/>
    <mergeCell ref="J129:M129"/>
    <mergeCell ref="R129:U129"/>
    <mergeCell ref="J124:M124"/>
    <mergeCell ref="R124:U124"/>
    <mergeCell ref="J125:M125"/>
    <mergeCell ref="R125:U125"/>
    <mergeCell ref="H143:J143"/>
    <mergeCell ref="M143:O143"/>
    <mergeCell ref="H144:J144"/>
    <mergeCell ref="AC3:AY3"/>
    <mergeCell ref="AJ5:AL5"/>
    <mergeCell ref="AO5:AQ5"/>
    <mergeCell ref="AJ6:AL6"/>
    <mergeCell ref="AJ7:AL7"/>
    <mergeCell ref="J127:M127"/>
    <mergeCell ref="R127:U127"/>
    <mergeCell ref="J128:M128"/>
    <mergeCell ref="R128:U128"/>
    <mergeCell ref="AT54:AW54"/>
    <mergeCell ref="AT55:AW55"/>
    <mergeCell ref="AT56:AW56"/>
    <mergeCell ref="AT57:AW57"/>
    <mergeCell ref="AT58:AW58"/>
    <mergeCell ref="AT59:AW59"/>
    <mergeCell ref="AC10:AY10"/>
    <mergeCell ref="AE12:AK12"/>
    <mergeCell ref="AN12:AR12"/>
    <mergeCell ref="A90:G90"/>
    <mergeCell ref="H90:M90"/>
    <mergeCell ref="R90:T90"/>
    <mergeCell ref="V90:W90"/>
    <mergeCell ref="A100:G100"/>
    <mergeCell ref="J100:N100"/>
    <mergeCell ref="R100:T100"/>
    <mergeCell ref="V100:W100"/>
    <mergeCell ref="AL54:AO54"/>
    <mergeCell ref="AL55:AO55"/>
    <mergeCell ref="AL56:AO56"/>
    <mergeCell ref="A80:W80"/>
    <mergeCell ref="C82:I82"/>
    <mergeCell ref="L82:P82"/>
    <mergeCell ref="R82:T82"/>
    <mergeCell ref="V82:W82"/>
    <mergeCell ref="AL57:AO57"/>
    <mergeCell ref="AL58:AO58"/>
    <mergeCell ref="AL59:AO59"/>
    <mergeCell ref="AT12:AV12"/>
    <mergeCell ref="AX12:AY12"/>
    <mergeCell ref="J56:M56"/>
    <mergeCell ref="J57:M57"/>
    <mergeCell ref="J58:M58"/>
    <mergeCell ref="J59:M59"/>
    <mergeCell ref="R50:V50"/>
    <mergeCell ref="R51:U51"/>
    <mergeCell ref="R52:U52"/>
    <mergeCell ref="R53:U53"/>
    <mergeCell ref="R54:U54"/>
    <mergeCell ref="R55:U55"/>
    <mergeCell ref="R56:U56"/>
    <mergeCell ref="R57:U57"/>
    <mergeCell ref="R58:U58"/>
    <mergeCell ref="R59:U59"/>
    <mergeCell ref="J51:M51"/>
    <mergeCell ref="J52:M52"/>
    <mergeCell ref="J53:M53"/>
    <mergeCell ref="J54:M54"/>
    <mergeCell ref="J55:M55"/>
    <mergeCell ref="A41:G41"/>
    <mergeCell ref="J41:N41"/>
    <mergeCell ref="A50:G50"/>
    <mergeCell ref="A10:W10"/>
    <mergeCell ref="A3:W3"/>
    <mergeCell ref="A1:W1"/>
    <mergeCell ref="J50:N50"/>
    <mergeCell ref="H5:J5"/>
    <mergeCell ref="H6:J6"/>
    <mergeCell ref="H7:J7"/>
    <mergeCell ref="M5:O5"/>
    <mergeCell ref="V12:W12"/>
    <mergeCell ref="A20:G20"/>
    <mergeCell ref="H20:M20"/>
    <mergeCell ref="C12:I12"/>
    <mergeCell ref="R12:T12"/>
    <mergeCell ref="L12:P12"/>
    <mergeCell ref="V41:W41"/>
    <mergeCell ref="R20:T20"/>
    <mergeCell ref="R30:T30"/>
    <mergeCell ref="R41:T41"/>
    <mergeCell ref="A30:G30"/>
    <mergeCell ref="J30:N30"/>
    <mergeCell ref="V30:W30"/>
    <mergeCell ref="H146:J146"/>
    <mergeCell ref="A141:W141"/>
    <mergeCell ref="V20:W20"/>
    <mergeCell ref="AC50:AI50"/>
    <mergeCell ref="AL50:AP50"/>
    <mergeCell ref="AT50:AX50"/>
    <mergeCell ref="AL51:AO51"/>
    <mergeCell ref="AT51:AW51"/>
    <mergeCell ref="AL52:AO52"/>
    <mergeCell ref="AT52:AW52"/>
    <mergeCell ref="AL53:AO53"/>
    <mergeCell ref="AT53:AW53"/>
    <mergeCell ref="AC41:AI41"/>
    <mergeCell ref="AL41:AP41"/>
    <mergeCell ref="AT41:AV41"/>
    <mergeCell ref="AX41:AY41"/>
    <mergeCell ref="AC20:AI20"/>
    <mergeCell ref="AJ20:AO20"/>
    <mergeCell ref="AT20:AV20"/>
    <mergeCell ref="AX20:AY20"/>
    <mergeCell ref="AC30:AI30"/>
    <mergeCell ref="AL30:AP30"/>
    <mergeCell ref="AT30:AV30"/>
    <mergeCell ref="AX30:AY30"/>
  </mergeCells>
  <hyperlinks>
    <hyperlink ref="H6" location="ARI!A90" display="RSP Projections: Year 2" xr:uid="{18DCDFA3-2A78-47F0-80BA-EA4EBFAAF9F4}"/>
    <hyperlink ref="H6:J6" location="ARI!A110" display="RSP Projections: Year 2" xr:uid="{1097EEB7-167D-4077-82DB-6395FE1292D9}"/>
    <hyperlink ref="M5:O5" location="ARI!AX11" display="Adjustable Projections: Year 1" xr:uid="{00294893-657D-4D2E-A003-9C78889183E8}"/>
    <hyperlink ref="AJ5" location="ARI!C9" display="RSP Projections: Year 1" xr:uid="{4B106975-981E-4EBF-94AC-94D35A532F1E}"/>
    <hyperlink ref="AJ6" location="ARI!A90" display="RSP Projections: Year 2" xr:uid="{884B1D15-57B0-49E1-8948-9ABB8393C6F9}"/>
    <hyperlink ref="AJ6:AL6" location="ARI!A110" display="RSP Projections: Year 2" xr:uid="{08FC0A2F-FE9E-4DEC-BE87-DA9E5120AC80}"/>
    <hyperlink ref="AO5:AQ5" location="ARI!AX11" display="Adjustable Projections: Year 1" xr:uid="{BA20EDB9-6856-42E6-A8D1-46C6DE47F0C7}"/>
    <hyperlink ref="H5" location="ARI!C9" display="RSP Projections: Year 1" xr:uid="{4EE02F2F-EB84-434E-92CB-58E87BA5C58C}"/>
    <hyperlink ref="H76" location="ARI!A90" display="RSP Projections: Year 2" xr:uid="{EE1C9498-E25C-48D3-B392-AF7F6AADB9A4}"/>
    <hyperlink ref="H76:J76" location="ARI!A110" display="RSP Projections: Year 2" xr:uid="{446CE062-2B84-4BD0-A9D8-252DF5C20675}"/>
    <hyperlink ref="M75:O75" location="ARI!AX11" display="Adjustable Projections: Year 1" xr:uid="{62FFFE78-7E1A-4888-A15D-09DB0B8A97B5}"/>
    <hyperlink ref="H75" location="ARI!C9" display="RSP Projections: Year 1" xr:uid="{88CB8C9B-3D53-4041-BCB9-34BFCCEE8C87}"/>
    <hyperlink ref="M6" location="ARI!A170" display="Past Run/Pass Performances" xr:uid="{9498181A-8878-47CF-B398-104E5933C919}"/>
    <hyperlink ref="M76" location="ARI!A170" display="Past Run/Pass Performances" xr:uid="{4A54A0E3-F15D-4B21-91EE-FA780730CD8C}"/>
    <hyperlink ref="H143" location="ARI!C9" display="RSP Projections: Year 1" xr:uid="{B0C3D805-772B-43F6-8F57-6006299E03FF}"/>
    <hyperlink ref="H144" location="ARI!A90" display="RSP Projections: Year 2" xr:uid="{6FE484DC-FEF7-4EDD-8662-F73EAA30BFFF}"/>
    <hyperlink ref="H144:J144" location="ARI!A110" display="RSP Projections: Year 2" xr:uid="{0093D963-D091-48DF-AB46-ABE0A0C54182}"/>
    <hyperlink ref="M143:O143" location="ARI!AX11" display="Adjustable Projections: Year 1" xr:uid="{4B70677D-4F02-4CA3-A3B6-FA4920C7FD13}"/>
  </hyperlinks>
  <pageMargins left="0" right="0" top="0" bottom="0" header="0" footer="0"/>
  <pageSetup scale="83" fitToHeight="4" orientation="landscape"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630BB-38A9-4060-83E2-BC18BE76D20D}">
  <dimension ref="A1:AZ176"/>
  <sheetViews>
    <sheetView zoomScale="200" zoomScaleNormal="200" workbookViewId="0">
      <selection sqref="A1:X193"/>
    </sheetView>
  </sheetViews>
  <sheetFormatPr defaultColWidth="5.109375" defaultRowHeight="6.6" x14ac:dyDescent="0.15"/>
  <cols>
    <col min="1" max="1" width="12.5546875" style="156" customWidth="1"/>
    <col min="2" max="2" width="5.33203125" style="156" bestFit="1" customWidth="1"/>
    <col min="3" max="7" width="4" style="156" customWidth="1"/>
    <col min="8" max="17" width="5.33203125" style="156" bestFit="1" customWidth="1"/>
    <col min="18" max="18" width="5.109375" style="156"/>
    <col min="19" max="21" width="5.33203125" style="156" bestFit="1" customWidth="1"/>
    <col min="22" max="22" width="5.109375" style="156"/>
    <col min="23" max="24" width="5.33203125" style="156" bestFit="1" customWidth="1"/>
    <col min="25" max="29" width="5.109375" style="156"/>
    <col min="30" max="45" width="5.33203125" style="156" bestFit="1" customWidth="1"/>
    <col min="46" max="46" width="5.109375" style="156"/>
    <col min="47" max="47" width="5.88671875" style="156" bestFit="1" customWidth="1"/>
    <col min="48" max="49" width="5.33203125" style="156" bestFit="1" customWidth="1"/>
    <col min="50" max="16384" width="5.109375" style="156"/>
  </cols>
  <sheetData>
    <row r="1" spans="1:52" x14ac:dyDescent="0.15">
      <c r="A1" s="468" t="s">
        <v>95</v>
      </c>
      <c r="B1" s="468"/>
      <c r="C1" s="468"/>
      <c r="D1" s="468"/>
      <c r="E1" s="468"/>
      <c r="F1" s="468"/>
      <c r="G1" s="468"/>
      <c r="H1" s="468"/>
      <c r="I1" s="468"/>
      <c r="J1" s="468"/>
      <c r="K1" s="468"/>
      <c r="L1" s="468"/>
      <c r="M1" s="468"/>
      <c r="N1" s="468"/>
      <c r="O1" s="468"/>
      <c r="P1" s="468"/>
      <c r="Q1" s="468"/>
      <c r="R1" s="468"/>
      <c r="S1" s="468"/>
      <c r="T1" s="468"/>
      <c r="U1" s="468"/>
      <c r="V1" s="468"/>
      <c r="W1" s="468"/>
    </row>
    <row r="2" spans="1:52" x14ac:dyDescent="0.15">
      <c r="C2" s="157"/>
      <c r="D2" s="157"/>
      <c r="E2" s="157"/>
      <c r="F2" s="157"/>
      <c r="G2" s="157"/>
      <c r="H2" s="157"/>
      <c r="I2" s="157"/>
      <c r="J2" s="157"/>
      <c r="K2" s="157"/>
      <c r="L2" s="157"/>
      <c r="M2" s="157"/>
      <c r="N2" s="157"/>
    </row>
    <row r="3" spans="1:52" x14ac:dyDescent="0.15">
      <c r="A3" s="468" t="s">
        <v>55</v>
      </c>
      <c r="B3" s="468"/>
      <c r="C3" s="468"/>
      <c r="D3" s="468"/>
      <c r="E3" s="468"/>
      <c r="F3" s="468"/>
      <c r="G3" s="468"/>
      <c r="H3" s="468"/>
      <c r="I3" s="468"/>
      <c r="J3" s="468"/>
      <c r="K3" s="468"/>
      <c r="L3" s="468"/>
      <c r="M3" s="468"/>
      <c r="N3" s="468"/>
      <c r="O3" s="468"/>
      <c r="P3" s="468"/>
      <c r="Q3" s="468"/>
      <c r="R3" s="468"/>
      <c r="S3" s="468"/>
      <c r="T3" s="468"/>
      <c r="U3" s="468"/>
      <c r="V3" s="468"/>
      <c r="W3" s="468"/>
      <c r="AC3" s="468" t="s">
        <v>55</v>
      </c>
      <c r="AD3" s="468"/>
      <c r="AE3" s="468"/>
      <c r="AF3" s="468"/>
      <c r="AG3" s="468"/>
      <c r="AH3" s="468"/>
      <c r="AI3" s="468"/>
      <c r="AJ3" s="468"/>
      <c r="AK3" s="468"/>
      <c r="AL3" s="468"/>
      <c r="AM3" s="468"/>
      <c r="AN3" s="468"/>
      <c r="AO3" s="468"/>
      <c r="AP3" s="468"/>
      <c r="AQ3" s="468"/>
      <c r="AR3" s="468"/>
      <c r="AS3" s="468"/>
      <c r="AT3" s="468"/>
      <c r="AU3" s="468"/>
      <c r="AV3" s="468"/>
      <c r="AW3" s="468"/>
      <c r="AX3" s="468"/>
      <c r="AY3" s="468"/>
    </row>
    <row r="4" spans="1:52" x14ac:dyDescent="0.15">
      <c r="A4" s="157"/>
      <c r="B4" s="157"/>
      <c r="C4" s="157"/>
      <c r="D4" s="157"/>
      <c r="E4" s="157"/>
      <c r="F4" s="157"/>
      <c r="G4" s="157"/>
      <c r="H4" s="157"/>
      <c r="I4" s="157"/>
      <c r="J4" s="157"/>
      <c r="K4" s="157"/>
      <c r="L4" s="157"/>
      <c r="M4" s="157"/>
      <c r="N4" s="157"/>
      <c r="O4" s="157"/>
      <c r="P4" s="157"/>
      <c r="Q4" s="157"/>
      <c r="R4" s="157"/>
      <c r="S4" s="157"/>
      <c r="T4" s="157"/>
      <c r="U4" s="157"/>
      <c r="V4" s="157"/>
      <c r="W4" s="157"/>
      <c r="X4" s="157"/>
      <c r="Y4" s="157"/>
      <c r="Z4" s="157"/>
      <c r="AA4" s="157"/>
      <c r="AC4" s="157"/>
      <c r="AD4" s="157"/>
      <c r="AE4" s="157"/>
      <c r="AF4" s="157"/>
      <c r="AG4" s="157"/>
      <c r="AH4" s="157"/>
      <c r="AI4" s="157"/>
      <c r="AJ4" s="157"/>
      <c r="AK4" s="157"/>
      <c r="AL4" s="157"/>
      <c r="AM4" s="157"/>
      <c r="AN4" s="157"/>
      <c r="AO4" s="157"/>
      <c r="AP4" s="157"/>
      <c r="AQ4" s="157"/>
      <c r="AR4" s="157"/>
      <c r="AS4" s="157"/>
      <c r="AT4" s="157"/>
      <c r="AU4" s="157"/>
      <c r="AV4" s="157"/>
      <c r="AW4" s="157"/>
      <c r="AX4" s="157"/>
      <c r="AY4" s="157"/>
    </row>
    <row r="5" spans="1:52" x14ac:dyDescent="0.15">
      <c r="H5" s="469" t="s">
        <v>36</v>
      </c>
      <c r="I5" s="470"/>
      <c r="J5" s="470"/>
      <c r="M5" s="469" t="s">
        <v>37</v>
      </c>
      <c r="N5" s="469"/>
      <c r="O5" s="469"/>
      <c r="S5" s="158" t="s">
        <v>94</v>
      </c>
      <c r="AJ5" s="469" t="s">
        <v>36</v>
      </c>
      <c r="AK5" s="470"/>
      <c r="AL5" s="470"/>
      <c r="AO5" s="469" t="s">
        <v>37</v>
      </c>
      <c r="AP5" s="469"/>
      <c r="AQ5" s="469"/>
    </row>
    <row r="6" spans="1:52" x14ac:dyDescent="0.15">
      <c r="H6" s="469" t="s">
        <v>38</v>
      </c>
      <c r="I6" s="469"/>
      <c r="J6" s="469"/>
      <c r="M6" s="159" t="s">
        <v>75</v>
      </c>
      <c r="S6" s="160" t="s">
        <v>40</v>
      </c>
      <c r="T6" s="160" t="s">
        <v>41</v>
      </c>
      <c r="AJ6" s="469" t="s">
        <v>38</v>
      </c>
      <c r="AK6" s="469"/>
      <c r="AL6" s="469"/>
    </row>
    <row r="7" spans="1:52" x14ac:dyDescent="0.15">
      <c r="H7" s="469"/>
      <c r="I7" s="470"/>
      <c r="J7" s="470"/>
      <c r="S7" s="423">
        <f>(M17+C27+K38+K47)/(M17+C27+K38+C17)</f>
        <v>0.56315789473684208</v>
      </c>
      <c r="T7" s="423">
        <f>C17/(C17+M17+C27+K38+K47)</f>
        <v>0.43684210526315792</v>
      </c>
      <c r="AJ7" s="469"/>
      <c r="AK7" s="470"/>
      <c r="AL7" s="470"/>
    </row>
    <row r="8" spans="1:52" x14ac:dyDescent="0.15">
      <c r="S8" s="158" t="s">
        <v>648</v>
      </c>
    </row>
    <row r="10" spans="1:52" x14ac:dyDescent="0.15">
      <c r="A10" s="468" t="s">
        <v>36</v>
      </c>
      <c r="B10" s="468"/>
      <c r="C10" s="468"/>
      <c r="D10" s="468"/>
      <c r="E10" s="468"/>
      <c r="F10" s="468"/>
      <c r="G10" s="468"/>
      <c r="H10" s="468"/>
      <c r="I10" s="468"/>
      <c r="J10" s="468"/>
      <c r="K10" s="468"/>
      <c r="L10" s="468"/>
      <c r="M10" s="468"/>
      <c r="N10" s="468"/>
      <c r="O10" s="468"/>
      <c r="P10" s="468"/>
      <c r="Q10" s="468"/>
      <c r="R10" s="468"/>
      <c r="S10" s="468"/>
      <c r="T10" s="468"/>
      <c r="U10" s="468"/>
      <c r="V10" s="468"/>
      <c r="W10" s="468"/>
      <c r="AC10" s="468" t="s">
        <v>37</v>
      </c>
      <c r="AD10" s="468"/>
      <c r="AE10" s="468"/>
      <c r="AF10" s="468"/>
      <c r="AG10" s="468"/>
      <c r="AH10" s="468"/>
      <c r="AI10" s="468"/>
      <c r="AJ10" s="468"/>
      <c r="AK10" s="468"/>
      <c r="AL10" s="468"/>
      <c r="AM10" s="468"/>
      <c r="AN10" s="468"/>
      <c r="AO10" s="468"/>
      <c r="AP10" s="468"/>
      <c r="AQ10" s="468"/>
      <c r="AR10" s="468"/>
      <c r="AS10" s="468"/>
      <c r="AT10" s="468"/>
      <c r="AU10" s="468"/>
      <c r="AV10" s="468"/>
      <c r="AW10" s="468"/>
      <c r="AX10" s="468"/>
      <c r="AY10" s="468"/>
    </row>
    <row r="12" spans="1:52" x14ac:dyDescent="0.15">
      <c r="C12" s="468" t="s">
        <v>48</v>
      </c>
      <c r="D12" s="468"/>
      <c r="E12" s="468"/>
      <c r="F12" s="468"/>
      <c r="G12" s="468"/>
      <c r="H12" s="468"/>
      <c r="I12" s="468"/>
      <c r="L12" s="468" t="s">
        <v>49</v>
      </c>
      <c r="M12" s="474"/>
      <c r="N12" s="474"/>
      <c r="O12" s="474"/>
      <c r="P12" s="474"/>
      <c r="R12" s="468" t="s">
        <v>50</v>
      </c>
      <c r="S12" s="468"/>
      <c r="T12" s="468"/>
      <c r="V12" s="468" t="s">
        <v>51</v>
      </c>
      <c r="W12" s="468"/>
      <c r="AE12" s="468" t="s">
        <v>48</v>
      </c>
      <c r="AF12" s="468"/>
      <c r="AG12" s="468"/>
      <c r="AH12" s="468"/>
      <c r="AI12" s="468"/>
      <c r="AJ12" s="468"/>
      <c r="AK12" s="468"/>
      <c r="AN12" s="468" t="s">
        <v>49</v>
      </c>
      <c r="AO12" s="474"/>
      <c r="AP12" s="474"/>
      <c r="AQ12" s="474"/>
      <c r="AR12" s="474"/>
      <c r="AT12" s="468" t="s">
        <v>50</v>
      </c>
      <c r="AU12" s="468"/>
      <c r="AV12" s="468"/>
      <c r="AX12" s="468" t="s">
        <v>51</v>
      </c>
      <c r="AY12" s="468"/>
    </row>
    <row r="13" spans="1:52" x14ac:dyDescent="0.15">
      <c r="A13" s="162" t="s">
        <v>0</v>
      </c>
      <c r="B13" s="162" t="s">
        <v>66</v>
      </c>
      <c r="C13" s="162" t="s">
        <v>1</v>
      </c>
      <c r="D13" s="162" t="s">
        <v>2</v>
      </c>
      <c r="E13" s="162" t="s">
        <v>3</v>
      </c>
      <c r="F13" s="162" t="s">
        <v>4</v>
      </c>
      <c r="G13" s="162" t="s">
        <v>5</v>
      </c>
      <c r="H13" s="162" t="s">
        <v>6</v>
      </c>
      <c r="I13" s="162" t="s">
        <v>7</v>
      </c>
      <c r="J13" s="162" t="s">
        <v>8</v>
      </c>
      <c r="K13" s="162" t="s">
        <v>9</v>
      </c>
      <c r="M13" s="162" t="s">
        <v>10</v>
      </c>
      <c r="N13" s="162" t="s">
        <v>11</v>
      </c>
      <c r="O13" s="162" t="s">
        <v>12</v>
      </c>
      <c r="P13" s="162" t="s">
        <v>6</v>
      </c>
      <c r="Q13" s="162" t="s">
        <v>13</v>
      </c>
      <c r="R13" s="162"/>
      <c r="S13" s="162" t="s">
        <v>47</v>
      </c>
      <c r="T13" s="162" t="s">
        <v>45</v>
      </c>
      <c r="U13" s="162" t="s">
        <v>46</v>
      </c>
      <c r="V13" s="162"/>
      <c r="W13" s="162" t="s">
        <v>14</v>
      </c>
      <c r="X13" s="162" t="s">
        <v>63</v>
      </c>
      <c r="Y13" s="162"/>
      <c r="Z13" s="162"/>
      <c r="AC13" s="162" t="s">
        <v>0</v>
      </c>
      <c r="AD13" s="162" t="s">
        <v>66</v>
      </c>
      <c r="AE13" s="162" t="s">
        <v>1</v>
      </c>
      <c r="AF13" s="162" t="s">
        <v>2</v>
      </c>
      <c r="AG13" s="162" t="s">
        <v>3</v>
      </c>
      <c r="AH13" s="162" t="s">
        <v>4</v>
      </c>
      <c r="AI13" s="162" t="s">
        <v>5</v>
      </c>
      <c r="AJ13" s="162" t="s">
        <v>6</v>
      </c>
      <c r="AK13" s="162" t="s">
        <v>7</v>
      </c>
      <c r="AL13" s="162" t="s">
        <v>8</v>
      </c>
      <c r="AM13" s="162" t="s">
        <v>9</v>
      </c>
      <c r="AO13" s="162" t="s">
        <v>10</v>
      </c>
      <c r="AP13" s="162" t="s">
        <v>11</v>
      </c>
      <c r="AQ13" s="162" t="s">
        <v>12</v>
      </c>
      <c r="AR13" s="162" t="s">
        <v>6</v>
      </c>
      <c r="AS13" s="162" t="s">
        <v>13</v>
      </c>
      <c r="AT13" s="162"/>
      <c r="AU13" s="162" t="s">
        <v>47</v>
      </c>
      <c r="AV13" s="162" t="s">
        <v>45</v>
      </c>
      <c r="AW13" s="162" t="s">
        <v>46</v>
      </c>
      <c r="AX13" s="162"/>
      <c r="AY13" s="162" t="s">
        <v>14</v>
      </c>
      <c r="AZ13" s="162" t="s">
        <v>63</v>
      </c>
    </row>
    <row r="14" spans="1:52" x14ac:dyDescent="0.15">
      <c r="A14" s="163" t="s">
        <v>913</v>
      </c>
      <c r="B14" s="164">
        <v>17</v>
      </c>
      <c r="C14" s="164">
        <v>415</v>
      </c>
      <c r="D14" s="164">
        <v>257</v>
      </c>
      <c r="E14" s="161">
        <f>D14/C14</f>
        <v>0.61927710843373496</v>
      </c>
      <c r="F14" s="164">
        <v>2927</v>
      </c>
      <c r="G14" s="165">
        <f>F14/C14</f>
        <v>7.0530120481927714</v>
      </c>
      <c r="H14" s="164">
        <v>22</v>
      </c>
      <c r="I14" s="161">
        <f>H14/C14</f>
        <v>5.3012048192771083E-2</v>
      </c>
      <c r="J14" s="164">
        <v>15</v>
      </c>
      <c r="K14" s="161">
        <f t="shared" ref="K14" si="0">J14/C14</f>
        <v>3.614457831325301E-2</v>
      </c>
      <c r="M14" s="164">
        <v>68</v>
      </c>
      <c r="N14" s="164">
        <v>272</v>
      </c>
      <c r="O14" s="164">
        <f>N14/M14</f>
        <v>4</v>
      </c>
      <c r="P14" s="164">
        <v>1</v>
      </c>
      <c r="Q14" s="161">
        <f t="shared" ref="Q14" si="1">P14/M14</f>
        <v>1.4705882352941176E-2</v>
      </c>
      <c r="R14" s="166"/>
      <c r="S14" s="161">
        <f>(C14+M14)/($C$17+$M$17)</f>
        <v>1</v>
      </c>
      <c r="T14" s="161">
        <f>C14/($C$17)</f>
        <v>1</v>
      </c>
      <c r="U14" s="161">
        <f>M14/($M$17)</f>
        <v>1</v>
      </c>
      <c r="V14" s="167"/>
      <c r="W14" s="164">
        <f>(F14*0.05)+(H14*4)+(J14*-1)+(N14*0.1)+(P14*6)</f>
        <v>252.55</v>
      </c>
      <c r="X14" s="168">
        <f>((F14*0.05)+(H14*4)+(J14*-1)+(N14*0.1)+(P14*6))*0.4</f>
        <v>101.02000000000001</v>
      </c>
      <c r="Y14" s="166"/>
      <c r="Z14" s="166"/>
      <c r="AC14" s="163" t="s">
        <v>15</v>
      </c>
      <c r="AD14" s="163"/>
      <c r="AE14" s="164">
        <v>583</v>
      </c>
      <c r="AF14" s="164">
        <v>378</v>
      </c>
      <c r="AG14" s="161">
        <f>AF14/AE14</f>
        <v>0.64837049742710118</v>
      </c>
      <c r="AH14" s="164">
        <v>4072</v>
      </c>
      <c r="AI14" s="165">
        <f>AH14/AE14</f>
        <v>6.9845626072041167</v>
      </c>
      <c r="AJ14" s="164">
        <v>27</v>
      </c>
      <c r="AK14" s="161">
        <f>AJ14/AE14</f>
        <v>4.6312178387650088E-2</v>
      </c>
      <c r="AL14" s="164">
        <v>11</v>
      </c>
      <c r="AM14" s="161">
        <f>AL14/AE14</f>
        <v>1.8867924528301886E-2</v>
      </c>
      <c r="AO14" s="164">
        <v>100</v>
      </c>
      <c r="AP14" s="164">
        <v>590</v>
      </c>
      <c r="AQ14" s="164">
        <f>AP14/AO14</f>
        <v>5.9</v>
      </c>
      <c r="AR14" s="164">
        <v>5</v>
      </c>
      <c r="AS14" s="161">
        <f>AR14/AO14</f>
        <v>0.05</v>
      </c>
      <c r="AT14" s="166"/>
      <c r="AU14" s="161">
        <f>(AE14+AO14)/(AE17+AO17)</f>
        <v>1</v>
      </c>
      <c r="AV14" s="161">
        <f>AE14/(AO14+AE14)</f>
        <v>0.85358711566617862</v>
      </c>
      <c r="AW14" s="161">
        <f>AO14/(AE14+AO14)</f>
        <v>0.14641288433382138</v>
      </c>
      <c r="AX14" s="167"/>
      <c r="AY14" s="164">
        <f>((AH14*0.05)+(AJ14*4)+(AL14*-1)+(AP14*0.1)+(AR14*6))*0.55</f>
        <v>214.28000000000003</v>
      </c>
      <c r="AZ14" s="168">
        <f>((AH14*0.05)+(AJ14*4)+(AL14*-1)+(AP14*0.1)+(AR14*6))*0.4</f>
        <v>155.84000000000003</v>
      </c>
    </row>
    <row r="15" spans="1:52" x14ac:dyDescent="0.15">
      <c r="A15" s="163" t="s">
        <v>1873</v>
      </c>
      <c r="B15" s="164"/>
      <c r="C15" s="164"/>
      <c r="D15" s="164"/>
      <c r="E15" s="161" t="e">
        <f>D15/C15</f>
        <v>#DIV/0!</v>
      </c>
      <c r="F15" s="164"/>
      <c r="G15" s="165" t="e">
        <f>F15/C15</f>
        <v>#DIV/0!</v>
      </c>
      <c r="H15" s="164"/>
      <c r="I15" s="161" t="e">
        <f>H15/C15</f>
        <v>#DIV/0!</v>
      </c>
      <c r="J15" s="164"/>
      <c r="K15" s="161" t="e">
        <f t="shared" ref="K15:K16" si="2">J15/C15</f>
        <v>#DIV/0!</v>
      </c>
      <c r="M15" s="164"/>
      <c r="N15" s="164"/>
      <c r="O15" s="164" t="e">
        <f>N15/M15</f>
        <v>#DIV/0!</v>
      </c>
      <c r="P15" s="164"/>
      <c r="Q15" s="161" t="e">
        <f t="shared" ref="Q15:Q16" si="3">P15/M15</f>
        <v>#DIV/0!</v>
      </c>
      <c r="R15" s="166"/>
      <c r="S15" s="161">
        <f t="shared" ref="S15:S16" si="4">(C15+M15)/($C$17+$M$17)</f>
        <v>0</v>
      </c>
      <c r="T15" s="161">
        <f t="shared" ref="T15:T16" si="5">C15/($C$17)</f>
        <v>0</v>
      </c>
      <c r="U15" s="161">
        <f t="shared" ref="U15:U16" si="6">M15/($M$17)</f>
        <v>0</v>
      </c>
      <c r="V15" s="167"/>
      <c r="W15" s="164">
        <f t="shared" ref="W15:W16" si="7">(F15*0.05)+(H15*4)+(J15*-1)+(N15*0.1)+(P15*6)</f>
        <v>0</v>
      </c>
      <c r="X15" s="168">
        <f t="shared" ref="X15:X16" si="8">((F15*0.05)+(H15*4)+(J15*-1)+(N15*0.1)+(P15*6))*0.4</f>
        <v>0</v>
      </c>
      <c r="Y15" s="166"/>
      <c r="Z15" s="166"/>
      <c r="AC15" s="163" t="s">
        <v>67</v>
      </c>
      <c r="AD15" s="163"/>
      <c r="AE15" s="164">
        <v>0</v>
      </c>
      <c r="AF15" s="164">
        <v>0</v>
      </c>
      <c r="AG15" s="161">
        <v>0</v>
      </c>
      <c r="AH15" s="164">
        <v>0</v>
      </c>
      <c r="AI15" s="165"/>
      <c r="AJ15" s="164">
        <v>0</v>
      </c>
      <c r="AK15" s="161" t="e">
        <f>AJ15/AE15</f>
        <v>#DIV/0!</v>
      </c>
      <c r="AL15" s="164">
        <v>0</v>
      </c>
      <c r="AM15" s="161" t="e">
        <f t="shared" ref="AM15:AM16" si="9">AL15/AE15</f>
        <v>#DIV/0!</v>
      </c>
      <c r="AO15" s="164">
        <v>0</v>
      </c>
      <c r="AP15" s="164">
        <v>0</v>
      </c>
      <c r="AQ15" s="164"/>
      <c r="AR15" s="164">
        <v>0</v>
      </c>
      <c r="AS15" s="161" t="e">
        <f t="shared" ref="AS15:AS16" si="10">AR15/AO15</f>
        <v>#DIV/0!</v>
      </c>
      <c r="AT15" s="166"/>
      <c r="AU15" s="161" t="e">
        <f>(AE15+AO15)/(AD18+AN18)</f>
        <v>#DIV/0!</v>
      </c>
      <c r="AV15" s="161" t="e">
        <f>AE15/(AO15+AE15)</f>
        <v>#DIV/0!</v>
      </c>
      <c r="AW15" s="161" t="e">
        <f>AO15/(AE15+AO15)</f>
        <v>#DIV/0!</v>
      </c>
      <c r="AX15" s="167"/>
      <c r="AY15" s="164"/>
      <c r="AZ15" s="168"/>
    </row>
    <row r="16" spans="1:52" x14ac:dyDescent="0.15">
      <c r="A16" s="163"/>
      <c r="B16" s="164">
        <v>0</v>
      </c>
      <c r="C16" s="164"/>
      <c r="D16" s="164"/>
      <c r="E16" s="161" t="e">
        <f>D16/C16</f>
        <v>#DIV/0!</v>
      </c>
      <c r="F16" s="164"/>
      <c r="G16" s="165" t="e">
        <f>F16/C16</f>
        <v>#DIV/0!</v>
      </c>
      <c r="H16" s="164"/>
      <c r="I16" s="161" t="e">
        <f>H16/C16</f>
        <v>#DIV/0!</v>
      </c>
      <c r="J16" s="164"/>
      <c r="K16" s="161" t="e">
        <f t="shared" si="2"/>
        <v>#DIV/0!</v>
      </c>
      <c r="M16" s="164"/>
      <c r="N16" s="164"/>
      <c r="O16" s="164" t="e">
        <f>N16/M16</f>
        <v>#DIV/0!</v>
      </c>
      <c r="P16" s="164"/>
      <c r="Q16" s="161" t="e">
        <f t="shared" si="3"/>
        <v>#DIV/0!</v>
      </c>
      <c r="R16" s="166"/>
      <c r="S16" s="161">
        <f t="shared" si="4"/>
        <v>0</v>
      </c>
      <c r="T16" s="161">
        <f t="shared" si="5"/>
        <v>0</v>
      </c>
      <c r="U16" s="161">
        <f t="shared" si="6"/>
        <v>0</v>
      </c>
      <c r="V16" s="167"/>
      <c r="W16" s="164">
        <f t="shared" si="7"/>
        <v>0</v>
      </c>
      <c r="X16" s="168">
        <f t="shared" si="8"/>
        <v>0</v>
      </c>
      <c r="Y16" s="166"/>
      <c r="Z16" s="166"/>
      <c r="AC16" s="163" t="s">
        <v>68</v>
      </c>
      <c r="AD16" s="163"/>
      <c r="AE16" s="164"/>
      <c r="AF16" s="164"/>
      <c r="AG16" s="161" t="e">
        <f>AF16/AE16</f>
        <v>#DIV/0!</v>
      </c>
      <c r="AH16" s="164"/>
      <c r="AI16" s="165" t="e">
        <f>AH16/AE16</f>
        <v>#DIV/0!</v>
      </c>
      <c r="AJ16" s="164"/>
      <c r="AK16" s="161" t="e">
        <f>AJ16/AE16</f>
        <v>#DIV/0!</v>
      </c>
      <c r="AL16" s="164"/>
      <c r="AM16" s="161" t="e">
        <f t="shared" si="9"/>
        <v>#DIV/0!</v>
      </c>
      <c r="AO16" s="164"/>
      <c r="AP16" s="164"/>
      <c r="AQ16" s="164" t="e">
        <f>AP16/AO16</f>
        <v>#DIV/0!</v>
      </c>
      <c r="AR16" s="164"/>
      <c r="AS16" s="161" t="e">
        <f t="shared" si="10"/>
        <v>#DIV/0!</v>
      </c>
      <c r="AT16" s="166"/>
      <c r="AU16" s="161" t="e">
        <f>(AE16+AO16)/(AD20+AN20)</f>
        <v>#DIV/0!</v>
      </c>
      <c r="AV16" s="161" t="e">
        <f>AE16/(AO16+AE16)</f>
        <v>#DIV/0!</v>
      </c>
      <c r="AW16" s="161" t="e">
        <f>AO16/(AE16+AO16)</f>
        <v>#DIV/0!</v>
      </c>
      <c r="AX16" s="167"/>
      <c r="AY16" s="164">
        <f>((AH16*0.05)+(AJ16*4)+(AL16*-1)+(AP16*0.1)+(AR16*6))*0.55</f>
        <v>0</v>
      </c>
      <c r="AZ16" s="168">
        <f>((AH16*0.05)+(AJ16*4)+(AL16*-1)+(AP16*0.1)+(AR16*6))*0.4</f>
        <v>0</v>
      </c>
    </row>
    <row r="17" spans="1:52" x14ac:dyDescent="0.15">
      <c r="A17" s="162" t="s">
        <v>44</v>
      </c>
      <c r="B17" s="162"/>
      <c r="C17" s="162">
        <f>SUM(C14:C16)</f>
        <v>415</v>
      </c>
      <c r="D17" s="162">
        <f>SUM(D14:D16)</f>
        <v>257</v>
      </c>
      <c r="E17" s="162"/>
      <c r="F17" s="162">
        <f t="shared" ref="F17:J17" si="11">SUM(F14:F16)</f>
        <v>2927</v>
      </c>
      <c r="G17" s="162"/>
      <c r="H17" s="162">
        <f t="shared" si="11"/>
        <v>22</v>
      </c>
      <c r="I17" s="162"/>
      <c r="J17" s="162">
        <f t="shared" si="11"/>
        <v>15</v>
      </c>
      <c r="K17" s="162"/>
      <c r="L17" s="158"/>
      <c r="M17" s="162">
        <f>SUM(M14:M16)</f>
        <v>68</v>
      </c>
      <c r="N17" s="162">
        <f>SUM(N14:N16)</f>
        <v>272</v>
      </c>
      <c r="O17" s="162"/>
      <c r="P17" s="162">
        <f>SUM(P14:P16)</f>
        <v>1</v>
      </c>
      <c r="Q17" s="162"/>
      <c r="R17" s="162"/>
      <c r="S17" s="169">
        <f>S14+S15+S16</f>
        <v>1</v>
      </c>
      <c r="T17" s="170">
        <f>C17/(C17+M17)</f>
        <v>0.85921325051759834</v>
      </c>
      <c r="U17" s="170">
        <f>M17/(M17+C17)</f>
        <v>0.14078674948240166</v>
      </c>
      <c r="V17" s="167"/>
      <c r="W17" s="166"/>
      <c r="X17" s="166"/>
      <c r="Y17" s="166"/>
      <c r="Z17" s="166"/>
      <c r="AC17" s="162" t="s">
        <v>44</v>
      </c>
      <c r="AD17" s="162"/>
      <c r="AE17" s="162">
        <f>SUM(AE14:AE16)</f>
        <v>583</v>
      </c>
      <c r="AF17" s="162">
        <f>SUM(AF14:AF16)</f>
        <v>378</v>
      </c>
      <c r="AG17" s="162"/>
      <c r="AH17" s="162">
        <f t="shared" ref="AH17" si="12">SUM(AH14:AH16)</f>
        <v>4072</v>
      </c>
      <c r="AI17" s="162"/>
      <c r="AJ17" s="162">
        <f t="shared" ref="AJ17" si="13">SUM(AJ14:AJ16)</f>
        <v>27</v>
      </c>
      <c r="AK17" s="162"/>
      <c r="AL17" s="162">
        <f t="shared" ref="AL17" si="14">SUM(AL14:AL16)</f>
        <v>11</v>
      </c>
      <c r="AM17" s="162"/>
      <c r="AN17" s="158"/>
      <c r="AO17" s="162">
        <f>SUM(AO14:AO16)</f>
        <v>100</v>
      </c>
      <c r="AP17" s="162">
        <f>SUM(AP14:AP16)</f>
        <v>590</v>
      </c>
      <c r="AQ17" s="162"/>
      <c r="AR17" s="162">
        <f>SUM(AR14:AR16)</f>
        <v>5</v>
      </c>
      <c r="AS17" s="162"/>
      <c r="AT17" s="162"/>
      <c r="AU17" s="169" t="e">
        <f>AU14+AU15+AU16</f>
        <v>#DIV/0!</v>
      </c>
      <c r="AV17" s="170">
        <f>AE17/(AE17+AO17)</f>
        <v>0.85358711566617862</v>
      </c>
      <c r="AW17" s="170">
        <f>AO17/(AO17+AE17)</f>
        <v>0.14641288433382138</v>
      </c>
      <c r="AX17" s="167"/>
      <c r="AY17" s="166"/>
      <c r="AZ17" s="166"/>
    </row>
    <row r="18" spans="1:52" x14ac:dyDescent="0.15">
      <c r="B18" s="166"/>
      <c r="C18" s="166"/>
      <c r="D18" s="171"/>
      <c r="E18" s="166"/>
      <c r="F18" s="172"/>
      <c r="G18" s="166"/>
      <c r="H18" s="173"/>
      <c r="I18" s="166"/>
      <c r="J18" s="173"/>
      <c r="K18" s="166"/>
      <c r="L18" s="166"/>
      <c r="M18" s="166"/>
      <c r="N18" s="166"/>
      <c r="O18" s="166"/>
      <c r="P18" s="166"/>
      <c r="Q18" s="166"/>
      <c r="R18" s="166"/>
      <c r="AD18" s="166"/>
      <c r="AE18" s="166"/>
      <c r="AF18" s="171"/>
      <c r="AG18" s="166"/>
      <c r="AH18" s="172"/>
      <c r="AI18" s="166"/>
      <c r="AJ18" s="173"/>
      <c r="AK18" s="166"/>
      <c r="AL18" s="173"/>
      <c r="AM18" s="166"/>
      <c r="AN18" s="166"/>
      <c r="AO18" s="166"/>
      <c r="AP18" s="166"/>
      <c r="AQ18" s="166"/>
      <c r="AR18" s="166"/>
      <c r="AS18" s="166"/>
      <c r="AT18" s="166"/>
    </row>
    <row r="19" spans="1:52" x14ac:dyDescent="0.15">
      <c r="B19" s="166"/>
      <c r="C19" s="166"/>
      <c r="D19" s="171"/>
      <c r="E19" s="166"/>
      <c r="F19" s="172"/>
      <c r="G19" s="166"/>
      <c r="H19" s="173"/>
      <c r="I19" s="166"/>
      <c r="J19" s="173"/>
      <c r="K19" s="166"/>
      <c r="L19" s="166"/>
      <c r="M19" s="166"/>
      <c r="N19" s="166"/>
      <c r="O19" s="166"/>
      <c r="P19" s="166"/>
      <c r="Q19" s="166"/>
      <c r="R19" s="166"/>
      <c r="AD19" s="166"/>
      <c r="AE19" s="166"/>
      <c r="AF19" s="171"/>
      <c r="AG19" s="166"/>
      <c r="AH19" s="172"/>
      <c r="AI19" s="166"/>
      <c r="AJ19" s="173"/>
      <c r="AK19" s="166"/>
      <c r="AL19" s="173"/>
      <c r="AM19" s="166"/>
      <c r="AN19" s="166"/>
      <c r="AO19" s="166"/>
      <c r="AP19" s="166"/>
      <c r="AQ19" s="166"/>
      <c r="AR19" s="166"/>
      <c r="AS19" s="166"/>
      <c r="AT19" s="166"/>
    </row>
    <row r="20" spans="1:52" x14ac:dyDescent="0.15">
      <c r="A20" s="468" t="s">
        <v>49</v>
      </c>
      <c r="B20" s="468"/>
      <c r="C20" s="468"/>
      <c r="D20" s="468"/>
      <c r="E20" s="468"/>
      <c r="F20" s="468"/>
      <c r="G20" s="468"/>
      <c r="H20" s="468" t="s">
        <v>52</v>
      </c>
      <c r="I20" s="474"/>
      <c r="J20" s="474"/>
      <c r="K20" s="474"/>
      <c r="L20" s="474"/>
      <c r="M20" s="474"/>
      <c r="N20" s="166"/>
      <c r="O20" s="166"/>
      <c r="R20" s="468" t="s">
        <v>50</v>
      </c>
      <c r="S20" s="468"/>
      <c r="T20" s="468"/>
      <c r="V20" s="468" t="s">
        <v>51</v>
      </c>
      <c r="W20" s="468"/>
      <c r="X20" s="157"/>
      <c r="Y20" s="157"/>
      <c r="Z20" s="157"/>
      <c r="AA20" s="157"/>
      <c r="AC20" s="468" t="s">
        <v>49</v>
      </c>
      <c r="AD20" s="468"/>
      <c r="AE20" s="468"/>
      <c r="AF20" s="468"/>
      <c r="AG20" s="468"/>
      <c r="AH20" s="468"/>
      <c r="AI20" s="468"/>
      <c r="AJ20" s="468" t="s">
        <v>52</v>
      </c>
      <c r="AK20" s="474"/>
      <c r="AL20" s="474"/>
      <c r="AM20" s="474"/>
      <c r="AN20" s="474"/>
      <c r="AO20" s="474"/>
      <c r="AP20" s="166"/>
      <c r="AQ20" s="166"/>
      <c r="AT20" s="468" t="s">
        <v>50</v>
      </c>
      <c r="AU20" s="468"/>
      <c r="AV20" s="468"/>
      <c r="AX20" s="468" t="s">
        <v>51</v>
      </c>
      <c r="AY20" s="468"/>
      <c r="AZ20" s="157"/>
    </row>
    <row r="21" spans="1:52" x14ac:dyDescent="0.15">
      <c r="A21" s="162" t="s">
        <v>16</v>
      </c>
      <c r="B21" s="162" t="s">
        <v>66</v>
      </c>
      <c r="C21" s="162" t="s">
        <v>1</v>
      </c>
      <c r="D21" s="162" t="s">
        <v>4</v>
      </c>
      <c r="E21" s="162" t="s">
        <v>5</v>
      </c>
      <c r="F21" s="162" t="s">
        <v>6</v>
      </c>
      <c r="G21" s="162" t="s">
        <v>7</v>
      </c>
      <c r="I21" s="162" t="s">
        <v>34</v>
      </c>
      <c r="J21" s="162" t="s">
        <v>17</v>
      </c>
      <c r="K21" s="162" t="s">
        <v>18</v>
      </c>
      <c r="L21" s="162" t="s">
        <v>19</v>
      </c>
      <c r="M21" s="162" t="s">
        <v>20</v>
      </c>
      <c r="N21" s="162" t="s">
        <v>6</v>
      </c>
      <c r="O21" s="162" t="s">
        <v>53</v>
      </c>
      <c r="R21" s="162" t="s">
        <v>16</v>
      </c>
      <c r="S21" s="162" t="s">
        <v>47</v>
      </c>
      <c r="T21" s="162" t="s">
        <v>45</v>
      </c>
      <c r="U21" s="162" t="s">
        <v>46</v>
      </c>
      <c r="W21" s="162" t="s">
        <v>14</v>
      </c>
      <c r="X21" s="162" t="s">
        <v>21</v>
      </c>
      <c r="Y21" s="162"/>
      <c r="Z21" s="162"/>
      <c r="AA21" s="162"/>
      <c r="AB21" s="162"/>
      <c r="AC21" s="162" t="s">
        <v>16</v>
      </c>
      <c r="AD21" s="162" t="s">
        <v>66</v>
      </c>
      <c r="AE21" s="162" t="s">
        <v>1</v>
      </c>
      <c r="AF21" s="162" t="s">
        <v>4</v>
      </c>
      <c r="AG21" s="162" t="s">
        <v>5</v>
      </c>
      <c r="AH21" s="162" t="s">
        <v>6</v>
      </c>
      <c r="AI21" s="162" t="s">
        <v>7</v>
      </c>
      <c r="AK21" s="162" t="s">
        <v>34</v>
      </c>
      <c r="AL21" s="162" t="s">
        <v>17</v>
      </c>
      <c r="AM21" s="162" t="s">
        <v>18</v>
      </c>
      <c r="AN21" s="162" t="s">
        <v>19</v>
      </c>
      <c r="AO21" s="162" t="s">
        <v>20</v>
      </c>
      <c r="AP21" s="162" t="s">
        <v>6</v>
      </c>
      <c r="AQ21" s="162" t="s">
        <v>53</v>
      </c>
      <c r="AU21" s="162" t="s">
        <v>47</v>
      </c>
      <c r="AV21" s="162" t="s">
        <v>45</v>
      </c>
      <c r="AW21" s="162" t="s">
        <v>46</v>
      </c>
      <c r="AY21" s="162" t="s">
        <v>14</v>
      </c>
      <c r="AZ21" s="162" t="s">
        <v>21</v>
      </c>
    </row>
    <row r="22" spans="1:52" x14ac:dyDescent="0.15">
      <c r="A22" s="163" t="s">
        <v>2362</v>
      </c>
      <c r="B22" s="174">
        <v>17</v>
      </c>
      <c r="C22" s="164">
        <v>279</v>
      </c>
      <c r="D22" s="164">
        <v>1357</v>
      </c>
      <c r="E22" s="165">
        <f>D22/C22</f>
        <v>4.8637992831541217</v>
      </c>
      <c r="F22" s="164">
        <v>9</v>
      </c>
      <c r="G22" s="161">
        <f>F22/C22</f>
        <v>3.2258064516129031E-2</v>
      </c>
      <c r="I22" s="161">
        <f>K22/J22</f>
        <v>0.86206896551724133</v>
      </c>
      <c r="J22" s="164">
        <v>29</v>
      </c>
      <c r="K22" s="164">
        <v>25</v>
      </c>
      <c r="L22" s="164">
        <v>137</v>
      </c>
      <c r="M22" s="175">
        <f>L22/K22</f>
        <v>5.48</v>
      </c>
      <c r="N22" s="164">
        <v>1</v>
      </c>
      <c r="O22" s="161">
        <f>N22/K22</f>
        <v>0.04</v>
      </c>
      <c r="R22" s="163" t="s">
        <v>2364</v>
      </c>
      <c r="S22" s="161">
        <f>(C22+J22)/($C$27+$J$27+$M$17+$D$17+$K$38+$K$47)</f>
        <v>0.35897435897435898</v>
      </c>
      <c r="T22" s="161">
        <f>J22/($J$27+$E$38+$E$47)</f>
        <v>0.10820895522388059</v>
      </c>
      <c r="U22" s="161">
        <f>C22/($C$27+$M$17+$K$38+$K$47)</f>
        <v>0.52149532710280377</v>
      </c>
      <c r="W22" s="164">
        <f>(D22*0.1)+(F22*6)+(L22*0.1)+(N22*6)</f>
        <v>209.4</v>
      </c>
      <c r="X22" s="164">
        <f>(D22*0.1)+(F22*6)+(K22*1)+(L22*0.1)+(N22*6)</f>
        <v>234.4</v>
      </c>
      <c r="Y22" s="166"/>
      <c r="Z22" s="166"/>
      <c r="AA22" s="166"/>
      <c r="AB22" s="166"/>
      <c r="AC22" s="163" t="s">
        <v>69</v>
      </c>
      <c r="AD22" s="163"/>
      <c r="AE22" s="164">
        <v>200</v>
      </c>
      <c r="AF22" s="164">
        <v>1040</v>
      </c>
      <c r="AG22" s="164">
        <f>AF22/AE22</f>
        <v>5.2</v>
      </c>
      <c r="AH22" s="164">
        <v>7</v>
      </c>
      <c r="AI22" s="161">
        <f>AH22/AE22</f>
        <v>3.5000000000000003E-2</v>
      </c>
      <c r="AK22" s="161">
        <f>AM22/AL22</f>
        <v>0.8</v>
      </c>
      <c r="AL22" s="164">
        <v>70</v>
      </c>
      <c r="AM22" s="164">
        <v>56</v>
      </c>
      <c r="AN22" s="164">
        <v>364</v>
      </c>
      <c r="AO22" s="164">
        <f>AN22/AM22</f>
        <v>6.5</v>
      </c>
      <c r="AP22" s="164">
        <v>2</v>
      </c>
      <c r="AQ22" s="161">
        <f>AP22/AM22</f>
        <v>3.5714285714285712E-2</v>
      </c>
      <c r="AU22" s="161" t="e">
        <f>(#REF!+AL22)/(#REF!+AL25)</f>
        <v>#REF!</v>
      </c>
      <c r="AV22" s="161" t="e">
        <f>#REF!/(AL22+#REF!)</f>
        <v>#REF!</v>
      </c>
      <c r="AW22" s="161" t="e">
        <f>AL22/(#REF!+AL22)</f>
        <v>#REF!</v>
      </c>
      <c r="AY22" s="164" t="e">
        <f>(#REF!*0.1)+(AE22*6)+(AK22*0.1)+(AM22*6)</f>
        <v>#REF!</v>
      </c>
      <c r="AZ22" s="164" t="e">
        <f>(#REF!*0.1)+(AE22*6)+(AJ22*1)+(AK22*0.1)+(AM22*6)</f>
        <v>#REF!</v>
      </c>
    </row>
    <row r="23" spans="1:52" x14ac:dyDescent="0.15">
      <c r="A23" s="163" t="s">
        <v>914</v>
      </c>
      <c r="B23" s="174">
        <v>10</v>
      </c>
      <c r="C23" s="164">
        <v>77</v>
      </c>
      <c r="D23" s="164">
        <v>346</v>
      </c>
      <c r="E23" s="165">
        <f>D23/C23</f>
        <v>4.4935064935064934</v>
      </c>
      <c r="F23" s="164">
        <v>2</v>
      </c>
      <c r="G23" s="161">
        <f>F23/C23</f>
        <v>2.5974025974025976E-2</v>
      </c>
      <c r="I23" s="161">
        <f t="shared" ref="I23:I25" si="15">K23/J23</f>
        <v>0.8125</v>
      </c>
      <c r="J23" s="164">
        <v>16</v>
      </c>
      <c r="K23" s="164">
        <v>13</v>
      </c>
      <c r="L23" s="164">
        <v>87</v>
      </c>
      <c r="M23" s="164">
        <f>L23/K23</f>
        <v>6.6923076923076925</v>
      </c>
      <c r="N23" s="164">
        <v>0</v>
      </c>
      <c r="O23" s="161">
        <f t="shared" ref="O23:O25" si="16">N23/K23</f>
        <v>0</v>
      </c>
      <c r="R23" s="163" t="s">
        <v>2363</v>
      </c>
      <c r="S23" s="161">
        <f t="shared" ref="S23:S26" si="17">(C23+J23)/($C$27+$J$27+$M$17+$D$17+$K$38+$K$47)</f>
        <v>0.10839160839160839</v>
      </c>
      <c r="T23" s="161">
        <f t="shared" ref="T23:T26" si="18">J23/($J$27+$E$38+$E$47)</f>
        <v>5.9701492537313432E-2</v>
      </c>
      <c r="U23" s="161">
        <f t="shared" ref="U23:U26" si="19">C23/($C$27+$M$17+$K$38+$K$47)</f>
        <v>0.14392523364485982</v>
      </c>
      <c r="W23" s="164">
        <f t="shared" ref="W23:W26" si="20">(D23*0.1)+(F23*6)+(L23*0.1)+(N23*6)</f>
        <v>55.300000000000004</v>
      </c>
      <c r="X23" s="164">
        <f t="shared" ref="X23:X26" si="21">(D23*0.1)+(F23*6)+(K23*1)+(L23*0.1)+(N23*6)</f>
        <v>68.3</v>
      </c>
      <c r="Y23" s="166"/>
      <c r="Z23" s="166"/>
      <c r="AA23" s="166"/>
      <c r="AB23" s="166"/>
      <c r="AC23" s="163" t="s">
        <v>22</v>
      </c>
      <c r="AD23" s="163"/>
      <c r="AE23" s="164">
        <v>96</v>
      </c>
      <c r="AF23" s="164">
        <v>445</v>
      </c>
      <c r="AG23" s="164">
        <f>AF23/AE23</f>
        <v>4.635416666666667</v>
      </c>
      <c r="AH23" s="164">
        <v>6</v>
      </c>
      <c r="AI23" s="161">
        <f>AH23/AE23</f>
        <v>6.25E-2</v>
      </c>
      <c r="AK23" s="161">
        <f t="shared" ref="AK23:AK26" si="22">AM23/AL23</f>
        <v>0.58333333333333337</v>
      </c>
      <c r="AL23" s="164">
        <v>24</v>
      </c>
      <c r="AM23" s="164">
        <v>14</v>
      </c>
      <c r="AN23" s="164">
        <v>110</v>
      </c>
      <c r="AO23" s="164">
        <f>AN23/AM23</f>
        <v>7.8571428571428568</v>
      </c>
      <c r="AP23" s="164">
        <v>2</v>
      </c>
      <c r="AQ23" s="161">
        <f t="shared" ref="AQ23:AQ26" si="23">AP23/AM23</f>
        <v>0.14285714285714285</v>
      </c>
      <c r="AU23" s="161" t="e">
        <f>(#REF!+AL23)/(#REF!+AL26)</f>
        <v>#REF!</v>
      </c>
      <c r="AV23" s="161" t="e">
        <f>#REF!/(AL23+#REF!)</f>
        <v>#REF!</v>
      </c>
      <c r="AW23" s="161" t="e">
        <f>AL23/(#REF!+AL23)</f>
        <v>#REF!</v>
      </c>
      <c r="AY23" s="164" t="e">
        <f>(#REF!*0.1)+(AE23*6)+(AK23*0.1)+(AM23*6)</f>
        <v>#REF!</v>
      </c>
      <c r="AZ23" s="164" t="e">
        <f>(#REF!*0.1)+(AE23*6)+(AJ23*1)+(AK23*0.1)+(AM23*6)</f>
        <v>#REF!</v>
      </c>
    </row>
    <row r="24" spans="1:52" x14ac:dyDescent="0.15">
      <c r="A24" s="163" t="s">
        <v>915</v>
      </c>
      <c r="B24" s="174">
        <v>16</v>
      </c>
      <c r="C24" s="164">
        <v>77</v>
      </c>
      <c r="D24" s="164">
        <v>348</v>
      </c>
      <c r="E24" s="165">
        <f>D24/C24</f>
        <v>4.5194805194805197</v>
      </c>
      <c r="F24" s="164">
        <v>2</v>
      </c>
      <c r="G24" s="161">
        <f>F24/C24</f>
        <v>2.5974025974025976E-2</v>
      </c>
      <c r="I24" s="161">
        <f t="shared" si="15"/>
        <v>0.8125</v>
      </c>
      <c r="J24" s="164">
        <v>16</v>
      </c>
      <c r="K24" s="164">
        <v>13</v>
      </c>
      <c r="L24" s="164">
        <v>87</v>
      </c>
      <c r="M24" s="164">
        <f>L24/K24</f>
        <v>6.6923076923076925</v>
      </c>
      <c r="N24" s="164">
        <v>1</v>
      </c>
      <c r="O24" s="161">
        <f t="shared" si="16"/>
        <v>7.6923076923076927E-2</v>
      </c>
      <c r="R24" s="163" t="s">
        <v>2677</v>
      </c>
      <c r="S24" s="161">
        <f t="shared" si="17"/>
        <v>0.10839160839160839</v>
      </c>
      <c r="T24" s="161">
        <f t="shared" si="18"/>
        <v>5.9701492537313432E-2</v>
      </c>
      <c r="U24" s="161">
        <f t="shared" si="19"/>
        <v>0.14392523364485982</v>
      </c>
      <c r="W24" s="164">
        <f t="shared" si="20"/>
        <v>61.500000000000007</v>
      </c>
      <c r="X24" s="164">
        <f t="shared" si="21"/>
        <v>74.5</v>
      </c>
      <c r="Y24" s="166"/>
      <c r="Z24" s="166"/>
      <c r="AA24" s="166"/>
      <c r="AB24" s="166"/>
      <c r="AC24" s="163" t="s">
        <v>23</v>
      </c>
      <c r="AD24" s="163"/>
      <c r="AE24" s="164">
        <v>8</v>
      </c>
      <c r="AF24" s="164">
        <v>28</v>
      </c>
      <c r="AG24" s="164">
        <f>AF24/AE24</f>
        <v>3.5</v>
      </c>
      <c r="AH24" s="164">
        <v>0</v>
      </c>
      <c r="AI24" s="161">
        <f>AH24/AE24</f>
        <v>0</v>
      </c>
      <c r="AK24" s="161">
        <f t="shared" si="22"/>
        <v>0.5</v>
      </c>
      <c r="AL24" s="164">
        <v>4</v>
      </c>
      <c r="AM24" s="164">
        <v>2</v>
      </c>
      <c r="AN24" s="164">
        <v>17</v>
      </c>
      <c r="AO24" s="164">
        <f>AN24/AM24</f>
        <v>8.5</v>
      </c>
      <c r="AP24" s="164">
        <v>0</v>
      </c>
      <c r="AQ24" s="161">
        <f t="shared" si="23"/>
        <v>0</v>
      </c>
      <c r="AU24" s="161" t="e">
        <f>(#REF!+AL24)/(#REF!+AK30)</f>
        <v>#REF!</v>
      </c>
      <c r="AV24" s="161" t="e">
        <f>#REF!/(AL24+#REF!)</f>
        <v>#REF!</v>
      </c>
      <c r="AW24" s="161" t="e">
        <f>AL24/(#REF!+AL24)</f>
        <v>#REF!</v>
      </c>
      <c r="AY24" s="164" t="e">
        <f>(#REF!*0.1)+(AE24*6)+(AK24*0.1)+(AM24*6)</f>
        <v>#REF!</v>
      </c>
      <c r="AZ24" s="164" t="e">
        <f>(#REF!*0.1)+(AE24*6)+(AJ24*1)+(AK24*0.1)+(AM24*6)</f>
        <v>#REF!</v>
      </c>
    </row>
    <row r="25" spans="1:52" x14ac:dyDescent="0.15">
      <c r="A25" s="163" t="s">
        <v>1053</v>
      </c>
      <c r="B25" s="174">
        <v>14</v>
      </c>
      <c r="C25" s="164">
        <v>7</v>
      </c>
      <c r="D25" s="164">
        <v>36</v>
      </c>
      <c r="E25" s="165">
        <f>D25/C25</f>
        <v>5.1428571428571432</v>
      </c>
      <c r="F25" s="164">
        <v>0</v>
      </c>
      <c r="G25" s="161">
        <f>F25/C25</f>
        <v>0</v>
      </c>
      <c r="I25" s="161">
        <f t="shared" si="15"/>
        <v>0.75</v>
      </c>
      <c r="J25" s="164">
        <v>4</v>
      </c>
      <c r="K25" s="164">
        <v>3</v>
      </c>
      <c r="L25" s="164">
        <v>20</v>
      </c>
      <c r="M25" s="164">
        <f>L25/K25</f>
        <v>6.666666666666667</v>
      </c>
      <c r="N25" s="164">
        <v>0</v>
      </c>
      <c r="O25" s="161">
        <f t="shared" si="16"/>
        <v>0</v>
      </c>
      <c r="R25" s="163" t="s">
        <v>1052</v>
      </c>
      <c r="S25" s="161">
        <f t="shared" si="17"/>
        <v>1.282051282051282E-2</v>
      </c>
      <c r="T25" s="161">
        <f t="shared" si="18"/>
        <v>1.4925373134328358E-2</v>
      </c>
      <c r="U25" s="161">
        <f t="shared" si="19"/>
        <v>1.3084112149532711E-2</v>
      </c>
      <c r="W25" s="164">
        <f t="shared" si="20"/>
        <v>5.6</v>
      </c>
      <c r="X25" s="164">
        <f t="shared" si="21"/>
        <v>8.6</v>
      </c>
      <c r="Y25" s="166"/>
      <c r="Z25" s="166"/>
      <c r="AA25" s="166"/>
      <c r="AB25" s="166"/>
      <c r="AC25" s="163" t="s">
        <v>24</v>
      </c>
      <c r="AD25" s="163"/>
      <c r="AE25" s="164"/>
      <c r="AF25" s="164"/>
      <c r="AG25" s="164" t="e">
        <f>AF25/AE25</f>
        <v>#DIV/0!</v>
      </c>
      <c r="AH25" s="164">
        <v>0</v>
      </c>
      <c r="AI25" s="161" t="e">
        <f>AH25/AE25</f>
        <v>#DIV/0!</v>
      </c>
      <c r="AK25" s="161" t="e">
        <f t="shared" si="22"/>
        <v>#DIV/0!</v>
      </c>
      <c r="AL25" s="164"/>
      <c r="AM25" s="164"/>
      <c r="AN25" s="164"/>
      <c r="AO25" s="164" t="e">
        <f>AN25/AM25</f>
        <v>#DIV/0!</v>
      </c>
      <c r="AP25" s="164">
        <v>0</v>
      </c>
      <c r="AQ25" s="161" t="e">
        <f t="shared" si="23"/>
        <v>#DIV/0!</v>
      </c>
      <c r="AU25" s="161" t="e">
        <f>(#REF!+AL25)/(#REF!+AL31)</f>
        <v>#REF!</v>
      </c>
      <c r="AV25" s="161" t="e">
        <f>#REF!/(AL25+#REF!)</f>
        <v>#REF!</v>
      </c>
      <c r="AW25" s="161" t="e">
        <f>AL25/(#REF!+AL25)</f>
        <v>#REF!</v>
      </c>
      <c r="AY25" s="164" t="e">
        <f>(#REF!*0.1)+(AE25*6)+(AK25*0.1)+(AM25*6)</f>
        <v>#REF!</v>
      </c>
      <c r="AZ25" s="164" t="e">
        <f>(#REF!*0.1)+(AE25*6)+(AJ25*1)+(AK25*0.1)+(AM25*6)</f>
        <v>#REF!</v>
      </c>
    </row>
    <row r="26" spans="1:52" x14ac:dyDescent="0.15">
      <c r="A26" s="163" t="s">
        <v>1054</v>
      </c>
      <c r="B26" s="174">
        <v>12</v>
      </c>
      <c r="C26" s="164">
        <v>25</v>
      </c>
      <c r="D26" s="164">
        <v>121</v>
      </c>
      <c r="E26" s="165">
        <f>D26/C26</f>
        <v>4.84</v>
      </c>
      <c r="F26" s="164">
        <v>0</v>
      </c>
      <c r="G26" s="161">
        <f>F26/C26</f>
        <v>0</v>
      </c>
      <c r="I26" s="161">
        <f t="shared" ref="I26" si="24">K26/J26</f>
        <v>1</v>
      </c>
      <c r="J26" s="164">
        <v>1</v>
      </c>
      <c r="K26" s="164">
        <v>1</v>
      </c>
      <c r="L26" s="164">
        <v>1</v>
      </c>
      <c r="M26" s="164">
        <f>L26/K26</f>
        <v>1</v>
      </c>
      <c r="N26" s="164">
        <v>0</v>
      </c>
      <c r="O26" s="161">
        <f t="shared" ref="O26" si="25">N26/K26</f>
        <v>0</v>
      </c>
      <c r="R26" s="163" t="s">
        <v>432</v>
      </c>
      <c r="S26" s="161">
        <f t="shared" si="17"/>
        <v>3.0303030303030304E-2</v>
      </c>
      <c r="T26" s="161">
        <f t="shared" si="18"/>
        <v>3.7313432835820895E-3</v>
      </c>
      <c r="U26" s="161">
        <f t="shared" si="19"/>
        <v>4.6728971962616821E-2</v>
      </c>
      <c r="W26" s="164">
        <f t="shared" si="20"/>
        <v>12.200000000000001</v>
      </c>
      <c r="X26" s="164">
        <f t="shared" si="21"/>
        <v>13.200000000000001</v>
      </c>
      <c r="Y26" s="166"/>
      <c r="Z26" s="166"/>
      <c r="AA26" s="166"/>
      <c r="AB26" s="166"/>
      <c r="AC26" s="163" t="s">
        <v>70</v>
      </c>
      <c r="AD26" s="163"/>
      <c r="AE26" s="164"/>
      <c r="AF26" s="164"/>
      <c r="AG26" s="164" t="e">
        <f>AF26/AE26</f>
        <v>#DIV/0!</v>
      </c>
      <c r="AH26" s="164"/>
      <c r="AI26" s="161" t="e">
        <f>AH26/AE26</f>
        <v>#DIV/0!</v>
      </c>
      <c r="AK26" s="161" t="e">
        <f t="shared" si="22"/>
        <v>#DIV/0!</v>
      </c>
      <c r="AL26" s="164"/>
      <c r="AM26" s="164"/>
      <c r="AN26" s="164"/>
      <c r="AO26" s="164"/>
      <c r="AP26" s="164">
        <f>(AF26*0.1)+(AH26*6)+(AM26*0.1)+(AO26*6)</f>
        <v>0</v>
      </c>
      <c r="AQ26" s="161" t="e">
        <f t="shared" si="23"/>
        <v>#DIV/0!</v>
      </c>
      <c r="AU26" s="161" t="e">
        <f>(#REF!+AL26)/(#REF!+AL32)</f>
        <v>#REF!</v>
      </c>
      <c r="AV26" s="161" t="e">
        <f>#REF!/(AL26+#REF!)</f>
        <v>#REF!</v>
      </c>
      <c r="AW26" s="161" t="e">
        <f>AL26/(#REF!+AL26)</f>
        <v>#REF!</v>
      </c>
      <c r="AY26" s="164" t="e">
        <f>(#REF!*0.1)+(AE26*6)+(AI26*1)+(AJ26*0.1)+(AL26*6)</f>
        <v>#REF!</v>
      </c>
      <c r="AZ26" s="164" t="e">
        <f>(#REF!*0.1)+(AE26*6)+(AJ26*1)+(AK26*0.1)+(AM26*6)</f>
        <v>#REF!</v>
      </c>
    </row>
    <row r="27" spans="1:52" x14ac:dyDescent="0.15">
      <c r="A27" s="162" t="s">
        <v>44</v>
      </c>
      <c r="B27" s="162"/>
      <c r="C27" s="162">
        <f>SUM(C22:C26)</f>
        <v>465</v>
      </c>
      <c r="D27" s="162">
        <f t="shared" ref="D27:F27" si="26">SUM(D22:D26)</f>
        <v>2208</v>
      </c>
      <c r="E27" s="162"/>
      <c r="F27" s="162">
        <f t="shared" si="26"/>
        <v>13</v>
      </c>
      <c r="G27" s="162"/>
      <c r="H27" s="162"/>
      <c r="I27" s="162"/>
      <c r="J27" s="162">
        <f>SUM(J22:J26)</f>
        <v>66</v>
      </c>
      <c r="K27" s="162">
        <f t="shared" ref="K27:N27" si="27">SUM(K22:K26)</f>
        <v>55</v>
      </c>
      <c r="L27" s="162">
        <f t="shared" si="27"/>
        <v>332</v>
      </c>
      <c r="M27" s="162"/>
      <c r="N27" s="162">
        <f t="shared" si="27"/>
        <v>2</v>
      </c>
      <c r="O27" s="162"/>
      <c r="AC27" s="162" t="s">
        <v>44</v>
      </c>
      <c r="AD27" s="162"/>
      <c r="AE27" s="162">
        <f>SUM(AE22:AE26)</f>
        <v>304</v>
      </c>
      <c r="AF27" s="162">
        <f t="shared" ref="AF27" si="28">SUM(AF22:AF26)</f>
        <v>1513</v>
      </c>
      <c r="AG27" s="162"/>
      <c r="AH27" s="162">
        <f t="shared" ref="AH27" si="29">SUM(AH22:AH26)</f>
        <v>13</v>
      </c>
      <c r="AI27" s="162"/>
      <c r="AJ27" s="162"/>
      <c r="AK27" s="162"/>
      <c r="AL27" s="162">
        <f>SUM(AL22:AL26)</f>
        <v>98</v>
      </c>
      <c r="AM27" s="162">
        <f t="shared" ref="AM27:AN27" si="30">SUM(AM22:AM26)</f>
        <v>72</v>
      </c>
      <c r="AN27" s="162">
        <f t="shared" si="30"/>
        <v>491</v>
      </c>
      <c r="AO27" s="162"/>
      <c r="AP27" s="162">
        <f t="shared" ref="AP27" si="31">SUM(AP22:AP26)</f>
        <v>4</v>
      </c>
      <c r="AQ27" s="162"/>
    </row>
    <row r="28" spans="1:52" x14ac:dyDescent="0.15">
      <c r="A28" s="162"/>
      <c r="B28" s="166"/>
      <c r="C28" s="166"/>
      <c r="D28" s="166"/>
      <c r="E28" s="166"/>
      <c r="F28" s="166"/>
      <c r="G28" s="166"/>
      <c r="H28" s="162"/>
      <c r="I28" s="166"/>
      <c r="J28" s="166"/>
      <c r="K28" s="166"/>
      <c r="L28" s="166"/>
      <c r="M28" s="166"/>
      <c r="N28" s="166"/>
      <c r="AC28" s="162"/>
      <c r="AD28" s="166"/>
      <c r="AE28" s="166"/>
      <c r="AF28" s="166"/>
      <c r="AG28" s="166"/>
      <c r="AH28" s="166"/>
      <c r="AI28" s="166"/>
      <c r="AJ28" s="162"/>
      <c r="AK28" s="166"/>
      <c r="AL28" s="166"/>
      <c r="AM28" s="166"/>
      <c r="AN28" s="166"/>
      <c r="AO28" s="166"/>
      <c r="AP28" s="166"/>
    </row>
    <row r="29" spans="1:52" x14ac:dyDescent="0.15">
      <c r="B29" s="166"/>
      <c r="C29" s="166"/>
      <c r="D29" s="166"/>
      <c r="E29" s="166"/>
      <c r="F29" s="166"/>
      <c r="G29" s="166"/>
      <c r="H29" s="166"/>
      <c r="I29" s="166"/>
      <c r="J29" s="166"/>
      <c r="K29" s="166"/>
      <c r="L29" s="166"/>
      <c r="M29" s="166"/>
      <c r="AD29" s="166"/>
      <c r="AE29" s="166"/>
      <c r="AF29" s="166"/>
      <c r="AG29" s="166"/>
      <c r="AH29" s="166"/>
      <c r="AI29" s="166"/>
      <c r="AJ29" s="166"/>
      <c r="AK29" s="166"/>
      <c r="AL29" s="166"/>
      <c r="AM29" s="166"/>
      <c r="AN29" s="166"/>
      <c r="AO29" s="166"/>
    </row>
    <row r="30" spans="1:52" x14ac:dyDescent="0.15">
      <c r="A30" s="468" t="s">
        <v>52</v>
      </c>
      <c r="B30" s="468"/>
      <c r="C30" s="468"/>
      <c r="D30" s="468"/>
      <c r="E30" s="468"/>
      <c r="F30" s="468"/>
      <c r="G30" s="468"/>
      <c r="H30" s="166"/>
      <c r="I30" s="166"/>
      <c r="J30" s="468" t="s">
        <v>49</v>
      </c>
      <c r="K30" s="468"/>
      <c r="L30" s="468"/>
      <c r="M30" s="468"/>
      <c r="N30" s="468"/>
      <c r="R30" s="468" t="s">
        <v>50</v>
      </c>
      <c r="S30" s="468"/>
      <c r="T30" s="468"/>
      <c r="V30" s="468" t="s">
        <v>51</v>
      </c>
      <c r="W30" s="470"/>
      <c r="AC30" s="468" t="s">
        <v>52</v>
      </c>
      <c r="AD30" s="468"/>
      <c r="AE30" s="468"/>
      <c r="AF30" s="468"/>
      <c r="AG30" s="468"/>
      <c r="AH30" s="468"/>
      <c r="AI30" s="468"/>
      <c r="AJ30" s="166"/>
      <c r="AK30" s="166"/>
      <c r="AL30" s="468" t="s">
        <v>49</v>
      </c>
      <c r="AM30" s="468"/>
      <c r="AN30" s="468"/>
      <c r="AO30" s="468"/>
      <c r="AP30" s="468"/>
      <c r="AT30" s="468" t="s">
        <v>50</v>
      </c>
      <c r="AU30" s="468"/>
      <c r="AV30" s="468"/>
      <c r="AX30" s="468" t="s">
        <v>51</v>
      </c>
      <c r="AY30" s="470"/>
    </row>
    <row r="31" spans="1:52" x14ac:dyDescent="0.15">
      <c r="A31" s="162" t="s">
        <v>25</v>
      </c>
      <c r="B31" s="162" t="s">
        <v>66</v>
      </c>
      <c r="C31" s="162" t="s">
        <v>34</v>
      </c>
      <c r="D31" s="162" t="s">
        <v>17</v>
      </c>
      <c r="E31" s="162" t="s">
        <v>18</v>
      </c>
      <c r="F31" s="162" t="s">
        <v>19</v>
      </c>
      <c r="G31" s="162" t="s">
        <v>20</v>
      </c>
      <c r="H31" s="162" t="s">
        <v>6</v>
      </c>
      <c r="I31" s="162" t="s">
        <v>53</v>
      </c>
      <c r="K31" s="162" t="s">
        <v>10</v>
      </c>
      <c r="L31" s="162" t="s">
        <v>11</v>
      </c>
      <c r="M31" s="162" t="s">
        <v>12</v>
      </c>
      <c r="N31" s="162" t="s">
        <v>26</v>
      </c>
      <c r="O31" s="162" t="s">
        <v>7</v>
      </c>
      <c r="R31" s="162" t="s">
        <v>25</v>
      </c>
      <c r="S31" s="162" t="s">
        <v>47</v>
      </c>
      <c r="T31" s="162" t="s">
        <v>45</v>
      </c>
      <c r="U31" s="162" t="s">
        <v>46</v>
      </c>
      <c r="W31" s="162" t="s">
        <v>14</v>
      </c>
      <c r="X31" s="162" t="s">
        <v>21</v>
      </c>
      <c r="Y31" s="162"/>
      <c r="Z31" s="162"/>
      <c r="AC31" s="162" t="s">
        <v>25</v>
      </c>
      <c r="AD31" s="162" t="s">
        <v>66</v>
      </c>
      <c r="AE31" s="162" t="s">
        <v>34</v>
      </c>
      <c r="AF31" s="162" t="s">
        <v>17</v>
      </c>
      <c r="AG31" s="162" t="s">
        <v>18</v>
      </c>
      <c r="AH31" s="162" t="s">
        <v>19</v>
      </c>
      <c r="AI31" s="162" t="s">
        <v>20</v>
      </c>
      <c r="AJ31" s="162" t="s">
        <v>6</v>
      </c>
      <c r="AK31" s="162" t="s">
        <v>53</v>
      </c>
      <c r="AM31" s="162" t="s">
        <v>10</v>
      </c>
      <c r="AN31" s="162" t="s">
        <v>11</v>
      </c>
      <c r="AO31" s="162" t="s">
        <v>12</v>
      </c>
      <c r="AP31" s="162" t="s">
        <v>26</v>
      </c>
      <c r="AQ31" s="162" t="s">
        <v>7</v>
      </c>
      <c r="AU31" s="162" t="s">
        <v>47</v>
      </c>
      <c r="AV31" s="162" t="s">
        <v>45</v>
      </c>
      <c r="AW31" s="162" t="s">
        <v>46</v>
      </c>
      <c r="AY31" s="162" t="s">
        <v>14</v>
      </c>
      <c r="AZ31" s="162" t="s">
        <v>21</v>
      </c>
    </row>
    <row r="32" spans="1:52" x14ac:dyDescent="0.15">
      <c r="A32" s="163" t="s">
        <v>916</v>
      </c>
      <c r="B32" s="164">
        <v>17</v>
      </c>
      <c r="C32" s="161">
        <f>E32/D32</f>
        <v>0.61538461538461542</v>
      </c>
      <c r="D32" s="164">
        <v>117</v>
      </c>
      <c r="E32" s="164">
        <v>72</v>
      </c>
      <c r="F32" s="164">
        <v>871</v>
      </c>
      <c r="G32" s="175">
        <f t="shared" ref="G32:G35" si="32">F32/E32</f>
        <v>12.097222222222221</v>
      </c>
      <c r="H32" s="164">
        <v>5</v>
      </c>
      <c r="I32" s="161">
        <f>H32/E32</f>
        <v>6.9444444444444448E-2</v>
      </c>
      <c r="K32" s="164">
        <v>0</v>
      </c>
      <c r="L32" s="164">
        <v>0</v>
      </c>
      <c r="M32" s="175" t="e">
        <f t="shared" ref="M32:M35" si="33">L32/K32</f>
        <v>#DIV/0!</v>
      </c>
      <c r="N32" s="164">
        <v>0</v>
      </c>
      <c r="O32" s="161" t="e">
        <f>N32/K32</f>
        <v>#DIV/0!</v>
      </c>
      <c r="R32" s="163" t="s">
        <v>486</v>
      </c>
      <c r="S32" s="177">
        <f>(D32+K32)/($C$27+$K$27+$M$17+$D$47+$K$47)</f>
        <v>0.16295264623955433</v>
      </c>
      <c r="T32" s="177">
        <f>D32/($D$17)</f>
        <v>0.45525291828793774</v>
      </c>
      <c r="U32" s="177">
        <f>K32/($M$17+$C$27+$K$38+$K$47)</f>
        <v>0</v>
      </c>
      <c r="W32" s="164">
        <f>(F32*0.1)+(H32*6)+(L32*0.1)+(N32*6)</f>
        <v>117.10000000000001</v>
      </c>
      <c r="X32" s="164">
        <f>(E32*1)+(F32*0.1)+(H32*6)+(L32*0.1)+(N32*6)</f>
        <v>189.10000000000002</v>
      </c>
      <c r="Y32" s="166"/>
      <c r="Z32" s="166"/>
      <c r="AC32" s="163" t="s">
        <v>71</v>
      </c>
      <c r="AD32" s="163"/>
      <c r="AE32" s="161">
        <f>AG32/AF32</f>
        <v>0.60747663551401865</v>
      </c>
      <c r="AF32" s="164">
        <v>107</v>
      </c>
      <c r="AG32" s="164">
        <v>65</v>
      </c>
      <c r="AH32" s="164">
        <v>710</v>
      </c>
      <c r="AI32" s="164">
        <f t="shared" ref="AI32:AI36" si="34">AH32/AG32</f>
        <v>10.923076923076923</v>
      </c>
      <c r="AJ32" s="164">
        <v>6</v>
      </c>
      <c r="AK32" s="161">
        <f>AJ32/AG32</f>
        <v>9.2307692307692313E-2</v>
      </c>
      <c r="AM32" s="164">
        <v>0</v>
      </c>
      <c r="AN32" s="164">
        <v>0</v>
      </c>
      <c r="AO32" s="175" t="e">
        <f t="shared" ref="AO32:AO37" si="35">AN32/AM32</f>
        <v>#DIV/0!</v>
      </c>
      <c r="AP32" s="164">
        <v>0</v>
      </c>
      <c r="AQ32" s="161" t="e">
        <f>AP32/AM32</f>
        <v>#DIV/0!</v>
      </c>
      <c r="AU32" s="177" t="e">
        <f>(#REF!+AJ32)/(#REF!+AJ35)</f>
        <v>#REF!</v>
      </c>
      <c r="AV32" s="177" t="e">
        <f>#REF!/(AJ32+#REF!)</f>
        <v>#REF!</v>
      </c>
      <c r="AW32" s="177" t="e">
        <f>AJ32/(#REF!+AJ32)</f>
        <v>#REF!</v>
      </c>
      <c r="AY32" s="164">
        <f>(AH32*0.1)+(AJ32*6)+(AN32*0.1)+(AP32*6)</f>
        <v>107</v>
      </c>
      <c r="AZ32" s="164">
        <f>(AG32*1)+(AH32*0.1)+(AJ32*6)+(AN32*0.1)+(AP32*6)</f>
        <v>172</v>
      </c>
    </row>
    <row r="33" spans="1:52" x14ac:dyDescent="0.15">
      <c r="A33" s="163" t="s">
        <v>1375</v>
      </c>
      <c r="B33" s="164">
        <v>12</v>
      </c>
      <c r="C33" s="161">
        <f t="shared" ref="C33:C35" si="36">E33/D33</f>
        <v>0.6</v>
      </c>
      <c r="D33" s="164">
        <v>10</v>
      </c>
      <c r="E33" s="164">
        <v>6</v>
      </c>
      <c r="F33" s="164">
        <v>90</v>
      </c>
      <c r="G33" s="175">
        <f t="shared" si="32"/>
        <v>15</v>
      </c>
      <c r="H33" s="164">
        <v>1</v>
      </c>
      <c r="I33" s="161">
        <f t="shared" ref="I33:I35" si="37">H33/E33</f>
        <v>0.16666666666666666</v>
      </c>
      <c r="K33" s="164">
        <v>0</v>
      </c>
      <c r="L33" s="164">
        <v>0</v>
      </c>
      <c r="M33" s="175" t="e">
        <f t="shared" si="33"/>
        <v>#DIV/0!</v>
      </c>
      <c r="N33" s="164">
        <v>0</v>
      </c>
      <c r="O33" s="161" t="e">
        <f t="shared" ref="O33:O35" si="38">N33/K33</f>
        <v>#DIV/0!</v>
      </c>
      <c r="R33" s="163" t="s">
        <v>1473</v>
      </c>
      <c r="S33" s="177">
        <f t="shared" ref="S33:S37" si="39">(D33+K33)/($C$27+$K$27+$M$17+$D$47+$K$47)</f>
        <v>1.3927576601671309E-2</v>
      </c>
      <c r="T33" s="177">
        <f t="shared" ref="T33:T37" si="40">D33/($D$17)</f>
        <v>3.8910505836575876E-2</v>
      </c>
      <c r="U33" s="177">
        <f t="shared" ref="U33:U37" si="41">K33/($M$17+$C$27+$K$38+$K$47)</f>
        <v>0</v>
      </c>
      <c r="W33" s="164">
        <f t="shared" ref="W33:W37" si="42">(F33*0.1)+(H33*6)+(L33*0.1)+(N33*6)</f>
        <v>15</v>
      </c>
      <c r="X33" s="164">
        <f t="shared" ref="X33:X37" si="43">(E33*1)+(F33*0.1)+(H33*6)+(L33*0.1)+(N33*6)</f>
        <v>21</v>
      </c>
      <c r="Y33" s="166"/>
      <c r="Z33" s="166"/>
      <c r="AC33" s="163" t="s">
        <v>27</v>
      </c>
      <c r="AD33" s="163"/>
      <c r="AE33" s="161">
        <f t="shared" ref="AE33:AE37" si="44">AG33/AF33</f>
        <v>0.6333333333333333</v>
      </c>
      <c r="AF33" s="164">
        <v>120</v>
      </c>
      <c r="AG33" s="164">
        <v>76</v>
      </c>
      <c r="AH33" s="164">
        <v>892</v>
      </c>
      <c r="AI33" s="164">
        <f t="shared" si="34"/>
        <v>11.736842105263158</v>
      </c>
      <c r="AJ33" s="164">
        <v>5</v>
      </c>
      <c r="AK33" s="161">
        <f t="shared" ref="AK33:AK37" si="45">AJ33/AG33</f>
        <v>6.5789473684210523E-2</v>
      </c>
      <c r="AM33" s="164">
        <v>12</v>
      </c>
      <c r="AN33" s="164">
        <v>108</v>
      </c>
      <c r="AO33" s="175">
        <f t="shared" si="35"/>
        <v>9</v>
      </c>
      <c r="AP33" s="164">
        <v>0</v>
      </c>
      <c r="AQ33" s="161">
        <f t="shared" ref="AQ33:AQ37" si="46">AP33/AM33</f>
        <v>0</v>
      </c>
      <c r="AU33" s="177" t="e">
        <f>(#REF!+AJ33)/(#REF!+AJ36)</f>
        <v>#REF!</v>
      </c>
      <c r="AV33" s="177" t="e">
        <f>#REF!/(AJ33+#REF!)</f>
        <v>#REF!</v>
      </c>
      <c r="AW33" s="177" t="e">
        <f>AJ33/(#REF!+AJ33)</f>
        <v>#REF!</v>
      </c>
      <c r="AY33" s="164">
        <f>(AH33*0.1)+(AJ33*6)+(AN33*0.1)+(AP33*6)</f>
        <v>130</v>
      </c>
      <c r="AZ33" s="164">
        <f>(AG33*1)+(AH33*0.1)+(AJ33*6)+(AN33*0.1)+(AP33*6)</f>
        <v>206</v>
      </c>
    </row>
    <row r="34" spans="1:52" x14ac:dyDescent="0.15">
      <c r="A34" s="163" t="s">
        <v>2120</v>
      </c>
      <c r="B34" s="164">
        <v>16</v>
      </c>
      <c r="C34" s="161">
        <f t="shared" si="36"/>
        <v>0.65573770491803274</v>
      </c>
      <c r="D34" s="164">
        <v>61</v>
      </c>
      <c r="E34" s="164">
        <v>40</v>
      </c>
      <c r="F34" s="164">
        <v>564</v>
      </c>
      <c r="G34" s="175">
        <f t="shared" si="32"/>
        <v>14.1</v>
      </c>
      <c r="H34" s="164">
        <v>4</v>
      </c>
      <c r="I34" s="161">
        <f t="shared" si="37"/>
        <v>0.1</v>
      </c>
      <c r="K34" s="164">
        <v>0</v>
      </c>
      <c r="L34" s="164">
        <v>0</v>
      </c>
      <c r="M34" s="175" t="e">
        <f t="shared" si="33"/>
        <v>#DIV/0!</v>
      </c>
      <c r="N34" s="164">
        <v>0</v>
      </c>
      <c r="O34" s="161" t="e">
        <f t="shared" si="38"/>
        <v>#DIV/0!</v>
      </c>
      <c r="R34" s="163" t="s">
        <v>2367</v>
      </c>
      <c r="S34" s="177">
        <f t="shared" si="39"/>
        <v>8.495821727019498E-2</v>
      </c>
      <c r="T34" s="177">
        <f t="shared" si="40"/>
        <v>0.23735408560311283</v>
      </c>
      <c r="U34" s="177">
        <f t="shared" si="41"/>
        <v>0</v>
      </c>
      <c r="W34" s="164">
        <f t="shared" si="42"/>
        <v>80.400000000000006</v>
      </c>
      <c r="X34" s="164">
        <f t="shared" si="43"/>
        <v>120.4</v>
      </c>
      <c r="Y34" s="166"/>
      <c r="Z34" s="166"/>
      <c r="AC34" s="163" t="s">
        <v>28</v>
      </c>
      <c r="AD34" s="163"/>
      <c r="AE34" s="161">
        <f t="shared" si="44"/>
        <v>0.55000000000000004</v>
      </c>
      <c r="AF34" s="164">
        <v>40</v>
      </c>
      <c r="AG34" s="164">
        <v>22</v>
      </c>
      <c r="AH34" s="164">
        <v>325</v>
      </c>
      <c r="AI34" s="164">
        <f t="shared" si="34"/>
        <v>14.772727272727273</v>
      </c>
      <c r="AJ34" s="164">
        <v>2</v>
      </c>
      <c r="AK34" s="161">
        <f t="shared" si="45"/>
        <v>9.0909090909090912E-2</v>
      </c>
      <c r="AM34" s="164">
        <v>5</v>
      </c>
      <c r="AN34" s="164">
        <v>20</v>
      </c>
      <c r="AO34" s="175">
        <f t="shared" si="35"/>
        <v>4</v>
      </c>
      <c r="AP34" s="164">
        <v>0</v>
      </c>
      <c r="AQ34" s="161">
        <f t="shared" si="46"/>
        <v>0</v>
      </c>
      <c r="AU34" s="177" t="e">
        <f>(#REF!+AJ34)/(#REF!+AJ37)</f>
        <v>#REF!</v>
      </c>
      <c r="AV34" s="177" t="e">
        <f>#REF!/(AJ34+#REF!)</f>
        <v>#REF!</v>
      </c>
      <c r="AW34" s="177" t="e">
        <f>AJ34/(#REF!+AJ34)</f>
        <v>#REF!</v>
      </c>
      <c r="AY34" s="164">
        <f>(AH34*0.1)+(AJ34*6)+(AN34*0.1)+(AP34*6)</f>
        <v>46.5</v>
      </c>
      <c r="AZ34" s="164">
        <f>(AG34*1)+(AH34*0.1)+(AJ34*6)+(AN34*0.1)+(AP34*6)</f>
        <v>68.5</v>
      </c>
    </row>
    <row r="35" spans="1:52" x14ac:dyDescent="0.15">
      <c r="A35" s="163" t="s">
        <v>2121</v>
      </c>
      <c r="B35" s="164">
        <v>11</v>
      </c>
      <c r="C35" s="161">
        <f t="shared" si="36"/>
        <v>0.65</v>
      </c>
      <c r="D35" s="164">
        <v>20</v>
      </c>
      <c r="E35" s="164">
        <v>13</v>
      </c>
      <c r="F35" s="164">
        <v>202</v>
      </c>
      <c r="G35" s="175">
        <f t="shared" si="32"/>
        <v>15.538461538461538</v>
      </c>
      <c r="H35" s="164">
        <v>2</v>
      </c>
      <c r="I35" s="161">
        <f t="shared" si="37"/>
        <v>0.15384615384615385</v>
      </c>
      <c r="K35" s="164">
        <v>2</v>
      </c>
      <c r="L35" s="164">
        <v>7</v>
      </c>
      <c r="M35" s="175">
        <f t="shared" si="33"/>
        <v>3.5</v>
      </c>
      <c r="N35" s="164">
        <v>0</v>
      </c>
      <c r="O35" s="161">
        <f t="shared" si="38"/>
        <v>0</v>
      </c>
      <c r="R35" s="163" t="s">
        <v>2368</v>
      </c>
      <c r="S35" s="177">
        <f t="shared" si="39"/>
        <v>3.0640668523676879E-2</v>
      </c>
      <c r="T35" s="177">
        <f t="shared" si="40"/>
        <v>7.7821011673151752E-2</v>
      </c>
      <c r="U35" s="177">
        <f t="shared" si="41"/>
        <v>3.7383177570093459E-3</v>
      </c>
      <c r="W35" s="164">
        <f t="shared" si="42"/>
        <v>32.900000000000006</v>
      </c>
      <c r="X35" s="164">
        <f t="shared" si="43"/>
        <v>45.900000000000006</v>
      </c>
      <c r="Y35" s="166"/>
      <c r="Z35" s="166"/>
      <c r="AC35" s="163" t="s">
        <v>29</v>
      </c>
      <c r="AD35" s="163"/>
      <c r="AE35" s="161">
        <f t="shared" si="44"/>
        <v>0.66206896551724137</v>
      </c>
      <c r="AF35" s="164">
        <v>145</v>
      </c>
      <c r="AG35" s="164">
        <v>96</v>
      </c>
      <c r="AH35" s="164">
        <v>1098</v>
      </c>
      <c r="AI35" s="164">
        <f t="shared" si="34"/>
        <v>11.4375</v>
      </c>
      <c r="AJ35" s="164">
        <v>7</v>
      </c>
      <c r="AK35" s="161">
        <f t="shared" si="45"/>
        <v>7.2916666666666671E-2</v>
      </c>
      <c r="AM35" s="164">
        <v>0</v>
      </c>
      <c r="AN35" s="164">
        <v>0</v>
      </c>
      <c r="AO35" s="175" t="e">
        <f t="shared" si="35"/>
        <v>#DIV/0!</v>
      </c>
      <c r="AP35" s="164">
        <v>0</v>
      </c>
      <c r="AQ35" s="161" t="e">
        <f t="shared" si="46"/>
        <v>#DIV/0!</v>
      </c>
      <c r="AU35" s="177" t="e">
        <f>(#REF!+AJ35)/(#REF!+AJ38)</f>
        <v>#REF!</v>
      </c>
      <c r="AV35" s="177" t="e">
        <f>#REF!/(AJ35+#REF!)</f>
        <v>#REF!</v>
      </c>
      <c r="AW35" s="177" t="e">
        <f>AJ35/(#REF!+AJ35)</f>
        <v>#REF!</v>
      </c>
      <c r="AY35" s="164">
        <f>(AH35*0.1)+(AJ35*6)+(AN35*0.1)+(AP35*6)</f>
        <v>151.80000000000001</v>
      </c>
      <c r="AZ35" s="164">
        <f>(AG35*1)+(AH35*0.1)+(AJ35*6)+(AN35*0.1)+(AP35*6)</f>
        <v>247.8</v>
      </c>
    </row>
    <row r="36" spans="1:52" x14ac:dyDescent="0.15">
      <c r="A36" s="163" t="s">
        <v>2122</v>
      </c>
      <c r="B36" s="164">
        <v>9</v>
      </c>
      <c r="C36" s="161">
        <f t="shared" ref="C36:C37" si="47">E36/D36</f>
        <v>0.66666666666666663</v>
      </c>
      <c r="D36" s="164">
        <v>6</v>
      </c>
      <c r="E36" s="164">
        <v>4</v>
      </c>
      <c r="F36" s="164">
        <v>30</v>
      </c>
      <c r="G36" s="175">
        <f t="shared" ref="G36:G37" si="48">F36/E36</f>
        <v>7.5</v>
      </c>
      <c r="H36" s="164">
        <v>1</v>
      </c>
      <c r="I36" s="161">
        <f t="shared" ref="I36:I37" si="49">H36/E36</f>
        <v>0.25</v>
      </c>
      <c r="K36" s="164">
        <v>0</v>
      </c>
      <c r="L36" s="164">
        <v>0</v>
      </c>
      <c r="M36" s="175" t="e">
        <f t="shared" ref="M36:M37" si="50">L36/K36</f>
        <v>#DIV/0!</v>
      </c>
      <c r="N36" s="164">
        <v>0</v>
      </c>
      <c r="O36" s="161" t="e">
        <f t="shared" ref="O36:O37" si="51">N36/K36</f>
        <v>#DIV/0!</v>
      </c>
      <c r="R36" s="163" t="s">
        <v>2369</v>
      </c>
      <c r="S36" s="177">
        <f t="shared" si="39"/>
        <v>8.356545961002786E-3</v>
      </c>
      <c r="T36" s="177">
        <f t="shared" si="40"/>
        <v>2.3346303501945526E-2</v>
      </c>
      <c r="U36" s="177">
        <f t="shared" si="41"/>
        <v>0</v>
      </c>
      <c r="W36" s="164">
        <f t="shared" si="42"/>
        <v>9</v>
      </c>
      <c r="X36" s="164">
        <f t="shared" si="43"/>
        <v>13</v>
      </c>
      <c r="Y36" s="166"/>
      <c r="Z36" s="166"/>
      <c r="AC36" s="163" t="s">
        <v>30</v>
      </c>
      <c r="AD36" s="163"/>
      <c r="AE36" s="161">
        <f t="shared" si="44"/>
        <v>0.6</v>
      </c>
      <c r="AF36" s="164">
        <v>10</v>
      </c>
      <c r="AG36" s="164">
        <v>6</v>
      </c>
      <c r="AH36" s="164">
        <v>100</v>
      </c>
      <c r="AI36" s="164">
        <f t="shared" si="34"/>
        <v>16.666666666666668</v>
      </c>
      <c r="AJ36" s="164">
        <v>0</v>
      </c>
      <c r="AK36" s="161">
        <f t="shared" si="45"/>
        <v>0</v>
      </c>
      <c r="AM36" s="164">
        <v>0</v>
      </c>
      <c r="AN36" s="164">
        <v>0</v>
      </c>
      <c r="AO36" s="175" t="e">
        <f t="shared" si="35"/>
        <v>#DIV/0!</v>
      </c>
      <c r="AP36" s="164">
        <v>0</v>
      </c>
      <c r="AQ36" s="161" t="e">
        <f t="shared" si="46"/>
        <v>#DIV/0!</v>
      </c>
      <c r="AU36" s="177" t="e">
        <f>(#REF!+AJ36)/(#REF!+AI41)</f>
        <v>#REF!</v>
      </c>
      <c r="AV36" s="177" t="e">
        <f>#REF!/(AJ36+#REF!)</f>
        <v>#REF!</v>
      </c>
      <c r="AW36" s="177" t="e">
        <f>AJ36/(#REF!+AJ36)</f>
        <v>#REF!</v>
      </c>
      <c r="AY36" s="164">
        <f>(AH36*0.1)+(AJ36*6)+(AN36*0.1)+(AP36*6)</f>
        <v>10</v>
      </c>
      <c r="AZ36" s="164">
        <f>(AG36*1)+(AH36*0.1)+(AJ36*6)+(AN36*0.1)+(AP36*6)</f>
        <v>16</v>
      </c>
    </row>
    <row r="37" spans="1:52" x14ac:dyDescent="0.15">
      <c r="A37" s="163" t="s">
        <v>2366</v>
      </c>
      <c r="B37" s="164">
        <v>4</v>
      </c>
      <c r="C37" s="161">
        <f t="shared" si="47"/>
        <v>0.6</v>
      </c>
      <c r="D37" s="164">
        <v>5</v>
      </c>
      <c r="E37" s="164">
        <v>3</v>
      </c>
      <c r="F37" s="164">
        <v>25</v>
      </c>
      <c r="G37" s="175">
        <f t="shared" si="48"/>
        <v>8.3333333333333339</v>
      </c>
      <c r="H37" s="164">
        <v>0</v>
      </c>
      <c r="I37" s="161">
        <f t="shared" si="49"/>
        <v>0</v>
      </c>
      <c r="K37" s="164">
        <v>0</v>
      </c>
      <c r="L37" s="164">
        <v>0</v>
      </c>
      <c r="M37" s="175" t="e">
        <f t="shared" si="50"/>
        <v>#DIV/0!</v>
      </c>
      <c r="N37" s="164">
        <v>0</v>
      </c>
      <c r="O37" s="161" t="e">
        <f t="shared" si="51"/>
        <v>#DIV/0!</v>
      </c>
      <c r="R37" s="163" t="s">
        <v>2370</v>
      </c>
      <c r="S37" s="177">
        <f t="shared" si="39"/>
        <v>6.9637883008356544E-3</v>
      </c>
      <c r="T37" s="177">
        <f t="shared" si="40"/>
        <v>1.9455252918287938E-2</v>
      </c>
      <c r="U37" s="177">
        <f t="shared" si="41"/>
        <v>0</v>
      </c>
      <c r="W37" s="164">
        <f t="shared" si="42"/>
        <v>2.5</v>
      </c>
      <c r="X37" s="164">
        <f t="shared" si="43"/>
        <v>5.5</v>
      </c>
      <c r="Y37" s="166"/>
      <c r="Z37" s="166"/>
      <c r="AC37" s="163" t="s">
        <v>72</v>
      </c>
      <c r="AD37" s="163"/>
      <c r="AE37" s="161" t="e">
        <f t="shared" si="44"/>
        <v>#DIV/0!</v>
      </c>
      <c r="AF37" s="164"/>
      <c r="AG37" s="164"/>
      <c r="AH37" s="164"/>
      <c r="AI37" s="164"/>
      <c r="AJ37" s="164"/>
      <c r="AK37" s="161" t="e">
        <f t="shared" si="45"/>
        <v>#DIV/0!</v>
      </c>
      <c r="AM37" s="164"/>
      <c r="AN37" s="164"/>
      <c r="AO37" s="175" t="e">
        <f t="shared" si="35"/>
        <v>#DIV/0!</v>
      </c>
      <c r="AP37" s="164"/>
      <c r="AQ37" s="161" t="e">
        <f t="shared" si="46"/>
        <v>#DIV/0!</v>
      </c>
      <c r="AU37" s="177" t="e">
        <f>(#REF!+AJ37)/(#REF!+AJ42)</f>
        <v>#REF!</v>
      </c>
      <c r="AV37" s="177" t="e">
        <f>#REF!/(AJ37+#REF!)</f>
        <v>#REF!</v>
      </c>
      <c r="AW37" s="177" t="e">
        <f>AJ37/(#REF!+AJ37)</f>
        <v>#REF!</v>
      </c>
      <c r="AY37" s="164"/>
      <c r="AZ37" s="164"/>
    </row>
    <row r="38" spans="1:52" x14ac:dyDescent="0.15">
      <c r="A38" s="162" t="s">
        <v>44</v>
      </c>
      <c r="B38" s="162"/>
      <c r="C38" s="158"/>
      <c r="D38" s="162">
        <f>SUM(D32:D37)</f>
        <v>219</v>
      </c>
      <c r="E38" s="162">
        <f t="shared" ref="E38:H38" si="52">SUM(E32:E37)</f>
        <v>138</v>
      </c>
      <c r="F38" s="162">
        <f t="shared" si="52"/>
        <v>1782</v>
      </c>
      <c r="G38" s="162"/>
      <c r="H38" s="162">
        <f t="shared" si="52"/>
        <v>13</v>
      </c>
      <c r="I38" s="162"/>
      <c r="J38" s="162"/>
      <c r="K38" s="162">
        <f>SUM(K32:K37)</f>
        <v>2</v>
      </c>
      <c r="L38" s="162">
        <f t="shared" ref="L38:N38" si="53">SUM(L32:L37)</f>
        <v>7</v>
      </c>
      <c r="M38" s="162"/>
      <c r="N38" s="162">
        <f t="shared" si="53"/>
        <v>0</v>
      </c>
      <c r="O38" s="162"/>
      <c r="AC38" s="162" t="s">
        <v>44</v>
      </c>
      <c r="AD38" s="162"/>
      <c r="AE38" s="158"/>
      <c r="AF38" s="162">
        <f>SUM(AF32:AF37)</f>
        <v>422</v>
      </c>
      <c r="AG38" s="162">
        <f t="shared" ref="AG38:AH38" si="54">SUM(AG32:AG37)</f>
        <v>265</v>
      </c>
      <c r="AH38" s="162">
        <f t="shared" si="54"/>
        <v>3125</v>
      </c>
      <c r="AI38" s="162"/>
      <c r="AJ38" s="162">
        <f t="shared" ref="AJ38" si="55">SUM(AJ32:AJ37)</f>
        <v>20</v>
      </c>
      <c r="AK38" s="162"/>
      <c r="AL38" s="162"/>
      <c r="AM38" s="162">
        <f>SUM(AM32:AM37)</f>
        <v>17</v>
      </c>
      <c r="AN38" s="162">
        <f t="shared" ref="AN38" si="56">SUM(AN32:AN37)</f>
        <v>128</v>
      </c>
      <c r="AO38" s="162"/>
      <c r="AP38" s="162">
        <f t="shared" ref="AP38" si="57">SUM(AP32:AP37)</f>
        <v>0</v>
      </c>
      <c r="AQ38" s="162"/>
    </row>
    <row r="39" spans="1:52" x14ac:dyDescent="0.15">
      <c r="A39" s="162"/>
      <c r="C39" s="166"/>
      <c r="D39" s="166"/>
      <c r="E39" s="166"/>
      <c r="F39" s="166"/>
      <c r="G39" s="166"/>
      <c r="H39" s="166"/>
      <c r="I39" s="166"/>
      <c r="J39" s="166"/>
      <c r="K39" s="166"/>
      <c r="L39" s="166"/>
      <c r="AC39" s="162"/>
      <c r="AE39" s="166"/>
      <c r="AF39" s="166"/>
      <c r="AG39" s="166"/>
      <c r="AH39" s="166"/>
      <c r="AI39" s="166"/>
      <c r="AJ39" s="166"/>
      <c r="AK39" s="166"/>
      <c r="AL39" s="166"/>
      <c r="AM39" s="166"/>
      <c r="AN39" s="166"/>
    </row>
    <row r="40" spans="1:52" x14ac:dyDescent="0.15">
      <c r="A40" s="162"/>
      <c r="C40" s="166"/>
      <c r="D40" s="166"/>
      <c r="E40" s="166"/>
      <c r="F40" s="166"/>
      <c r="G40" s="166"/>
      <c r="H40" s="166"/>
      <c r="I40" s="166"/>
      <c r="J40" s="166"/>
      <c r="K40" s="166"/>
      <c r="L40" s="166"/>
      <c r="AC40" s="162"/>
      <c r="AE40" s="166"/>
      <c r="AF40" s="166"/>
      <c r="AG40" s="166"/>
      <c r="AH40" s="166"/>
      <c r="AI40" s="166"/>
      <c r="AJ40" s="166"/>
      <c r="AK40" s="166"/>
      <c r="AL40" s="166"/>
      <c r="AM40" s="166"/>
      <c r="AN40" s="166"/>
    </row>
    <row r="41" spans="1:52" x14ac:dyDescent="0.15">
      <c r="A41" s="468" t="s">
        <v>52</v>
      </c>
      <c r="B41" s="468"/>
      <c r="C41" s="468"/>
      <c r="D41" s="468"/>
      <c r="E41" s="468"/>
      <c r="F41" s="468"/>
      <c r="G41" s="468"/>
      <c r="H41" s="166"/>
      <c r="I41" s="166"/>
      <c r="J41" s="468" t="s">
        <v>49</v>
      </c>
      <c r="K41" s="468"/>
      <c r="L41" s="468"/>
      <c r="M41" s="468"/>
      <c r="N41" s="468"/>
      <c r="R41" s="468" t="s">
        <v>50</v>
      </c>
      <c r="S41" s="468"/>
      <c r="T41" s="468"/>
      <c r="V41" s="468" t="s">
        <v>51</v>
      </c>
      <c r="W41" s="470"/>
      <c r="AC41" s="468" t="s">
        <v>52</v>
      </c>
      <c r="AD41" s="468"/>
      <c r="AE41" s="468"/>
      <c r="AF41" s="468"/>
      <c r="AG41" s="468"/>
      <c r="AH41" s="468"/>
      <c r="AI41" s="468"/>
      <c r="AJ41" s="166"/>
      <c r="AK41" s="166"/>
      <c r="AL41" s="468" t="s">
        <v>49</v>
      </c>
      <c r="AM41" s="468"/>
      <c r="AN41" s="468"/>
      <c r="AO41" s="468"/>
      <c r="AP41" s="468"/>
      <c r="AT41" s="468" t="s">
        <v>50</v>
      </c>
      <c r="AU41" s="468"/>
      <c r="AV41" s="468"/>
      <c r="AX41" s="468" t="s">
        <v>51</v>
      </c>
      <c r="AY41" s="470"/>
    </row>
    <row r="42" spans="1:52" x14ac:dyDescent="0.15">
      <c r="A42" s="162" t="s">
        <v>31</v>
      </c>
      <c r="B42" s="162" t="s">
        <v>66</v>
      </c>
      <c r="C42" s="162" t="s">
        <v>34</v>
      </c>
      <c r="D42" s="162" t="s">
        <v>17</v>
      </c>
      <c r="E42" s="162" t="s">
        <v>18</v>
      </c>
      <c r="F42" s="162" t="s">
        <v>19</v>
      </c>
      <c r="G42" s="162" t="s">
        <v>20</v>
      </c>
      <c r="H42" s="162" t="s">
        <v>6</v>
      </c>
      <c r="I42" s="162" t="s">
        <v>53</v>
      </c>
      <c r="K42" s="162" t="s">
        <v>10</v>
      </c>
      <c r="L42" s="162" t="s">
        <v>11</v>
      </c>
      <c r="M42" s="162" t="s">
        <v>12</v>
      </c>
      <c r="N42" s="162" t="s">
        <v>54</v>
      </c>
      <c r="O42" s="162" t="s">
        <v>7</v>
      </c>
      <c r="R42" s="162" t="s">
        <v>31</v>
      </c>
      <c r="S42" s="162" t="s">
        <v>47</v>
      </c>
      <c r="T42" s="162" t="s">
        <v>45</v>
      </c>
      <c r="U42" s="162" t="s">
        <v>46</v>
      </c>
      <c r="W42" s="162" t="s">
        <v>14</v>
      </c>
      <c r="X42" s="162" t="s">
        <v>21</v>
      </c>
      <c r="Y42" s="162"/>
      <c r="Z42" s="162"/>
      <c r="AC42" s="162" t="s">
        <v>31</v>
      </c>
      <c r="AD42" s="162" t="s">
        <v>66</v>
      </c>
      <c r="AE42" s="162" t="s">
        <v>34</v>
      </c>
      <c r="AF42" s="162" t="s">
        <v>17</v>
      </c>
      <c r="AG42" s="162" t="s">
        <v>18</v>
      </c>
      <c r="AH42" s="162" t="s">
        <v>19</v>
      </c>
      <c r="AI42" s="162" t="s">
        <v>20</v>
      </c>
      <c r="AJ42" s="162" t="s">
        <v>6</v>
      </c>
      <c r="AK42" s="162" t="s">
        <v>53</v>
      </c>
      <c r="AM42" s="162" t="s">
        <v>10</v>
      </c>
      <c r="AN42" s="162" t="s">
        <v>11</v>
      </c>
      <c r="AO42" s="162" t="s">
        <v>12</v>
      </c>
      <c r="AP42" s="162" t="s">
        <v>54</v>
      </c>
      <c r="AQ42" s="162" t="s">
        <v>7</v>
      </c>
      <c r="AU42" s="162" t="s">
        <v>47</v>
      </c>
      <c r="AV42" s="162" t="s">
        <v>45</v>
      </c>
      <c r="AW42" s="162" t="s">
        <v>46</v>
      </c>
      <c r="AY42" s="162" t="s">
        <v>14</v>
      </c>
      <c r="AZ42" s="162" t="s">
        <v>21</v>
      </c>
    </row>
    <row r="43" spans="1:52" x14ac:dyDescent="0.15">
      <c r="A43" s="163" t="s">
        <v>917</v>
      </c>
      <c r="B43" s="164">
        <v>17</v>
      </c>
      <c r="C43" s="161">
        <f>E43/D43</f>
        <v>0.48</v>
      </c>
      <c r="D43" s="164">
        <v>100</v>
      </c>
      <c r="E43" s="164">
        <v>48</v>
      </c>
      <c r="F43" s="164">
        <v>635</v>
      </c>
      <c r="G43" s="164">
        <f>F43/E43</f>
        <v>13.229166666666666</v>
      </c>
      <c r="H43" s="164">
        <v>6</v>
      </c>
      <c r="I43" s="161">
        <f>H43/E43</f>
        <v>0.125</v>
      </c>
      <c r="K43" s="164">
        <v>0</v>
      </c>
      <c r="L43" s="164">
        <v>0</v>
      </c>
      <c r="M43" s="164">
        <v>0</v>
      </c>
      <c r="N43" s="164">
        <v>0</v>
      </c>
      <c r="O43" s="161" t="e">
        <f>N43/K43</f>
        <v>#DIV/0!</v>
      </c>
      <c r="R43" s="163"/>
      <c r="S43" s="177">
        <f>(D43+K43)/($D$47+$K$47+$D$38+$K$38+$J$27+$C$27+$M$17)</f>
        <v>0.10526315789473684</v>
      </c>
      <c r="T43" s="177">
        <f>D43/($D$47+$D$38+$J$27)</f>
        <v>0.24096385542168675</v>
      </c>
      <c r="U43" s="177">
        <f>K43/($K$47+$K$38+$C$27+$M$17)</f>
        <v>0</v>
      </c>
      <c r="W43" s="164">
        <f>(F43*0.1)+(H43*6)+(L43*0.1)+(N43*6)</f>
        <v>99.5</v>
      </c>
      <c r="X43" s="164">
        <f>(E43*1)+(F43*0.1)+(H43*6)+(L43*0.1)+(N43*6)</f>
        <v>147.5</v>
      </c>
      <c r="Y43" s="166"/>
      <c r="Z43" s="166"/>
      <c r="AC43" s="163" t="s">
        <v>32</v>
      </c>
      <c r="AD43" s="163"/>
      <c r="AE43" s="161">
        <f>AG43/AF43</f>
        <v>0.5625</v>
      </c>
      <c r="AF43" s="164">
        <v>16</v>
      </c>
      <c r="AG43" s="164">
        <v>9</v>
      </c>
      <c r="AH43" s="164">
        <v>108</v>
      </c>
      <c r="AI43" s="164">
        <f>AH43/AG43</f>
        <v>12</v>
      </c>
      <c r="AJ43" s="164">
        <v>1</v>
      </c>
      <c r="AK43" s="161">
        <f>AJ43/AG43</f>
        <v>0.1111111111111111</v>
      </c>
      <c r="AM43" s="164">
        <v>0</v>
      </c>
      <c r="AN43" s="164">
        <v>0</v>
      </c>
      <c r="AO43" s="164">
        <v>0</v>
      </c>
      <c r="AP43" s="164">
        <v>0</v>
      </c>
      <c r="AQ43" s="161" t="e">
        <f>AP43/AM43</f>
        <v>#DIV/0!</v>
      </c>
      <c r="AU43" s="177" t="e">
        <f>(#REF!+AJ43)/(#REF!+AJ46)</f>
        <v>#REF!</v>
      </c>
      <c r="AV43" s="177" t="e">
        <f>#REF!/(AJ43+#REF!)</f>
        <v>#REF!</v>
      </c>
      <c r="AW43" s="177" t="e">
        <f>AJ43/(#REF!+AJ43)</f>
        <v>#REF!</v>
      </c>
      <c r="AY43" s="164">
        <f>(AH43*0.1)+(AJ43*6)+(AN43*0.1)+(AP43*6)</f>
        <v>16.8</v>
      </c>
      <c r="AZ43" s="164">
        <f>(AG43*1)+(AH43*0.1)+(AJ43*6)+(AN43*0.1)+(AP43*6)</f>
        <v>25.8</v>
      </c>
    </row>
    <row r="44" spans="1:52" x14ac:dyDescent="0.15">
      <c r="A44" s="163" t="s">
        <v>2123</v>
      </c>
      <c r="B44" s="164">
        <v>17</v>
      </c>
      <c r="C44" s="161">
        <f t="shared" ref="C44:C46" si="58">E44/D44</f>
        <v>0.53333333333333333</v>
      </c>
      <c r="D44" s="164">
        <v>30</v>
      </c>
      <c r="E44" s="164">
        <v>16</v>
      </c>
      <c r="F44" s="164">
        <v>178</v>
      </c>
      <c r="G44" s="164">
        <f>F44/E44</f>
        <v>11.125</v>
      </c>
      <c r="H44" s="164">
        <v>1</v>
      </c>
      <c r="I44" s="161">
        <f t="shared" ref="I44:I46" si="59">H44/E44</f>
        <v>6.25E-2</v>
      </c>
      <c r="K44" s="164">
        <v>0</v>
      </c>
      <c r="L44" s="164">
        <v>0</v>
      </c>
      <c r="M44" s="164">
        <v>0</v>
      </c>
      <c r="N44" s="164">
        <v>0</v>
      </c>
      <c r="O44" s="161" t="e">
        <f t="shared" ref="O44:O46" si="60">N44/K44</f>
        <v>#DIV/0!</v>
      </c>
      <c r="R44" s="163"/>
      <c r="S44" s="177">
        <f t="shared" ref="S44:S46" si="61">(D44+K44)/($D$47+$K$47+$D$38+$K$38+$J$27+$C$27+$M$17)</f>
        <v>3.1578947368421054E-2</v>
      </c>
      <c r="T44" s="177">
        <f t="shared" ref="T44:T46" si="62">D44/($D$47+$D$38+$J$27)</f>
        <v>7.2289156626506021E-2</v>
      </c>
      <c r="U44" s="177">
        <f t="shared" ref="U44:U46" si="63">K44/($K$47+$K$38+$C$27+$M$17)</f>
        <v>0</v>
      </c>
      <c r="W44" s="164">
        <f t="shared" ref="W44:W46" si="64">(F44*0.1)+(H44*6)+(L44*0.1)+(N44*6)</f>
        <v>23.8</v>
      </c>
      <c r="X44" s="164">
        <f t="shared" ref="X44:X46" si="65">(E44*1)+(F44*0.1)+(H44*6)+(L44*0.1)+(N44*6)</f>
        <v>39.799999999999997</v>
      </c>
      <c r="Y44" s="166"/>
      <c r="Z44" s="166"/>
      <c r="AC44" s="163" t="s">
        <v>73</v>
      </c>
      <c r="AD44" s="163"/>
      <c r="AE44" s="161">
        <f t="shared" ref="AE44:AE46" si="66">AG44/AF44</f>
        <v>0.74285714285714288</v>
      </c>
      <c r="AF44" s="164">
        <v>35</v>
      </c>
      <c r="AG44" s="164">
        <v>26</v>
      </c>
      <c r="AH44" s="164">
        <v>283</v>
      </c>
      <c r="AI44" s="164">
        <f>AH44/AG44</f>
        <v>10.884615384615385</v>
      </c>
      <c r="AJ44" s="164">
        <v>2</v>
      </c>
      <c r="AK44" s="161">
        <f t="shared" ref="AK44:AK46" si="67">AJ44/AG44</f>
        <v>7.6923076923076927E-2</v>
      </c>
      <c r="AM44" s="164">
        <v>0</v>
      </c>
      <c r="AN44" s="164">
        <v>0</v>
      </c>
      <c r="AO44" s="164">
        <v>0</v>
      </c>
      <c r="AP44" s="164">
        <v>0</v>
      </c>
      <c r="AQ44" s="161" t="e">
        <f t="shared" ref="AQ44:AQ46" si="68">AP44/AM44</f>
        <v>#DIV/0!</v>
      </c>
      <c r="AU44" s="177" t="e">
        <f>(#REF!+AJ44)/(#REF!+AJ47)</f>
        <v>#REF!</v>
      </c>
      <c r="AV44" s="177" t="e">
        <f>#REF!/(AJ44+#REF!)</f>
        <v>#REF!</v>
      </c>
      <c r="AW44" s="177" t="e">
        <f>AJ44/(#REF!+AJ44)</f>
        <v>#REF!</v>
      </c>
      <c r="AY44" s="164">
        <f>(AH44*0.1)+(AJ44*6)+(AN44*0.1)+(AP44*6)</f>
        <v>40.299999999999997</v>
      </c>
      <c r="AZ44" s="164">
        <f>(AG44*1)+(AH44*0.1)+(AJ44*6)+(AN44*0.1)+(AP44*6)</f>
        <v>66.3</v>
      </c>
    </row>
    <row r="45" spans="1:52" x14ac:dyDescent="0.15">
      <c r="A45" s="163" t="s">
        <v>1872</v>
      </c>
      <c r="B45" s="164"/>
      <c r="C45" s="161" t="e">
        <f t="shared" si="58"/>
        <v>#DIV/0!</v>
      </c>
      <c r="D45" s="164"/>
      <c r="E45" s="164"/>
      <c r="F45" s="164"/>
      <c r="G45" s="164" t="e">
        <f>F45/E45</f>
        <v>#DIV/0!</v>
      </c>
      <c r="H45" s="164"/>
      <c r="I45" s="161" t="e">
        <f t="shared" si="59"/>
        <v>#DIV/0!</v>
      </c>
      <c r="K45" s="164">
        <v>0</v>
      </c>
      <c r="L45" s="164">
        <v>0</v>
      </c>
      <c r="M45" s="164">
        <v>0</v>
      </c>
      <c r="N45" s="164">
        <v>0</v>
      </c>
      <c r="O45" s="161" t="e">
        <f t="shared" si="60"/>
        <v>#DIV/0!</v>
      </c>
      <c r="R45" s="163"/>
      <c r="S45" s="177">
        <f t="shared" si="61"/>
        <v>0</v>
      </c>
      <c r="T45" s="177">
        <f t="shared" si="62"/>
        <v>0</v>
      </c>
      <c r="U45" s="177">
        <f t="shared" si="63"/>
        <v>0</v>
      </c>
      <c r="W45" s="164">
        <f t="shared" si="64"/>
        <v>0</v>
      </c>
      <c r="X45" s="164">
        <f t="shared" si="65"/>
        <v>0</v>
      </c>
      <c r="Y45" s="166"/>
      <c r="Z45" s="166"/>
      <c r="AC45" s="163" t="s">
        <v>74</v>
      </c>
      <c r="AD45" s="163"/>
      <c r="AE45" s="161">
        <f t="shared" si="66"/>
        <v>0.5</v>
      </c>
      <c r="AF45" s="164">
        <v>12</v>
      </c>
      <c r="AG45" s="164">
        <v>6</v>
      </c>
      <c r="AH45" s="164">
        <v>65</v>
      </c>
      <c r="AI45" s="164">
        <f>AH45/AG45</f>
        <v>10.833333333333334</v>
      </c>
      <c r="AJ45" s="164">
        <v>0</v>
      </c>
      <c r="AK45" s="161">
        <f t="shared" si="67"/>
        <v>0</v>
      </c>
      <c r="AM45" s="164">
        <v>0</v>
      </c>
      <c r="AN45" s="164">
        <v>0</v>
      </c>
      <c r="AO45" s="164">
        <v>0</v>
      </c>
      <c r="AP45" s="164">
        <v>0</v>
      </c>
      <c r="AQ45" s="161" t="e">
        <f t="shared" si="68"/>
        <v>#DIV/0!</v>
      </c>
      <c r="AU45" s="177" t="e">
        <f>(#REF!+AJ45)/(#REF!+AI49)</f>
        <v>#REF!</v>
      </c>
      <c r="AV45" s="177" t="e">
        <f>#REF!/(AJ45+#REF!)</f>
        <v>#REF!</v>
      </c>
      <c r="AW45" s="177" t="e">
        <f>AJ45/(#REF!+AJ45)</f>
        <v>#REF!</v>
      </c>
      <c r="AY45" s="164">
        <f>(AH45*0.1)+(AJ45*6)+(AN45*0.1)+(AP45*6)</f>
        <v>6.5</v>
      </c>
      <c r="AZ45" s="164">
        <f>(AG45*1)+(AH45*0.1)+(AJ45*6)+(AN45*0.1)+(AP45*6)</f>
        <v>12.5</v>
      </c>
    </row>
    <row r="46" spans="1:52" x14ac:dyDescent="0.15">
      <c r="A46" s="176"/>
      <c r="B46" s="164"/>
      <c r="C46" s="161" t="e">
        <f t="shared" si="58"/>
        <v>#DIV/0!</v>
      </c>
      <c r="D46" s="164"/>
      <c r="E46" s="164"/>
      <c r="F46" s="164"/>
      <c r="G46" s="164" t="e">
        <f>F46/E46</f>
        <v>#DIV/0!</v>
      </c>
      <c r="H46" s="164"/>
      <c r="I46" s="161" t="e">
        <f t="shared" si="59"/>
        <v>#DIV/0!</v>
      </c>
      <c r="K46" s="164"/>
      <c r="L46" s="164"/>
      <c r="M46" s="164">
        <v>0</v>
      </c>
      <c r="N46" s="164">
        <v>0</v>
      </c>
      <c r="O46" s="161" t="e">
        <f t="shared" si="60"/>
        <v>#DIV/0!</v>
      </c>
      <c r="R46" s="163"/>
      <c r="S46" s="177">
        <f t="shared" si="61"/>
        <v>0</v>
      </c>
      <c r="T46" s="177">
        <f t="shared" si="62"/>
        <v>0</v>
      </c>
      <c r="U46" s="177">
        <f t="shared" si="63"/>
        <v>0</v>
      </c>
      <c r="W46" s="164">
        <f t="shared" si="64"/>
        <v>0</v>
      </c>
      <c r="X46" s="164">
        <f t="shared" si="65"/>
        <v>0</v>
      </c>
      <c r="Y46" s="166"/>
      <c r="Z46" s="166"/>
      <c r="AC46" s="163"/>
      <c r="AD46" s="163"/>
      <c r="AE46" s="161" t="e">
        <f t="shared" si="66"/>
        <v>#DIV/0!</v>
      </c>
      <c r="AF46" s="164"/>
      <c r="AG46" s="164"/>
      <c r="AH46" s="164"/>
      <c r="AI46" s="164" t="e">
        <f>AH46/AG46</f>
        <v>#DIV/0!</v>
      </c>
      <c r="AJ46" s="164"/>
      <c r="AK46" s="161" t="e">
        <f t="shared" si="67"/>
        <v>#DIV/0!</v>
      </c>
      <c r="AM46" s="164"/>
      <c r="AN46" s="164"/>
      <c r="AO46" s="164"/>
      <c r="AP46" s="164">
        <v>0</v>
      </c>
      <c r="AQ46" s="161" t="e">
        <f t="shared" si="68"/>
        <v>#DIV/0!</v>
      </c>
      <c r="AU46" s="177" t="e">
        <f>(#REF!+AJ46)/(#REF!+AI50)</f>
        <v>#REF!</v>
      </c>
      <c r="AV46" s="177" t="e">
        <f>#REF!/(AJ46+#REF!)</f>
        <v>#REF!</v>
      </c>
      <c r="AW46" s="177" t="e">
        <f>AJ46/(#REF!+AJ46)</f>
        <v>#REF!</v>
      </c>
      <c r="AY46" s="164">
        <f>(AH46*0.1)+(AJ46*6)+(AN46*0.1)+(AP46*6)</f>
        <v>0</v>
      </c>
      <c r="AZ46" s="164">
        <f>(AG46*1)+(AH46*0.1)+(AJ46*6)+(AN46*0.1)+(AP46*6)</f>
        <v>0</v>
      </c>
    </row>
    <row r="47" spans="1:52" x14ac:dyDescent="0.15">
      <c r="A47" s="162" t="s">
        <v>44</v>
      </c>
      <c r="B47" s="162"/>
      <c r="C47" s="158"/>
      <c r="D47" s="162">
        <f>SUM(D43:D46)</f>
        <v>130</v>
      </c>
      <c r="E47" s="162">
        <f t="shared" ref="E47:H47" si="69">SUM(E43:E46)</f>
        <v>64</v>
      </c>
      <c r="F47" s="162">
        <f t="shared" si="69"/>
        <v>813</v>
      </c>
      <c r="G47" s="162"/>
      <c r="H47" s="162">
        <f t="shared" si="69"/>
        <v>7</v>
      </c>
      <c r="I47" s="162"/>
      <c r="J47" s="162"/>
      <c r="K47" s="162">
        <f>SUM(K43:K46)</f>
        <v>0</v>
      </c>
      <c r="L47" s="162">
        <f t="shared" ref="L47:N47" si="70">SUM(L43:L46)</f>
        <v>0</v>
      </c>
      <c r="M47" s="162"/>
      <c r="N47" s="162">
        <f t="shared" si="70"/>
        <v>0</v>
      </c>
      <c r="O47" s="158"/>
      <c r="Q47" s="167"/>
      <c r="S47" s="167"/>
      <c r="U47" s="166"/>
      <c r="V47" s="166"/>
      <c r="AC47" s="162" t="s">
        <v>44</v>
      </c>
      <c r="AD47" s="162"/>
      <c r="AE47" s="158"/>
      <c r="AF47" s="162">
        <f>SUM(AF43:AF46)</f>
        <v>63</v>
      </c>
      <c r="AG47" s="162">
        <f t="shared" ref="AG47:AH47" si="71">SUM(AG43:AG46)</f>
        <v>41</v>
      </c>
      <c r="AH47" s="162">
        <f t="shared" si="71"/>
        <v>456</v>
      </c>
      <c r="AI47" s="162"/>
      <c r="AJ47" s="162">
        <f t="shared" ref="AJ47" si="72">SUM(AJ43:AJ46)</f>
        <v>3</v>
      </c>
      <c r="AK47" s="162"/>
      <c r="AL47" s="162"/>
      <c r="AM47" s="162">
        <f>SUM(AM43:AM46)</f>
        <v>0</v>
      </c>
      <c r="AN47" s="162">
        <f t="shared" ref="AN47" si="73">SUM(AN43:AN46)</f>
        <v>0</v>
      </c>
      <c r="AO47" s="162"/>
      <c r="AP47" s="162">
        <f t="shared" ref="AP47" si="74">SUM(AP43:AP46)</f>
        <v>0</v>
      </c>
      <c r="AQ47" s="158"/>
      <c r="AS47" s="167"/>
      <c r="AT47" s="167"/>
      <c r="AU47" s="167"/>
      <c r="AW47" s="166"/>
      <c r="AX47" s="166"/>
    </row>
    <row r="48" spans="1:52" x14ac:dyDescent="0.15">
      <c r="H48" s="171"/>
      <c r="I48" s="166"/>
      <c r="J48" s="166"/>
      <c r="P48" s="167"/>
      <c r="Q48" s="167"/>
      <c r="R48" s="167"/>
      <c r="T48" s="166"/>
      <c r="U48" s="166"/>
      <c r="AJ48" s="171"/>
      <c r="AK48" s="166"/>
      <c r="AL48" s="166"/>
      <c r="AR48" s="167"/>
      <c r="AS48" s="167"/>
      <c r="AT48" s="167"/>
      <c r="AV48" s="166"/>
      <c r="AW48" s="166"/>
    </row>
    <row r="49" spans="1:50" x14ac:dyDescent="0.15">
      <c r="H49" s="171"/>
      <c r="I49" s="166"/>
      <c r="J49" s="166"/>
      <c r="P49" s="167"/>
      <c r="Q49" s="167"/>
      <c r="R49" s="167"/>
      <c r="T49" s="166"/>
      <c r="U49" s="166"/>
      <c r="AJ49" s="171"/>
      <c r="AK49" s="166"/>
      <c r="AL49" s="166"/>
      <c r="AR49" s="167"/>
      <c r="AS49" s="167"/>
      <c r="AT49" s="167"/>
      <c r="AV49" s="166"/>
      <c r="AW49" s="166"/>
    </row>
    <row r="50" spans="1:50" x14ac:dyDescent="0.15">
      <c r="A50" s="468" t="s">
        <v>57</v>
      </c>
      <c r="B50" s="468"/>
      <c r="C50" s="468"/>
      <c r="D50" s="468"/>
      <c r="E50" s="468"/>
      <c r="F50" s="468"/>
      <c r="G50" s="468"/>
      <c r="H50" s="171"/>
      <c r="I50" s="166"/>
      <c r="J50" s="468" t="s">
        <v>58</v>
      </c>
      <c r="K50" s="474"/>
      <c r="L50" s="474"/>
      <c r="M50" s="474"/>
      <c r="N50" s="474"/>
      <c r="P50" s="178"/>
      <c r="Q50" s="167"/>
      <c r="R50" s="468" t="s">
        <v>62</v>
      </c>
      <c r="S50" s="474"/>
      <c r="T50" s="474"/>
      <c r="U50" s="474"/>
      <c r="V50" s="474"/>
      <c r="AC50" s="468" t="s">
        <v>57</v>
      </c>
      <c r="AD50" s="468"/>
      <c r="AE50" s="468"/>
      <c r="AF50" s="468"/>
      <c r="AG50" s="468"/>
      <c r="AH50" s="468"/>
      <c r="AI50" s="468"/>
      <c r="AJ50" s="171"/>
      <c r="AK50" s="166"/>
      <c r="AL50" s="468" t="s">
        <v>58</v>
      </c>
      <c r="AM50" s="474"/>
      <c r="AN50" s="474"/>
      <c r="AO50" s="474"/>
      <c r="AP50" s="474"/>
      <c r="AR50" s="178"/>
      <c r="AS50" s="167"/>
      <c r="AT50" s="468" t="s">
        <v>62</v>
      </c>
      <c r="AU50" s="474"/>
      <c r="AV50" s="474"/>
      <c r="AW50" s="474"/>
      <c r="AX50" s="474"/>
    </row>
    <row r="51" spans="1:50" x14ac:dyDescent="0.15">
      <c r="A51" s="158"/>
      <c r="B51" s="162" t="s">
        <v>17</v>
      </c>
      <c r="C51" s="162" t="s">
        <v>42</v>
      </c>
      <c r="D51" s="162" t="s">
        <v>19</v>
      </c>
      <c r="E51" s="162" t="s">
        <v>6</v>
      </c>
      <c r="H51" s="166"/>
      <c r="I51" s="166"/>
      <c r="J51" s="473" t="s">
        <v>59</v>
      </c>
      <c r="K51" s="470"/>
      <c r="L51" s="470"/>
      <c r="M51" s="470"/>
      <c r="N51" s="158" t="s">
        <v>60</v>
      </c>
      <c r="R51" s="473" t="s">
        <v>59</v>
      </c>
      <c r="S51" s="470"/>
      <c r="T51" s="470"/>
      <c r="U51" s="470"/>
      <c r="V51" s="158" t="s">
        <v>60</v>
      </c>
      <c r="AC51" s="158"/>
      <c r="AD51" s="162" t="s">
        <v>17</v>
      </c>
      <c r="AE51" s="162" t="s">
        <v>42</v>
      </c>
      <c r="AF51" s="162" t="s">
        <v>19</v>
      </c>
      <c r="AG51" s="162" t="s">
        <v>6</v>
      </c>
      <c r="AJ51" s="166"/>
      <c r="AK51" s="166"/>
      <c r="AL51" s="473" t="s">
        <v>59</v>
      </c>
      <c r="AM51" s="470"/>
      <c r="AN51" s="470"/>
      <c r="AO51" s="470"/>
      <c r="AP51" s="158" t="s">
        <v>60</v>
      </c>
      <c r="AT51" s="473" t="s">
        <v>59</v>
      </c>
      <c r="AU51" s="470"/>
      <c r="AV51" s="470"/>
      <c r="AW51" s="470"/>
      <c r="AX51" s="158" t="s">
        <v>60</v>
      </c>
    </row>
    <row r="52" spans="1:50" x14ac:dyDescent="0.15">
      <c r="A52" s="179" t="s">
        <v>33</v>
      </c>
      <c r="B52" s="180">
        <f>SUM(J22:J26,D32:D37,D43:D46)</f>
        <v>415</v>
      </c>
      <c r="C52" s="180">
        <f>SUM(E43:E46,E32:E37,K22:K26)</f>
        <v>257</v>
      </c>
      <c r="D52" s="180">
        <f>SUM(F43:F46,F32:F37,L22:L26)</f>
        <v>2927</v>
      </c>
      <c r="E52" s="180">
        <f>SUM(N22:N26,H32:H37,H43:H46)</f>
        <v>22</v>
      </c>
      <c r="H52" s="166"/>
      <c r="I52" s="166"/>
      <c r="J52" s="471" t="s">
        <v>1376</v>
      </c>
      <c r="K52" s="471"/>
      <c r="L52" s="471"/>
      <c r="M52" s="471"/>
      <c r="N52" s="163" t="s">
        <v>373</v>
      </c>
      <c r="R52" s="471"/>
      <c r="S52" s="471"/>
      <c r="T52" s="471"/>
      <c r="U52" s="471"/>
      <c r="V52" s="163"/>
      <c r="AC52" s="176" t="s">
        <v>33</v>
      </c>
      <c r="AD52" s="164">
        <f>SUM(AL22:AL26,AF32:AF37,AF43:AF46)</f>
        <v>583</v>
      </c>
      <c r="AE52" s="164">
        <f>SUM(AG43:AG46,AG32:AG37,AL22:AL26)</f>
        <v>404</v>
      </c>
      <c r="AF52" s="164">
        <f>SUM(AH43:AH46,AH32:AH37,AM22:AM26)</f>
        <v>3653</v>
      </c>
      <c r="AG52" s="164">
        <f>SUM(AP22:AP26,AJ32:AJ37,AJ43:AJ46)</f>
        <v>27</v>
      </c>
      <c r="AJ52" s="166"/>
      <c r="AK52" s="166"/>
      <c r="AL52" s="472"/>
      <c r="AM52" s="471"/>
      <c r="AN52" s="471"/>
      <c r="AO52" s="471"/>
      <c r="AP52" s="163"/>
      <c r="AT52" s="472"/>
      <c r="AU52" s="471"/>
      <c r="AV52" s="471"/>
      <c r="AW52" s="471"/>
      <c r="AX52" s="163"/>
    </row>
    <row r="53" spans="1:50" x14ac:dyDescent="0.15">
      <c r="A53" s="179" t="s">
        <v>43</v>
      </c>
      <c r="B53" s="180">
        <f>SUM(C17)</f>
        <v>415</v>
      </c>
      <c r="C53" s="180">
        <f>SUM(D17)</f>
        <v>257</v>
      </c>
      <c r="D53" s="180">
        <f>SUM(F17)</f>
        <v>2927</v>
      </c>
      <c r="E53" s="180">
        <f>SUM(H17)</f>
        <v>22</v>
      </c>
      <c r="F53" s="162"/>
      <c r="J53" s="471" t="s">
        <v>2361</v>
      </c>
      <c r="K53" s="471"/>
      <c r="L53" s="471"/>
      <c r="M53" s="471"/>
      <c r="N53" s="163" t="s">
        <v>0</v>
      </c>
      <c r="R53" s="471"/>
      <c r="S53" s="471"/>
      <c r="T53" s="471"/>
      <c r="U53" s="471"/>
      <c r="V53" s="163"/>
      <c r="AC53" s="176" t="s">
        <v>43</v>
      </c>
      <c r="AD53" s="164">
        <f>SUM(AE17)</f>
        <v>583</v>
      </c>
      <c r="AE53" s="164">
        <f>SUM(AF17)</f>
        <v>378</v>
      </c>
      <c r="AF53" s="164">
        <f>SUM(AH17)</f>
        <v>4072</v>
      </c>
      <c r="AG53" s="164">
        <f>SUM(AJ17)</f>
        <v>27</v>
      </c>
      <c r="AH53" s="162"/>
      <c r="AL53" s="472"/>
      <c r="AM53" s="471"/>
      <c r="AN53" s="471"/>
      <c r="AO53" s="471"/>
      <c r="AP53" s="163"/>
      <c r="AT53" s="472"/>
      <c r="AU53" s="471"/>
      <c r="AV53" s="471"/>
      <c r="AW53" s="471"/>
      <c r="AX53" s="163"/>
    </row>
    <row r="54" spans="1:50" x14ac:dyDescent="0.15">
      <c r="A54" s="176" t="s">
        <v>65</v>
      </c>
      <c r="B54" s="163"/>
      <c r="F54" s="162"/>
      <c r="J54" s="471" t="s">
        <v>1377</v>
      </c>
      <c r="K54" s="471"/>
      <c r="L54" s="471"/>
      <c r="M54" s="471"/>
      <c r="N54" s="163" t="s">
        <v>374</v>
      </c>
      <c r="R54" s="471"/>
      <c r="S54" s="471"/>
      <c r="T54" s="471"/>
      <c r="U54" s="471"/>
      <c r="V54" s="163"/>
      <c r="AC54" s="176" t="s">
        <v>65</v>
      </c>
      <c r="AD54" s="163"/>
      <c r="AH54" s="162"/>
      <c r="AL54" s="472"/>
      <c r="AM54" s="471"/>
      <c r="AN54" s="471"/>
      <c r="AO54" s="471"/>
      <c r="AP54" s="163"/>
      <c r="AT54" s="472"/>
      <c r="AU54" s="471"/>
      <c r="AV54" s="471"/>
      <c r="AW54" s="471"/>
      <c r="AX54" s="163"/>
    </row>
    <row r="55" spans="1:50" x14ac:dyDescent="0.15">
      <c r="J55" s="471" t="s">
        <v>1274</v>
      </c>
      <c r="K55" s="471"/>
      <c r="L55" s="471"/>
      <c r="M55" s="471"/>
      <c r="N55" s="163" t="s">
        <v>373</v>
      </c>
      <c r="R55" s="471"/>
      <c r="S55" s="471"/>
      <c r="T55" s="471"/>
      <c r="U55" s="471"/>
      <c r="V55" s="163"/>
      <c r="AL55" s="472"/>
      <c r="AM55" s="471"/>
      <c r="AN55" s="471"/>
      <c r="AO55" s="471"/>
      <c r="AP55" s="163"/>
      <c r="AT55" s="472"/>
      <c r="AU55" s="471"/>
      <c r="AV55" s="471"/>
      <c r="AW55" s="471"/>
      <c r="AX55" s="163"/>
    </row>
    <row r="56" spans="1:50" x14ac:dyDescent="0.15">
      <c r="A56" s="158"/>
      <c r="B56" s="162" t="s">
        <v>1</v>
      </c>
      <c r="C56" s="162" t="s">
        <v>4</v>
      </c>
      <c r="D56" s="162" t="s">
        <v>6</v>
      </c>
      <c r="J56" s="471" t="s">
        <v>2365</v>
      </c>
      <c r="K56" s="471"/>
      <c r="L56" s="471"/>
      <c r="M56" s="471"/>
      <c r="N56" s="163" t="s">
        <v>16</v>
      </c>
      <c r="R56" s="472"/>
      <c r="S56" s="471"/>
      <c r="T56" s="471"/>
      <c r="U56" s="471"/>
      <c r="V56" s="163"/>
      <c r="AC56" s="158"/>
      <c r="AD56" s="162" t="s">
        <v>1</v>
      </c>
      <c r="AE56" s="162" t="s">
        <v>4</v>
      </c>
      <c r="AF56" s="162" t="s">
        <v>6</v>
      </c>
      <c r="AL56" s="472"/>
      <c r="AM56" s="471"/>
      <c r="AN56" s="471"/>
      <c r="AO56" s="471"/>
      <c r="AP56" s="163"/>
      <c r="AT56" s="472"/>
      <c r="AU56" s="471"/>
      <c r="AV56" s="471"/>
      <c r="AW56" s="471"/>
      <c r="AX56" s="163"/>
    </row>
    <row r="57" spans="1:50" x14ac:dyDescent="0.15">
      <c r="A57" s="176" t="s">
        <v>56</v>
      </c>
      <c r="B57" s="164">
        <f>SUM(M14:M16,C22:C26,K32:K37,K43:K46)</f>
        <v>535</v>
      </c>
      <c r="C57" s="164">
        <f>SUM(N14:N16,D22:D26,L32:L37,L43:L46)</f>
        <v>2487</v>
      </c>
      <c r="D57" s="164">
        <f>SUM(P14:P16,F22:F26,N32:N37,N43:N46)</f>
        <v>14</v>
      </c>
      <c r="J57" s="471" t="s">
        <v>1338</v>
      </c>
      <c r="K57" s="471"/>
      <c r="L57" s="471"/>
      <c r="M57" s="471"/>
      <c r="N57" s="163" t="s">
        <v>16</v>
      </c>
      <c r="R57" s="472"/>
      <c r="S57" s="471"/>
      <c r="T57" s="471"/>
      <c r="U57" s="471"/>
      <c r="V57" s="163"/>
      <c r="AC57" s="176" t="s">
        <v>56</v>
      </c>
      <c r="AD57" s="164">
        <f>SUM(AO14:AO16,AE22:AE26,AM32:AM37,AM43:AM46)</f>
        <v>421</v>
      </c>
      <c r="AE57" s="164">
        <f>SUM(AP14:AP16,AF22:AF26,AN32:AN37,AN43:AN46)</f>
        <v>2231</v>
      </c>
      <c r="AF57" s="164">
        <f>SUM(AR14:AR16,AH22:AH26,AP32:AP37,AP43:AP46)</f>
        <v>18</v>
      </c>
      <c r="AL57" s="472"/>
      <c r="AM57" s="471"/>
      <c r="AN57" s="471"/>
      <c r="AO57" s="471"/>
      <c r="AP57" s="163"/>
      <c r="AT57" s="472"/>
      <c r="AU57" s="471"/>
      <c r="AV57" s="471"/>
      <c r="AW57" s="471"/>
      <c r="AX57" s="163"/>
    </row>
    <row r="58" spans="1:50" x14ac:dyDescent="0.15">
      <c r="A58" s="176" t="s">
        <v>65</v>
      </c>
      <c r="B58" s="163"/>
      <c r="J58" s="471" t="s">
        <v>2124</v>
      </c>
      <c r="K58" s="471"/>
      <c r="L58" s="471"/>
      <c r="M58" s="471"/>
      <c r="N58" s="163" t="s">
        <v>374</v>
      </c>
      <c r="R58" s="472"/>
      <c r="S58" s="471"/>
      <c r="T58" s="471"/>
      <c r="U58" s="471"/>
      <c r="V58" s="163"/>
      <c r="AC58" s="176" t="s">
        <v>65</v>
      </c>
      <c r="AD58" s="163"/>
      <c r="AL58" s="472"/>
      <c r="AM58" s="471"/>
      <c r="AN58" s="471"/>
      <c r="AO58" s="471"/>
      <c r="AP58" s="163"/>
      <c r="AT58" s="472"/>
      <c r="AU58" s="471"/>
      <c r="AV58" s="471"/>
      <c r="AW58" s="471"/>
      <c r="AX58" s="163"/>
    </row>
    <row r="59" spans="1:50" x14ac:dyDescent="0.15">
      <c r="J59" s="471" t="s">
        <v>1374</v>
      </c>
      <c r="K59" s="471"/>
      <c r="L59" s="471"/>
      <c r="M59" s="471"/>
      <c r="N59" s="163" t="s">
        <v>374</v>
      </c>
      <c r="R59" s="472"/>
      <c r="S59" s="471"/>
      <c r="T59" s="471"/>
      <c r="U59" s="471"/>
      <c r="V59" s="163"/>
      <c r="AL59" s="472"/>
      <c r="AM59" s="471"/>
      <c r="AN59" s="471"/>
      <c r="AO59" s="471"/>
      <c r="AP59" s="163"/>
      <c r="AT59" s="472"/>
      <c r="AU59" s="471"/>
      <c r="AV59" s="471"/>
      <c r="AW59" s="471"/>
      <c r="AX59" s="163"/>
    </row>
    <row r="60" spans="1:50" x14ac:dyDescent="0.15">
      <c r="B60" s="162" t="s">
        <v>40</v>
      </c>
      <c r="C60" s="162" t="s">
        <v>41</v>
      </c>
      <c r="AD60" s="162" t="s">
        <v>40</v>
      </c>
      <c r="AE60" s="162" t="s">
        <v>41</v>
      </c>
    </row>
    <row r="61" spans="1:50" x14ac:dyDescent="0.15">
      <c r="A61" s="176" t="s">
        <v>39</v>
      </c>
      <c r="B61" s="161">
        <f>B57/(B53+B57)</f>
        <v>0.56315789473684208</v>
      </c>
      <c r="C61" s="161">
        <f>B53/(B53+B57)</f>
        <v>0.43684210526315792</v>
      </c>
      <c r="J61" s="156" t="s">
        <v>61</v>
      </c>
      <c r="AC61" s="176" t="s">
        <v>39</v>
      </c>
      <c r="AD61" s="161">
        <f>AD57/(AD53+AD57)</f>
        <v>0.41932270916334663</v>
      </c>
      <c r="AE61" s="161">
        <f>AD53/(AD53+AD57)</f>
        <v>0.58067729083665343</v>
      </c>
      <c r="AL61" s="156" t="s">
        <v>61</v>
      </c>
    </row>
    <row r="62" spans="1:50" x14ac:dyDescent="0.15">
      <c r="A62" s="176" t="s">
        <v>64</v>
      </c>
      <c r="B62" s="163"/>
      <c r="C62" s="163"/>
      <c r="AC62" s="176" t="s">
        <v>64</v>
      </c>
      <c r="AD62" s="163"/>
      <c r="AE62" s="163"/>
    </row>
    <row r="63" spans="1:50" x14ac:dyDescent="0.15">
      <c r="J63" s="156" t="s">
        <v>2371</v>
      </c>
      <c r="N63" s="156" t="s">
        <v>373</v>
      </c>
    </row>
    <row r="73" spans="1:23" x14ac:dyDescent="0.15">
      <c r="A73" s="468" t="s">
        <v>55</v>
      </c>
      <c r="B73" s="468"/>
      <c r="C73" s="468"/>
      <c r="D73" s="468"/>
      <c r="E73" s="468"/>
      <c r="F73" s="468"/>
      <c r="G73" s="468"/>
      <c r="H73" s="468"/>
      <c r="I73" s="468"/>
      <c r="J73" s="468"/>
      <c r="K73" s="468"/>
      <c r="L73" s="468"/>
      <c r="M73" s="468"/>
      <c r="N73" s="468"/>
      <c r="O73" s="468"/>
      <c r="P73" s="468"/>
      <c r="Q73" s="468"/>
      <c r="R73" s="468"/>
      <c r="S73" s="468"/>
      <c r="T73" s="468"/>
      <c r="U73" s="468"/>
      <c r="V73" s="468"/>
      <c r="W73" s="468"/>
    </row>
    <row r="74" spans="1:23" x14ac:dyDescent="0.15">
      <c r="A74" s="157"/>
      <c r="B74" s="157"/>
      <c r="C74" s="157"/>
      <c r="D74" s="157"/>
      <c r="E74" s="157"/>
      <c r="F74" s="157"/>
      <c r="G74" s="157"/>
      <c r="H74" s="157"/>
      <c r="I74" s="157"/>
      <c r="J74" s="157"/>
      <c r="K74" s="157"/>
      <c r="L74" s="157"/>
      <c r="M74" s="157"/>
      <c r="N74" s="157"/>
      <c r="O74" s="157"/>
      <c r="P74" s="157"/>
      <c r="Q74" s="157"/>
      <c r="R74" s="157"/>
      <c r="S74" s="157"/>
      <c r="T74" s="157"/>
      <c r="U74" s="157"/>
      <c r="V74" s="157"/>
      <c r="W74" s="157"/>
    </row>
    <row r="75" spans="1:23" x14ac:dyDescent="0.15">
      <c r="H75" s="469" t="s">
        <v>36</v>
      </c>
      <c r="I75" s="469"/>
      <c r="J75" s="469"/>
      <c r="M75" s="469" t="s">
        <v>37</v>
      </c>
      <c r="N75" s="469"/>
      <c r="O75" s="469"/>
      <c r="S75" s="158" t="s">
        <v>94</v>
      </c>
    </row>
    <row r="76" spans="1:23" x14ac:dyDescent="0.15">
      <c r="H76" s="469" t="s">
        <v>38</v>
      </c>
      <c r="I76" s="469"/>
      <c r="J76" s="469"/>
      <c r="M76" s="159" t="s">
        <v>75</v>
      </c>
      <c r="S76" s="160" t="s">
        <v>40</v>
      </c>
      <c r="T76" s="160" t="s">
        <v>41</v>
      </c>
    </row>
    <row r="77" spans="1:23" x14ac:dyDescent="0.15">
      <c r="H77" s="469"/>
      <c r="I77" s="469"/>
      <c r="J77" s="469"/>
      <c r="S77" s="161">
        <f>(M87+C97+K108+K117)/(M87+C97+K108+C87)</f>
        <v>0.24896265560165975</v>
      </c>
      <c r="T77" s="161">
        <f>C87/(C87+M87+C97+K108+K117)</f>
        <v>0.75103734439834025</v>
      </c>
    </row>
    <row r="80" spans="1:23" x14ac:dyDescent="0.15">
      <c r="A80" s="468" t="s">
        <v>38</v>
      </c>
      <c r="B80" s="468"/>
      <c r="C80" s="468"/>
      <c r="D80" s="468"/>
      <c r="E80" s="468"/>
      <c r="F80" s="468"/>
      <c r="G80" s="468"/>
      <c r="H80" s="468"/>
      <c r="I80" s="468"/>
      <c r="J80" s="468"/>
      <c r="K80" s="468"/>
      <c r="L80" s="468"/>
      <c r="M80" s="468"/>
      <c r="N80" s="468"/>
      <c r="O80" s="468"/>
      <c r="P80" s="468"/>
      <c r="Q80" s="468"/>
      <c r="R80" s="468"/>
      <c r="S80" s="468"/>
      <c r="T80" s="468"/>
      <c r="U80" s="468"/>
      <c r="V80" s="468"/>
      <c r="W80" s="468"/>
    </row>
    <row r="82" spans="1:27" x14ac:dyDescent="0.15">
      <c r="C82" s="468" t="s">
        <v>48</v>
      </c>
      <c r="D82" s="468"/>
      <c r="E82" s="468"/>
      <c r="F82" s="468"/>
      <c r="G82" s="468"/>
      <c r="H82" s="468"/>
      <c r="I82" s="468"/>
      <c r="L82" s="468" t="s">
        <v>49</v>
      </c>
      <c r="M82" s="474"/>
      <c r="N82" s="474"/>
      <c r="O82" s="474"/>
      <c r="P82" s="474"/>
      <c r="R82" s="468" t="s">
        <v>50</v>
      </c>
      <c r="S82" s="468"/>
      <c r="T82" s="468"/>
      <c r="V82" s="468" t="s">
        <v>51</v>
      </c>
      <c r="W82" s="468"/>
    </row>
    <row r="83" spans="1:27" x14ac:dyDescent="0.15">
      <c r="A83" s="162" t="s">
        <v>0</v>
      </c>
      <c r="B83" s="162" t="s">
        <v>66</v>
      </c>
      <c r="C83" s="162" t="s">
        <v>1</v>
      </c>
      <c r="D83" s="162" t="s">
        <v>2</v>
      </c>
      <c r="E83" s="162" t="s">
        <v>3</v>
      </c>
      <c r="F83" s="162" t="s">
        <v>4</v>
      </c>
      <c r="G83" s="162" t="s">
        <v>5</v>
      </c>
      <c r="H83" s="162" t="s">
        <v>6</v>
      </c>
      <c r="I83" s="162" t="s">
        <v>7</v>
      </c>
      <c r="J83" s="162" t="s">
        <v>8</v>
      </c>
      <c r="K83" s="162" t="s">
        <v>9</v>
      </c>
      <c r="M83" s="162" t="s">
        <v>10</v>
      </c>
      <c r="N83" s="162" t="s">
        <v>11</v>
      </c>
      <c r="O83" s="162" t="s">
        <v>12</v>
      </c>
      <c r="P83" s="162" t="s">
        <v>6</v>
      </c>
      <c r="Q83" s="162" t="s">
        <v>13</v>
      </c>
      <c r="R83" s="162"/>
      <c r="S83" s="162" t="s">
        <v>47</v>
      </c>
      <c r="T83" s="162" t="s">
        <v>45</v>
      </c>
      <c r="U83" s="162" t="s">
        <v>46</v>
      </c>
      <c r="V83" s="162"/>
      <c r="W83" s="162" t="s">
        <v>14</v>
      </c>
      <c r="X83" s="162" t="s">
        <v>63</v>
      </c>
      <c r="Y83" s="162"/>
      <c r="Z83" s="162"/>
    </row>
    <row r="84" spans="1:27" x14ac:dyDescent="0.15">
      <c r="A84" s="163" t="s">
        <v>912</v>
      </c>
      <c r="B84" s="164">
        <v>16</v>
      </c>
      <c r="C84" s="164">
        <v>346</v>
      </c>
      <c r="D84" s="164">
        <v>225</v>
      </c>
      <c r="E84" s="161">
        <f>D84/C84</f>
        <v>0.6502890173410405</v>
      </c>
      <c r="F84" s="164">
        <v>2759</v>
      </c>
      <c r="G84" s="165">
        <f>F84/C84</f>
        <v>7.9739884393063587</v>
      </c>
      <c r="H84" s="164">
        <v>22</v>
      </c>
      <c r="I84" s="161">
        <f>H84/C84</f>
        <v>6.358381502890173E-2</v>
      </c>
      <c r="J84" s="164">
        <v>12</v>
      </c>
      <c r="K84" s="161">
        <f t="shared" ref="K84:K86" si="75">J84/C84</f>
        <v>3.4682080924855488E-2</v>
      </c>
      <c r="M84" s="164">
        <v>116</v>
      </c>
      <c r="N84" s="164">
        <v>541</v>
      </c>
      <c r="O84" s="164">
        <f>N84/M84</f>
        <v>4.6637931034482758</v>
      </c>
      <c r="P84" s="164">
        <v>6</v>
      </c>
      <c r="Q84" s="161">
        <f t="shared" ref="Q84:Q86" si="76">P84/M84</f>
        <v>5.1724137931034482E-2</v>
      </c>
      <c r="R84" s="166"/>
      <c r="S84" s="161">
        <f>(C84+M84)/($C$17+$M$17)</f>
        <v>0.95652173913043481</v>
      </c>
      <c r="T84" s="161">
        <f>C84/($C$17)</f>
        <v>0.83373493975903612</v>
      </c>
      <c r="U84" s="161">
        <f>M84/($M$17)</f>
        <v>1.7058823529411764</v>
      </c>
      <c r="V84" s="167"/>
      <c r="W84" s="164">
        <f>(F84*0.05)+(H84*4)+(J84*-1)+(N84*0.1)+(P84*6)</f>
        <v>304.05</v>
      </c>
      <c r="X84" s="168">
        <f>((F84*0.05)+(H84*4)+(J84*-1)+(N84*0.1)+(P84*6))*0.4</f>
        <v>121.62</v>
      </c>
      <c r="Y84" s="166"/>
      <c r="Z84" s="166"/>
    </row>
    <row r="85" spans="1:27" x14ac:dyDescent="0.15">
      <c r="A85" s="163" t="s">
        <v>913</v>
      </c>
      <c r="B85" s="164">
        <v>1</v>
      </c>
      <c r="C85" s="164">
        <v>16</v>
      </c>
      <c r="D85" s="164">
        <v>10</v>
      </c>
      <c r="E85" s="161">
        <f>D85/C85</f>
        <v>0.625</v>
      </c>
      <c r="F85" s="164">
        <v>130</v>
      </c>
      <c r="G85" s="165">
        <f>F85/C85</f>
        <v>8.125</v>
      </c>
      <c r="H85" s="164">
        <v>2</v>
      </c>
      <c r="I85" s="161">
        <f>H85/C85</f>
        <v>0.125</v>
      </c>
      <c r="J85" s="164">
        <v>2</v>
      </c>
      <c r="K85" s="161">
        <f t="shared" si="75"/>
        <v>0.125</v>
      </c>
      <c r="M85" s="164">
        <v>4</v>
      </c>
      <c r="N85" s="164">
        <v>24</v>
      </c>
      <c r="O85" s="164">
        <f>N85/M85</f>
        <v>6</v>
      </c>
      <c r="P85" s="164">
        <v>0</v>
      </c>
      <c r="Q85" s="161">
        <f t="shared" si="76"/>
        <v>0</v>
      </c>
      <c r="R85" s="166"/>
      <c r="S85" s="161">
        <f t="shared" ref="S85:S86" si="77">(C85+M85)/($C$17+$M$17)</f>
        <v>4.1407867494824016E-2</v>
      </c>
      <c r="T85" s="161">
        <f t="shared" ref="T85:T86" si="78">C85/($C$17)</f>
        <v>3.8554216867469883E-2</v>
      </c>
      <c r="U85" s="161">
        <f t="shared" ref="U85:U86" si="79">M85/($M$17)</f>
        <v>5.8823529411764705E-2</v>
      </c>
      <c r="V85" s="167"/>
      <c r="W85" s="164">
        <f t="shared" ref="W85:W86" si="80">(F85*0.05)+(H85*4)+(J85*-1)+(N85*0.1)+(P85*6)</f>
        <v>14.9</v>
      </c>
      <c r="X85" s="168">
        <f t="shared" ref="X85:X86" si="81">((F85*0.05)+(H85*4)+(J85*-1)+(N85*0.1)+(P85*6))*0.4</f>
        <v>5.9600000000000009</v>
      </c>
      <c r="Y85" s="166"/>
      <c r="Z85" s="166"/>
    </row>
    <row r="86" spans="1:27" x14ac:dyDescent="0.15">
      <c r="A86" s="163"/>
      <c r="B86" s="164">
        <v>0</v>
      </c>
      <c r="C86" s="164"/>
      <c r="D86" s="164"/>
      <c r="E86" s="161" t="e">
        <f>D86/C86</f>
        <v>#DIV/0!</v>
      </c>
      <c r="F86" s="164"/>
      <c r="G86" s="165" t="e">
        <f>F86/C86</f>
        <v>#DIV/0!</v>
      </c>
      <c r="H86" s="164"/>
      <c r="I86" s="161" t="e">
        <f>H86/C86</f>
        <v>#DIV/0!</v>
      </c>
      <c r="J86" s="164"/>
      <c r="K86" s="161" t="e">
        <f t="shared" si="75"/>
        <v>#DIV/0!</v>
      </c>
      <c r="M86" s="164"/>
      <c r="N86" s="164"/>
      <c r="O86" s="164" t="e">
        <f>N86/M86</f>
        <v>#DIV/0!</v>
      </c>
      <c r="P86" s="164"/>
      <c r="Q86" s="161" t="e">
        <f t="shared" si="76"/>
        <v>#DIV/0!</v>
      </c>
      <c r="R86" s="166"/>
      <c r="S86" s="161">
        <f t="shared" si="77"/>
        <v>0</v>
      </c>
      <c r="T86" s="161">
        <f t="shared" si="78"/>
        <v>0</v>
      </c>
      <c r="U86" s="161">
        <f t="shared" si="79"/>
        <v>0</v>
      </c>
      <c r="V86" s="167"/>
      <c r="W86" s="164">
        <f t="shared" si="80"/>
        <v>0</v>
      </c>
      <c r="X86" s="168">
        <f t="shared" si="81"/>
        <v>0</v>
      </c>
      <c r="Y86" s="166"/>
      <c r="Z86" s="166"/>
    </row>
    <row r="87" spans="1:27" x14ac:dyDescent="0.15">
      <c r="A87" s="162" t="s">
        <v>44</v>
      </c>
      <c r="B87" s="162"/>
      <c r="C87" s="162">
        <f>SUM(C84:C86)</f>
        <v>362</v>
      </c>
      <c r="D87" s="162">
        <f>SUM(D84:D86)</f>
        <v>235</v>
      </c>
      <c r="E87" s="162"/>
      <c r="F87" s="162">
        <f t="shared" ref="F87" si="82">SUM(F84:F86)</f>
        <v>2889</v>
      </c>
      <c r="G87" s="162"/>
      <c r="H87" s="162">
        <f t="shared" ref="H87" si="83">SUM(H84:H86)</f>
        <v>24</v>
      </c>
      <c r="I87" s="162"/>
      <c r="J87" s="162">
        <f t="shared" ref="J87" si="84">SUM(J84:J86)</f>
        <v>14</v>
      </c>
      <c r="K87" s="162"/>
      <c r="L87" s="158"/>
      <c r="M87" s="162">
        <f>SUM(M84:M86)</f>
        <v>120</v>
      </c>
      <c r="N87" s="162">
        <f>SUM(N84:N86)</f>
        <v>565</v>
      </c>
      <c r="O87" s="162"/>
      <c r="P87" s="162">
        <f>SUM(P84:P86)</f>
        <v>6</v>
      </c>
      <c r="Q87" s="162"/>
      <c r="R87" s="162"/>
      <c r="S87" s="169">
        <f>S84+S85+S86</f>
        <v>0.99792960662525887</v>
      </c>
      <c r="T87" s="170">
        <f>C87/(C87+M87)</f>
        <v>0.75103734439834025</v>
      </c>
      <c r="U87" s="170">
        <f>M87/(M87+C87)</f>
        <v>0.24896265560165975</v>
      </c>
      <c r="V87" s="167"/>
      <c r="W87" s="166"/>
      <c r="X87" s="166"/>
      <c r="Y87" s="166"/>
      <c r="Z87" s="166"/>
    </row>
    <row r="88" spans="1:27" x14ac:dyDescent="0.15">
      <c r="B88" s="166"/>
      <c r="C88" s="166"/>
      <c r="D88" s="171"/>
      <c r="E88" s="166"/>
      <c r="F88" s="172"/>
      <c r="G88" s="166"/>
      <c r="H88" s="173"/>
      <c r="I88" s="166"/>
      <c r="J88" s="173"/>
      <c r="K88" s="166"/>
      <c r="L88" s="166"/>
      <c r="M88" s="166"/>
      <c r="N88" s="166"/>
      <c r="O88" s="166"/>
      <c r="P88" s="166"/>
      <c r="Q88" s="166"/>
      <c r="R88" s="166"/>
    </row>
    <row r="89" spans="1:27" x14ac:dyDescent="0.15">
      <c r="B89" s="166"/>
      <c r="C89" s="166"/>
      <c r="D89" s="171"/>
      <c r="E89" s="166"/>
      <c r="F89" s="172"/>
      <c r="G89" s="166"/>
      <c r="H89" s="173"/>
      <c r="I89" s="166"/>
      <c r="J89" s="173"/>
      <c r="K89" s="166"/>
      <c r="L89" s="166"/>
      <c r="M89" s="166"/>
      <c r="N89" s="166"/>
      <c r="O89" s="166"/>
      <c r="P89" s="166"/>
      <c r="Q89" s="166"/>
      <c r="R89" s="166"/>
    </row>
    <row r="90" spans="1:27" x14ac:dyDescent="0.15">
      <c r="A90" s="468" t="s">
        <v>49</v>
      </c>
      <c r="B90" s="468"/>
      <c r="C90" s="468"/>
      <c r="D90" s="468"/>
      <c r="E90" s="468"/>
      <c r="F90" s="468"/>
      <c r="G90" s="468"/>
      <c r="H90" s="468" t="s">
        <v>52</v>
      </c>
      <c r="I90" s="474"/>
      <c r="J90" s="474"/>
      <c r="K90" s="474"/>
      <c r="L90" s="474"/>
      <c r="M90" s="474"/>
      <c r="N90" s="166"/>
      <c r="O90" s="166"/>
      <c r="R90" s="468" t="s">
        <v>50</v>
      </c>
      <c r="S90" s="468"/>
      <c r="T90" s="468"/>
      <c r="V90" s="468" t="s">
        <v>51</v>
      </c>
      <c r="W90" s="468"/>
      <c r="X90" s="157"/>
      <c r="Y90" s="157"/>
      <c r="Z90" s="157"/>
      <c r="AA90" s="157"/>
    </row>
    <row r="91" spans="1:27" x14ac:dyDescent="0.15">
      <c r="A91" s="162" t="s">
        <v>16</v>
      </c>
      <c r="B91" s="162" t="s">
        <v>66</v>
      </c>
      <c r="C91" s="162" t="s">
        <v>1</v>
      </c>
      <c r="D91" s="162" t="s">
        <v>4</v>
      </c>
      <c r="E91" s="162" t="s">
        <v>5</v>
      </c>
      <c r="F91" s="162" t="s">
        <v>6</v>
      </c>
      <c r="G91" s="162" t="s">
        <v>7</v>
      </c>
      <c r="I91" s="162" t="s">
        <v>34</v>
      </c>
      <c r="J91" s="162" t="s">
        <v>17</v>
      </c>
      <c r="K91" s="162" t="s">
        <v>18</v>
      </c>
      <c r="L91" s="162" t="s">
        <v>19</v>
      </c>
      <c r="M91" s="162" t="s">
        <v>20</v>
      </c>
      <c r="N91" s="162" t="s">
        <v>6</v>
      </c>
      <c r="O91" s="162" t="s">
        <v>53</v>
      </c>
      <c r="R91" s="162" t="s">
        <v>16</v>
      </c>
      <c r="S91" s="162" t="s">
        <v>47</v>
      </c>
      <c r="T91" s="162" t="s">
        <v>45</v>
      </c>
      <c r="U91" s="162" t="s">
        <v>46</v>
      </c>
      <c r="W91" s="162" t="s">
        <v>14</v>
      </c>
      <c r="X91" s="162" t="s">
        <v>21</v>
      </c>
      <c r="Y91" s="162"/>
      <c r="Z91" s="162"/>
      <c r="AA91" s="162"/>
    </row>
    <row r="92" spans="1:27" x14ac:dyDescent="0.15">
      <c r="A92" s="163" t="s">
        <v>914</v>
      </c>
      <c r="B92" s="174"/>
      <c r="C92" s="164"/>
      <c r="D92" s="164"/>
      <c r="E92" s="165" t="e">
        <f>D92/C92</f>
        <v>#DIV/0!</v>
      </c>
      <c r="F92" s="164"/>
      <c r="G92" s="161" t="e">
        <f>F92/C92</f>
        <v>#DIV/0!</v>
      </c>
      <c r="I92" s="161" t="e">
        <f>K92/J92</f>
        <v>#DIV/0!</v>
      </c>
      <c r="J92" s="164"/>
      <c r="K92" s="164"/>
      <c r="L92" s="164"/>
      <c r="M92" s="175" t="e">
        <f>L92/K92</f>
        <v>#DIV/0!</v>
      </c>
      <c r="N92" s="164"/>
      <c r="O92" s="161" t="e">
        <f>N92/K92</f>
        <v>#DIV/0!</v>
      </c>
      <c r="R92" s="163" t="s">
        <v>429</v>
      </c>
      <c r="S92" s="161">
        <f>(C92+J92)/($C$27+$J$27+$M$17+$D$17+$K$38+$K$47)</f>
        <v>0</v>
      </c>
      <c r="T92" s="161">
        <f>J92/($J$27+$E$38+$E$47)</f>
        <v>0</v>
      </c>
      <c r="U92" s="161">
        <f>C92/($C$27+$M$17+$K$38+$K$47)</f>
        <v>0</v>
      </c>
      <c r="W92" s="164">
        <f>(D92*0.1)+(F92*6)+(L92*0.1)+(N92*6)</f>
        <v>0</v>
      </c>
      <c r="X92" s="164">
        <f>(D92*0.1)+(F92*6)+(K92*1)+(L92*0.1)+(N92*6)</f>
        <v>0</v>
      </c>
      <c r="Y92" s="166"/>
      <c r="Z92" s="166"/>
      <c r="AA92" s="166"/>
    </row>
    <row r="93" spans="1:27" x14ac:dyDescent="0.15">
      <c r="A93" s="163" t="s">
        <v>915</v>
      </c>
      <c r="B93" s="174"/>
      <c r="C93" s="164"/>
      <c r="D93" s="164"/>
      <c r="E93" s="165" t="e">
        <f>D93/C93</f>
        <v>#DIV/0!</v>
      </c>
      <c r="F93" s="164"/>
      <c r="G93" s="161" t="e">
        <f>F93/C93</f>
        <v>#DIV/0!</v>
      </c>
      <c r="I93" s="161" t="e">
        <f t="shared" ref="I93:I96" si="85">K93/J93</f>
        <v>#DIV/0!</v>
      </c>
      <c r="J93" s="164"/>
      <c r="K93" s="164"/>
      <c r="L93" s="164"/>
      <c r="M93" s="164" t="e">
        <f>L93/K93</f>
        <v>#DIV/0!</v>
      </c>
      <c r="N93" s="164"/>
      <c r="O93" s="161" t="e">
        <f t="shared" ref="O93:O96" si="86">N93/K93</f>
        <v>#DIV/0!</v>
      </c>
      <c r="R93" s="163" t="s">
        <v>485</v>
      </c>
      <c r="S93" s="161">
        <f t="shared" ref="S93:S96" si="87">(C93+J93)/($C$27+$J$27+$M$17+$D$17+$K$38+$K$47)</f>
        <v>0</v>
      </c>
      <c r="T93" s="161">
        <f t="shared" ref="T93:T96" si="88">J93/($J$27+$E$38+$E$47)</f>
        <v>0</v>
      </c>
      <c r="U93" s="161">
        <f t="shared" ref="U93:U96" si="89">C93/($C$27+$M$17+$K$38+$K$47)</f>
        <v>0</v>
      </c>
      <c r="W93" s="164">
        <f t="shared" ref="W93:W96" si="90">(D93*0.1)+(F93*6)+(L93*0.1)+(N93*6)</f>
        <v>0</v>
      </c>
      <c r="X93" s="164">
        <f t="shared" ref="X93:X96" si="91">(D93*0.1)+(F93*6)+(K93*1)+(L93*0.1)+(N93*6)</f>
        <v>0</v>
      </c>
      <c r="Y93" s="166"/>
      <c r="Z93" s="166"/>
      <c r="AA93" s="166"/>
    </row>
    <row r="94" spans="1:27" x14ac:dyDescent="0.15">
      <c r="A94" s="163" t="s">
        <v>1053</v>
      </c>
      <c r="B94" s="174"/>
      <c r="C94" s="164"/>
      <c r="D94" s="164"/>
      <c r="E94" s="165" t="e">
        <f>D94/C94</f>
        <v>#DIV/0!</v>
      </c>
      <c r="F94" s="164"/>
      <c r="G94" s="161" t="e">
        <f>F94/C94</f>
        <v>#DIV/0!</v>
      </c>
      <c r="I94" s="161" t="e">
        <f t="shared" si="85"/>
        <v>#DIV/0!</v>
      </c>
      <c r="J94" s="164"/>
      <c r="K94" s="164"/>
      <c r="L94" s="164"/>
      <c r="M94" s="164" t="e">
        <f>L94/K94</f>
        <v>#DIV/0!</v>
      </c>
      <c r="N94" s="164"/>
      <c r="O94" s="161" t="e">
        <f t="shared" si="86"/>
        <v>#DIV/0!</v>
      </c>
      <c r="R94" s="163" t="s">
        <v>1052</v>
      </c>
      <c r="S94" s="161">
        <f t="shared" si="87"/>
        <v>0</v>
      </c>
      <c r="T94" s="161">
        <f t="shared" si="88"/>
        <v>0</v>
      </c>
      <c r="U94" s="161">
        <f t="shared" si="89"/>
        <v>0</v>
      </c>
      <c r="W94" s="164">
        <f t="shared" si="90"/>
        <v>0</v>
      </c>
      <c r="X94" s="164">
        <f t="shared" si="91"/>
        <v>0</v>
      </c>
      <c r="Y94" s="166"/>
      <c r="Z94" s="166"/>
      <c r="AA94" s="166"/>
    </row>
    <row r="95" spans="1:27" x14ac:dyDescent="0.15">
      <c r="A95" s="163" t="s">
        <v>1054</v>
      </c>
      <c r="B95" s="174"/>
      <c r="C95" s="164"/>
      <c r="D95" s="164"/>
      <c r="E95" s="165" t="e">
        <f>D95/C95</f>
        <v>#DIV/0!</v>
      </c>
      <c r="F95" s="164"/>
      <c r="G95" s="161" t="e">
        <f>F95/C95</f>
        <v>#DIV/0!</v>
      </c>
      <c r="I95" s="161" t="e">
        <f t="shared" si="85"/>
        <v>#DIV/0!</v>
      </c>
      <c r="J95" s="164"/>
      <c r="K95" s="164"/>
      <c r="L95" s="164"/>
      <c r="M95" s="164" t="e">
        <f>L95/K95</f>
        <v>#DIV/0!</v>
      </c>
      <c r="N95" s="164"/>
      <c r="O95" s="161" t="e">
        <f t="shared" si="86"/>
        <v>#DIV/0!</v>
      </c>
      <c r="R95" s="163" t="s">
        <v>432</v>
      </c>
      <c r="S95" s="161">
        <f t="shared" si="87"/>
        <v>0</v>
      </c>
      <c r="T95" s="161">
        <f t="shared" si="88"/>
        <v>0</v>
      </c>
      <c r="U95" s="161">
        <f t="shared" si="89"/>
        <v>0</v>
      </c>
      <c r="W95" s="164">
        <f t="shared" si="90"/>
        <v>0</v>
      </c>
      <c r="X95" s="164">
        <f t="shared" si="91"/>
        <v>0</v>
      </c>
      <c r="Y95" s="166"/>
      <c r="Z95" s="166"/>
      <c r="AA95" s="166"/>
    </row>
    <row r="96" spans="1:27" x14ac:dyDescent="0.15">
      <c r="A96" s="163" t="s">
        <v>1343</v>
      </c>
      <c r="B96" s="174"/>
      <c r="C96" s="164"/>
      <c r="D96" s="164"/>
      <c r="E96" s="165" t="e">
        <f>D96/C96</f>
        <v>#DIV/0!</v>
      </c>
      <c r="F96" s="164"/>
      <c r="G96" s="161" t="e">
        <f>F96/C96</f>
        <v>#DIV/0!</v>
      </c>
      <c r="I96" s="161" t="e">
        <f t="shared" si="85"/>
        <v>#DIV/0!</v>
      </c>
      <c r="J96" s="164"/>
      <c r="K96" s="164"/>
      <c r="L96" s="164"/>
      <c r="M96" s="164" t="e">
        <f>L96/K96</f>
        <v>#DIV/0!</v>
      </c>
      <c r="N96" s="164"/>
      <c r="O96" s="161" t="e">
        <f t="shared" si="86"/>
        <v>#DIV/0!</v>
      </c>
      <c r="R96" s="163" t="s">
        <v>484</v>
      </c>
      <c r="S96" s="161">
        <f t="shared" si="87"/>
        <v>0</v>
      </c>
      <c r="T96" s="161">
        <f t="shared" si="88"/>
        <v>0</v>
      </c>
      <c r="U96" s="161">
        <f t="shared" si="89"/>
        <v>0</v>
      </c>
      <c r="W96" s="164">
        <f t="shared" si="90"/>
        <v>0</v>
      </c>
      <c r="X96" s="164">
        <f t="shared" si="91"/>
        <v>0</v>
      </c>
      <c r="Y96" s="166"/>
      <c r="Z96" s="166"/>
      <c r="AA96" s="166"/>
    </row>
    <row r="97" spans="1:26" x14ac:dyDescent="0.15">
      <c r="A97" s="162" t="s">
        <v>44</v>
      </c>
      <c r="B97" s="162"/>
      <c r="C97" s="162">
        <f>SUM(C92:C96)</f>
        <v>0</v>
      </c>
      <c r="D97" s="162">
        <f t="shared" ref="D97" si="92">SUM(D92:D96)</f>
        <v>0</v>
      </c>
      <c r="E97" s="162"/>
      <c r="F97" s="162">
        <f t="shared" ref="F97" si="93">SUM(F92:F96)</f>
        <v>0</v>
      </c>
      <c r="G97" s="162"/>
      <c r="H97" s="162"/>
      <c r="I97" s="162"/>
      <c r="J97" s="162">
        <f>SUM(J92:J96)</f>
        <v>0</v>
      </c>
      <c r="K97" s="162">
        <f t="shared" ref="K97:L97" si="94">SUM(K92:K96)</f>
        <v>0</v>
      </c>
      <c r="L97" s="162">
        <f t="shared" si="94"/>
        <v>0</v>
      </c>
      <c r="M97" s="162"/>
      <c r="N97" s="162">
        <f t="shared" ref="N97" si="95">SUM(N92:N96)</f>
        <v>0</v>
      </c>
      <c r="O97" s="162"/>
    </row>
    <row r="98" spans="1:26" x14ac:dyDescent="0.15">
      <c r="A98" s="162"/>
      <c r="B98" s="166"/>
      <c r="C98" s="166"/>
      <c r="D98" s="166"/>
      <c r="E98" s="166"/>
      <c r="F98" s="166"/>
      <c r="G98" s="166"/>
      <c r="H98" s="162"/>
      <c r="I98" s="166"/>
      <c r="J98" s="166"/>
      <c r="K98" s="166"/>
      <c r="L98" s="166"/>
      <c r="M98" s="166"/>
      <c r="N98" s="166"/>
    </row>
    <row r="99" spans="1:26" x14ac:dyDescent="0.15">
      <c r="B99" s="166"/>
      <c r="C99" s="166"/>
      <c r="D99" s="166"/>
      <c r="E99" s="166"/>
      <c r="F99" s="166"/>
      <c r="G99" s="166"/>
      <c r="H99" s="166"/>
      <c r="I99" s="166"/>
      <c r="J99" s="166"/>
      <c r="K99" s="166"/>
      <c r="L99" s="166"/>
      <c r="M99" s="166"/>
    </row>
    <row r="100" spans="1:26" x14ac:dyDescent="0.15">
      <c r="A100" s="468" t="s">
        <v>52</v>
      </c>
      <c r="B100" s="468"/>
      <c r="C100" s="468"/>
      <c r="D100" s="468"/>
      <c r="E100" s="468"/>
      <c r="F100" s="468"/>
      <c r="G100" s="468"/>
      <c r="H100" s="166"/>
      <c r="I100" s="166"/>
      <c r="J100" s="468" t="s">
        <v>49</v>
      </c>
      <c r="K100" s="468"/>
      <c r="L100" s="468"/>
      <c r="M100" s="468"/>
      <c r="N100" s="468"/>
      <c r="R100" s="468" t="s">
        <v>50</v>
      </c>
      <c r="S100" s="468"/>
      <c r="T100" s="468"/>
      <c r="V100" s="468" t="s">
        <v>51</v>
      </c>
      <c r="W100" s="470"/>
    </row>
    <row r="101" spans="1:26" x14ac:dyDescent="0.15">
      <c r="A101" s="162" t="s">
        <v>25</v>
      </c>
      <c r="B101" s="162" t="s">
        <v>66</v>
      </c>
      <c r="C101" s="162" t="s">
        <v>34</v>
      </c>
      <c r="D101" s="162" t="s">
        <v>17</v>
      </c>
      <c r="E101" s="162" t="s">
        <v>18</v>
      </c>
      <c r="F101" s="162" t="s">
        <v>19</v>
      </c>
      <c r="G101" s="162" t="s">
        <v>20</v>
      </c>
      <c r="H101" s="162" t="s">
        <v>6</v>
      </c>
      <c r="I101" s="162" t="s">
        <v>53</v>
      </c>
      <c r="K101" s="162" t="s">
        <v>10</v>
      </c>
      <c r="L101" s="162" t="s">
        <v>11</v>
      </c>
      <c r="M101" s="162" t="s">
        <v>12</v>
      </c>
      <c r="N101" s="162" t="s">
        <v>26</v>
      </c>
      <c r="O101" s="162" t="s">
        <v>7</v>
      </c>
      <c r="R101" s="162" t="s">
        <v>25</v>
      </c>
      <c r="S101" s="162" t="s">
        <v>47</v>
      </c>
      <c r="T101" s="162" t="s">
        <v>45</v>
      </c>
      <c r="U101" s="162" t="s">
        <v>46</v>
      </c>
      <c r="W101" s="162" t="s">
        <v>14</v>
      </c>
      <c r="X101" s="162" t="s">
        <v>21</v>
      </c>
      <c r="Y101" s="162"/>
      <c r="Z101" s="162"/>
    </row>
    <row r="102" spans="1:26" x14ac:dyDescent="0.15">
      <c r="A102" s="163" t="s">
        <v>916</v>
      </c>
      <c r="B102" s="164"/>
      <c r="C102" s="161" t="e">
        <f>E102/D102</f>
        <v>#DIV/0!</v>
      </c>
      <c r="D102" s="164"/>
      <c r="E102" s="164"/>
      <c r="F102" s="164"/>
      <c r="G102" s="175" t="e">
        <f t="shared" ref="G102:G107" si="96">F102/E102</f>
        <v>#DIV/0!</v>
      </c>
      <c r="H102" s="164">
        <v>6</v>
      </c>
      <c r="I102" s="161" t="e">
        <f>H102/E102</f>
        <v>#DIV/0!</v>
      </c>
      <c r="K102" s="164"/>
      <c r="L102" s="164"/>
      <c r="M102" s="175" t="e">
        <f t="shared" ref="M102:M107" si="97">L102/K102</f>
        <v>#DIV/0!</v>
      </c>
      <c r="N102" s="164">
        <v>0</v>
      </c>
      <c r="O102" s="161" t="e">
        <f>N102/K102</f>
        <v>#DIV/0!</v>
      </c>
      <c r="R102" s="163" t="s">
        <v>486</v>
      </c>
      <c r="S102" s="177">
        <f>(D102+K102)/($C$27+$K$27+$M$17+$D$47+$K$47)</f>
        <v>0</v>
      </c>
      <c r="T102" s="177">
        <f>D102/($D$17)</f>
        <v>0</v>
      </c>
      <c r="U102" s="177">
        <f>K102/($M$17+$C$27+$K$38+$K$47)</f>
        <v>0</v>
      </c>
      <c r="W102" s="164">
        <f>(F102*0.1)+(H102*6)+(L102*0.1)+(N102*6)</f>
        <v>36</v>
      </c>
      <c r="X102" s="164">
        <f>(E102*1)+(F102*0.1)+(H102*6)+(L102*0.1)+(N102*6)</f>
        <v>36</v>
      </c>
      <c r="Y102" s="166"/>
      <c r="Z102" s="166"/>
    </row>
    <row r="103" spans="1:26" x14ac:dyDescent="0.15">
      <c r="A103" s="163" t="s">
        <v>1375</v>
      </c>
      <c r="B103" s="164"/>
      <c r="C103" s="161" t="e">
        <f t="shared" ref="C103:C107" si="98">E103/D103</f>
        <v>#DIV/0!</v>
      </c>
      <c r="D103" s="164"/>
      <c r="E103" s="164"/>
      <c r="F103" s="164"/>
      <c r="G103" s="175" t="e">
        <f t="shared" si="96"/>
        <v>#DIV/0!</v>
      </c>
      <c r="H103" s="164">
        <v>0</v>
      </c>
      <c r="I103" s="161" t="e">
        <f t="shared" ref="I103:I107" si="99">H103/E103</f>
        <v>#DIV/0!</v>
      </c>
      <c r="K103" s="164"/>
      <c r="L103" s="164"/>
      <c r="M103" s="175" t="e">
        <f t="shared" si="97"/>
        <v>#DIV/0!</v>
      </c>
      <c r="N103" s="164">
        <v>0</v>
      </c>
      <c r="O103" s="161" t="e">
        <f t="shared" ref="O103:O107" si="100">N103/K103</f>
        <v>#DIV/0!</v>
      </c>
      <c r="R103" s="163" t="s">
        <v>1473</v>
      </c>
      <c r="S103" s="177">
        <f t="shared" ref="S103:S107" si="101">(D103+K103)/($C$27+$K$27+$M$17+$D$47+$K$47)</f>
        <v>0</v>
      </c>
      <c r="T103" s="177">
        <f t="shared" ref="T103:T107" si="102">D103/($D$17)</f>
        <v>0</v>
      </c>
      <c r="U103" s="177">
        <f t="shared" ref="U103:U107" si="103">K103/($M$17+$C$27+$K$38+$K$47)</f>
        <v>0</v>
      </c>
      <c r="W103" s="164">
        <f t="shared" ref="W103:W107" si="104">(F103*0.1)+(H103*6)+(L103*0.1)+(N103*6)</f>
        <v>0</v>
      </c>
      <c r="X103" s="164">
        <f t="shared" ref="X103:X107" si="105">(E103*1)+(F103*0.1)+(H103*6)+(L103*0.1)+(N103*6)</f>
        <v>0</v>
      </c>
      <c r="Y103" s="166"/>
      <c r="Z103" s="166"/>
    </row>
    <row r="104" spans="1:26" x14ac:dyDescent="0.15">
      <c r="A104" s="163"/>
      <c r="B104" s="164"/>
      <c r="C104" s="161" t="e">
        <f t="shared" si="98"/>
        <v>#DIV/0!</v>
      </c>
      <c r="D104" s="164"/>
      <c r="E104" s="164"/>
      <c r="F104" s="164"/>
      <c r="G104" s="175" t="e">
        <f t="shared" si="96"/>
        <v>#DIV/0!</v>
      </c>
      <c r="H104" s="164">
        <v>4</v>
      </c>
      <c r="I104" s="161" t="e">
        <f t="shared" si="99"/>
        <v>#DIV/0!</v>
      </c>
      <c r="K104" s="164"/>
      <c r="L104" s="164"/>
      <c r="M104" s="175" t="e">
        <f t="shared" si="97"/>
        <v>#DIV/0!</v>
      </c>
      <c r="N104" s="164">
        <v>0</v>
      </c>
      <c r="O104" s="161" t="e">
        <f t="shared" si="100"/>
        <v>#DIV/0!</v>
      </c>
      <c r="R104" s="163"/>
      <c r="S104" s="177">
        <f t="shared" si="101"/>
        <v>0</v>
      </c>
      <c r="T104" s="177">
        <f t="shared" si="102"/>
        <v>0</v>
      </c>
      <c r="U104" s="177">
        <f t="shared" si="103"/>
        <v>0</v>
      </c>
      <c r="W104" s="164">
        <f t="shared" si="104"/>
        <v>24</v>
      </c>
      <c r="X104" s="164">
        <f t="shared" si="105"/>
        <v>24</v>
      </c>
      <c r="Y104" s="166"/>
      <c r="Z104" s="166"/>
    </row>
    <row r="105" spans="1:26" x14ac:dyDescent="0.15">
      <c r="A105" s="163"/>
      <c r="B105" s="164"/>
      <c r="C105" s="161" t="e">
        <f t="shared" si="98"/>
        <v>#DIV/0!</v>
      </c>
      <c r="D105" s="164"/>
      <c r="E105" s="164"/>
      <c r="F105" s="164"/>
      <c r="G105" s="175" t="e">
        <f t="shared" si="96"/>
        <v>#DIV/0!</v>
      </c>
      <c r="H105" s="164">
        <v>2</v>
      </c>
      <c r="I105" s="161" t="e">
        <f t="shared" si="99"/>
        <v>#DIV/0!</v>
      </c>
      <c r="K105" s="164"/>
      <c r="L105" s="164"/>
      <c r="M105" s="175" t="e">
        <f t="shared" si="97"/>
        <v>#DIV/0!</v>
      </c>
      <c r="N105" s="164">
        <v>0</v>
      </c>
      <c r="O105" s="161" t="e">
        <f t="shared" si="100"/>
        <v>#DIV/0!</v>
      </c>
      <c r="R105" s="163"/>
      <c r="S105" s="177">
        <f t="shared" si="101"/>
        <v>0</v>
      </c>
      <c r="T105" s="177">
        <f t="shared" si="102"/>
        <v>0</v>
      </c>
      <c r="U105" s="177">
        <f t="shared" si="103"/>
        <v>0</v>
      </c>
      <c r="W105" s="164">
        <f t="shared" si="104"/>
        <v>12</v>
      </c>
      <c r="X105" s="164">
        <f t="shared" si="105"/>
        <v>12</v>
      </c>
      <c r="Y105" s="166"/>
      <c r="Z105" s="166"/>
    </row>
    <row r="106" spans="1:26" x14ac:dyDescent="0.15">
      <c r="A106" s="163"/>
      <c r="B106" s="164"/>
      <c r="C106" s="161" t="e">
        <f t="shared" si="98"/>
        <v>#DIV/0!</v>
      </c>
      <c r="D106" s="164"/>
      <c r="E106" s="164"/>
      <c r="F106" s="164"/>
      <c r="G106" s="175" t="e">
        <f t="shared" si="96"/>
        <v>#DIV/0!</v>
      </c>
      <c r="H106" s="164">
        <v>3</v>
      </c>
      <c r="I106" s="161" t="e">
        <f t="shared" si="99"/>
        <v>#DIV/0!</v>
      </c>
      <c r="K106" s="164"/>
      <c r="L106" s="164"/>
      <c r="M106" s="175" t="e">
        <f t="shared" si="97"/>
        <v>#DIV/0!</v>
      </c>
      <c r="N106" s="164">
        <v>0</v>
      </c>
      <c r="O106" s="161" t="e">
        <f t="shared" si="100"/>
        <v>#DIV/0!</v>
      </c>
      <c r="R106" s="163"/>
      <c r="S106" s="177">
        <f t="shared" si="101"/>
        <v>0</v>
      </c>
      <c r="T106" s="177">
        <f t="shared" si="102"/>
        <v>0</v>
      </c>
      <c r="U106" s="177">
        <f t="shared" si="103"/>
        <v>0</v>
      </c>
      <c r="W106" s="164">
        <f t="shared" si="104"/>
        <v>18</v>
      </c>
      <c r="X106" s="164">
        <f t="shared" si="105"/>
        <v>18</v>
      </c>
      <c r="Y106" s="166"/>
      <c r="Z106" s="166"/>
    </row>
    <row r="107" spans="1:26" x14ac:dyDescent="0.15">
      <c r="A107" s="163"/>
      <c r="B107" s="164"/>
      <c r="C107" s="161" t="e">
        <f t="shared" si="98"/>
        <v>#DIV/0!</v>
      </c>
      <c r="D107" s="164"/>
      <c r="E107" s="164"/>
      <c r="F107" s="164"/>
      <c r="G107" s="175" t="e">
        <f t="shared" si="96"/>
        <v>#DIV/0!</v>
      </c>
      <c r="H107" s="164"/>
      <c r="I107" s="161" t="e">
        <f t="shared" si="99"/>
        <v>#DIV/0!</v>
      </c>
      <c r="K107" s="164"/>
      <c r="L107" s="164"/>
      <c r="M107" s="175" t="e">
        <f t="shared" si="97"/>
        <v>#DIV/0!</v>
      </c>
      <c r="N107" s="164">
        <v>0</v>
      </c>
      <c r="O107" s="161" t="e">
        <f t="shared" si="100"/>
        <v>#DIV/0!</v>
      </c>
      <c r="R107" s="163"/>
      <c r="S107" s="177">
        <f t="shared" si="101"/>
        <v>0</v>
      </c>
      <c r="T107" s="177">
        <f t="shared" si="102"/>
        <v>0</v>
      </c>
      <c r="U107" s="177">
        <f t="shared" si="103"/>
        <v>0</v>
      </c>
      <c r="W107" s="164">
        <f t="shared" si="104"/>
        <v>0</v>
      </c>
      <c r="X107" s="164">
        <f t="shared" si="105"/>
        <v>0</v>
      </c>
      <c r="Y107" s="166"/>
      <c r="Z107" s="166"/>
    </row>
    <row r="108" spans="1:26" x14ac:dyDescent="0.15">
      <c r="A108" s="162" t="s">
        <v>44</v>
      </c>
      <c r="B108" s="162"/>
      <c r="C108" s="158"/>
      <c r="D108" s="162">
        <f>SUM(D102:D107)</f>
        <v>0</v>
      </c>
      <c r="E108" s="162">
        <f t="shared" ref="E108:F108" si="106">SUM(E102:E107)</f>
        <v>0</v>
      </c>
      <c r="F108" s="162">
        <f t="shared" si="106"/>
        <v>0</v>
      </c>
      <c r="G108" s="162"/>
      <c r="H108" s="162">
        <f t="shared" ref="H108" si="107">SUM(H102:H107)</f>
        <v>15</v>
      </c>
      <c r="I108" s="162"/>
      <c r="J108" s="162"/>
      <c r="K108" s="162">
        <f>SUM(K102:K107)</f>
        <v>0</v>
      </c>
      <c r="L108" s="162">
        <f t="shared" ref="L108" si="108">SUM(L102:L107)</f>
        <v>0</v>
      </c>
      <c r="M108" s="162"/>
      <c r="N108" s="162">
        <f t="shared" ref="N108" si="109">SUM(N102:N107)</f>
        <v>0</v>
      </c>
      <c r="O108" s="162"/>
    </row>
    <row r="109" spans="1:26" x14ac:dyDescent="0.15">
      <c r="A109" s="162"/>
      <c r="C109" s="166"/>
      <c r="D109" s="166"/>
      <c r="E109" s="166"/>
      <c r="F109" s="166"/>
      <c r="G109" s="166"/>
      <c r="H109" s="166"/>
      <c r="I109" s="166"/>
      <c r="J109" s="166"/>
      <c r="K109" s="166"/>
      <c r="L109" s="166"/>
    </row>
    <row r="110" spans="1:26" x14ac:dyDescent="0.15">
      <c r="A110" s="162"/>
      <c r="C110" s="166"/>
      <c r="D110" s="166"/>
      <c r="E110" s="166"/>
      <c r="F110" s="166"/>
      <c r="G110" s="166"/>
      <c r="H110" s="166"/>
      <c r="I110" s="166"/>
      <c r="J110" s="166"/>
      <c r="K110" s="166"/>
      <c r="L110" s="166"/>
    </row>
    <row r="111" spans="1:26" x14ac:dyDescent="0.15">
      <c r="A111" s="468" t="s">
        <v>52</v>
      </c>
      <c r="B111" s="468"/>
      <c r="C111" s="468"/>
      <c r="D111" s="468"/>
      <c r="E111" s="468"/>
      <c r="F111" s="468"/>
      <c r="G111" s="468"/>
      <c r="H111" s="166"/>
      <c r="I111" s="166"/>
      <c r="J111" s="468" t="s">
        <v>49</v>
      </c>
      <c r="K111" s="468"/>
      <c r="L111" s="468"/>
      <c r="M111" s="468"/>
      <c r="N111" s="468"/>
      <c r="R111" s="468" t="s">
        <v>50</v>
      </c>
      <c r="S111" s="468"/>
      <c r="T111" s="468"/>
      <c r="V111" s="468" t="s">
        <v>51</v>
      </c>
      <c r="W111" s="470"/>
    </row>
    <row r="112" spans="1:26" x14ac:dyDescent="0.15">
      <c r="A112" s="162" t="s">
        <v>31</v>
      </c>
      <c r="B112" s="162" t="s">
        <v>66</v>
      </c>
      <c r="C112" s="162" t="s">
        <v>34</v>
      </c>
      <c r="D112" s="162" t="s">
        <v>17</v>
      </c>
      <c r="E112" s="162" t="s">
        <v>18</v>
      </c>
      <c r="F112" s="162" t="s">
        <v>19</v>
      </c>
      <c r="G112" s="162" t="s">
        <v>20</v>
      </c>
      <c r="H112" s="162" t="s">
        <v>6</v>
      </c>
      <c r="I112" s="162" t="s">
        <v>53</v>
      </c>
      <c r="K112" s="162" t="s">
        <v>10</v>
      </c>
      <c r="L112" s="162" t="s">
        <v>11</v>
      </c>
      <c r="M112" s="162" t="s">
        <v>12</v>
      </c>
      <c r="N112" s="162" t="s">
        <v>54</v>
      </c>
      <c r="O112" s="162" t="s">
        <v>7</v>
      </c>
      <c r="R112" s="162" t="s">
        <v>31</v>
      </c>
      <c r="S112" s="162" t="s">
        <v>47</v>
      </c>
      <c r="T112" s="162" t="s">
        <v>45</v>
      </c>
      <c r="U112" s="162" t="s">
        <v>46</v>
      </c>
      <c r="W112" s="162" t="s">
        <v>14</v>
      </c>
      <c r="X112" s="162" t="s">
        <v>21</v>
      </c>
      <c r="Y112" s="162"/>
      <c r="Z112" s="162"/>
    </row>
    <row r="113" spans="1:26" x14ac:dyDescent="0.15">
      <c r="A113" s="163" t="s">
        <v>917</v>
      </c>
      <c r="B113" s="164"/>
      <c r="C113" s="161" t="e">
        <f>E113/D113</f>
        <v>#DIV/0!</v>
      </c>
      <c r="D113" s="164"/>
      <c r="E113" s="164"/>
      <c r="F113" s="164"/>
      <c r="G113" s="164" t="e">
        <f>F113/E113</f>
        <v>#DIV/0!</v>
      </c>
      <c r="H113" s="164"/>
      <c r="I113" s="161" t="e">
        <f>H113/E113</f>
        <v>#DIV/0!</v>
      </c>
      <c r="K113" s="164">
        <v>0</v>
      </c>
      <c r="L113" s="164">
        <v>0</v>
      </c>
      <c r="M113" s="164">
        <v>0</v>
      </c>
      <c r="N113" s="164">
        <v>0</v>
      </c>
      <c r="O113" s="161" t="e">
        <f>N113/K113</f>
        <v>#DIV/0!</v>
      </c>
      <c r="R113" s="163"/>
      <c r="S113" s="177">
        <f>(D113+K113)/($D$47+$K$47+$D$38+$K$38+$J$27+$C$27+$M$17)</f>
        <v>0</v>
      </c>
      <c r="T113" s="177">
        <f>D113/($D$47+$D$38+$J$27)</f>
        <v>0</v>
      </c>
      <c r="U113" s="177">
        <f>K113/($K$47+$K$38+$C$27+$M$17)</f>
        <v>0</v>
      </c>
      <c r="W113" s="164">
        <f>(F113*0.1)+(H113*6)+(L113*0.1)+(N113*6)</f>
        <v>0</v>
      </c>
      <c r="X113" s="164">
        <f>(E113*1)+(F113*0.1)+(H113*6)+(L113*0.1)+(N113*6)</f>
        <v>0</v>
      </c>
      <c r="Y113" s="166"/>
      <c r="Z113" s="166"/>
    </row>
    <row r="114" spans="1:26" x14ac:dyDescent="0.15">
      <c r="A114" s="163" t="s">
        <v>918</v>
      </c>
      <c r="B114" s="164"/>
      <c r="C114" s="161" t="e">
        <f t="shared" ref="C114:C116" si="110">E114/D114</f>
        <v>#DIV/0!</v>
      </c>
      <c r="D114" s="164"/>
      <c r="E114" s="164"/>
      <c r="F114" s="164"/>
      <c r="G114" s="164" t="e">
        <f>F114/E114</f>
        <v>#DIV/0!</v>
      </c>
      <c r="H114" s="164"/>
      <c r="I114" s="161" t="e">
        <f t="shared" ref="I114:I116" si="111">H114/E114</f>
        <v>#DIV/0!</v>
      </c>
      <c r="K114" s="164">
        <v>0</v>
      </c>
      <c r="L114" s="164">
        <v>0</v>
      </c>
      <c r="M114" s="164">
        <v>0</v>
      </c>
      <c r="N114" s="164">
        <v>0</v>
      </c>
      <c r="O114" s="161" t="e">
        <f t="shared" ref="O114:O116" si="112">N114/K114</f>
        <v>#DIV/0!</v>
      </c>
      <c r="R114" s="163"/>
      <c r="S114" s="177">
        <f t="shared" ref="S114:S116" si="113">(D114+K114)/($D$47+$K$47+$D$38+$K$38+$J$27+$C$27+$M$17)</f>
        <v>0</v>
      </c>
      <c r="T114" s="177">
        <f t="shared" ref="T114:T116" si="114">D114/($D$47+$D$38+$J$27)</f>
        <v>0</v>
      </c>
      <c r="U114" s="177">
        <f t="shared" ref="U114:U116" si="115">K114/($K$47+$K$38+$C$27+$M$17)</f>
        <v>0</v>
      </c>
      <c r="W114" s="164">
        <f t="shared" ref="W114:W116" si="116">(F114*0.1)+(H114*6)+(L114*0.1)+(N114*6)</f>
        <v>0</v>
      </c>
      <c r="X114" s="164">
        <f t="shared" ref="X114:X116" si="117">(E114*1)+(F114*0.1)+(H114*6)+(L114*0.1)+(N114*6)</f>
        <v>0</v>
      </c>
      <c r="Y114" s="166"/>
      <c r="Z114" s="166"/>
    </row>
    <row r="115" spans="1:26" x14ac:dyDescent="0.15">
      <c r="A115" s="163" t="s">
        <v>1871</v>
      </c>
      <c r="B115" s="164"/>
      <c r="C115" s="161" t="e">
        <f t="shared" si="110"/>
        <v>#DIV/0!</v>
      </c>
      <c r="D115" s="164"/>
      <c r="E115" s="164"/>
      <c r="F115" s="164"/>
      <c r="G115" s="164" t="e">
        <f>F115/E115</f>
        <v>#DIV/0!</v>
      </c>
      <c r="H115" s="164"/>
      <c r="I115" s="161" t="e">
        <f t="shared" si="111"/>
        <v>#DIV/0!</v>
      </c>
      <c r="K115" s="164">
        <v>0</v>
      </c>
      <c r="L115" s="164">
        <v>0</v>
      </c>
      <c r="M115" s="164">
        <v>0</v>
      </c>
      <c r="N115" s="164">
        <v>0</v>
      </c>
      <c r="O115" s="161" t="e">
        <f t="shared" si="112"/>
        <v>#DIV/0!</v>
      </c>
      <c r="R115" s="163"/>
      <c r="S115" s="177">
        <f t="shared" si="113"/>
        <v>0</v>
      </c>
      <c r="T115" s="177">
        <f t="shared" si="114"/>
        <v>0</v>
      </c>
      <c r="U115" s="177">
        <f t="shared" si="115"/>
        <v>0</v>
      </c>
      <c r="W115" s="164">
        <f t="shared" si="116"/>
        <v>0</v>
      </c>
      <c r="X115" s="164">
        <f t="shared" si="117"/>
        <v>0</v>
      </c>
      <c r="Y115" s="166"/>
      <c r="Z115" s="166"/>
    </row>
    <row r="116" spans="1:26" x14ac:dyDescent="0.15">
      <c r="A116" s="176"/>
      <c r="B116" s="164"/>
      <c r="C116" s="161" t="e">
        <f t="shared" si="110"/>
        <v>#DIV/0!</v>
      </c>
      <c r="D116" s="164"/>
      <c r="E116" s="164"/>
      <c r="F116" s="164"/>
      <c r="G116" s="164" t="e">
        <f>F116/E116</f>
        <v>#DIV/0!</v>
      </c>
      <c r="H116" s="164"/>
      <c r="I116" s="161" t="e">
        <f t="shared" si="111"/>
        <v>#DIV/0!</v>
      </c>
      <c r="K116" s="164"/>
      <c r="L116" s="164"/>
      <c r="M116" s="164">
        <v>0</v>
      </c>
      <c r="N116" s="164">
        <v>0</v>
      </c>
      <c r="O116" s="161" t="e">
        <f t="shared" si="112"/>
        <v>#DIV/0!</v>
      </c>
      <c r="R116" s="163"/>
      <c r="S116" s="177">
        <f t="shared" si="113"/>
        <v>0</v>
      </c>
      <c r="T116" s="177">
        <f t="shared" si="114"/>
        <v>0</v>
      </c>
      <c r="U116" s="177">
        <f t="shared" si="115"/>
        <v>0</v>
      </c>
      <c r="W116" s="164">
        <f t="shared" si="116"/>
        <v>0</v>
      </c>
      <c r="X116" s="164">
        <f t="shared" si="117"/>
        <v>0</v>
      </c>
      <c r="Y116" s="166"/>
      <c r="Z116" s="166"/>
    </row>
    <row r="117" spans="1:26" x14ac:dyDescent="0.15">
      <c r="A117" s="162" t="s">
        <v>44</v>
      </c>
      <c r="B117" s="162"/>
      <c r="C117" s="158"/>
      <c r="D117" s="162">
        <f>SUM(D113:D116)</f>
        <v>0</v>
      </c>
      <c r="E117" s="162">
        <f t="shared" ref="E117:F117" si="118">SUM(E113:E116)</f>
        <v>0</v>
      </c>
      <c r="F117" s="162">
        <f t="shared" si="118"/>
        <v>0</v>
      </c>
      <c r="G117" s="162"/>
      <c r="H117" s="162">
        <f t="shared" ref="H117" si="119">SUM(H113:H116)</f>
        <v>0</v>
      </c>
      <c r="I117" s="162"/>
      <c r="J117" s="162"/>
      <c r="K117" s="162">
        <f>SUM(K113:K116)</f>
        <v>0</v>
      </c>
      <c r="L117" s="162">
        <f t="shared" ref="L117" si="120">SUM(L113:L116)</f>
        <v>0</v>
      </c>
      <c r="M117" s="162"/>
      <c r="N117" s="162">
        <f t="shared" ref="N117" si="121">SUM(N113:N116)</f>
        <v>0</v>
      </c>
      <c r="O117" s="158"/>
      <c r="Q117" s="167"/>
      <c r="S117" s="167"/>
      <c r="U117" s="166"/>
      <c r="V117" s="166"/>
    </row>
    <row r="118" spans="1:26" x14ac:dyDescent="0.15">
      <c r="H118" s="171"/>
      <c r="I118" s="166"/>
      <c r="J118" s="166"/>
      <c r="P118" s="167"/>
      <c r="Q118" s="167"/>
      <c r="R118" s="167"/>
      <c r="T118" s="166"/>
      <c r="U118" s="166"/>
    </row>
    <row r="119" spans="1:26" x14ac:dyDescent="0.15">
      <c r="H119" s="171"/>
      <c r="I119" s="166"/>
      <c r="J119" s="166"/>
      <c r="P119" s="167"/>
      <c r="Q119" s="167"/>
      <c r="R119" s="167"/>
      <c r="T119" s="166"/>
      <c r="U119" s="166"/>
    </row>
    <row r="120" spans="1:26" x14ac:dyDescent="0.15">
      <c r="A120" s="468" t="s">
        <v>57</v>
      </c>
      <c r="B120" s="468"/>
      <c r="C120" s="468"/>
      <c r="D120" s="468"/>
      <c r="E120" s="468"/>
      <c r="F120" s="468"/>
      <c r="G120" s="468"/>
      <c r="H120" s="171"/>
      <c r="I120" s="166"/>
      <c r="J120" s="468" t="s">
        <v>58</v>
      </c>
      <c r="K120" s="474"/>
      <c r="L120" s="474"/>
      <c r="M120" s="474"/>
      <c r="N120" s="474"/>
      <c r="P120" s="178"/>
      <c r="Q120" s="167"/>
      <c r="R120" s="468" t="s">
        <v>62</v>
      </c>
      <c r="S120" s="474"/>
      <c r="T120" s="474"/>
      <c r="U120" s="474"/>
      <c r="V120" s="474"/>
    </row>
    <row r="121" spans="1:26" x14ac:dyDescent="0.15">
      <c r="A121" s="158"/>
      <c r="B121" s="162" t="s">
        <v>17</v>
      </c>
      <c r="C121" s="162" t="s">
        <v>42</v>
      </c>
      <c r="D121" s="162" t="s">
        <v>19</v>
      </c>
      <c r="E121" s="162" t="s">
        <v>6</v>
      </c>
      <c r="H121" s="166"/>
      <c r="I121" s="166"/>
      <c r="J121" s="473" t="s">
        <v>59</v>
      </c>
      <c r="K121" s="470"/>
      <c r="L121" s="470"/>
      <c r="M121" s="470"/>
      <c r="N121" s="158" t="s">
        <v>60</v>
      </c>
      <c r="R121" s="473" t="s">
        <v>59</v>
      </c>
      <c r="S121" s="470"/>
      <c r="T121" s="470"/>
      <c r="U121" s="470"/>
      <c r="V121" s="158" t="s">
        <v>60</v>
      </c>
    </row>
    <row r="122" spans="1:26" x14ac:dyDescent="0.15">
      <c r="A122" s="179" t="s">
        <v>33</v>
      </c>
      <c r="B122" s="180">
        <f>SUM(J92:J96,D102:D107,D113:D116)</f>
        <v>0</v>
      </c>
      <c r="C122" s="180">
        <f>SUM(E113:E116,E102:E107,K92:K96)</f>
        <v>0</v>
      </c>
      <c r="D122" s="180">
        <f>SUM(F113:F116,F102:F107,L92:L96)</f>
        <v>0</v>
      </c>
      <c r="E122" s="180">
        <f>SUM(N92:N96,H102:H107,H113:H116)</f>
        <v>15</v>
      </c>
      <c r="H122" s="166"/>
      <c r="I122" s="166"/>
      <c r="J122" s="471" t="s">
        <v>1376</v>
      </c>
      <c r="K122" s="471"/>
      <c r="L122" s="471"/>
      <c r="M122" s="471"/>
      <c r="N122" s="163" t="s">
        <v>373</v>
      </c>
      <c r="R122" s="471" t="s">
        <v>1131</v>
      </c>
      <c r="S122" s="471"/>
      <c r="T122" s="471"/>
      <c r="U122" s="471"/>
      <c r="V122" s="163" t="s">
        <v>374</v>
      </c>
    </row>
    <row r="123" spans="1:26" x14ac:dyDescent="0.15">
      <c r="A123" s="179" t="s">
        <v>43</v>
      </c>
      <c r="B123" s="180">
        <f>SUM(C87)</f>
        <v>362</v>
      </c>
      <c r="C123" s="180">
        <f>SUM(D87)</f>
        <v>235</v>
      </c>
      <c r="D123" s="180">
        <f>SUM(F87)</f>
        <v>2889</v>
      </c>
      <c r="E123" s="180">
        <f>SUM(H87)</f>
        <v>24</v>
      </c>
      <c r="F123" s="162"/>
      <c r="J123" s="471"/>
      <c r="K123" s="471"/>
      <c r="L123" s="471"/>
      <c r="M123" s="471"/>
      <c r="N123" s="163"/>
      <c r="R123" s="471" t="s">
        <v>1272</v>
      </c>
      <c r="S123" s="471"/>
      <c r="T123" s="471"/>
      <c r="U123" s="471"/>
      <c r="V123" s="163" t="s">
        <v>16</v>
      </c>
    </row>
    <row r="124" spans="1:26" x14ac:dyDescent="0.15">
      <c r="A124" s="176" t="s">
        <v>65</v>
      </c>
      <c r="B124" s="163"/>
      <c r="F124" s="162"/>
      <c r="J124" s="471" t="s">
        <v>1377</v>
      </c>
      <c r="K124" s="471"/>
      <c r="L124" s="471"/>
      <c r="M124" s="471"/>
      <c r="N124" s="163" t="s">
        <v>374</v>
      </c>
      <c r="R124" s="471" t="s">
        <v>1273</v>
      </c>
      <c r="S124" s="471"/>
      <c r="T124" s="471"/>
      <c r="U124" s="471"/>
      <c r="V124" s="163" t="s">
        <v>16</v>
      </c>
    </row>
    <row r="125" spans="1:26" x14ac:dyDescent="0.15">
      <c r="J125" s="471" t="s">
        <v>1046</v>
      </c>
      <c r="K125" s="471"/>
      <c r="L125" s="471"/>
      <c r="M125" s="471"/>
      <c r="N125" s="163" t="s">
        <v>373</v>
      </c>
      <c r="R125" s="471" t="s">
        <v>1274</v>
      </c>
      <c r="S125" s="471"/>
      <c r="T125" s="471"/>
      <c r="U125" s="471"/>
      <c r="V125" s="163" t="s">
        <v>373</v>
      </c>
    </row>
    <row r="126" spans="1:26" x14ac:dyDescent="0.15">
      <c r="A126" s="158"/>
      <c r="B126" s="162" t="s">
        <v>1</v>
      </c>
      <c r="C126" s="162" t="s">
        <v>4</v>
      </c>
      <c r="D126" s="162" t="s">
        <v>6</v>
      </c>
      <c r="J126" s="471" t="s">
        <v>1337</v>
      </c>
      <c r="K126" s="471"/>
      <c r="L126" s="471"/>
      <c r="M126" s="471"/>
      <c r="N126" s="163" t="s">
        <v>373</v>
      </c>
      <c r="R126" s="472" t="s">
        <v>1372</v>
      </c>
      <c r="S126" s="471"/>
      <c r="T126" s="471"/>
      <c r="U126" s="471"/>
      <c r="V126" s="163" t="s">
        <v>374</v>
      </c>
    </row>
    <row r="127" spans="1:26" x14ac:dyDescent="0.15">
      <c r="A127" s="176" t="s">
        <v>56</v>
      </c>
      <c r="B127" s="164">
        <f>SUM(M84:M86,C92:C96,K102:K107,K113:K116)</f>
        <v>120</v>
      </c>
      <c r="C127" s="164">
        <f>SUM(N84:N86,D92:D96,L102:L107,L113:L116)</f>
        <v>565</v>
      </c>
      <c r="D127" s="164">
        <f>SUM(P84:P86,F92:F96,N102:N107,N113:N116)</f>
        <v>6</v>
      </c>
      <c r="J127" s="471" t="s">
        <v>1338</v>
      </c>
      <c r="K127" s="471"/>
      <c r="L127" s="471"/>
      <c r="M127" s="471"/>
      <c r="N127" s="163" t="s">
        <v>16</v>
      </c>
      <c r="R127" s="472"/>
      <c r="S127" s="471"/>
      <c r="T127" s="471"/>
      <c r="U127" s="471"/>
      <c r="V127" s="163"/>
    </row>
    <row r="128" spans="1:26" x14ac:dyDescent="0.15">
      <c r="A128" s="176" t="s">
        <v>65</v>
      </c>
      <c r="B128" s="163"/>
      <c r="J128" s="471" t="s">
        <v>1373</v>
      </c>
      <c r="K128" s="471"/>
      <c r="L128" s="471"/>
      <c r="M128" s="471"/>
      <c r="N128" s="163" t="s">
        <v>373</v>
      </c>
      <c r="R128" s="472"/>
      <c r="S128" s="471"/>
      <c r="T128" s="471"/>
      <c r="U128" s="471"/>
      <c r="V128" s="163"/>
    </row>
    <row r="129" spans="1:23" x14ac:dyDescent="0.15">
      <c r="J129" s="471" t="s">
        <v>1374</v>
      </c>
      <c r="K129" s="471"/>
      <c r="L129" s="471"/>
      <c r="M129" s="471"/>
      <c r="N129" s="163" t="s">
        <v>374</v>
      </c>
      <c r="R129" s="472"/>
      <c r="S129" s="471"/>
      <c r="T129" s="471"/>
      <c r="U129" s="471"/>
      <c r="V129" s="163"/>
    </row>
    <row r="130" spans="1:23" x14ac:dyDescent="0.15">
      <c r="B130" s="162" t="s">
        <v>40</v>
      </c>
      <c r="C130" s="162" t="s">
        <v>41</v>
      </c>
    </row>
    <row r="131" spans="1:23" x14ac:dyDescent="0.15">
      <c r="A131" s="176" t="s">
        <v>39</v>
      </c>
      <c r="B131" s="161">
        <f>B127/(B123+B127)</f>
        <v>0.24896265560165975</v>
      </c>
      <c r="C131" s="161">
        <f>B123/(B123+B127)</f>
        <v>0.75103734439834025</v>
      </c>
      <c r="J131" s="156" t="s">
        <v>61</v>
      </c>
    </row>
    <row r="132" spans="1:23" x14ac:dyDescent="0.15">
      <c r="A132" s="176" t="s">
        <v>64</v>
      </c>
      <c r="B132" s="163"/>
      <c r="C132" s="163"/>
    </row>
    <row r="141" spans="1:23" x14ac:dyDescent="0.15">
      <c r="A141" s="468" t="s">
        <v>93</v>
      </c>
      <c r="B141" s="468"/>
      <c r="C141" s="468"/>
      <c r="D141" s="468"/>
      <c r="E141" s="468"/>
      <c r="F141" s="468"/>
      <c r="G141" s="468"/>
      <c r="H141" s="468"/>
      <c r="I141" s="468"/>
      <c r="J141" s="468"/>
      <c r="K141" s="468"/>
      <c r="L141" s="468"/>
      <c r="M141" s="468"/>
      <c r="N141" s="468"/>
      <c r="O141" s="468"/>
      <c r="P141" s="468"/>
      <c r="Q141" s="468"/>
      <c r="R141" s="468"/>
      <c r="S141" s="468"/>
      <c r="T141" s="468"/>
      <c r="U141" s="468"/>
      <c r="V141" s="468"/>
      <c r="W141" s="468"/>
    </row>
    <row r="142" spans="1:23" x14ac:dyDescent="0.15">
      <c r="A142" s="157"/>
      <c r="B142" s="157"/>
      <c r="C142" s="157"/>
      <c r="D142" s="157"/>
      <c r="E142" s="157"/>
      <c r="F142" s="157"/>
      <c r="G142" s="157"/>
      <c r="H142" s="157"/>
      <c r="I142" s="157"/>
      <c r="J142" s="157"/>
      <c r="K142" s="157"/>
      <c r="L142" s="157"/>
      <c r="M142" s="157"/>
      <c r="N142" s="157"/>
      <c r="O142" s="157"/>
      <c r="P142" s="157"/>
      <c r="Q142" s="157"/>
      <c r="R142" s="157"/>
      <c r="S142" s="157"/>
      <c r="T142" s="157"/>
      <c r="U142" s="157"/>
      <c r="V142" s="157"/>
      <c r="W142" s="157"/>
    </row>
    <row r="143" spans="1:23" x14ac:dyDescent="0.15">
      <c r="H143" s="469" t="s">
        <v>36</v>
      </c>
      <c r="I143" s="470"/>
      <c r="J143" s="470"/>
      <c r="M143" s="469" t="s">
        <v>37</v>
      </c>
      <c r="N143" s="469"/>
      <c r="O143" s="469"/>
    </row>
    <row r="144" spans="1:23" x14ac:dyDescent="0.15">
      <c r="H144" s="469" t="s">
        <v>38</v>
      </c>
      <c r="I144" s="469"/>
      <c r="J144" s="469"/>
    </row>
    <row r="145" spans="1:20" x14ac:dyDescent="0.15">
      <c r="H145" s="469"/>
      <c r="I145" s="470"/>
      <c r="J145" s="470"/>
    </row>
    <row r="146" spans="1:20" x14ac:dyDescent="0.15">
      <c r="H146" s="469"/>
      <c r="I146" s="470"/>
      <c r="J146" s="470"/>
    </row>
    <row r="147" spans="1:20" x14ac:dyDescent="0.15">
      <c r="D147" s="158" t="s">
        <v>83</v>
      </c>
      <c r="P147" s="158" t="s">
        <v>84</v>
      </c>
    </row>
    <row r="148" spans="1:20" x14ac:dyDescent="0.15">
      <c r="A148" s="162" t="s">
        <v>90</v>
      </c>
      <c r="P148" s="158" t="s">
        <v>90</v>
      </c>
      <c r="S148" s="162" t="s">
        <v>92</v>
      </c>
    </row>
    <row r="149" spans="1:20" x14ac:dyDescent="0.15">
      <c r="A149" s="176" t="s">
        <v>79</v>
      </c>
      <c r="B149" s="181" t="s">
        <v>89</v>
      </c>
      <c r="C149" s="181" t="s">
        <v>2</v>
      </c>
      <c r="D149" s="181" t="s">
        <v>3</v>
      </c>
      <c r="E149" s="181" t="s">
        <v>19</v>
      </c>
      <c r="F149" s="181" t="s">
        <v>6</v>
      </c>
      <c r="G149" s="181" t="s">
        <v>76</v>
      </c>
      <c r="H149" s="181" t="s">
        <v>10</v>
      </c>
      <c r="I149" s="181" t="s">
        <v>19</v>
      </c>
      <c r="J149" s="181" t="s">
        <v>77</v>
      </c>
      <c r="K149" s="181" t="s">
        <v>6</v>
      </c>
      <c r="L149" s="181" t="s">
        <v>14</v>
      </c>
      <c r="O149" s="182" t="s">
        <v>85</v>
      </c>
      <c r="P149" s="182" t="s">
        <v>86</v>
      </c>
      <c r="Q149" s="182" t="s">
        <v>87</v>
      </c>
      <c r="S149" s="160" t="s">
        <v>40</v>
      </c>
      <c r="T149" s="160" t="s">
        <v>41</v>
      </c>
    </row>
    <row r="150" spans="1:20" x14ac:dyDescent="0.15">
      <c r="A150" s="163" t="s">
        <v>44</v>
      </c>
      <c r="B150" s="174">
        <f>AVERAGE(B160,B170)</f>
        <v>493.5</v>
      </c>
      <c r="C150" s="174">
        <f>AVERAGE(C160,C170)</f>
        <v>317</v>
      </c>
      <c r="D150" s="183">
        <f>C150/B150</f>
        <v>0.64235055724417423</v>
      </c>
      <c r="E150" s="174">
        <f>AVERAGE(E160,E170)</f>
        <v>3457</v>
      </c>
      <c r="F150" s="174">
        <f t="shared" ref="F150:I150" si="122">AVERAGE(F160,F170)</f>
        <v>21</v>
      </c>
      <c r="G150" s="174">
        <f t="shared" si="122"/>
        <v>12</v>
      </c>
      <c r="H150" s="174">
        <f t="shared" si="122"/>
        <v>72</v>
      </c>
      <c r="I150" s="174">
        <f t="shared" si="122"/>
        <v>295</v>
      </c>
      <c r="J150" s="184">
        <f>I150/H150</f>
        <v>4.0972222222222223</v>
      </c>
      <c r="K150" s="184">
        <f>AVERAGE(J160,J170)</f>
        <v>3.5084043288049735</v>
      </c>
      <c r="L150" s="164">
        <f>((E150*0.05)+(F150*4)+(G150*-1)+(I150*0.1)+(K150*6))</f>
        <v>295.40042597282985</v>
      </c>
      <c r="O150" s="185">
        <f>(B150+H150)/(B152+F152+B154+F154+B156+F156+B150+H150)</f>
        <v>0.39121411276374957</v>
      </c>
      <c r="P150" s="186">
        <f>B150/(B150+F152+F154+F156)</f>
        <v>0.50876288659793811</v>
      </c>
      <c r="Q150" s="186">
        <f>H150/(H150+B152+B154+B156)</f>
        <v>0.15141955835962145</v>
      </c>
      <c r="S150" s="161">
        <f>(H150+B152+B154+B156)/(H150+B152+B154+B156+B150)</f>
        <v>0.49071207430340558</v>
      </c>
      <c r="T150" s="161">
        <f>B150/(B150+H150+B152+B154+B156)</f>
        <v>0.50928792569659442</v>
      </c>
    </row>
    <row r="151" spans="1:20" x14ac:dyDescent="0.15">
      <c r="A151" s="176" t="s">
        <v>80</v>
      </c>
      <c r="B151" s="181" t="s">
        <v>10</v>
      </c>
      <c r="C151" s="181" t="s">
        <v>19</v>
      </c>
      <c r="D151" s="181" t="s">
        <v>77</v>
      </c>
      <c r="E151" s="181" t="s">
        <v>6</v>
      </c>
      <c r="F151" s="181" t="s">
        <v>17</v>
      </c>
      <c r="G151" s="181" t="s">
        <v>18</v>
      </c>
      <c r="H151" s="181" t="s">
        <v>19</v>
      </c>
      <c r="I151" s="181" t="s">
        <v>78</v>
      </c>
      <c r="J151" s="181" t="s">
        <v>6</v>
      </c>
      <c r="K151" s="181" t="s">
        <v>14</v>
      </c>
      <c r="L151" s="174" t="s">
        <v>91</v>
      </c>
      <c r="O151" s="187" t="s">
        <v>85</v>
      </c>
      <c r="P151" s="187" t="s">
        <v>87</v>
      </c>
      <c r="Q151" s="187" t="s">
        <v>88</v>
      </c>
    </row>
    <row r="152" spans="1:20" x14ac:dyDescent="0.15">
      <c r="A152" s="163" t="s">
        <v>44</v>
      </c>
      <c r="B152" s="174">
        <f>AVERAGE(B162,B172)</f>
        <v>402</v>
      </c>
      <c r="C152" s="174">
        <f>AVERAGE(C162,C172)</f>
        <v>1816.5</v>
      </c>
      <c r="D152" s="184">
        <f>C152/B152</f>
        <v>4.5186567164179108</v>
      </c>
      <c r="E152" s="174">
        <f>AVERAGE(E162,E172)</f>
        <v>11.5</v>
      </c>
      <c r="F152" s="174">
        <f t="shared" ref="F152:H152" si="123">AVERAGE(F162,F172)</f>
        <v>106</v>
      </c>
      <c r="G152" s="174">
        <f t="shared" si="123"/>
        <v>81.5</v>
      </c>
      <c r="H152" s="174">
        <f t="shared" si="123"/>
        <v>614.5</v>
      </c>
      <c r="I152" s="184">
        <f>H152/G152</f>
        <v>7.5398773006134974</v>
      </c>
      <c r="J152" s="174">
        <f>AVERAGE(J162,J172)</f>
        <v>3.5</v>
      </c>
      <c r="K152" s="164">
        <f>(C152*0.1)+(E152*6)+(H152*0.1)+(J152*6)</f>
        <v>333.1</v>
      </c>
      <c r="L152" s="164">
        <f>(C152*0.1)+(E152*6)+(G152*1)+(H152*0.1)+(J152*6)</f>
        <v>414.59999999999997</v>
      </c>
      <c r="O152" s="185">
        <f>(B152+F152)/(B152+F152+B154+F154+B156+F156+B150+H150)</f>
        <v>0.35143548945001729</v>
      </c>
      <c r="P152" s="186">
        <f>B152/(H150+B152+B154+B156)</f>
        <v>0.8454258675078864</v>
      </c>
      <c r="Q152" s="186">
        <f>F152/(F152+F154+F156)</f>
        <v>0.22245540398740818</v>
      </c>
    </row>
    <row r="153" spans="1:20" x14ac:dyDescent="0.15">
      <c r="A153" s="176" t="s">
        <v>81</v>
      </c>
      <c r="B153" s="181" t="s">
        <v>10</v>
      </c>
      <c r="C153" s="181" t="s">
        <v>19</v>
      </c>
      <c r="D153" s="181" t="s">
        <v>77</v>
      </c>
      <c r="E153" s="181" t="s">
        <v>6</v>
      </c>
      <c r="F153" s="181" t="s">
        <v>17</v>
      </c>
      <c r="G153" s="181" t="s">
        <v>18</v>
      </c>
      <c r="H153" s="181" t="s">
        <v>19</v>
      </c>
      <c r="I153" s="181" t="s">
        <v>78</v>
      </c>
      <c r="J153" s="181" t="s">
        <v>6</v>
      </c>
      <c r="K153" s="181" t="s">
        <v>14</v>
      </c>
      <c r="L153" s="174" t="s">
        <v>91</v>
      </c>
      <c r="O153" s="187" t="s">
        <v>85</v>
      </c>
      <c r="P153" s="187" t="s">
        <v>87</v>
      </c>
      <c r="Q153" s="187" t="s">
        <v>88</v>
      </c>
    </row>
    <row r="154" spans="1:20" x14ac:dyDescent="0.15">
      <c r="A154" s="163" t="s">
        <v>44</v>
      </c>
      <c r="B154" s="174">
        <f>AVERAGE(B164,B174)</f>
        <v>1.5</v>
      </c>
      <c r="C154" s="174">
        <f>AVERAGE(C164,C174)</f>
        <v>4.5</v>
      </c>
      <c r="D154" s="174">
        <f>C154/B154</f>
        <v>3</v>
      </c>
      <c r="E154" s="174">
        <f>AVERAGE(E164,E174)</f>
        <v>0</v>
      </c>
      <c r="F154" s="174">
        <f t="shared" ref="F154:H154" si="124">AVERAGE(F164,F174)</f>
        <v>238.5</v>
      </c>
      <c r="G154" s="174">
        <f t="shared" si="124"/>
        <v>150.5</v>
      </c>
      <c r="H154" s="174">
        <f t="shared" si="124"/>
        <v>1817.5</v>
      </c>
      <c r="I154" s="184">
        <f>H154/G154</f>
        <v>12.076411960132891</v>
      </c>
      <c r="J154" s="174">
        <f>AVERAGE(J164,J174)</f>
        <v>9.5</v>
      </c>
      <c r="K154" s="164">
        <f>(C154*0.1)+(E154*6)+(H154*0.1)+(J154*6)</f>
        <v>239.2</v>
      </c>
      <c r="L154" s="164">
        <f>(C154*0.1)+(E154*6)+(G154*1)+(H154*0.1)+(J154*6)</f>
        <v>389.7</v>
      </c>
      <c r="O154" s="185">
        <f>(B154+F154)/(B152+F152+B154+F154+B156+F156+B150+H150)</f>
        <v>0.16603251470079558</v>
      </c>
      <c r="P154" s="186">
        <f>B154/(B152+H150+B154+B156)</f>
        <v>3.1545741324921135E-3</v>
      </c>
      <c r="Q154" s="186">
        <f>F154/(F154+F152+F156)</f>
        <v>0.50052465897166842</v>
      </c>
    </row>
    <row r="155" spans="1:20" x14ac:dyDescent="0.15">
      <c r="A155" s="176" t="s">
        <v>82</v>
      </c>
      <c r="B155" s="181" t="s">
        <v>10</v>
      </c>
      <c r="C155" s="181" t="s">
        <v>19</v>
      </c>
      <c r="D155" s="181" t="s">
        <v>77</v>
      </c>
      <c r="E155" s="181" t="s">
        <v>6</v>
      </c>
      <c r="F155" s="181" t="s">
        <v>17</v>
      </c>
      <c r="G155" s="181" t="s">
        <v>18</v>
      </c>
      <c r="H155" s="181" t="s">
        <v>19</v>
      </c>
      <c r="I155" s="181" t="s">
        <v>78</v>
      </c>
      <c r="J155" s="181" t="s">
        <v>6</v>
      </c>
      <c r="K155" s="181" t="s">
        <v>14</v>
      </c>
      <c r="L155" s="174" t="s">
        <v>91</v>
      </c>
      <c r="O155" s="187" t="s">
        <v>85</v>
      </c>
      <c r="P155" s="187" t="s">
        <v>87</v>
      </c>
      <c r="Q155" s="187" t="s">
        <v>88</v>
      </c>
    </row>
    <row r="156" spans="1:20" x14ac:dyDescent="0.15">
      <c r="A156" s="163" t="s">
        <v>44</v>
      </c>
      <c r="B156" s="174">
        <f>AVERAGE(B176,B166)</f>
        <v>0</v>
      </c>
      <c r="C156" s="174">
        <f>AVERAGE(C176,C166)</f>
        <v>0</v>
      </c>
      <c r="D156" s="174" t="e">
        <f>C156/B156</f>
        <v>#DIV/0!</v>
      </c>
      <c r="E156" s="174">
        <f>AVERAGE(E166,E176)</f>
        <v>0</v>
      </c>
      <c r="F156" s="174">
        <f>AVERAGE(F166,F176)</f>
        <v>132</v>
      </c>
      <c r="G156" s="174">
        <f t="shared" ref="G156:H156" si="125">AVERAGE(G166,G176)</f>
        <v>85</v>
      </c>
      <c r="H156" s="174">
        <f t="shared" si="125"/>
        <v>1025</v>
      </c>
      <c r="I156" s="184">
        <f>H156/G156</f>
        <v>12.058823529411764</v>
      </c>
      <c r="J156" s="174">
        <f>AVERAGE(J166,J176)</f>
        <v>5.5</v>
      </c>
      <c r="K156" s="164">
        <f>(C156*0.1)+(E156*6)+(H156*0.1)+(J156*6)</f>
        <v>135.5</v>
      </c>
      <c r="L156" s="164">
        <f>(C156*0.1)+(E156*6)+(G156*1)+(H156*0.1)+(J156*6)</f>
        <v>220.5</v>
      </c>
      <c r="O156" s="185">
        <f>(B156+F156)/(B152+F152+B154+F154+B156+F156+B150+H150)</f>
        <v>9.1317883085437562E-2</v>
      </c>
      <c r="P156" s="188">
        <f>B156/(B156+B154+B152+H150)</f>
        <v>0</v>
      </c>
      <c r="Q156" s="186">
        <f>F156/(F156+F154+F152)</f>
        <v>0.27701993704092343</v>
      </c>
    </row>
    <row r="157" spans="1:20" x14ac:dyDescent="0.15">
      <c r="B157" s="189"/>
      <c r="C157" s="189"/>
      <c r="D157" s="189"/>
      <c r="E157" s="189"/>
      <c r="F157" s="189"/>
      <c r="G157" s="189"/>
      <c r="H157" s="189"/>
      <c r="I157" s="189"/>
      <c r="J157" s="189"/>
      <c r="K157" s="189"/>
      <c r="L157" s="190"/>
      <c r="O157" s="191"/>
      <c r="P157" s="192"/>
      <c r="Q157" s="191"/>
    </row>
    <row r="158" spans="1:20" x14ac:dyDescent="0.15">
      <c r="A158" s="162">
        <v>2022</v>
      </c>
      <c r="O158" s="191"/>
      <c r="P158" s="192">
        <v>2020</v>
      </c>
      <c r="Q158" s="191"/>
      <c r="S158" s="162" t="s">
        <v>92</v>
      </c>
    </row>
    <row r="159" spans="1:20" x14ac:dyDescent="0.15">
      <c r="A159" s="176" t="s">
        <v>79</v>
      </c>
      <c r="B159" s="181" t="s">
        <v>89</v>
      </c>
      <c r="C159" s="181" t="s">
        <v>2</v>
      </c>
      <c r="D159" s="181" t="s">
        <v>3</v>
      </c>
      <c r="E159" s="181" t="s">
        <v>19</v>
      </c>
      <c r="F159" s="181" t="s">
        <v>6</v>
      </c>
      <c r="G159" s="181" t="s">
        <v>76</v>
      </c>
      <c r="H159" s="181" t="s">
        <v>10</v>
      </c>
      <c r="I159" s="181" t="s">
        <v>19</v>
      </c>
      <c r="J159" s="181" t="s">
        <v>77</v>
      </c>
      <c r="K159" s="181" t="s">
        <v>6</v>
      </c>
      <c r="L159" s="181" t="s">
        <v>14</v>
      </c>
      <c r="O159" s="182" t="s">
        <v>85</v>
      </c>
      <c r="P159" s="182" t="s">
        <v>86</v>
      </c>
      <c r="Q159" s="182" t="s">
        <v>87</v>
      </c>
      <c r="S159" s="160" t="s">
        <v>40</v>
      </c>
      <c r="T159" s="160" t="s">
        <v>41</v>
      </c>
    </row>
    <row r="160" spans="1:20" x14ac:dyDescent="0.15">
      <c r="A160" s="163" t="s">
        <v>44</v>
      </c>
      <c r="B160" s="174">
        <v>415</v>
      </c>
      <c r="C160" s="174">
        <v>257</v>
      </c>
      <c r="D160" s="183">
        <f>C160/B160</f>
        <v>0.61927710843373496</v>
      </c>
      <c r="E160" s="174">
        <v>2927</v>
      </c>
      <c r="F160" s="174">
        <v>22</v>
      </c>
      <c r="G160" s="174">
        <v>9</v>
      </c>
      <c r="H160" s="174">
        <v>101</v>
      </c>
      <c r="I160" s="174">
        <v>502</v>
      </c>
      <c r="J160" s="184">
        <f>I160/H160</f>
        <v>4.9702970297029703</v>
      </c>
      <c r="K160" s="174">
        <v>4</v>
      </c>
      <c r="L160" s="164">
        <f>((E160*0.05)+(F160*4)+(G160*-1)+(I160*0.1)+(K160*6))</f>
        <v>299.55</v>
      </c>
      <c r="O160" s="185">
        <f>(B160+H160)/(B162+F162+B164+F164+B166+F166+B160+H160)</f>
        <v>0.37609329446064138</v>
      </c>
      <c r="P160" s="186">
        <f>B160/(B160+F162+F164+F166)</f>
        <v>0.5098280098280098</v>
      </c>
      <c r="Q160" s="186">
        <f>H160/(H160+B162+B164+B166)</f>
        <v>0.18100358422939067</v>
      </c>
      <c r="S160" s="161">
        <f>(H160+B162+B164+B166)/(H160+B162+B164+B166+B160)</f>
        <v>0.57348406988694756</v>
      </c>
      <c r="T160" s="161">
        <f>B160/(B160+H160+B162+B164+B166)</f>
        <v>0.42651593011305239</v>
      </c>
    </row>
    <row r="161" spans="1:20" x14ac:dyDescent="0.15">
      <c r="A161" s="176" t="s">
        <v>80</v>
      </c>
      <c r="B161" s="181" t="s">
        <v>10</v>
      </c>
      <c r="C161" s="181" t="s">
        <v>19</v>
      </c>
      <c r="D161" s="181" t="s">
        <v>77</v>
      </c>
      <c r="E161" s="181" t="s">
        <v>6</v>
      </c>
      <c r="F161" s="181" t="s">
        <v>17</v>
      </c>
      <c r="G161" s="181" t="s">
        <v>18</v>
      </c>
      <c r="H161" s="181" t="s">
        <v>19</v>
      </c>
      <c r="I161" s="181" t="s">
        <v>78</v>
      </c>
      <c r="J161" s="181" t="s">
        <v>6</v>
      </c>
      <c r="K161" s="181" t="s">
        <v>14</v>
      </c>
      <c r="L161" s="181" t="s">
        <v>91</v>
      </c>
      <c r="O161" s="187" t="s">
        <v>85</v>
      </c>
      <c r="P161" s="187" t="s">
        <v>87</v>
      </c>
      <c r="Q161" s="187" t="s">
        <v>88</v>
      </c>
    </row>
    <row r="162" spans="1:20" x14ac:dyDescent="0.15">
      <c r="A162" s="163" t="s">
        <v>44</v>
      </c>
      <c r="B162" s="174">
        <v>455</v>
      </c>
      <c r="C162" s="174">
        <v>2209</v>
      </c>
      <c r="D162" s="184">
        <f>C162/B162</f>
        <v>4.8549450549450546</v>
      </c>
      <c r="E162" s="174">
        <v>13</v>
      </c>
      <c r="F162" s="174">
        <v>66</v>
      </c>
      <c r="G162" s="174">
        <v>53</v>
      </c>
      <c r="H162" s="174">
        <v>333</v>
      </c>
      <c r="I162" s="184">
        <f>H162/G162</f>
        <v>6.283018867924528</v>
      </c>
      <c r="J162" s="174">
        <v>1</v>
      </c>
      <c r="K162" s="164">
        <f>(C162*0.1)+(E162*6)+(H162*0.1)+(J162*6)</f>
        <v>338.2</v>
      </c>
      <c r="L162" s="164">
        <f>(C162*0.1)+(E162*6)+(G162*1)+(H162*0.1)+(J162*6)</f>
        <v>391.2</v>
      </c>
      <c r="O162" s="185">
        <f>(B162+F162)/(B162+F162+B164+F164+B166+F166+B160+H160)</f>
        <v>0.37973760932944606</v>
      </c>
      <c r="P162" s="186">
        <f>B162/(H160+B162+B164+B166)</f>
        <v>0.81541218637992829</v>
      </c>
      <c r="Q162" s="186">
        <f>F162/(F162+F164+F166)</f>
        <v>0.16541353383458646</v>
      </c>
    </row>
    <row r="163" spans="1:20" x14ac:dyDescent="0.15">
      <c r="A163" s="176" t="s">
        <v>81</v>
      </c>
      <c r="B163" s="181" t="s">
        <v>10</v>
      </c>
      <c r="C163" s="181" t="s">
        <v>19</v>
      </c>
      <c r="D163" s="181" t="s">
        <v>77</v>
      </c>
      <c r="E163" s="181" t="s">
        <v>6</v>
      </c>
      <c r="F163" s="181" t="s">
        <v>17</v>
      </c>
      <c r="G163" s="181" t="s">
        <v>18</v>
      </c>
      <c r="H163" s="181" t="s">
        <v>19</v>
      </c>
      <c r="I163" s="181" t="s">
        <v>78</v>
      </c>
      <c r="J163" s="181" t="s">
        <v>6</v>
      </c>
      <c r="K163" s="181" t="s">
        <v>14</v>
      </c>
      <c r="L163" s="181" t="s">
        <v>91</v>
      </c>
      <c r="O163" s="187" t="s">
        <v>85</v>
      </c>
      <c r="P163" s="187" t="s">
        <v>87</v>
      </c>
      <c r="Q163" s="187" t="s">
        <v>88</v>
      </c>
    </row>
    <row r="164" spans="1:20" x14ac:dyDescent="0.15">
      <c r="A164" s="163" t="s">
        <v>44</v>
      </c>
      <c r="B164" s="174">
        <v>2</v>
      </c>
      <c r="C164" s="174">
        <v>7</v>
      </c>
      <c r="D164" s="174">
        <f>C164/B164</f>
        <v>3.5</v>
      </c>
      <c r="E164" s="174">
        <v>0</v>
      </c>
      <c r="F164" s="174">
        <v>227</v>
      </c>
      <c r="G164" s="174">
        <v>142</v>
      </c>
      <c r="H164" s="174">
        <v>1899</v>
      </c>
      <c r="I164" s="184">
        <f>H164/G164</f>
        <v>13.373239436619718</v>
      </c>
      <c r="J164" s="174">
        <v>10</v>
      </c>
      <c r="K164" s="164">
        <f>(C164*0.1)+(E164*6)+(H164*0.1)+(J164*6)</f>
        <v>250.6</v>
      </c>
      <c r="L164" s="164">
        <f>(C164*0.1)+(E164*6)+(G164*1)+(H164*0.1)+(J164*6)</f>
        <v>392.6</v>
      </c>
      <c r="O164" s="185">
        <f>(B164+F164)/(B162+F162+B164+F164+B166+F166+B160+H160)</f>
        <v>0.16690962099125364</v>
      </c>
      <c r="P164" s="186">
        <f>B164/(B162+H160+B164+B166)</f>
        <v>3.5842293906810036E-3</v>
      </c>
      <c r="Q164" s="186">
        <f>F164/(F164+F162+F166)</f>
        <v>0.56892230576441105</v>
      </c>
    </row>
    <row r="165" spans="1:20" x14ac:dyDescent="0.15">
      <c r="A165" s="176" t="s">
        <v>82</v>
      </c>
      <c r="B165" s="181" t="s">
        <v>10</v>
      </c>
      <c r="C165" s="181" t="s">
        <v>19</v>
      </c>
      <c r="D165" s="181" t="s">
        <v>77</v>
      </c>
      <c r="E165" s="181" t="s">
        <v>6</v>
      </c>
      <c r="F165" s="181" t="s">
        <v>17</v>
      </c>
      <c r="G165" s="181" t="s">
        <v>18</v>
      </c>
      <c r="H165" s="181" t="s">
        <v>19</v>
      </c>
      <c r="I165" s="181" t="s">
        <v>78</v>
      </c>
      <c r="J165" s="181" t="s">
        <v>6</v>
      </c>
      <c r="K165" s="181" t="s">
        <v>14</v>
      </c>
      <c r="L165" s="181" t="s">
        <v>91</v>
      </c>
      <c r="O165" s="187" t="s">
        <v>85</v>
      </c>
      <c r="P165" s="187" t="s">
        <v>87</v>
      </c>
      <c r="Q165" s="187" t="s">
        <v>88</v>
      </c>
    </row>
    <row r="166" spans="1:20" x14ac:dyDescent="0.15">
      <c r="A166" s="163" t="s">
        <v>44</v>
      </c>
      <c r="B166" s="174">
        <v>0</v>
      </c>
      <c r="C166" s="174">
        <v>0</v>
      </c>
      <c r="D166" s="174" t="e">
        <f>C166/B166</f>
        <v>#DIV/0!</v>
      </c>
      <c r="E166" s="174">
        <v>0</v>
      </c>
      <c r="F166" s="174">
        <v>106</v>
      </c>
      <c r="G166" s="174">
        <v>62</v>
      </c>
      <c r="H166" s="174">
        <v>695</v>
      </c>
      <c r="I166" s="184">
        <f>H166/G166</f>
        <v>11.209677419354838</v>
      </c>
      <c r="J166" s="174">
        <v>6</v>
      </c>
      <c r="K166" s="164">
        <f>(C166*0.1)+(E166*6)+(H166*0.1)+(J166*6)</f>
        <v>105.5</v>
      </c>
      <c r="L166" s="164">
        <f>(C166*0.1)+(E166*6)+(G166*1)+(H166*0.1)+(J166*6)</f>
        <v>167.5</v>
      </c>
      <c r="O166" s="185">
        <f>(B166+F166)/(B162+F162+B164+F164+B166+F166+B160+H160)</f>
        <v>7.7259475218658891E-2</v>
      </c>
      <c r="P166" s="188">
        <f>B166/(B166+B164+B162+H160)</f>
        <v>0</v>
      </c>
      <c r="Q166" s="186">
        <f>F166/(F166+F164+F162)</f>
        <v>0.26566416040100249</v>
      </c>
    </row>
    <row r="167" spans="1:20" x14ac:dyDescent="0.15">
      <c r="O167" s="191"/>
      <c r="P167" s="191"/>
      <c r="Q167" s="191"/>
    </row>
    <row r="168" spans="1:20" x14ac:dyDescent="0.15">
      <c r="A168" s="162">
        <v>2021</v>
      </c>
      <c r="O168" s="191"/>
      <c r="P168" s="192">
        <v>2021</v>
      </c>
      <c r="Q168" s="191"/>
      <c r="S168" s="162" t="s">
        <v>92</v>
      </c>
    </row>
    <row r="169" spans="1:20" x14ac:dyDescent="0.15">
      <c r="A169" s="176" t="s">
        <v>79</v>
      </c>
      <c r="B169" s="181" t="s">
        <v>89</v>
      </c>
      <c r="C169" s="181" t="s">
        <v>2</v>
      </c>
      <c r="D169" s="181" t="s">
        <v>3</v>
      </c>
      <c r="E169" s="181" t="s">
        <v>19</v>
      </c>
      <c r="F169" s="181" t="s">
        <v>6</v>
      </c>
      <c r="G169" s="181" t="s">
        <v>76</v>
      </c>
      <c r="H169" s="181" t="s">
        <v>10</v>
      </c>
      <c r="I169" s="181" t="s">
        <v>19</v>
      </c>
      <c r="J169" s="181" t="s">
        <v>77</v>
      </c>
      <c r="K169" s="181" t="s">
        <v>6</v>
      </c>
      <c r="L169" s="181" t="s">
        <v>14</v>
      </c>
      <c r="O169" s="182" t="s">
        <v>85</v>
      </c>
      <c r="P169" s="182" t="s">
        <v>86</v>
      </c>
      <c r="Q169" s="182" t="s">
        <v>87</v>
      </c>
      <c r="S169" s="160" t="s">
        <v>40</v>
      </c>
      <c r="T169" s="160" t="s">
        <v>41</v>
      </c>
    </row>
    <row r="170" spans="1:20" x14ac:dyDescent="0.15">
      <c r="A170" s="163" t="s">
        <v>44</v>
      </c>
      <c r="B170" s="174">
        <v>572</v>
      </c>
      <c r="C170" s="174">
        <v>377</v>
      </c>
      <c r="D170" s="183">
        <f>C170/B170</f>
        <v>0.65909090909090906</v>
      </c>
      <c r="E170" s="174">
        <v>3987</v>
      </c>
      <c r="F170" s="174">
        <v>20</v>
      </c>
      <c r="G170" s="174">
        <v>15</v>
      </c>
      <c r="H170" s="174">
        <v>43</v>
      </c>
      <c r="I170" s="174">
        <v>88</v>
      </c>
      <c r="J170" s="184">
        <f>I170/H170</f>
        <v>2.0465116279069768</v>
      </c>
      <c r="K170" s="174">
        <v>1</v>
      </c>
      <c r="L170" s="164">
        <f>((E170*0.05)+(F170*4)+(G170*-1)+(I170*0.1)+(K170*6))</f>
        <v>279.15000000000003</v>
      </c>
      <c r="O170" s="185">
        <f>(B170+H170)/(B172+F172+B174+F174+B176+F176+B170+H170)</f>
        <v>0.40487162606978278</v>
      </c>
      <c r="P170" s="186">
        <f>B170/(B170+F172+F174+F176)</f>
        <v>0.50799289520426283</v>
      </c>
      <c r="Q170" s="186">
        <f>H170/(H170+B172+B174+B176)</f>
        <v>0.10941475826972011</v>
      </c>
      <c r="S170" s="161">
        <f>(H170+B172+B174+B176)/(H170+B172+B174+B176+B170)</f>
        <v>0.40725388601036272</v>
      </c>
      <c r="T170" s="161">
        <f>B170/(B170+H170+B172+B174+B176)</f>
        <v>0.59274611398963728</v>
      </c>
    </row>
    <row r="171" spans="1:20" x14ac:dyDescent="0.15">
      <c r="A171" s="176" t="s">
        <v>80</v>
      </c>
      <c r="B171" s="181" t="s">
        <v>10</v>
      </c>
      <c r="C171" s="181" t="s">
        <v>19</v>
      </c>
      <c r="D171" s="181" t="s">
        <v>77</v>
      </c>
      <c r="E171" s="181" t="s">
        <v>6</v>
      </c>
      <c r="F171" s="181" t="s">
        <v>17</v>
      </c>
      <c r="G171" s="181" t="s">
        <v>18</v>
      </c>
      <c r="H171" s="181" t="s">
        <v>19</v>
      </c>
      <c r="I171" s="181" t="s">
        <v>78</v>
      </c>
      <c r="J171" s="181" t="s">
        <v>6</v>
      </c>
      <c r="K171" s="181" t="s">
        <v>14</v>
      </c>
      <c r="L171" s="181" t="s">
        <v>91</v>
      </c>
      <c r="O171" s="187" t="s">
        <v>85</v>
      </c>
      <c r="P171" s="187" t="s">
        <v>87</v>
      </c>
      <c r="Q171" s="187" t="s">
        <v>88</v>
      </c>
    </row>
    <row r="172" spans="1:20" x14ac:dyDescent="0.15">
      <c r="A172" s="163" t="s">
        <v>44</v>
      </c>
      <c r="B172" s="174">
        <v>349</v>
      </c>
      <c r="C172" s="174">
        <v>1424</v>
      </c>
      <c r="D172" s="184">
        <f>C172/B172</f>
        <v>4.0802292263610314</v>
      </c>
      <c r="E172" s="174">
        <v>10</v>
      </c>
      <c r="F172" s="174">
        <v>146</v>
      </c>
      <c r="G172" s="174">
        <v>110</v>
      </c>
      <c r="H172" s="174">
        <v>896</v>
      </c>
      <c r="I172" s="184">
        <f>H172/G172</f>
        <v>8.1454545454545446</v>
      </c>
      <c r="J172" s="174">
        <v>6</v>
      </c>
      <c r="K172" s="164">
        <f>(C172*0.1)+(E172*6)+(H172*0.1)+(J172*6)</f>
        <v>328</v>
      </c>
      <c r="L172" s="164">
        <f>(C172*0.1)+(E172*6)+(G172*1)+(H172*0.1)+(J172*6)</f>
        <v>438</v>
      </c>
      <c r="O172" s="185">
        <f>(B172+F172)/(B172+F172+B174+F174+B176+F176+B170+H170)</f>
        <v>0.32587228439763</v>
      </c>
      <c r="P172" s="186">
        <f>B172/(H170+B172+B174+B176)</f>
        <v>0.88804071246819338</v>
      </c>
      <c r="Q172" s="186">
        <f>F172/(F172+F174+F176)</f>
        <v>0.26353790613718414</v>
      </c>
    </row>
    <row r="173" spans="1:20" x14ac:dyDescent="0.15">
      <c r="A173" s="176" t="s">
        <v>81</v>
      </c>
      <c r="B173" s="181" t="s">
        <v>10</v>
      </c>
      <c r="C173" s="181" t="s">
        <v>19</v>
      </c>
      <c r="D173" s="181" t="s">
        <v>77</v>
      </c>
      <c r="E173" s="181" t="s">
        <v>6</v>
      </c>
      <c r="F173" s="181" t="s">
        <v>17</v>
      </c>
      <c r="G173" s="181" t="s">
        <v>18</v>
      </c>
      <c r="H173" s="181" t="s">
        <v>19</v>
      </c>
      <c r="I173" s="181" t="s">
        <v>78</v>
      </c>
      <c r="J173" s="181" t="s">
        <v>6</v>
      </c>
      <c r="K173" s="181" t="s">
        <v>14</v>
      </c>
      <c r="L173" s="181" t="s">
        <v>91</v>
      </c>
      <c r="O173" s="187" t="s">
        <v>85</v>
      </c>
      <c r="P173" s="187" t="s">
        <v>87</v>
      </c>
      <c r="Q173" s="187" t="s">
        <v>88</v>
      </c>
    </row>
    <row r="174" spans="1:20" x14ac:dyDescent="0.15">
      <c r="A174" s="163" t="s">
        <v>44</v>
      </c>
      <c r="B174" s="174">
        <v>1</v>
      </c>
      <c r="C174" s="174">
        <v>2</v>
      </c>
      <c r="D174" s="184">
        <f>C174/B174</f>
        <v>2</v>
      </c>
      <c r="E174" s="174">
        <v>0</v>
      </c>
      <c r="F174" s="174">
        <v>250</v>
      </c>
      <c r="G174" s="174">
        <v>159</v>
      </c>
      <c r="H174" s="174">
        <v>1736</v>
      </c>
      <c r="I174" s="184">
        <f>H174/G174</f>
        <v>10.918238993710691</v>
      </c>
      <c r="J174" s="174">
        <v>9</v>
      </c>
      <c r="K174" s="164">
        <f>(C174*0.1)+(E174*6)+(H174*0.1)+(J174*6)</f>
        <v>227.8</v>
      </c>
      <c r="L174" s="164">
        <f>(C174*0.1)+(E174*6)+(G174*1)+(H174*0.1)+(J174*6)</f>
        <v>386.8</v>
      </c>
      <c r="O174" s="185">
        <f>(B174+F174)/(B172+F172+B174+F174+B176+F176+B170+H170)</f>
        <v>0.1652402896642528</v>
      </c>
      <c r="P174" s="186">
        <f>B174/(B172+H170+B174+B176)</f>
        <v>2.5445292620865142E-3</v>
      </c>
      <c r="Q174" s="186">
        <f>F174/(F174+F172+F176)</f>
        <v>0.45126353790613716</v>
      </c>
    </row>
    <row r="175" spans="1:20" x14ac:dyDescent="0.15">
      <c r="A175" s="176" t="s">
        <v>82</v>
      </c>
      <c r="B175" s="181" t="s">
        <v>10</v>
      </c>
      <c r="C175" s="181" t="s">
        <v>19</v>
      </c>
      <c r="D175" s="181" t="s">
        <v>77</v>
      </c>
      <c r="E175" s="181" t="s">
        <v>6</v>
      </c>
      <c r="F175" s="181" t="s">
        <v>17</v>
      </c>
      <c r="G175" s="181" t="s">
        <v>18</v>
      </c>
      <c r="H175" s="181" t="s">
        <v>19</v>
      </c>
      <c r="I175" s="181" t="s">
        <v>78</v>
      </c>
      <c r="J175" s="181" t="s">
        <v>6</v>
      </c>
      <c r="K175" s="181" t="s">
        <v>14</v>
      </c>
      <c r="L175" s="181" t="s">
        <v>91</v>
      </c>
      <c r="O175" s="187" t="s">
        <v>85</v>
      </c>
      <c r="P175" s="187" t="s">
        <v>87</v>
      </c>
      <c r="Q175" s="187" t="s">
        <v>88</v>
      </c>
    </row>
    <row r="176" spans="1:20" x14ac:dyDescent="0.15">
      <c r="A176" s="163" t="s">
        <v>44</v>
      </c>
      <c r="B176" s="174">
        <v>0</v>
      </c>
      <c r="C176" s="174">
        <v>0</v>
      </c>
      <c r="D176" s="174" t="e">
        <f>C176/B176</f>
        <v>#DIV/0!</v>
      </c>
      <c r="E176" s="174">
        <v>0</v>
      </c>
      <c r="F176" s="174">
        <v>158</v>
      </c>
      <c r="G176" s="174">
        <v>108</v>
      </c>
      <c r="H176" s="174">
        <v>1355</v>
      </c>
      <c r="I176" s="184">
        <f>H176/G176</f>
        <v>12.546296296296296</v>
      </c>
      <c r="J176" s="174">
        <v>5</v>
      </c>
      <c r="K176" s="164">
        <f>(C176*0.1)+(E176*6)+(H176*0.1)+(J176*6)</f>
        <v>165.5</v>
      </c>
      <c r="L176" s="164">
        <f>(C176*0.1)+(E176*6)+(G176*1)+(H176*0.1)+(J176*6)</f>
        <v>273.5</v>
      </c>
      <c r="O176" s="185">
        <f>(B176+F176)/(B172+F172+B174+F174+B176+F176+B170+H170)</f>
        <v>0.10401579986833442</v>
      </c>
      <c r="P176" s="188">
        <f>B176/(B176+B174+B172+H170)</f>
        <v>0</v>
      </c>
      <c r="Q176" s="186">
        <f>F176/(F176+F174+F172)</f>
        <v>0.2851985559566787</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E909F2D1-E419-4A17-8AA4-6434A9976DEF}"/>
    <hyperlink ref="H6:J6" location="ARI!A110" display="RSP Projections: Year 2" xr:uid="{888BED4D-882D-404D-AA8F-66848D88D749}"/>
    <hyperlink ref="M5:O5" location="ARI!AX11" display="Adjustable Projections: Year 1" xr:uid="{9D5BF10E-514C-4F21-A827-BF6E23BD001B}"/>
    <hyperlink ref="AJ5" location="ARI!C9" display="RSP Projections: Year 1" xr:uid="{5FD9BFB9-64D1-4E1A-9838-2BF271A22442}"/>
    <hyperlink ref="AJ6" location="ARI!A90" display="RSP Projections: Year 2" xr:uid="{BC989D86-F728-42FF-8886-6D1DFFED1234}"/>
    <hyperlink ref="AJ6:AL6" location="ARI!A110" display="RSP Projections: Year 2" xr:uid="{F1510006-2237-4B22-9EFE-844CDFC80B35}"/>
    <hyperlink ref="AO5:AQ5" location="ARI!AX11" display="Adjustable Projections: Year 1" xr:uid="{6368A33C-F002-46B4-8373-AF908E1C5117}"/>
    <hyperlink ref="H5" location="ARI!C9" display="RSP Projections: Year 1" xr:uid="{BD6A3D80-F78F-420F-8E87-A97A2BDDE831}"/>
    <hyperlink ref="H76" location="ARI!A90" display="RSP Projections: Year 2" xr:uid="{52AAF8FF-57AD-4438-980C-57E18DB6898E}"/>
    <hyperlink ref="H76:J76" location="ARI!A110" display="RSP Projections: Year 2" xr:uid="{466F23D5-34A6-46C5-8A33-4B1A2C3123AF}"/>
    <hyperlink ref="M75:O75" location="ARI!AX11" display="Adjustable Projections: Year 1" xr:uid="{387C2A14-A120-4487-B1D2-53C720381032}"/>
    <hyperlink ref="H75" location="ARI!C9" display="RSP Projections: Year 1" xr:uid="{955D44CC-05C9-485C-90DD-184ED8EE6428}"/>
    <hyperlink ref="M143:O143" location="ARI!AX11" display="Adjustable Projections: Year 1" xr:uid="{CD741662-91D8-4A0D-830A-2523F0896CDD}"/>
    <hyperlink ref="H144:J144" location="ARI!A110" display="RSP Projections: Year 2" xr:uid="{F2B31B18-C40B-4CA1-B010-C79FAB626408}"/>
    <hyperlink ref="H144" location="ARI!A90" display="RSP Projections: Year 2" xr:uid="{EF6FC697-CC81-403C-B6F0-0AD5B76AACF6}"/>
    <hyperlink ref="H143" location="ARI!C9" display="RSP Projections: Year 1" xr:uid="{BD1E690D-B1DA-4332-931F-BD0B9F713951}"/>
    <hyperlink ref="M6" location="ARI!A170" display="Past Run/Pass Performances" xr:uid="{7DF81C6E-D205-4951-ADC2-1275F84954AF}"/>
    <hyperlink ref="M76" location="ARI!A170" display="Past Run/Pass Performances" xr:uid="{5ADBE639-CAF2-4321-8C89-93F54AF9B52C}"/>
  </hyperlinks>
  <pageMargins left="0" right="0" top="0" bottom="0" header="0" footer="0"/>
  <pageSetup scale="54" orientation="landscape"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4F3F1-1E85-4209-8347-D5F15E138D69}">
  <dimension ref="A1:AZ176"/>
  <sheetViews>
    <sheetView zoomScale="200" zoomScaleNormal="200" workbookViewId="0">
      <selection sqref="A1:X225"/>
    </sheetView>
  </sheetViews>
  <sheetFormatPr defaultColWidth="4.33203125" defaultRowHeight="6.6" x14ac:dyDescent="0.15"/>
  <cols>
    <col min="1" max="1" width="16.44140625" style="194" customWidth="1"/>
    <col min="2" max="17" width="4.44140625" style="194" bestFit="1" customWidth="1"/>
    <col min="18" max="18" width="4.33203125" style="194"/>
    <col min="19" max="19" width="5.33203125" style="194" bestFit="1" customWidth="1"/>
    <col min="20" max="20" width="4.6640625" style="194" bestFit="1" customWidth="1"/>
    <col min="21" max="21" width="4.44140625" style="194" bestFit="1" customWidth="1"/>
    <col min="22" max="22" width="4.33203125" style="194"/>
    <col min="23" max="24" width="4.44140625" style="194" bestFit="1" customWidth="1"/>
    <col min="25" max="29" width="4.33203125" style="194"/>
    <col min="30" max="45" width="4.44140625" style="194" bestFit="1" customWidth="1"/>
    <col min="46" max="46" width="4.33203125" style="194"/>
    <col min="47" max="47" width="5.88671875" style="194" bestFit="1" customWidth="1"/>
    <col min="48" max="48" width="4.6640625" style="194" bestFit="1" customWidth="1"/>
    <col min="49" max="49" width="4.5546875" style="194" bestFit="1" customWidth="1"/>
    <col min="50" max="50" width="4.33203125" style="194"/>
    <col min="51" max="52" width="4.44140625" style="194" bestFit="1" customWidth="1"/>
    <col min="53" max="16384" width="4.33203125" style="194"/>
  </cols>
  <sheetData>
    <row r="1" spans="1:52" x14ac:dyDescent="0.15">
      <c r="A1" s="475" t="s">
        <v>97</v>
      </c>
      <c r="B1" s="475"/>
      <c r="C1" s="475"/>
      <c r="D1" s="475"/>
      <c r="E1" s="475"/>
      <c r="F1" s="475"/>
      <c r="G1" s="475"/>
      <c r="H1" s="475"/>
      <c r="I1" s="475"/>
      <c r="J1" s="475"/>
      <c r="K1" s="475"/>
      <c r="L1" s="475"/>
      <c r="M1" s="475"/>
      <c r="N1" s="475"/>
      <c r="O1" s="475"/>
      <c r="P1" s="475"/>
      <c r="Q1" s="475"/>
      <c r="R1" s="475"/>
      <c r="S1" s="475"/>
      <c r="T1" s="475"/>
      <c r="U1" s="475"/>
      <c r="V1" s="475"/>
      <c r="W1" s="475"/>
    </row>
    <row r="2" spans="1:52" x14ac:dyDescent="0.15">
      <c r="C2" s="195"/>
      <c r="D2" s="195"/>
      <c r="E2" s="195"/>
      <c r="F2" s="195"/>
      <c r="G2" s="195"/>
      <c r="H2" s="195"/>
      <c r="I2" s="195"/>
      <c r="J2" s="195"/>
      <c r="K2" s="195"/>
      <c r="L2" s="195"/>
      <c r="M2" s="195"/>
      <c r="N2" s="195"/>
    </row>
    <row r="3" spans="1:52" x14ac:dyDescent="0.15">
      <c r="A3" s="475" t="s">
        <v>55</v>
      </c>
      <c r="B3" s="475"/>
      <c r="C3" s="475"/>
      <c r="D3" s="475"/>
      <c r="E3" s="475"/>
      <c r="F3" s="475"/>
      <c r="G3" s="475"/>
      <c r="H3" s="475"/>
      <c r="I3" s="475"/>
      <c r="J3" s="475"/>
      <c r="K3" s="475"/>
      <c r="L3" s="475"/>
      <c r="M3" s="475"/>
      <c r="N3" s="475"/>
      <c r="O3" s="475"/>
      <c r="P3" s="475"/>
      <c r="Q3" s="475"/>
      <c r="R3" s="475"/>
      <c r="S3" s="475"/>
      <c r="T3" s="475"/>
      <c r="U3" s="475"/>
      <c r="V3" s="475"/>
      <c r="W3" s="475"/>
      <c r="AC3" s="475" t="s">
        <v>55</v>
      </c>
      <c r="AD3" s="475"/>
      <c r="AE3" s="475"/>
      <c r="AF3" s="475"/>
      <c r="AG3" s="475"/>
      <c r="AH3" s="475"/>
      <c r="AI3" s="475"/>
      <c r="AJ3" s="475"/>
      <c r="AK3" s="475"/>
      <c r="AL3" s="475"/>
      <c r="AM3" s="475"/>
      <c r="AN3" s="475"/>
      <c r="AO3" s="475"/>
      <c r="AP3" s="475"/>
      <c r="AQ3" s="475"/>
      <c r="AR3" s="475"/>
      <c r="AS3" s="475"/>
      <c r="AT3" s="475"/>
      <c r="AU3" s="475"/>
      <c r="AV3" s="475"/>
      <c r="AW3" s="475"/>
      <c r="AX3" s="475"/>
      <c r="AY3" s="475"/>
    </row>
    <row r="4" spans="1:52" x14ac:dyDescent="0.15">
      <c r="A4" s="195"/>
      <c r="B4" s="195"/>
      <c r="C4" s="195"/>
      <c r="D4" s="195"/>
      <c r="E4" s="195"/>
      <c r="F4" s="195"/>
      <c r="G4" s="195"/>
      <c r="H4" s="195"/>
      <c r="I4" s="195"/>
      <c r="J4" s="195"/>
      <c r="K4" s="195"/>
      <c r="L4" s="195"/>
      <c r="M4" s="195"/>
      <c r="N4" s="195"/>
      <c r="O4" s="195"/>
      <c r="P4" s="195"/>
      <c r="Q4" s="195"/>
      <c r="R4" s="195"/>
      <c r="S4" s="195"/>
      <c r="T4" s="195"/>
      <c r="U4" s="195"/>
      <c r="V4" s="195"/>
      <c r="W4" s="195"/>
      <c r="X4" s="195"/>
      <c r="Y4" s="195"/>
      <c r="Z4" s="195"/>
      <c r="AA4" s="195"/>
      <c r="AC4" s="195"/>
      <c r="AD4" s="195"/>
      <c r="AE4" s="195"/>
      <c r="AF4" s="195"/>
      <c r="AG4" s="195"/>
      <c r="AH4" s="195"/>
      <c r="AI4" s="195"/>
      <c r="AJ4" s="195"/>
      <c r="AK4" s="195"/>
      <c r="AL4" s="195"/>
      <c r="AM4" s="195"/>
      <c r="AN4" s="195"/>
      <c r="AO4" s="195"/>
      <c r="AP4" s="195"/>
      <c r="AQ4" s="195"/>
      <c r="AR4" s="195"/>
      <c r="AS4" s="195"/>
      <c r="AT4" s="195"/>
      <c r="AU4" s="195"/>
      <c r="AV4" s="195"/>
      <c r="AW4" s="195"/>
      <c r="AX4" s="195"/>
      <c r="AY4" s="195"/>
    </row>
    <row r="5" spans="1:52" x14ac:dyDescent="0.15">
      <c r="H5" s="476" t="s">
        <v>36</v>
      </c>
      <c r="I5" s="477"/>
      <c r="J5" s="477"/>
      <c r="M5" s="476" t="s">
        <v>37</v>
      </c>
      <c r="N5" s="476"/>
      <c r="O5" s="476"/>
      <c r="S5" s="196" t="s">
        <v>94</v>
      </c>
      <c r="AJ5" s="476" t="s">
        <v>36</v>
      </c>
      <c r="AK5" s="477"/>
      <c r="AL5" s="477"/>
      <c r="AO5" s="476" t="s">
        <v>37</v>
      </c>
      <c r="AP5" s="476"/>
      <c r="AQ5" s="476"/>
    </row>
    <row r="6" spans="1:52" x14ac:dyDescent="0.15">
      <c r="H6" s="476" t="s">
        <v>38</v>
      </c>
      <c r="I6" s="476"/>
      <c r="J6" s="476"/>
      <c r="M6" s="197" t="s">
        <v>75</v>
      </c>
      <c r="S6" s="198" t="s">
        <v>40</v>
      </c>
      <c r="T6" s="198" t="s">
        <v>41</v>
      </c>
      <c r="AJ6" s="476" t="s">
        <v>38</v>
      </c>
      <c r="AK6" s="476"/>
      <c r="AL6" s="476"/>
    </row>
    <row r="7" spans="1:52" x14ac:dyDescent="0.15">
      <c r="H7" s="476"/>
      <c r="I7" s="477"/>
      <c r="J7" s="477"/>
      <c r="S7" s="199">
        <f>(M17+C27+K38+K47)/(M17+C27+K38+C17)</f>
        <v>0.46699029126213593</v>
      </c>
      <c r="T7" s="199">
        <f>C17/(C17+M17+C27+K38+K47)</f>
        <v>0.53300970873786413</v>
      </c>
      <c r="AJ7" s="476"/>
      <c r="AK7" s="477"/>
      <c r="AL7" s="477"/>
    </row>
    <row r="8" spans="1:52" x14ac:dyDescent="0.15">
      <c r="S8" s="194" t="s">
        <v>649</v>
      </c>
    </row>
    <row r="10" spans="1:52" x14ac:dyDescent="0.15">
      <c r="A10" s="475" t="s">
        <v>36</v>
      </c>
      <c r="B10" s="475"/>
      <c r="C10" s="475"/>
      <c r="D10" s="475"/>
      <c r="E10" s="475"/>
      <c r="F10" s="475"/>
      <c r="G10" s="475"/>
      <c r="H10" s="475"/>
      <c r="I10" s="475"/>
      <c r="J10" s="475"/>
      <c r="K10" s="475"/>
      <c r="L10" s="475"/>
      <c r="M10" s="475"/>
      <c r="N10" s="475"/>
      <c r="O10" s="475"/>
      <c r="P10" s="475"/>
      <c r="Q10" s="475"/>
      <c r="R10" s="475"/>
      <c r="S10" s="475"/>
      <c r="T10" s="475"/>
      <c r="U10" s="475"/>
      <c r="V10" s="475"/>
      <c r="W10" s="475"/>
      <c r="AC10" s="475" t="s">
        <v>37</v>
      </c>
      <c r="AD10" s="475"/>
      <c r="AE10" s="475"/>
      <c r="AF10" s="475"/>
      <c r="AG10" s="475"/>
      <c r="AH10" s="475"/>
      <c r="AI10" s="475"/>
      <c r="AJ10" s="475"/>
      <c r="AK10" s="475"/>
      <c r="AL10" s="475"/>
      <c r="AM10" s="475"/>
      <c r="AN10" s="475"/>
      <c r="AO10" s="475"/>
      <c r="AP10" s="475"/>
      <c r="AQ10" s="475"/>
      <c r="AR10" s="475"/>
      <c r="AS10" s="475"/>
      <c r="AT10" s="475"/>
      <c r="AU10" s="475"/>
      <c r="AV10" s="475"/>
      <c r="AW10" s="475"/>
      <c r="AX10" s="475"/>
      <c r="AY10" s="475"/>
    </row>
    <row r="12" spans="1:52" x14ac:dyDescent="0.15">
      <c r="C12" s="475" t="s">
        <v>48</v>
      </c>
      <c r="D12" s="475"/>
      <c r="E12" s="475"/>
      <c r="F12" s="475"/>
      <c r="G12" s="475"/>
      <c r="H12" s="475"/>
      <c r="I12" s="475"/>
      <c r="L12" s="475" t="s">
        <v>49</v>
      </c>
      <c r="M12" s="481"/>
      <c r="N12" s="481"/>
      <c r="O12" s="481"/>
      <c r="P12" s="481"/>
      <c r="R12" s="475" t="s">
        <v>50</v>
      </c>
      <c r="S12" s="475"/>
      <c r="T12" s="475"/>
      <c r="V12" s="475" t="s">
        <v>51</v>
      </c>
      <c r="W12" s="475"/>
      <c r="AE12" s="475" t="s">
        <v>48</v>
      </c>
      <c r="AF12" s="475"/>
      <c r="AG12" s="475"/>
      <c r="AH12" s="475"/>
      <c r="AI12" s="475"/>
      <c r="AJ12" s="475"/>
      <c r="AK12" s="475"/>
      <c r="AN12" s="475" t="s">
        <v>49</v>
      </c>
      <c r="AO12" s="481"/>
      <c r="AP12" s="481"/>
      <c r="AQ12" s="481"/>
      <c r="AR12" s="481"/>
      <c r="AT12" s="475" t="s">
        <v>50</v>
      </c>
      <c r="AU12" s="475"/>
      <c r="AV12" s="475"/>
      <c r="AX12" s="475" t="s">
        <v>51</v>
      </c>
      <c r="AY12" s="475"/>
    </row>
    <row r="13" spans="1:52" x14ac:dyDescent="0.15">
      <c r="A13" s="200" t="s">
        <v>0</v>
      </c>
      <c r="B13" s="200" t="s">
        <v>66</v>
      </c>
      <c r="C13" s="200" t="s">
        <v>1</v>
      </c>
      <c r="D13" s="200" t="s">
        <v>2</v>
      </c>
      <c r="E13" s="200" t="s">
        <v>3</v>
      </c>
      <c r="F13" s="200" t="s">
        <v>4</v>
      </c>
      <c r="G13" s="200" t="s">
        <v>5</v>
      </c>
      <c r="H13" s="200" t="s">
        <v>6</v>
      </c>
      <c r="I13" s="200" t="s">
        <v>7</v>
      </c>
      <c r="J13" s="200" t="s">
        <v>8</v>
      </c>
      <c r="K13" s="200" t="s">
        <v>9</v>
      </c>
      <c r="M13" s="200" t="s">
        <v>10</v>
      </c>
      <c r="N13" s="200" t="s">
        <v>11</v>
      </c>
      <c r="O13" s="200" t="s">
        <v>12</v>
      </c>
      <c r="P13" s="200" t="s">
        <v>6</v>
      </c>
      <c r="Q13" s="200" t="s">
        <v>13</v>
      </c>
      <c r="R13" s="200"/>
      <c r="S13" s="200" t="s">
        <v>47</v>
      </c>
      <c r="T13" s="200" t="s">
        <v>45</v>
      </c>
      <c r="U13" s="200" t="s">
        <v>46</v>
      </c>
      <c r="V13" s="200"/>
      <c r="W13" s="200" t="s">
        <v>14</v>
      </c>
      <c r="X13" s="200" t="s">
        <v>63</v>
      </c>
      <c r="Y13" s="200"/>
      <c r="Z13" s="200"/>
      <c r="AC13" s="200" t="s">
        <v>0</v>
      </c>
      <c r="AD13" s="200" t="s">
        <v>66</v>
      </c>
      <c r="AE13" s="200" t="s">
        <v>1</v>
      </c>
      <c r="AF13" s="200" t="s">
        <v>2</v>
      </c>
      <c r="AG13" s="200" t="s">
        <v>3</v>
      </c>
      <c r="AH13" s="200" t="s">
        <v>4</v>
      </c>
      <c r="AI13" s="200" t="s">
        <v>5</v>
      </c>
      <c r="AJ13" s="200" t="s">
        <v>6</v>
      </c>
      <c r="AK13" s="200" t="s">
        <v>7</v>
      </c>
      <c r="AL13" s="200" t="s">
        <v>8</v>
      </c>
      <c r="AM13" s="200" t="s">
        <v>9</v>
      </c>
      <c r="AO13" s="200" t="s">
        <v>10</v>
      </c>
      <c r="AP13" s="200" t="s">
        <v>11</v>
      </c>
      <c r="AQ13" s="200" t="s">
        <v>12</v>
      </c>
      <c r="AR13" s="200" t="s">
        <v>6</v>
      </c>
      <c r="AS13" s="200" t="s">
        <v>13</v>
      </c>
      <c r="AT13" s="200"/>
      <c r="AU13" s="200" t="s">
        <v>47</v>
      </c>
      <c r="AV13" s="200" t="s">
        <v>45</v>
      </c>
      <c r="AW13" s="200" t="s">
        <v>46</v>
      </c>
      <c r="AX13" s="200"/>
      <c r="AY13" s="200" t="s">
        <v>14</v>
      </c>
      <c r="AZ13" s="200" t="s">
        <v>63</v>
      </c>
    </row>
    <row r="14" spans="1:52" x14ac:dyDescent="0.15">
      <c r="A14" s="193" t="s">
        <v>899</v>
      </c>
      <c r="B14" s="201">
        <v>17</v>
      </c>
      <c r="C14" s="201">
        <v>549</v>
      </c>
      <c r="D14" s="201">
        <v>348</v>
      </c>
      <c r="E14" s="199">
        <f>D14/C14</f>
        <v>0.63387978142076506</v>
      </c>
      <c r="F14" s="201">
        <v>3835</v>
      </c>
      <c r="G14" s="202">
        <f>F14/C14</f>
        <v>6.9854280510018212</v>
      </c>
      <c r="H14" s="201">
        <v>30</v>
      </c>
      <c r="I14" s="199">
        <f>H14/C14</f>
        <v>5.4644808743169397E-2</v>
      </c>
      <c r="J14" s="201">
        <v>13</v>
      </c>
      <c r="K14" s="199">
        <f>J14/C14</f>
        <v>2.3679417122040074E-2</v>
      </c>
      <c r="M14" s="201">
        <v>141</v>
      </c>
      <c r="N14" s="201">
        <v>983</v>
      </c>
      <c r="O14" s="201">
        <f>N14/M14</f>
        <v>6.9716312056737593</v>
      </c>
      <c r="P14" s="201">
        <v>5</v>
      </c>
      <c r="Q14" s="199">
        <f>P14/M14</f>
        <v>3.5460992907801421E-2</v>
      </c>
      <c r="R14" s="203"/>
      <c r="S14" s="199">
        <f>(C14+M14)/($C$17+$M$17)</f>
        <v>1</v>
      </c>
      <c r="T14" s="199">
        <f>C14/($C$17)</f>
        <v>1</v>
      </c>
      <c r="U14" s="199">
        <f>M14/($M$17)</f>
        <v>1</v>
      </c>
      <c r="V14" s="204"/>
      <c r="W14" s="201">
        <f>(F14*0.05)+(H14*4)+(J14*-1)+(N14*0.1)+(P14*6)</f>
        <v>427.05</v>
      </c>
      <c r="X14" s="205">
        <f>((F14*0.05)+(H14*4)+(J14*-1)+(N14*0.1)+(P14*6))*0.4</f>
        <v>170.82000000000002</v>
      </c>
      <c r="Y14" s="203"/>
      <c r="Z14" s="203"/>
      <c r="AC14" s="193" t="s">
        <v>15</v>
      </c>
      <c r="AD14" s="193"/>
      <c r="AE14" s="201">
        <v>583</v>
      </c>
      <c r="AF14" s="201">
        <v>378</v>
      </c>
      <c r="AG14" s="199">
        <f>AF14/AE14</f>
        <v>0.64837049742710118</v>
      </c>
      <c r="AH14" s="201">
        <v>4072</v>
      </c>
      <c r="AI14" s="202">
        <f>AH14/AE14</f>
        <v>6.9845626072041167</v>
      </c>
      <c r="AJ14" s="201">
        <v>27</v>
      </c>
      <c r="AK14" s="199">
        <f>AJ14/AE14</f>
        <v>4.6312178387650088E-2</v>
      </c>
      <c r="AL14" s="201">
        <v>11</v>
      </c>
      <c r="AM14" s="199">
        <f>AL14/AE14</f>
        <v>1.8867924528301886E-2</v>
      </c>
      <c r="AO14" s="201">
        <v>100</v>
      </c>
      <c r="AP14" s="201">
        <v>590</v>
      </c>
      <c r="AQ14" s="201">
        <f>AP14/AO14</f>
        <v>5.9</v>
      </c>
      <c r="AR14" s="201">
        <v>5</v>
      </c>
      <c r="AS14" s="199">
        <f>AR14/AO14</f>
        <v>0.05</v>
      </c>
      <c r="AT14" s="203"/>
      <c r="AU14" s="199">
        <f>(AE14+AO14)/(AE17+AO17)</f>
        <v>1</v>
      </c>
      <c r="AV14" s="199">
        <f>AE14/(AO14+AE14)</f>
        <v>0.85358711566617862</v>
      </c>
      <c r="AW14" s="199">
        <f>AO14/(AE14+AO14)</f>
        <v>0.14641288433382138</v>
      </c>
      <c r="AX14" s="204"/>
      <c r="AY14" s="201">
        <f>((AH14*0.05)+(AJ14*4)+(AL14*-1)+(AP14*0.1)+(AR14*6))*0.55</f>
        <v>214.28000000000003</v>
      </c>
      <c r="AZ14" s="205">
        <f>((AH14*0.05)+(AJ14*4)+(AL14*-1)+(AP14*0.1)+(AR14*6))*0.4</f>
        <v>155.84000000000003</v>
      </c>
    </row>
    <row r="15" spans="1:52" x14ac:dyDescent="0.15">
      <c r="A15" s="193" t="s">
        <v>900</v>
      </c>
      <c r="B15" s="201"/>
      <c r="C15" s="201"/>
      <c r="D15" s="201"/>
      <c r="E15" s="199" t="e">
        <f>D15/C15</f>
        <v>#DIV/0!</v>
      </c>
      <c r="F15" s="201"/>
      <c r="G15" s="202" t="e">
        <f>F15/C15</f>
        <v>#DIV/0!</v>
      </c>
      <c r="H15" s="201"/>
      <c r="I15" s="199" t="e">
        <f>H15/C15</f>
        <v>#DIV/0!</v>
      </c>
      <c r="J15" s="201"/>
      <c r="K15" s="199" t="e">
        <f t="shared" ref="K15:K16" si="0">J15/C15</f>
        <v>#DIV/0!</v>
      </c>
      <c r="M15" s="201"/>
      <c r="N15" s="201"/>
      <c r="O15" s="201" t="e">
        <f>N15/M15</f>
        <v>#DIV/0!</v>
      </c>
      <c r="P15" s="201"/>
      <c r="Q15" s="199" t="e">
        <f t="shared" ref="Q15:Q16" si="1">P15/M15</f>
        <v>#DIV/0!</v>
      </c>
      <c r="R15" s="203"/>
      <c r="S15" s="199">
        <f t="shared" ref="S15:S16" si="2">(C15+M15)/($C$17+$M$17)</f>
        <v>0</v>
      </c>
      <c r="T15" s="199">
        <f t="shared" ref="T15:T16" si="3">C15/($C$17)</f>
        <v>0</v>
      </c>
      <c r="U15" s="199">
        <f t="shared" ref="U15:U16" si="4">M15/($M$17)</f>
        <v>0</v>
      </c>
      <c r="V15" s="204"/>
      <c r="W15" s="201">
        <f t="shared" ref="W15:W16" si="5">(F15*0.05)+(H15*4)+(J15*-1)+(N15*0.1)+(P15*6)</f>
        <v>0</v>
      </c>
      <c r="X15" s="205">
        <f t="shared" ref="X15:X16" si="6">((F15*0.05)+(H15*4)+(J15*-1)+(N15*0.1)+(P15*6))*0.4</f>
        <v>0</v>
      </c>
      <c r="Y15" s="203"/>
      <c r="Z15" s="203"/>
      <c r="AC15" s="193" t="s">
        <v>67</v>
      </c>
      <c r="AD15" s="193"/>
      <c r="AE15" s="201">
        <v>0</v>
      </c>
      <c r="AF15" s="201">
        <v>0</v>
      </c>
      <c r="AG15" s="199">
        <v>0</v>
      </c>
      <c r="AH15" s="201">
        <v>0</v>
      </c>
      <c r="AI15" s="202"/>
      <c r="AJ15" s="201">
        <v>0</v>
      </c>
      <c r="AK15" s="199" t="e">
        <f>AJ15/AE15</f>
        <v>#DIV/0!</v>
      </c>
      <c r="AL15" s="201">
        <v>0</v>
      </c>
      <c r="AM15" s="199" t="e">
        <f t="shared" ref="AM15:AM16" si="7">AL15/AE15</f>
        <v>#DIV/0!</v>
      </c>
      <c r="AO15" s="201">
        <v>0</v>
      </c>
      <c r="AP15" s="201">
        <v>0</v>
      </c>
      <c r="AQ15" s="201"/>
      <c r="AR15" s="201">
        <v>0</v>
      </c>
      <c r="AS15" s="199" t="e">
        <f t="shared" ref="AS15:AS16" si="8">AR15/AO15</f>
        <v>#DIV/0!</v>
      </c>
      <c r="AT15" s="203"/>
      <c r="AU15" s="199" t="e">
        <f>(AE15+AO15)/(AD18+AN18)</f>
        <v>#DIV/0!</v>
      </c>
      <c r="AV15" s="199" t="e">
        <f>AE15/(AO15+AE15)</f>
        <v>#DIV/0!</v>
      </c>
      <c r="AW15" s="199" t="e">
        <f>AO15/(AE15+AO15)</f>
        <v>#DIV/0!</v>
      </c>
      <c r="AX15" s="204"/>
      <c r="AY15" s="201"/>
      <c r="AZ15" s="205"/>
    </row>
    <row r="16" spans="1:52" x14ac:dyDescent="0.15">
      <c r="A16" s="193" t="s">
        <v>2125</v>
      </c>
      <c r="B16" s="201"/>
      <c r="C16" s="201"/>
      <c r="D16" s="201"/>
      <c r="E16" s="199" t="e">
        <f>D16/C16</f>
        <v>#DIV/0!</v>
      </c>
      <c r="F16" s="201"/>
      <c r="G16" s="202" t="e">
        <f>F16/C16</f>
        <v>#DIV/0!</v>
      </c>
      <c r="H16" s="201"/>
      <c r="I16" s="199" t="e">
        <f>H16/C16</f>
        <v>#DIV/0!</v>
      </c>
      <c r="J16" s="201"/>
      <c r="K16" s="199" t="e">
        <f t="shared" si="0"/>
        <v>#DIV/0!</v>
      </c>
      <c r="M16" s="201"/>
      <c r="N16" s="201"/>
      <c r="O16" s="201" t="e">
        <f>N16/M16</f>
        <v>#DIV/0!</v>
      </c>
      <c r="P16" s="201">
        <v>0</v>
      </c>
      <c r="Q16" s="199" t="e">
        <f t="shared" si="1"/>
        <v>#DIV/0!</v>
      </c>
      <c r="R16" s="203"/>
      <c r="S16" s="199">
        <f t="shared" si="2"/>
        <v>0</v>
      </c>
      <c r="T16" s="199">
        <f t="shared" si="3"/>
        <v>0</v>
      </c>
      <c r="U16" s="199">
        <f t="shared" si="4"/>
        <v>0</v>
      </c>
      <c r="V16" s="204"/>
      <c r="W16" s="201">
        <f t="shared" si="5"/>
        <v>0</v>
      </c>
      <c r="X16" s="205">
        <f t="shared" si="6"/>
        <v>0</v>
      </c>
      <c r="Y16" s="203"/>
      <c r="Z16" s="203"/>
      <c r="AC16" s="193" t="s">
        <v>68</v>
      </c>
      <c r="AD16" s="193"/>
      <c r="AE16" s="201"/>
      <c r="AF16" s="201"/>
      <c r="AG16" s="199" t="e">
        <f>AF16/AE16</f>
        <v>#DIV/0!</v>
      </c>
      <c r="AH16" s="201"/>
      <c r="AI16" s="202" t="e">
        <f>AH16/AE16</f>
        <v>#DIV/0!</v>
      </c>
      <c r="AJ16" s="201"/>
      <c r="AK16" s="199" t="e">
        <f>AJ16/AE16</f>
        <v>#DIV/0!</v>
      </c>
      <c r="AL16" s="201"/>
      <c r="AM16" s="199" t="e">
        <f t="shared" si="7"/>
        <v>#DIV/0!</v>
      </c>
      <c r="AO16" s="201"/>
      <c r="AP16" s="201"/>
      <c r="AQ16" s="201" t="e">
        <f>AP16/AO16</f>
        <v>#DIV/0!</v>
      </c>
      <c r="AR16" s="201"/>
      <c r="AS16" s="199" t="e">
        <f t="shared" si="8"/>
        <v>#DIV/0!</v>
      </c>
      <c r="AT16" s="203"/>
      <c r="AU16" s="199" t="e">
        <f>(AE16+AO16)/(AD20+AN20)</f>
        <v>#DIV/0!</v>
      </c>
      <c r="AV16" s="199" t="e">
        <f>AE16/(AO16+AE16)</f>
        <v>#DIV/0!</v>
      </c>
      <c r="AW16" s="199" t="e">
        <f>AO16/(AE16+AO16)</f>
        <v>#DIV/0!</v>
      </c>
      <c r="AX16" s="204"/>
      <c r="AY16" s="201">
        <f>((AH16*0.05)+(AJ16*4)+(AL16*-1)+(AP16*0.1)+(AR16*6))*0.55</f>
        <v>0</v>
      </c>
      <c r="AZ16" s="205">
        <f>((AH16*0.05)+(AJ16*4)+(AL16*-1)+(AP16*0.1)+(AR16*6))*0.4</f>
        <v>0</v>
      </c>
    </row>
    <row r="17" spans="1:52" x14ac:dyDescent="0.15">
      <c r="A17" s="200" t="s">
        <v>44</v>
      </c>
      <c r="B17" s="200"/>
      <c r="C17" s="200">
        <f>SUM(C14:C16)</f>
        <v>549</v>
      </c>
      <c r="D17" s="200">
        <f>SUM(D14:D16)</f>
        <v>348</v>
      </c>
      <c r="E17" s="200"/>
      <c r="F17" s="200">
        <f t="shared" ref="F17:J17" si="9">SUM(F14:F16)</f>
        <v>3835</v>
      </c>
      <c r="G17" s="200"/>
      <c r="H17" s="200">
        <f t="shared" si="9"/>
        <v>30</v>
      </c>
      <c r="I17" s="200"/>
      <c r="J17" s="200">
        <f t="shared" si="9"/>
        <v>13</v>
      </c>
      <c r="K17" s="200"/>
      <c r="L17" s="196"/>
      <c r="M17" s="200">
        <f>SUM(M14:M16)</f>
        <v>141</v>
      </c>
      <c r="N17" s="200">
        <f>SUM(N14:N16)</f>
        <v>983</v>
      </c>
      <c r="O17" s="200"/>
      <c r="P17" s="200">
        <f>SUM(P14:P16)</f>
        <v>5</v>
      </c>
      <c r="Q17" s="200"/>
      <c r="R17" s="200"/>
      <c r="S17" s="206">
        <f>S14+S15+S16</f>
        <v>1</v>
      </c>
      <c r="T17" s="207">
        <f>C17/(C17+M17)</f>
        <v>0.79565217391304344</v>
      </c>
      <c r="U17" s="207">
        <f>M17/(M17+C17)</f>
        <v>0.20434782608695654</v>
      </c>
      <c r="V17" s="204"/>
      <c r="W17" s="203"/>
      <c r="X17" s="203"/>
      <c r="Y17" s="203"/>
      <c r="Z17" s="203"/>
      <c r="AC17" s="200" t="s">
        <v>44</v>
      </c>
      <c r="AD17" s="200"/>
      <c r="AE17" s="200">
        <f>SUM(AE14:AE16)</f>
        <v>583</v>
      </c>
      <c r="AF17" s="200">
        <f>SUM(AF14:AF16)</f>
        <v>378</v>
      </c>
      <c r="AG17" s="200"/>
      <c r="AH17" s="200">
        <f t="shared" ref="AH17" si="10">SUM(AH14:AH16)</f>
        <v>4072</v>
      </c>
      <c r="AI17" s="200"/>
      <c r="AJ17" s="200">
        <f t="shared" ref="AJ17" si="11">SUM(AJ14:AJ16)</f>
        <v>27</v>
      </c>
      <c r="AK17" s="200"/>
      <c r="AL17" s="200">
        <f t="shared" ref="AL17" si="12">SUM(AL14:AL16)</f>
        <v>11</v>
      </c>
      <c r="AM17" s="200"/>
      <c r="AN17" s="196"/>
      <c r="AO17" s="200">
        <f>SUM(AO14:AO16)</f>
        <v>100</v>
      </c>
      <c r="AP17" s="200">
        <f>SUM(AP14:AP16)</f>
        <v>590</v>
      </c>
      <c r="AQ17" s="200"/>
      <c r="AR17" s="200">
        <f>SUM(AR14:AR16)</f>
        <v>5</v>
      </c>
      <c r="AS17" s="200"/>
      <c r="AT17" s="200"/>
      <c r="AU17" s="206" t="e">
        <f>AU14+AU15+AU16</f>
        <v>#DIV/0!</v>
      </c>
      <c r="AV17" s="207">
        <f>AE17/(AE17+AO17)</f>
        <v>0.85358711566617862</v>
      </c>
      <c r="AW17" s="207">
        <f>AO17/(AO17+AE17)</f>
        <v>0.14641288433382138</v>
      </c>
      <c r="AX17" s="204"/>
      <c r="AY17" s="203"/>
      <c r="AZ17" s="203"/>
    </row>
    <row r="18" spans="1:52" x14ac:dyDescent="0.15">
      <c r="B18" s="203"/>
      <c r="C18" s="203"/>
      <c r="D18" s="208"/>
      <c r="E18" s="203"/>
      <c r="F18" s="209"/>
      <c r="G18" s="203"/>
      <c r="H18" s="210"/>
      <c r="I18" s="203"/>
      <c r="J18" s="210"/>
      <c r="K18" s="203"/>
      <c r="L18" s="203"/>
      <c r="M18" s="203"/>
      <c r="N18" s="203"/>
      <c r="O18" s="203"/>
      <c r="P18" s="203"/>
      <c r="Q18" s="203"/>
      <c r="R18" s="203"/>
      <c r="AD18" s="203"/>
      <c r="AE18" s="203"/>
      <c r="AF18" s="208"/>
      <c r="AG18" s="203"/>
      <c r="AH18" s="209"/>
      <c r="AI18" s="203"/>
      <c r="AJ18" s="210"/>
      <c r="AK18" s="203"/>
      <c r="AL18" s="210"/>
      <c r="AM18" s="203"/>
      <c r="AN18" s="203"/>
      <c r="AO18" s="203"/>
      <c r="AP18" s="203"/>
      <c r="AQ18" s="203"/>
      <c r="AR18" s="203"/>
      <c r="AS18" s="203"/>
      <c r="AT18" s="203"/>
    </row>
    <row r="19" spans="1:52" x14ac:dyDescent="0.15">
      <c r="B19" s="203"/>
      <c r="C19" s="203"/>
      <c r="D19" s="208"/>
      <c r="E19" s="203"/>
      <c r="F19" s="209"/>
      <c r="G19" s="203"/>
      <c r="H19" s="210"/>
      <c r="I19" s="203"/>
      <c r="J19" s="210"/>
      <c r="K19" s="203"/>
      <c r="L19" s="203"/>
      <c r="M19" s="203"/>
      <c r="N19" s="203"/>
      <c r="O19" s="203"/>
      <c r="P19" s="203"/>
      <c r="Q19" s="203"/>
      <c r="R19" s="203"/>
      <c r="AD19" s="203"/>
      <c r="AE19" s="203"/>
      <c r="AF19" s="208"/>
      <c r="AG19" s="203"/>
      <c r="AH19" s="209"/>
      <c r="AI19" s="203"/>
      <c r="AJ19" s="210"/>
      <c r="AK19" s="203"/>
      <c r="AL19" s="210"/>
      <c r="AM19" s="203"/>
      <c r="AN19" s="203"/>
      <c r="AO19" s="203"/>
      <c r="AP19" s="203"/>
      <c r="AQ19" s="203"/>
      <c r="AR19" s="203"/>
      <c r="AS19" s="203"/>
      <c r="AT19" s="203"/>
    </row>
    <row r="20" spans="1:52" x14ac:dyDescent="0.15">
      <c r="A20" s="475" t="s">
        <v>49</v>
      </c>
      <c r="B20" s="475"/>
      <c r="C20" s="475"/>
      <c r="D20" s="475"/>
      <c r="E20" s="475"/>
      <c r="F20" s="475"/>
      <c r="G20" s="475"/>
      <c r="H20" s="475" t="s">
        <v>52</v>
      </c>
      <c r="I20" s="481"/>
      <c r="J20" s="481"/>
      <c r="K20" s="481"/>
      <c r="L20" s="481"/>
      <c r="M20" s="481"/>
      <c r="N20" s="203"/>
      <c r="O20" s="203"/>
      <c r="R20" s="475" t="s">
        <v>50</v>
      </c>
      <c r="S20" s="475"/>
      <c r="T20" s="475"/>
      <c r="V20" s="475" t="s">
        <v>51</v>
      </c>
      <c r="W20" s="475"/>
      <c r="X20" s="195"/>
      <c r="Y20" s="195"/>
      <c r="Z20" s="195"/>
      <c r="AA20" s="195"/>
      <c r="AC20" s="475" t="s">
        <v>49</v>
      </c>
      <c r="AD20" s="475"/>
      <c r="AE20" s="475"/>
      <c r="AF20" s="475"/>
      <c r="AG20" s="475"/>
      <c r="AH20" s="475"/>
      <c r="AI20" s="475"/>
      <c r="AJ20" s="475" t="s">
        <v>52</v>
      </c>
      <c r="AK20" s="481"/>
      <c r="AL20" s="481"/>
      <c r="AM20" s="481"/>
      <c r="AN20" s="481"/>
      <c r="AO20" s="481"/>
      <c r="AP20" s="203"/>
      <c r="AQ20" s="203"/>
      <c r="AT20" s="475" t="s">
        <v>50</v>
      </c>
      <c r="AU20" s="475"/>
      <c r="AV20" s="475"/>
      <c r="AX20" s="475" t="s">
        <v>51</v>
      </c>
      <c r="AY20" s="475"/>
      <c r="AZ20" s="195"/>
    </row>
    <row r="21" spans="1:52" x14ac:dyDescent="0.15">
      <c r="A21" s="200" t="s">
        <v>16</v>
      </c>
      <c r="B21" s="200" t="s">
        <v>66</v>
      </c>
      <c r="C21" s="200" t="s">
        <v>1</v>
      </c>
      <c r="D21" s="200" t="s">
        <v>4</v>
      </c>
      <c r="E21" s="200" t="s">
        <v>5</v>
      </c>
      <c r="F21" s="200" t="s">
        <v>6</v>
      </c>
      <c r="G21" s="200" t="s">
        <v>7</v>
      </c>
      <c r="I21" s="200" t="s">
        <v>34</v>
      </c>
      <c r="J21" s="200" t="s">
        <v>17</v>
      </c>
      <c r="K21" s="200" t="s">
        <v>18</v>
      </c>
      <c r="L21" s="200" t="s">
        <v>19</v>
      </c>
      <c r="M21" s="200" t="s">
        <v>20</v>
      </c>
      <c r="N21" s="200" t="s">
        <v>6</v>
      </c>
      <c r="O21" s="200" t="s">
        <v>53</v>
      </c>
      <c r="R21" s="200" t="s">
        <v>16</v>
      </c>
      <c r="S21" s="200" t="s">
        <v>47</v>
      </c>
      <c r="T21" s="200" t="s">
        <v>45</v>
      </c>
      <c r="U21" s="200" t="s">
        <v>46</v>
      </c>
      <c r="W21" s="200" t="s">
        <v>14</v>
      </c>
      <c r="X21" s="200" t="s">
        <v>21</v>
      </c>
      <c r="Y21" s="200"/>
      <c r="Z21" s="200"/>
      <c r="AA21" s="200"/>
      <c r="AB21" s="200"/>
      <c r="AC21" s="200" t="s">
        <v>16</v>
      </c>
      <c r="AD21" s="200" t="s">
        <v>66</v>
      </c>
      <c r="AE21" s="200" t="s">
        <v>1</v>
      </c>
      <c r="AF21" s="200" t="s">
        <v>4</v>
      </c>
      <c r="AG21" s="200" t="s">
        <v>5</v>
      </c>
      <c r="AH21" s="200" t="s">
        <v>6</v>
      </c>
      <c r="AI21" s="200" t="s">
        <v>7</v>
      </c>
      <c r="AK21" s="200" t="s">
        <v>34</v>
      </c>
      <c r="AL21" s="200" t="s">
        <v>17</v>
      </c>
      <c r="AM21" s="200" t="s">
        <v>18</v>
      </c>
      <c r="AN21" s="200" t="s">
        <v>19</v>
      </c>
      <c r="AO21" s="200" t="s">
        <v>20</v>
      </c>
      <c r="AP21" s="200" t="s">
        <v>6</v>
      </c>
      <c r="AQ21" s="200" t="s">
        <v>53</v>
      </c>
      <c r="AU21" s="200" t="s">
        <v>47</v>
      </c>
      <c r="AV21" s="200" t="s">
        <v>45</v>
      </c>
      <c r="AW21" s="200" t="s">
        <v>46</v>
      </c>
      <c r="AY21" s="200" t="s">
        <v>14</v>
      </c>
      <c r="AZ21" s="200" t="s">
        <v>21</v>
      </c>
    </row>
    <row r="22" spans="1:52" x14ac:dyDescent="0.15">
      <c r="A22" s="193" t="s">
        <v>901</v>
      </c>
      <c r="B22" s="211">
        <v>17</v>
      </c>
      <c r="C22" s="201">
        <v>196</v>
      </c>
      <c r="D22" s="201">
        <v>1055</v>
      </c>
      <c r="E22" s="201">
        <f>D22/C22</f>
        <v>5.3826530612244898</v>
      </c>
      <c r="F22" s="201">
        <v>7</v>
      </c>
      <c r="G22" s="199">
        <f>F22/C22</f>
        <v>3.5714285714285712E-2</v>
      </c>
      <c r="I22" s="199">
        <f>K22/J22</f>
        <v>0.94117647058823528</v>
      </c>
      <c r="J22" s="201">
        <v>17</v>
      </c>
      <c r="K22" s="201">
        <v>16</v>
      </c>
      <c r="L22" s="201">
        <v>126</v>
      </c>
      <c r="M22" s="201">
        <f>L22/K22</f>
        <v>7.875</v>
      </c>
      <c r="N22" s="201">
        <v>2</v>
      </c>
      <c r="O22" s="199">
        <f>N22/K22</f>
        <v>0.125</v>
      </c>
      <c r="R22" s="193" t="s">
        <v>127</v>
      </c>
      <c r="S22" s="199">
        <f>(C22+J22)/($C$27+$J$27+$M$17+$D$17+$K$38+$K$47)</f>
        <v>0.24426605504587157</v>
      </c>
      <c r="T22" s="199">
        <f>J22/($J$27+$E$38+$E$47)</f>
        <v>4.8158640226628892E-2</v>
      </c>
      <c r="U22" s="199">
        <f>C22/($C$27+$M$17+$K$38+$K$47)</f>
        <v>0.40748440748440751</v>
      </c>
      <c r="W22" s="201">
        <f>(D22*0.1)+(F22*6)+(L22*0.1)+(N22*6)</f>
        <v>172.1</v>
      </c>
      <c r="X22" s="201">
        <f>(D22*0.1)+(F22*6)+(K22*1)+(L22*0.1)+(N22*6)</f>
        <v>188.1</v>
      </c>
      <c r="Y22" s="203"/>
      <c r="Z22" s="203"/>
      <c r="AA22" s="203"/>
      <c r="AB22" s="203"/>
      <c r="AC22" s="193" t="s">
        <v>69</v>
      </c>
      <c r="AD22" s="193"/>
      <c r="AE22" s="201">
        <v>200</v>
      </c>
      <c r="AF22" s="201">
        <v>1040</v>
      </c>
      <c r="AG22" s="201">
        <f>AF22/AE22</f>
        <v>5.2</v>
      </c>
      <c r="AH22" s="201">
        <v>7</v>
      </c>
      <c r="AI22" s="199">
        <f>AH22/AE22</f>
        <v>3.5000000000000003E-2</v>
      </c>
      <c r="AK22" s="199">
        <f>AM22/AL22</f>
        <v>0.8</v>
      </c>
      <c r="AL22" s="201">
        <v>70</v>
      </c>
      <c r="AM22" s="201">
        <v>56</v>
      </c>
      <c r="AN22" s="201">
        <v>364</v>
      </c>
      <c r="AO22" s="201">
        <f>AN22/AM22</f>
        <v>6.5</v>
      </c>
      <c r="AP22" s="201">
        <v>2</v>
      </c>
      <c r="AQ22" s="199">
        <f>AP22/AM22</f>
        <v>3.5714285714285712E-2</v>
      </c>
      <c r="AU22" s="199" t="e">
        <f>(#REF!+AL22)/(#REF!+AL25)</f>
        <v>#REF!</v>
      </c>
      <c r="AV22" s="199" t="e">
        <f>#REF!/(AL22+#REF!)</f>
        <v>#REF!</v>
      </c>
      <c r="AW22" s="199" t="e">
        <f>AL22/(#REF!+AL22)</f>
        <v>#REF!</v>
      </c>
      <c r="AY22" s="201" t="e">
        <f>(#REF!*0.1)+(AE22*6)+(AK22*0.1)+(AM22*6)</f>
        <v>#REF!</v>
      </c>
      <c r="AZ22" s="201" t="e">
        <f>(#REF!*0.1)+(AE22*6)+(AJ22*1)+(AK22*0.1)+(AM22*6)</f>
        <v>#REF!</v>
      </c>
    </row>
    <row r="23" spans="1:52" x14ac:dyDescent="0.15">
      <c r="A23" s="193" t="s">
        <v>902</v>
      </c>
      <c r="B23" s="211">
        <v>17</v>
      </c>
      <c r="C23" s="201">
        <v>104</v>
      </c>
      <c r="D23" s="201">
        <v>522</v>
      </c>
      <c r="E23" s="201">
        <f>D23/C23</f>
        <v>5.0192307692307692</v>
      </c>
      <c r="F23" s="201">
        <v>5</v>
      </c>
      <c r="G23" s="199">
        <f>F23/C23</f>
        <v>4.807692307692308E-2</v>
      </c>
      <c r="I23" s="199">
        <f t="shared" ref="I23:I26" si="13">K23/J23</f>
        <v>0.7142857142857143</v>
      </c>
      <c r="J23" s="201">
        <v>14</v>
      </c>
      <c r="K23" s="201">
        <v>10</v>
      </c>
      <c r="L23" s="201">
        <v>68</v>
      </c>
      <c r="M23" s="201">
        <f>L23/K23</f>
        <v>6.8</v>
      </c>
      <c r="N23" s="201">
        <v>0</v>
      </c>
      <c r="O23" s="199">
        <f t="shared" ref="O23:O26" si="14">N23/K23</f>
        <v>0</v>
      </c>
      <c r="R23" s="193" t="s">
        <v>128</v>
      </c>
      <c r="S23" s="199">
        <f t="shared" ref="S23:S26" si="15">(C23+J23)/($C$27+$J$27+$M$17+$D$17+$K$38+$K$47)</f>
        <v>0.13532110091743119</v>
      </c>
      <c r="T23" s="199">
        <f t="shared" ref="T23:T26" si="16">J23/($J$27+$E$38+$E$47)</f>
        <v>3.9660056657223795E-2</v>
      </c>
      <c r="U23" s="199">
        <f t="shared" ref="U23:U26" si="17">C23/($C$27+$M$17+$K$38+$K$47)</f>
        <v>0.21621621621621623</v>
      </c>
      <c r="W23" s="201">
        <f t="shared" ref="W23:W26" si="18">(D23*0.1)+(F23*6)+(L23*0.1)+(N23*6)</f>
        <v>89</v>
      </c>
      <c r="X23" s="201">
        <f t="shared" ref="X23:X26" si="19">(D23*0.1)+(F23*6)+(K23*1)+(L23*0.1)+(N23*6)</f>
        <v>99</v>
      </c>
      <c r="Y23" s="203"/>
      <c r="Z23" s="203"/>
      <c r="AA23" s="203"/>
      <c r="AB23" s="203"/>
      <c r="AC23" s="193" t="s">
        <v>22</v>
      </c>
      <c r="AD23" s="193"/>
      <c r="AE23" s="201">
        <v>96</v>
      </c>
      <c r="AF23" s="201">
        <v>445</v>
      </c>
      <c r="AG23" s="201">
        <f>AF23/AE23</f>
        <v>4.635416666666667</v>
      </c>
      <c r="AH23" s="201">
        <v>6</v>
      </c>
      <c r="AI23" s="199">
        <f>AH23/AE23</f>
        <v>6.25E-2</v>
      </c>
      <c r="AK23" s="199">
        <f t="shared" ref="AK23:AK26" si="20">AM23/AL23</f>
        <v>0.58333333333333337</v>
      </c>
      <c r="AL23" s="201">
        <v>24</v>
      </c>
      <c r="AM23" s="201">
        <v>14</v>
      </c>
      <c r="AN23" s="201">
        <v>110</v>
      </c>
      <c r="AO23" s="201">
        <f>AN23/AM23</f>
        <v>7.8571428571428568</v>
      </c>
      <c r="AP23" s="201">
        <v>2</v>
      </c>
      <c r="AQ23" s="199">
        <f t="shared" ref="AQ23:AQ26" si="21">AP23/AM23</f>
        <v>0.14285714285714285</v>
      </c>
      <c r="AU23" s="199" t="e">
        <f>(#REF!+AL23)/(#REF!+AL26)</f>
        <v>#REF!</v>
      </c>
      <c r="AV23" s="199" t="e">
        <f>#REF!/(AL23+#REF!)</f>
        <v>#REF!</v>
      </c>
      <c r="AW23" s="199" t="e">
        <f>AL23/(#REF!+AL23)</f>
        <v>#REF!</v>
      </c>
      <c r="AY23" s="201" t="e">
        <f>(#REF!*0.1)+(AE23*6)+(AK23*0.1)+(AM23*6)</f>
        <v>#REF!</v>
      </c>
      <c r="AZ23" s="201" t="e">
        <f>(#REF!*0.1)+(AE23*6)+(AJ23*1)+(AK23*0.1)+(AM23*6)</f>
        <v>#REF!</v>
      </c>
    </row>
    <row r="24" spans="1:52" x14ac:dyDescent="0.15">
      <c r="A24" s="193" t="s">
        <v>904</v>
      </c>
      <c r="B24" s="211">
        <v>13</v>
      </c>
      <c r="C24" s="201">
        <v>29</v>
      </c>
      <c r="D24" s="201">
        <v>162</v>
      </c>
      <c r="E24" s="201">
        <f>D24/C24</f>
        <v>5.5862068965517242</v>
      </c>
      <c r="F24" s="201">
        <v>0</v>
      </c>
      <c r="G24" s="199">
        <f>F24/C24</f>
        <v>0</v>
      </c>
      <c r="I24" s="199">
        <f t="shared" si="13"/>
        <v>1</v>
      </c>
      <c r="J24" s="201">
        <v>12</v>
      </c>
      <c r="K24" s="201">
        <v>12</v>
      </c>
      <c r="L24" s="201">
        <v>58</v>
      </c>
      <c r="M24" s="201">
        <f>L24/K24</f>
        <v>4.833333333333333</v>
      </c>
      <c r="N24" s="201">
        <v>0</v>
      </c>
      <c r="O24" s="199">
        <f t="shared" si="14"/>
        <v>0</v>
      </c>
      <c r="R24" s="193" t="s">
        <v>130</v>
      </c>
      <c r="S24" s="199">
        <f t="shared" si="15"/>
        <v>4.7018348623853214E-2</v>
      </c>
      <c r="T24" s="199">
        <f t="shared" si="16"/>
        <v>3.39943342776204E-2</v>
      </c>
      <c r="U24" s="199">
        <f t="shared" si="17"/>
        <v>6.0291060291060294E-2</v>
      </c>
      <c r="W24" s="201">
        <f t="shared" si="18"/>
        <v>22</v>
      </c>
      <c r="X24" s="201">
        <f t="shared" si="19"/>
        <v>34</v>
      </c>
      <c r="Y24" s="203"/>
      <c r="Z24" s="203"/>
      <c r="AA24" s="203"/>
      <c r="AB24" s="203"/>
      <c r="AC24" s="193" t="s">
        <v>23</v>
      </c>
      <c r="AD24" s="193"/>
      <c r="AE24" s="201">
        <v>8</v>
      </c>
      <c r="AF24" s="201">
        <v>28</v>
      </c>
      <c r="AG24" s="201">
        <f>AF24/AE24</f>
        <v>3.5</v>
      </c>
      <c r="AH24" s="201">
        <v>0</v>
      </c>
      <c r="AI24" s="199">
        <f>AH24/AE24</f>
        <v>0</v>
      </c>
      <c r="AK24" s="199">
        <f t="shared" si="20"/>
        <v>0.5</v>
      </c>
      <c r="AL24" s="201">
        <v>4</v>
      </c>
      <c r="AM24" s="201">
        <v>2</v>
      </c>
      <c r="AN24" s="201">
        <v>17</v>
      </c>
      <c r="AO24" s="201">
        <f>AN24/AM24</f>
        <v>8.5</v>
      </c>
      <c r="AP24" s="201">
        <v>0</v>
      </c>
      <c r="AQ24" s="199">
        <f t="shared" si="21"/>
        <v>0</v>
      </c>
      <c r="AU24" s="199" t="e">
        <f>(#REF!+AL24)/(#REF!+AK30)</f>
        <v>#REF!</v>
      </c>
      <c r="AV24" s="199" t="e">
        <f>#REF!/(AL24+#REF!)</f>
        <v>#REF!</v>
      </c>
      <c r="AW24" s="199" t="e">
        <f>AL24/(#REF!+AL24)</f>
        <v>#REF!</v>
      </c>
      <c r="AY24" s="201" t="e">
        <f>(#REF!*0.1)+(AE24*6)+(AK24*0.1)+(AM24*6)</f>
        <v>#REF!</v>
      </c>
      <c r="AZ24" s="201" t="e">
        <f>(#REF!*0.1)+(AE24*6)+(AJ24*1)+(AK24*0.1)+(AM24*6)</f>
        <v>#REF!</v>
      </c>
    </row>
    <row r="25" spans="1:52" x14ac:dyDescent="0.15">
      <c r="A25" s="193" t="s">
        <v>2373</v>
      </c>
      <c r="B25" s="211"/>
      <c r="C25" s="201"/>
      <c r="D25" s="201"/>
      <c r="E25" s="201" t="e">
        <f>D25/C25</f>
        <v>#DIV/0!</v>
      </c>
      <c r="F25" s="201"/>
      <c r="G25" s="199" t="e">
        <f>F25/C25</f>
        <v>#DIV/0!</v>
      </c>
      <c r="I25" s="199" t="e">
        <f t="shared" si="13"/>
        <v>#DIV/0!</v>
      </c>
      <c r="J25" s="201"/>
      <c r="K25" s="201"/>
      <c r="L25" s="201"/>
      <c r="M25" s="201" t="e">
        <f>L25/K25</f>
        <v>#DIV/0!</v>
      </c>
      <c r="N25" s="201"/>
      <c r="O25" s="199" t="e">
        <f t="shared" si="14"/>
        <v>#DIV/0!</v>
      </c>
      <c r="R25" s="193" t="s">
        <v>2375</v>
      </c>
      <c r="S25" s="199">
        <f t="shared" si="15"/>
        <v>0</v>
      </c>
      <c r="T25" s="199">
        <f t="shared" si="16"/>
        <v>0</v>
      </c>
      <c r="U25" s="199">
        <f t="shared" si="17"/>
        <v>0</v>
      </c>
      <c r="W25" s="201">
        <f t="shared" si="18"/>
        <v>0</v>
      </c>
      <c r="X25" s="201">
        <f t="shared" si="19"/>
        <v>0</v>
      </c>
      <c r="Y25" s="203"/>
      <c r="Z25" s="203"/>
      <c r="AA25" s="203"/>
      <c r="AB25" s="203"/>
      <c r="AC25" s="193" t="s">
        <v>24</v>
      </c>
      <c r="AD25" s="193"/>
      <c r="AE25" s="201"/>
      <c r="AF25" s="201"/>
      <c r="AG25" s="201" t="e">
        <f>AF25/AE25</f>
        <v>#DIV/0!</v>
      </c>
      <c r="AH25" s="201">
        <v>0</v>
      </c>
      <c r="AI25" s="199" t="e">
        <f>AH25/AE25</f>
        <v>#DIV/0!</v>
      </c>
      <c r="AK25" s="199" t="e">
        <f t="shared" si="20"/>
        <v>#DIV/0!</v>
      </c>
      <c r="AL25" s="201"/>
      <c r="AM25" s="201"/>
      <c r="AN25" s="201"/>
      <c r="AO25" s="201" t="e">
        <f>AN25/AM25</f>
        <v>#DIV/0!</v>
      </c>
      <c r="AP25" s="201">
        <v>0</v>
      </c>
      <c r="AQ25" s="199" t="e">
        <f t="shared" si="21"/>
        <v>#DIV/0!</v>
      </c>
      <c r="AU25" s="199" t="e">
        <f>(#REF!+AL25)/(#REF!+AL31)</f>
        <v>#REF!</v>
      </c>
      <c r="AV25" s="199" t="e">
        <f>#REF!/(AL25+#REF!)</f>
        <v>#REF!</v>
      </c>
      <c r="AW25" s="199" t="e">
        <f>AL25/(#REF!+AL25)</f>
        <v>#REF!</v>
      </c>
      <c r="AY25" s="201" t="e">
        <f>(#REF!*0.1)+(AE25*6)+(AK25*0.1)+(AM25*6)</f>
        <v>#REF!</v>
      </c>
      <c r="AZ25" s="201" t="e">
        <f>(#REF!*0.1)+(AE25*6)+(AJ25*1)+(AK25*0.1)+(AM25*6)</f>
        <v>#REF!</v>
      </c>
    </row>
    <row r="26" spans="1:52" x14ac:dyDescent="0.15">
      <c r="A26" s="193" t="s">
        <v>2374</v>
      </c>
      <c r="B26" s="211"/>
      <c r="C26" s="201"/>
      <c r="D26" s="201"/>
      <c r="E26" s="201" t="e">
        <f>D26/C26</f>
        <v>#DIV/0!</v>
      </c>
      <c r="F26" s="201"/>
      <c r="G26" s="199" t="e">
        <f>F26/C26</f>
        <v>#DIV/0!</v>
      </c>
      <c r="I26" s="199" t="e">
        <f t="shared" si="13"/>
        <v>#DIV/0!</v>
      </c>
      <c r="J26" s="201"/>
      <c r="K26" s="201"/>
      <c r="L26" s="201"/>
      <c r="M26" s="201" t="e">
        <f>L26/K26</f>
        <v>#DIV/0!</v>
      </c>
      <c r="N26" s="201"/>
      <c r="O26" s="199" t="e">
        <f t="shared" si="14"/>
        <v>#DIV/0!</v>
      </c>
      <c r="R26" s="193" t="s">
        <v>2376</v>
      </c>
      <c r="S26" s="199">
        <f t="shared" si="15"/>
        <v>0</v>
      </c>
      <c r="T26" s="199">
        <f t="shared" si="16"/>
        <v>0</v>
      </c>
      <c r="U26" s="199">
        <f t="shared" si="17"/>
        <v>0</v>
      </c>
      <c r="W26" s="201">
        <f t="shared" si="18"/>
        <v>0</v>
      </c>
      <c r="X26" s="201">
        <f t="shared" si="19"/>
        <v>0</v>
      </c>
      <c r="Y26" s="203"/>
      <c r="Z26" s="203"/>
      <c r="AA26" s="203"/>
      <c r="AB26" s="203"/>
      <c r="AC26" s="193" t="s">
        <v>70</v>
      </c>
      <c r="AD26" s="193"/>
      <c r="AE26" s="201"/>
      <c r="AF26" s="201"/>
      <c r="AG26" s="201" t="e">
        <f>AF26/AE26</f>
        <v>#DIV/0!</v>
      </c>
      <c r="AH26" s="201"/>
      <c r="AI26" s="199" t="e">
        <f>AH26/AE26</f>
        <v>#DIV/0!</v>
      </c>
      <c r="AK26" s="199" t="e">
        <f t="shared" si="20"/>
        <v>#DIV/0!</v>
      </c>
      <c r="AL26" s="201"/>
      <c r="AM26" s="201"/>
      <c r="AN26" s="201"/>
      <c r="AO26" s="201"/>
      <c r="AP26" s="201">
        <f>(AF26*0.1)+(AH26*6)+(AM26*0.1)+(AO26*6)</f>
        <v>0</v>
      </c>
      <c r="AQ26" s="199" t="e">
        <f t="shared" si="21"/>
        <v>#DIV/0!</v>
      </c>
      <c r="AU26" s="199" t="e">
        <f>(#REF!+AL26)/(#REF!+AL32)</f>
        <v>#REF!</v>
      </c>
      <c r="AV26" s="199" t="e">
        <f>#REF!/(AL26+#REF!)</f>
        <v>#REF!</v>
      </c>
      <c r="AW26" s="199" t="e">
        <f>AL26/(#REF!+AL26)</f>
        <v>#REF!</v>
      </c>
      <c r="AY26" s="201" t="e">
        <f>(#REF!*0.1)+(AE26*6)+(AI26*1)+(AJ26*0.1)+(AL26*6)</f>
        <v>#REF!</v>
      </c>
      <c r="AZ26" s="201" t="e">
        <f>(#REF!*0.1)+(AE26*6)+(AJ26*1)+(AK26*0.1)+(AM26*6)</f>
        <v>#REF!</v>
      </c>
    </row>
    <row r="27" spans="1:52" x14ac:dyDescent="0.15">
      <c r="A27" s="200" t="s">
        <v>44</v>
      </c>
      <c r="B27" s="200"/>
      <c r="C27" s="200">
        <f>SUM(C22:C26)</f>
        <v>329</v>
      </c>
      <c r="D27" s="200">
        <f t="shared" ref="D27:F27" si="22">SUM(D22:D26)</f>
        <v>1739</v>
      </c>
      <c r="E27" s="200"/>
      <c r="F27" s="200">
        <f t="shared" si="22"/>
        <v>12</v>
      </c>
      <c r="G27" s="200"/>
      <c r="H27" s="200"/>
      <c r="I27" s="200"/>
      <c r="J27" s="200">
        <f>SUM(J22:J26)</f>
        <v>43</v>
      </c>
      <c r="K27" s="200">
        <f t="shared" ref="K27:N27" si="23">SUM(K22:K26)</f>
        <v>38</v>
      </c>
      <c r="L27" s="200">
        <f t="shared" si="23"/>
        <v>252</v>
      </c>
      <c r="M27" s="200"/>
      <c r="N27" s="200">
        <f t="shared" si="23"/>
        <v>2</v>
      </c>
      <c r="O27" s="200"/>
      <c r="AC27" s="200" t="s">
        <v>44</v>
      </c>
      <c r="AD27" s="200"/>
      <c r="AE27" s="200">
        <f>SUM(AE22:AE26)</f>
        <v>304</v>
      </c>
      <c r="AF27" s="200">
        <f t="shared" ref="AF27" si="24">SUM(AF22:AF26)</f>
        <v>1513</v>
      </c>
      <c r="AG27" s="200"/>
      <c r="AH27" s="200">
        <f t="shared" ref="AH27" si="25">SUM(AH22:AH26)</f>
        <v>13</v>
      </c>
      <c r="AI27" s="200"/>
      <c r="AJ27" s="200"/>
      <c r="AK27" s="200"/>
      <c r="AL27" s="200">
        <f>SUM(AL22:AL26)</f>
        <v>98</v>
      </c>
      <c r="AM27" s="200">
        <f t="shared" ref="AM27:AN27" si="26">SUM(AM22:AM26)</f>
        <v>72</v>
      </c>
      <c r="AN27" s="200">
        <f t="shared" si="26"/>
        <v>491</v>
      </c>
      <c r="AO27" s="200"/>
      <c r="AP27" s="200">
        <f t="shared" ref="AP27" si="27">SUM(AP22:AP26)</f>
        <v>4</v>
      </c>
      <c r="AQ27" s="200"/>
    </row>
    <row r="28" spans="1:52" x14ac:dyDescent="0.15">
      <c r="A28" s="200"/>
      <c r="B28" s="203"/>
      <c r="C28" s="203"/>
      <c r="D28" s="203"/>
      <c r="E28" s="203"/>
      <c r="F28" s="203"/>
      <c r="G28" s="203"/>
      <c r="H28" s="200"/>
      <c r="I28" s="203"/>
      <c r="J28" s="203"/>
      <c r="K28" s="203"/>
      <c r="L28" s="203"/>
      <c r="M28" s="203"/>
      <c r="N28" s="203"/>
      <c r="AC28" s="200"/>
      <c r="AD28" s="203"/>
      <c r="AE28" s="203"/>
      <c r="AF28" s="203"/>
      <c r="AG28" s="203"/>
      <c r="AH28" s="203"/>
      <c r="AI28" s="203"/>
      <c r="AJ28" s="200"/>
      <c r="AK28" s="203"/>
      <c r="AL28" s="203"/>
      <c r="AM28" s="203"/>
      <c r="AN28" s="203"/>
      <c r="AO28" s="203"/>
      <c r="AP28" s="203"/>
    </row>
    <row r="29" spans="1:52" x14ac:dyDescent="0.15">
      <c r="B29" s="203"/>
      <c r="C29" s="203"/>
      <c r="D29" s="203"/>
      <c r="E29" s="203"/>
      <c r="F29" s="203"/>
      <c r="G29" s="203"/>
      <c r="H29" s="203"/>
      <c r="I29" s="203"/>
      <c r="J29" s="203"/>
      <c r="K29" s="203"/>
      <c r="L29" s="203"/>
      <c r="M29" s="203"/>
      <c r="AD29" s="203"/>
      <c r="AE29" s="203"/>
      <c r="AF29" s="203"/>
      <c r="AG29" s="203"/>
      <c r="AH29" s="203"/>
      <c r="AI29" s="203"/>
      <c r="AJ29" s="203"/>
      <c r="AK29" s="203"/>
      <c r="AL29" s="203"/>
      <c r="AM29" s="203"/>
      <c r="AN29" s="203"/>
      <c r="AO29" s="203"/>
    </row>
    <row r="30" spans="1:52" x14ac:dyDescent="0.15">
      <c r="A30" s="475" t="s">
        <v>52</v>
      </c>
      <c r="B30" s="475"/>
      <c r="C30" s="475"/>
      <c r="D30" s="475"/>
      <c r="E30" s="475"/>
      <c r="F30" s="475"/>
      <c r="G30" s="475"/>
      <c r="H30" s="203"/>
      <c r="I30" s="203"/>
      <c r="J30" s="475" t="s">
        <v>49</v>
      </c>
      <c r="K30" s="475"/>
      <c r="L30" s="475"/>
      <c r="M30" s="475"/>
      <c r="N30" s="475"/>
      <c r="R30" s="475" t="s">
        <v>50</v>
      </c>
      <c r="S30" s="475"/>
      <c r="T30" s="475"/>
      <c r="V30" s="475" t="s">
        <v>51</v>
      </c>
      <c r="W30" s="477"/>
      <c r="AC30" s="475" t="s">
        <v>52</v>
      </c>
      <c r="AD30" s="475"/>
      <c r="AE30" s="475"/>
      <c r="AF30" s="475"/>
      <c r="AG30" s="475"/>
      <c r="AH30" s="475"/>
      <c r="AI30" s="475"/>
      <c r="AJ30" s="203"/>
      <c r="AK30" s="203"/>
      <c r="AL30" s="475" t="s">
        <v>49</v>
      </c>
      <c r="AM30" s="475"/>
      <c r="AN30" s="475"/>
      <c r="AO30" s="475"/>
      <c r="AP30" s="475"/>
      <c r="AT30" s="475" t="s">
        <v>50</v>
      </c>
      <c r="AU30" s="475"/>
      <c r="AV30" s="475"/>
      <c r="AX30" s="475" t="s">
        <v>51</v>
      </c>
      <c r="AY30" s="477"/>
    </row>
    <row r="31" spans="1:52" x14ac:dyDescent="0.15">
      <c r="A31" s="200" t="s">
        <v>25</v>
      </c>
      <c r="B31" s="200" t="s">
        <v>66</v>
      </c>
      <c r="C31" s="200" t="s">
        <v>34</v>
      </c>
      <c r="D31" s="200" t="s">
        <v>17</v>
      </c>
      <c r="E31" s="200" t="s">
        <v>18</v>
      </c>
      <c r="F31" s="200" t="s">
        <v>19</v>
      </c>
      <c r="G31" s="200" t="s">
        <v>20</v>
      </c>
      <c r="H31" s="200" t="s">
        <v>6</v>
      </c>
      <c r="I31" s="200" t="s">
        <v>53</v>
      </c>
      <c r="K31" s="200" t="s">
        <v>10</v>
      </c>
      <c r="L31" s="200" t="s">
        <v>11</v>
      </c>
      <c r="M31" s="200" t="s">
        <v>12</v>
      </c>
      <c r="N31" s="200" t="s">
        <v>26</v>
      </c>
      <c r="O31" s="200" t="s">
        <v>7</v>
      </c>
      <c r="R31" s="200" t="s">
        <v>25</v>
      </c>
      <c r="S31" s="200" t="s">
        <v>47</v>
      </c>
      <c r="T31" s="200" t="s">
        <v>45</v>
      </c>
      <c r="U31" s="200" t="s">
        <v>46</v>
      </c>
      <c r="W31" s="200" t="s">
        <v>14</v>
      </c>
      <c r="X31" s="200" t="s">
        <v>21</v>
      </c>
      <c r="Y31" s="200"/>
      <c r="Z31" s="200"/>
      <c r="AC31" s="200" t="s">
        <v>25</v>
      </c>
      <c r="AD31" s="200" t="s">
        <v>66</v>
      </c>
      <c r="AE31" s="200" t="s">
        <v>34</v>
      </c>
      <c r="AF31" s="200" t="s">
        <v>17</v>
      </c>
      <c r="AG31" s="200" t="s">
        <v>18</v>
      </c>
      <c r="AH31" s="200" t="s">
        <v>19</v>
      </c>
      <c r="AI31" s="200" t="s">
        <v>20</v>
      </c>
      <c r="AJ31" s="200" t="s">
        <v>6</v>
      </c>
      <c r="AK31" s="200" t="s">
        <v>53</v>
      </c>
      <c r="AM31" s="200" t="s">
        <v>10</v>
      </c>
      <c r="AN31" s="200" t="s">
        <v>11</v>
      </c>
      <c r="AO31" s="200" t="s">
        <v>12</v>
      </c>
      <c r="AP31" s="200" t="s">
        <v>26</v>
      </c>
      <c r="AQ31" s="200" t="s">
        <v>7</v>
      </c>
      <c r="AU31" s="200" t="s">
        <v>47</v>
      </c>
      <c r="AV31" s="200" t="s">
        <v>45</v>
      </c>
      <c r="AW31" s="200" t="s">
        <v>46</v>
      </c>
      <c r="AY31" s="200" t="s">
        <v>14</v>
      </c>
      <c r="AZ31" s="200" t="s">
        <v>21</v>
      </c>
    </row>
    <row r="32" spans="1:52" x14ac:dyDescent="0.15">
      <c r="A32" s="193" t="s">
        <v>905</v>
      </c>
      <c r="B32" s="201">
        <v>16</v>
      </c>
      <c r="C32" s="199">
        <f>E32/D32</f>
        <v>0.62666666666666671</v>
      </c>
      <c r="D32" s="201">
        <v>75</v>
      </c>
      <c r="E32" s="201">
        <v>47</v>
      </c>
      <c r="F32" s="201">
        <v>760</v>
      </c>
      <c r="G32" s="201">
        <f t="shared" ref="G32:G37" si="28">F32/E32</f>
        <v>16.170212765957448</v>
      </c>
      <c r="H32" s="201">
        <v>7</v>
      </c>
      <c r="I32" s="199">
        <f>H32/E32</f>
        <v>0.14893617021276595</v>
      </c>
      <c r="K32" s="201">
        <v>0</v>
      </c>
      <c r="L32" s="201">
        <v>0</v>
      </c>
      <c r="M32" s="213" t="e">
        <f t="shared" ref="M32:M37" si="29">L32/K32</f>
        <v>#DIV/0!</v>
      </c>
      <c r="N32" s="201">
        <v>0</v>
      </c>
      <c r="O32" s="199" t="e">
        <f>N32/K32</f>
        <v>#DIV/0!</v>
      </c>
      <c r="R32" s="193" t="s">
        <v>477</v>
      </c>
      <c r="S32" s="214">
        <f>(D32+K32)/($C$27+$K$27+$M$17+$D$47+$K$47)</f>
        <v>0.10533707865168539</v>
      </c>
      <c r="T32" s="214">
        <f>D32/($D$17)</f>
        <v>0.21551724137931033</v>
      </c>
      <c r="U32" s="214">
        <f>K32/($M$17+$C$27+$K$38+$K$47)</f>
        <v>0</v>
      </c>
      <c r="W32" s="201">
        <f>(F32*0.1)+(H32*6)+(L32*0.1)+(N32*6)</f>
        <v>118</v>
      </c>
      <c r="X32" s="201">
        <f>(E32*1)+(F32*0.1)+(H32*6)+(L32*0.1)+(N32*6)</f>
        <v>165</v>
      </c>
      <c r="Y32" s="203"/>
      <c r="Z32" s="203"/>
      <c r="AC32" s="193" t="s">
        <v>71</v>
      </c>
      <c r="AD32" s="193"/>
      <c r="AE32" s="199">
        <f>AG32/AF32</f>
        <v>0.60747663551401865</v>
      </c>
      <c r="AF32" s="201">
        <v>107</v>
      </c>
      <c r="AG32" s="201">
        <v>65</v>
      </c>
      <c r="AH32" s="201">
        <v>710</v>
      </c>
      <c r="AI32" s="201">
        <f t="shared" ref="AI32:AI36" si="30">AH32/AG32</f>
        <v>10.923076923076923</v>
      </c>
      <c r="AJ32" s="201">
        <v>6</v>
      </c>
      <c r="AK32" s="199">
        <f>AJ32/AG32</f>
        <v>9.2307692307692313E-2</v>
      </c>
      <c r="AM32" s="201">
        <v>0</v>
      </c>
      <c r="AN32" s="201">
        <v>0</v>
      </c>
      <c r="AO32" s="213" t="e">
        <f t="shared" ref="AO32:AO37" si="31">AN32/AM32</f>
        <v>#DIV/0!</v>
      </c>
      <c r="AP32" s="201">
        <v>0</v>
      </c>
      <c r="AQ32" s="199" t="e">
        <f>AP32/AM32</f>
        <v>#DIV/0!</v>
      </c>
      <c r="AU32" s="214" t="e">
        <f>(#REF!+AJ32)/(#REF!+AJ35)</f>
        <v>#REF!</v>
      </c>
      <c r="AV32" s="214" t="e">
        <f>#REF!/(AJ32+#REF!)</f>
        <v>#REF!</v>
      </c>
      <c r="AW32" s="214" t="e">
        <f>AJ32/(#REF!+AJ32)</f>
        <v>#REF!</v>
      </c>
      <c r="AY32" s="201">
        <f>(AH32*0.1)+(AJ32*6)+(AN32*0.1)+(AP32*6)</f>
        <v>107</v>
      </c>
      <c r="AZ32" s="201">
        <f>(AG32*1)+(AH32*0.1)+(AJ32*6)+(AN32*0.1)+(AP32*6)</f>
        <v>172</v>
      </c>
    </row>
    <row r="33" spans="1:52" x14ac:dyDescent="0.15">
      <c r="A33" s="193" t="s">
        <v>906</v>
      </c>
      <c r="B33" s="201">
        <v>16</v>
      </c>
      <c r="C33" s="199">
        <f t="shared" ref="C33:C37" si="32">E33/D33</f>
        <v>0.7567567567567568</v>
      </c>
      <c r="D33" s="201">
        <v>37</v>
      </c>
      <c r="E33" s="201">
        <v>28</v>
      </c>
      <c r="F33" s="201">
        <v>311</v>
      </c>
      <c r="G33" s="201">
        <f t="shared" si="28"/>
        <v>11.107142857142858</v>
      </c>
      <c r="H33" s="201">
        <v>3</v>
      </c>
      <c r="I33" s="199">
        <f t="shared" ref="I33:I37" si="33">H33/E33</f>
        <v>0.10714285714285714</v>
      </c>
      <c r="K33" s="201">
        <v>10</v>
      </c>
      <c r="L33" s="201">
        <v>74</v>
      </c>
      <c r="M33" s="213">
        <f t="shared" si="29"/>
        <v>7.4</v>
      </c>
      <c r="N33" s="201">
        <v>1</v>
      </c>
      <c r="O33" s="199">
        <f t="shared" ref="O33:O37" si="34">N33/K33</f>
        <v>0.1</v>
      </c>
      <c r="R33" s="193" t="s">
        <v>131</v>
      </c>
      <c r="S33" s="214">
        <f t="shared" ref="S33:S37" si="35">(D33+K33)/($C$27+$K$27+$M$17+$D$47+$K$47)</f>
        <v>6.6011235955056174E-2</v>
      </c>
      <c r="T33" s="214">
        <f t="shared" ref="T33:T37" si="36">D33/($D$17)</f>
        <v>0.10632183908045977</v>
      </c>
      <c r="U33" s="214">
        <f t="shared" ref="U33:U37" si="37">K33/($M$17+$C$27+$K$38+$K$47)</f>
        <v>2.0790020790020791E-2</v>
      </c>
      <c r="W33" s="201">
        <f t="shared" ref="W33:W37" si="38">(F33*0.1)+(H33*6)+(L33*0.1)+(N33*6)</f>
        <v>62.5</v>
      </c>
      <c r="X33" s="201">
        <f t="shared" ref="X33:X37" si="39">(E33*1)+(F33*0.1)+(H33*6)+(L33*0.1)+(N33*6)</f>
        <v>90.5</v>
      </c>
      <c r="Y33" s="203"/>
      <c r="Z33" s="203"/>
      <c r="AC33" s="193" t="s">
        <v>27</v>
      </c>
      <c r="AD33" s="193"/>
      <c r="AE33" s="199">
        <f t="shared" ref="AE33:AE37" si="40">AG33/AF33</f>
        <v>0.6333333333333333</v>
      </c>
      <c r="AF33" s="201">
        <v>120</v>
      </c>
      <c r="AG33" s="201">
        <v>76</v>
      </c>
      <c r="AH33" s="201">
        <v>892</v>
      </c>
      <c r="AI33" s="201">
        <f t="shared" si="30"/>
        <v>11.736842105263158</v>
      </c>
      <c r="AJ33" s="201">
        <v>5</v>
      </c>
      <c r="AK33" s="199">
        <f t="shared" ref="AK33:AK37" si="41">AJ33/AG33</f>
        <v>6.5789473684210523E-2</v>
      </c>
      <c r="AM33" s="201">
        <v>12</v>
      </c>
      <c r="AN33" s="201">
        <v>108</v>
      </c>
      <c r="AO33" s="213">
        <f t="shared" si="31"/>
        <v>9</v>
      </c>
      <c r="AP33" s="201">
        <v>0</v>
      </c>
      <c r="AQ33" s="199">
        <f t="shared" ref="AQ33:AQ37" si="42">AP33/AM33</f>
        <v>0</v>
      </c>
      <c r="AU33" s="214" t="e">
        <f>(#REF!+AJ33)/(#REF!+AJ36)</f>
        <v>#REF!</v>
      </c>
      <c r="AV33" s="214" t="e">
        <f>#REF!/(AJ33+#REF!)</f>
        <v>#REF!</v>
      </c>
      <c r="AW33" s="214" t="e">
        <f>AJ33/(#REF!+AJ33)</f>
        <v>#REF!</v>
      </c>
      <c r="AY33" s="201">
        <f>(AH33*0.1)+(AJ33*6)+(AN33*0.1)+(AP33*6)</f>
        <v>130</v>
      </c>
      <c r="AZ33" s="201">
        <f>(AG33*1)+(AH33*0.1)+(AJ33*6)+(AN33*0.1)+(AP33*6)</f>
        <v>206</v>
      </c>
    </row>
    <row r="34" spans="1:52" x14ac:dyDescent="0.15">
      <c r="A34" s="193" t="s">
        <v>2377</v>
      </c>
      <c r="B34" s="201">
        <v>16</v>
      </c>
      <c r="C34" s="199">
        <f t="shared" si="32"/>
        <v>0.64</v>
      </c>
      <c r="D34" s="201">
        <v>75</v>
      </c>
      <c r="E34" s="201">
        <v>48</v>
      </c>
      <c r="F34" s="201">
        <v>458</v>
      </c>
      <c r="G34" s="201">
        <f t="shared" si="28"/>
        <v>9.5416666666666661</v>
      </c>
      <c r="H34" s="201">
        <v>3</v>
      </c>
      <c r="I34" s="199">
        <f t="shared" si="33"/>
        <v>6.25E-2</v>
      </c>
      <c r="K34" s="201">
        <v>1</v>
      </c>
      <c r="L34" s="201">
        <v>8</v>
      </c>
      <c r="M34" s="213">
        <f t="shared" si="29"/>
        <v>8</v>
      </c>
      <c r="N34" s="201">
        <v>0</v>
      </c>
      <c r="O34" s="199">
        <f t="shared" si="34"/>
        <v>0</v>
      </c>
      <c r="R34" s="193" t="s">
        <v>2378</v>
      </c>
      <c r="S34" s="214">
        <f t="shared" si="35"/>
        <v>0.10674157303370786</v>
      </c>
      <c r="T34" s="214">
        <f t="shared" si="36"/>
        <v>0.21551724137931033</v>
      </c>
      <c r="U34" s="214">
        <f t="shared" si="37"/>
        <v>2.0790020790020791E-3</v>
      </c>
      <c r="W34" s="201">
        <f t="shared" si="38"/>
        <v>64.600000000000009</v>
      </c>
      <c r="X34" s="201">
        <f t="shared" si="39"/>
        <v>112.60000000000001</v>
      </c>
      <c r="Y34" s="203"/>
      <c r="Z34" s="203"/>
      <c r="AC34" s="193" t="s">
        <v>28</v>
      </c>
      <c r="AD34" s="193"/>
      <c r="AE34" s="199">
        <f t="shared" si="40"/>
        <v>0.55000000000000004</v>
      </c>
      <c r="AF34" s="201">
        <v>40</v>
      </c>
      <c r="AG34" s="201">
        <v>22</v>
      </c>
      <c r="AH34" s="201">
        <v>325</v>
      </c>
      <c r="AI34" s="201">
        <f t="shared" si="30"/>
        <v>14.772727272727273</v>
      </c>
      <c r="AJ34" s="201">
        <v>2</v>
      </c>
      <c r="AK34" s="199">
        <f t="shared" si="41"/>
        <v>9.0909090909090912E-2</v>
      </c>
      <c r="AM34" s="201">
        <v>5</v>
      </c>
      <c r="AN34" s="201">
        <v>20</v>
      </c>
      <c r="AO34" s="213">
        <f t="shared" si="31"/>
        <v>4</v>
      </c>
      <c r="AP34" s="201">
        <v>0</v>
      </c>
      <c r="AQ34" s="199">
        <f t="shared" si="42"/>
        <v>0</v>
      </c>
      <c r="AU34" s="214" t="e">
        <f>(#REF!+AJ34)/(#REF!+AJ37)</f>
        <v>#REF!</v>
      </c>
      <c r="AV34" s="214" t="e">
        <f>#REF!/(AJ34+#REF!)</f>
        <v>#REF!</v>
      </c>
      <c r="AW34" s="214" t="e">
        <f>AJ34/(#REF!+AJ34)</f>
        <v>#REF!</v>
      </c>
      <c r="AY34" s="201">
        <f>(AH34*0.1)+(AJ34*6)+(AN34*0.1)+(AP34*6)</f>
        <v>46.5</v>
      </c>
      <c r="AZ34" s="201">
        <f>(AG34*1)+(AH34*0.1)+(AJ34*6)+(AN34*0.1)+(AP34*6)</f>
        <v>68.5</v>
      </c>
    </row>
    <row r="35" spans="1:52" x14ac:dyDescent="0.15">
      <c r="A35" s="193" t="s">
        <v>908</v>
      </c>
      <c r="B35" s="201">
        <v>7</v>
      </c>
      <c r="C35" s="199">
        <f t="shared" si="32"/>
        <v>0.47058823529411764</v>
      </c>
      <c r="D35" s="201">
        <v>17</v>
      </c>
      <c r="E35" s="201">
        <v>8</v>
      </c>
      <c r="F35" s="201">
        <v>62</v>
      </c>
      <c r="G35" s="201">
        <f t="shared" si="28"/>
        <v>7.75</v>
      </c>
      <c r="H35" s="201">
        <v>0</v>
      </c>
      <c r="I35" s="199">
        <f t="shared" si="33"/>
        <v>0</v>
      </c>
      <c r="K35" s="201">
        <v>0</v>
      </c>
      <c r="L35" s="201">
        <v>0</v>
      </c>
      <c r="M35" s="213" t="e">
        <f t="shared" si="29"/>
        <v>#DIV/0!</v>
      </c>
      <c r="N35" s="201">
        <v>0</v>
      </c>
      <c r="O35" s="199" t="e">
        <f t="shared" si="34"/>
        <v>#DIV/0!</v>
      </c>
      <c r="R35" s="193" t="s">
        <v>474</v>
      </c>
      <c r="S35" s="214">
        <f t="shared" si="35"/>
        <v>2.3876404494382022E-2</v>
      </c>
      <c r="T35" s="214">
        <f t="shared" si="36"/>
        <v>4.8850574712643681E-2</v>
      </c>
      <c r="U35" s="214">
        <f t="shared" si="37"/>
        <v>0</v>
      </c>
      <c r="W35" s="201">
        <f t="shared" si="38"/>
        <v>6.2</v>
      </c>
      <c r="X35" s="201">
        <f t="shared" si="39"/>
        <v>14.2</v>
      </c>
      <c r="Y35" s="203"/>
      <c r="Z35" s="203"/>
      <c r="AC35" s="193" t="s">
        <v>29</v>
      </c>
      <c r="AD35" s="193"/>
      <c r="AE35" s="199">
        <f t="shared" si="40"/>
        <v>0.66206896551724137</v>
      </c>
      <c r="AF35" s="201">
        <v>145</v>
      </c>
      <c r="AG35" s="201">
        <v>96</v>
      </c>
      <c r="AH35" s="201">
        <v>1098</v>
      </c>
      <c r="AI35" s="201">
        <f t="shared" si="30"/>
        <v>11.4375</v>
      </c>
      <c r="AJ35" s="201">
        <v>7</v>
      </c>
      <c r="AK35" s="199">
        <f t="shared" si="41"/>
        <v>7.2916666666666671E-2</v>
      </c>
      <c r="AM35" s="201">
        <v>0</v>
      </c>
      <c r="AN35" s="201">
        <v>0</v>
      </c>
      <c r="AO35" s="213" t="e">
        <f t="shared" si="31"/>
        <v>#DIV/0!</v>
      </c>
      <c r="AP35" s="201">
        <v>0</v>
      </c>
      <c r="AQ35" s="199" t="e">
        <f t="shared" si="42"/>
        <v>#DIV/0!</v>
      </c>
      <c r="AU35" s="214" t="e">
        <f>(#REF!+AJ35)/(#REF!+AJ38)</f>
        <v>#REF!</v>
      </c>
      <c r="AV35" s="214" t="e">
        <f>#REF!/(AJ35+#REF!)</f>
        <v>#REF!</v>
      </c>
      <c r="AW35" s="214" t="e">
        <f>AJ35/(#REF!+AJ35)</f>
        <v>#REF!</v>
      </c>
      <c r="AY35" s="201">
        <f>(AH35*0.1)+(AJ35*6)+(AN35*0.1)+(AP35*6)</f>
        <v>151.80000000000001</v>
      </c>
      <c r="AZ35" s="201">
        <f>(AG35*1)+(AH35*0.1)+(AJ35*6)+(AN35*0.1)+(AP35*6)</f>
        <v>247.8</v>
      </c>
    </row>
    <row r="36" spans="1:52" x14ac:dyDescent="0.15">
      <c r="A36" s="193" t="s">
        <v>2126</v>
      </c>
      <c r="B36" s="201">
        <v>12</v>
      </c>
      <c r="C36" s="199">
        <f t="shared" si="32"/>
        <v>0.60563380281690138</v>
      </c>
      <c r="D36" s="201">
        <v>71</v>
      </c>
      <c r="E36" s="201">
        <v>43</v>
      </c>
      <c r="F36" s="201">
        <v>441</v>
      </c>
      <c r="G36" s="201">
        <f t="shared" si="28"/>
        <v>10.255813953488373</v>
      </c>
      <c r="H36" s="201">
        <v>4</v>
      </c>
      <c r="I36" s="199">
        <f t="shared" si="33"/>
        <v>9.3023255813953487E-2</v>
      </c>
      <c r="K36" s="201"/>
      <c r="L36" s="201"/>
      <c r="M36" s="213" t="e">
        <f t="shared" si="29"/>
        <v>#DIV/0!</v>
      </c>
      <c r="N36" s="201">
        <v>0</v>
      </c>
      <c r="O36" s="199" t="e">
        <f t="shared" si="34"/>
        <v>#DIV/0!</v>
      </c>
      <c r="R36" s="193" t="s">
        <v>2379</v>
      </c>
      <c r="S36" s="214">
        <f t="shared" si="35"/>
        <v>9.9719101123595499E-2</v>
      </c>
      <c r="T36" s="214">
        <f t="shared" si="36"/>
        <v>0.20402298850574713</v>
      </c>
      <c r="U36" s="214">
        <f t="shared" si="37"/>
        <v>0</v>
      </c>
      <c r="W36" s="201">
        <f t="shared" si="38"/>
        <v>68.099999999999994</v>
      </c>
      <c r="X36" s="201">
        <f t="shared" si="39"/>
        <v>111.1</v>
      </c>
      <c r="Y36" s="203"/>
      <c r="Z36" s="203"/>
      <c r="AC36" s="193" t="s">
        <v>30</v>
      </c>
      <c r="AD36" s="193"/>
      <c r="AE36" s="199">
        <f t="shared" si="40"/>
        <v>0.6</v>
      </c>
      <c r="AF36" s="201">
        <v>10</v>
      </c>
      <c r="AG36" s="201">
        <v>6</v>
      </c>
      <c r="AH36" s="201">
        <v>100</v>
      </c>
      <c r="AI36" s="201">
        <f t="shared" si="30"/>
        <v>16.666666666666668</v>
      </c>
      <c r="AJ36" s="201">
        <v>0</v>
      </c>
      <c r="AK36" s="199">
        <f t="shared" si="41"/>
        <v>0</v>
      </c>
      <c r="AM36" s="201">
        <v>0</v>
      </c>
      <c r="AN36" s="201">
        <v>0</v>
      </c>
      <c r="AO36" s="213" t="e">
        <f t="shared" si="31"/>
        <v>#DIV/0!</v>
      </c>
      <c r="AP36" s="201">
        <v>0</v>
      </c>
      <c r="AQ36" s="199" t="e">
        <f t="shared" si="42"/>
        <v>#DIV/0!</v>
      </c>
      <c r="AU36" s="214" t="e">
        <f>(#REF!+AJ36)/(#REF!+AI41)</f>
        <v>#REF!</v>
      </c>
      <c r="AV36" s="214" t="e">
        <f>#REF!/(AJ36+#REF!)</f>
        <v>#REF!</v>
      </c>
      <c r="AW36" s="214" t="e">
        <f>AJ36/(#REF!+AJ36)</f>
        <v>#REF!</v>
      </c>
      <c r="AY36" s="201">
        <f>(AH36*0.1)+(AJ36*6)+(AN36*0.1)+(AP36*6)</f>
        <v>10</v>
      </c>
      <c r="AZ36" s="201">
        <f>(AG36*1)+(AH36*0.1)+(AJ36*6)+(AN36*0.1)+(AP36*6)</f>
        <v>16</v>
      </c>
    </row>
    <row r="37" spans="1:52" x14ac:dyDescent="0.15">
      <c r="A37" s="193" t="s">
        <v>2127</v>
      </c>
      <c r="B37" s="201">
        <v>7</v>
      </c>
      <c r="C37" s="199">
        <f t="shared" si="32"/>
        <v>0.33333333333333331</v>
      </c>
      <c r="D37" s="201">
        <v>27</v>
      </c>
      <c r="E37" s="201">
        <v>9</v>
      </c>
      <c r="F37" s="201">
        <v>133</v>
      </c>
      <c r="G37" s="201">
        <f t="shared" si="28"/>
        <v>14.777777777777779</v>
      </c>
      <c r="H37" s="201">
        <v>0</v>
      </c>
      <c r="I37" s="199">
        <f t="shared" si="33"/>
        <v>0</v>
      </c>
      <c r="K37" s="201"/>
      <c r="L37" s="201"/>
      <c r="M37" s="213" t="e">
        <f t="shared" si="29"/>
        <v>#DIV/0!</v>
      </c>
      <c r="N37" s="201">
        <v>0</v>
      </c>
      <c r="O37" s="199" t="e">
        <f t="shared" si="34"/>
        <v>#DIV/0!</v>
      </c>
      <c r="R37" s="193" t="s">
        <v>2380</v>
      </c>
      <c r="S37" s="214">
        <f t="shared" si="35"/>
        <v>3.7921348314606744E-2</v>
      </c>
      <c r="T37" s="214">
        <f t="shared" si="36"/>
        <v>7.7586206896551727E-2</v>
      </c>
      <c r="U37" s="214">
        <f t="shared" si="37"/>
        <v>0</v>
      </c>
      <c r="W37" s="201">
        <f t="shared" si="38"/>
        <v>13.3</v>
      </c>
      <c r="X37" s="201">
        <f t="shared" si="39"/>
        <v>22.3</v>
      </c>
      <c r="Y37" s="203"/>
      <c r="Z37" s="203"/>
      <c r="AC37" s="193" t="s">
        <v>72</v>
      </c>
      <c r="AD37" s="193"/>
      <c r="AE37" s="199" t="e">
        <f t="shared" si="40"/>
        <v>#DIV/0!</v>
      </c>
      <c r="AF37" s="201"/>
      <c r="AG37" s="201"/>
      <c r="AH37" s="201"/>
      <c r="AI37" s="201"/>
      <c r="AJ37" s="201"/>
      <c r="AK37" s="199" t="e">
        <f t="shared" si="41"/>
        <v>#DIV/0!</v>
      </c>
      <c r="AM37" s="201"/>
      <c r="AN37" s="201"/>
      <c r="AO37" s="213" t="e">
        <f t="shared" si="31"/>
        <v>#DIV/0!</v>
      </c>
      <c r="AP37" s="201"/>
      <c r="AQ37" s="199" t="e">
        <f t="shared" si="42"/>
        <v>#DIV/0!</v>
      </c>
      <c r="AU37" s="214" t="e">
        <f>(#REF!+AJ37)/(#REF!+AJ42)</f>
        <v>#REF!</v>
      </c>
      <c r="AV37" s="214" t="e">
        <f>#REF!/(AJ37+#REF!)</f>
        <v>#REF!</v>
      </c>
      <c r="AW37" s="214" t="e">
        <f>AJ37/(#REF!+AJ37)</f>
        <v>#REF!</v>
      </c>
      <c r="AY37" s="201"/>
      <c r="AZ37" s="201"/>
    </row>
    <row r="38" spans="1:52" x14ac:dyDescent="0.15">
      <c r="A38" s="200" t="s">
        <v>44</v>
      </c>
      <c r="B38" s="200"/>
      <c r="C38" s="196"/>
      <c r="D38" s="200">
        <f>SUM(D32:D37)</f>
        <v>302</v>
      </c>
      <c r="E38" s="200">
        <f t="shared" ref="E38:H38" si="43">SUM(E32:E37)</f>
        <v>183</v>
      </c>
      <c r="F38" s="200">
        <f t="shared" si="43"/>
        <v>2165</v>
      </c>
      <c r="G38" s="200"/>
      <c r="H38" s="200">
        <f t="shared" si="43"/>
        <v>17</v>
      </c>
      <c r="I38" s="200"/>
      <c r="J38" s="200"/>
      <c r="K38" s="200">
        <f>SUM(K32:K37)</f>
        <v>11</v>
      </c>
      <c r="L38" s="200">
        <f t="shared" ref="L38:N38" si="44">SUM(L32:L37)</f>
        <v>82</v>
      </c>
      <c r="M38" s="200"/>
      <c r="N38" s="200">
        <f t="shared" si="44"/>
        <v>1</v>
      </c>
      <c r="O38" s="200"/>
      <c r="AC38" s="200" t="s">
        <v>44</v>
      </c>
      <c r="AD38" s="200"/>
      <c r="AE38" s="196"/>
      <c r="AF38" s="200">
        <f>SUM(AF32:AF37)</f>
        <v>422</v>
      </c>
      <c r="AG38" s="200">
        <f t="shared" ref="AG38:AH38" si="45">SUM(AG32:AG37)</f>
        <v>265</v>
      </c>
      <c r="AH38" s="200">
        <f t="shared" si="45"/>
        <v>3125</v>
      </c>
      <c r="AI38" s="200"/>
      <c r="AJ38" s="200">
        <f t="shared" ref="AJ38" si="46">SUM(AJ32:AJ37)</f>
        <v>20</v>
      </c>
      <c r="AK38" s="200"/>
      <c r="AL38" s="200"/>
      <c r="AM38" s="200">
        <f>SUM(AM32:AM37)</f>
        <v>17</v>
      </c>
      <c r="AN38" s="200">
        <f t="shared" ref="AN38" si="47">SUM(AN32:AN37)</f>
        <v>128</v>
      </c>
      <c r="AO38" s="200"/>
      <c r="AP38" s="200">
        <f t="shared" ref="AP38" si="48">SUM(AP32:AP37)</f>
        <v>0</v>
      </c>
      <c r="AQ38" s="200"/>
    </row>
    <row r="39" spans="1:52" x14ac:dyDescent="0.15">
      <c r="A39" s="200"/>
      <c r="C39" s="203"/>
      <c r="D39" s="203"/>
      <c r="E39" s="203"/>
      <c r="F39" s="203"/>
      <c r="G39" s="203"/>
      <c r="H39" s="203"/>
      <c r="I39" s="203"/>
      <c r="J39" s="203"/>
      <c r="K39" s="203"/>
      <c r="L39" s="203"/>
      <c r="AC39" s="200"/>
      <c r="AE39" s="203"/>
      <c r="AF39" s="203"/>
      <c r="AG39" s="203"/>
      <c r="AH39" s="203"/>
      <c r="AI39" s="203"/>
      <c r="AJ39" s="203"/>
      <c r="AK39" s="203"/>
      <c r="AL39" s="203"/>
      <c r="AM39" s="203"/>
      <c r="AN39" s="203"/>
    </row>
    <row r="40" spans="1:52" x14ac:dyDescent="0.15">
      <c r="A40" s="200"/>
      <c r="C40" s="203"/>
      <c r="D40" s="203"/>
      <c r="E40" s="203"/>
      <c r="F40" s="203"/>
      <c r="G40" s="203"/>
      <c r="H40" s="203"/>
      <c r="I40" s="203"/>
      <c r="J40" s="203"/>
      <c r="K40" s="203"/>
      <c r="L40" s="203"/>
      <c r="AC40" s="200"/>
      <c r="AE40" s="203"/>
      <c r="AF40" s="203"/>
      <c r="AG40" s="203"/>
      <c r="AH40" s="203"/>
      <c r="AI40" s="203"/>
      <c r="AJ40" s="203"/>
      <c r="AK40" s="203"/>
      <c r="AL40" s="203"/>
      <c r="AM40" s="203"/>
      <c r="AN40" s="203"/>
    </row>
    <row r="41" spans="1:52" x14ac:dyDescent="0.15">
      <c r="A41" s="475" t="s">
        <v>52</v>
      </c>
      <c r="B41" s="475"/>
      <c r="C41" s="475"/>
      <c r="D41" s="475"/>
      <c r="E41" s="475"/>
      <c r="F41" s="475"/>
      <c r="G41" s="475"/>
      <c r="H41" s="203"/>
      <c r="I41" s="203"/>
      <c r="J41" s="475" t="s">
        <v>49</v>
      </c>
      <c r="K41" s="475"/>
      <c r="L41" s="475"/>
      <c r="M41" s="475"/>
      <c r="N41" s="475"/>
      <c r="R41" s="475" t="s">
        <v>50</v>
      </c>
      <c r="S41" s="475"/>
      <c r="T41" s="475"/>
      <c r="V41" s="475" t="s">
        <v>51</v>
      </c>
      <c r="W41" s="477"/>
      <c r="AC41" s="475" t="s">
        <v>52</v>
      </c>
      <c r="AD41" s="475"/>
      <c r="AE41" s="475"/>
      <c r="AF41" s="475"/>
      <c r="AG41" s="475"/>
      <c r="AH41" s="475"/>
      <c r="AI41" s="475"/>
      <c r="AJ41" s="203"/>
      <c r="AK41" s="203"/>
      <c r="AL41" s="475" t="s">
        <v>49</v>
      </c>
      <c r="AM41" s="475"/>
      <c r="AN41" s="475"/>
      <c r="AO41" s="475"/>
      <c r="AP41" s="475"/>
      <c r="AT41" s="475" t="s">
        <v>50</v>
      </c>
      <c r="AU41" s="475"/>
      <c r="AV41" s="475"/>
      <c r="AX41" s="475" t="s">
        <v>51</v>
      </c>
      <c r="AY41" s="477"/>
    </row>
    <row r="42" spans="1:52" x14ac:dyDescent="0.15">
      <c r="A42" s="200" t="s">
        <v>31</v>
      </c>
      <c r="B42" s="200" t="s">
        <v>66</v>
      </c>
      <c r="C42" s="200" t="s">
        <v>34</v>
      </c>
      <c r="D42" s="200" t="s">
        <v>17</v>
      </c>
      <c r="E42" s="200" t="s">
        <v>18</v>
      </c>
      <c r="F42" s="200" t="s">
        <v>19</v>
      </c>
      <c r="G42" s="200" t="s">
        <v>20</v>
      </c>
      <c r="H42" s="200" t="s">
        <v>6</v>
      </c>
      <c r="I42" s="200" t="s">
        <v>53</v>
      </c>
      <c r="K42" s="200" t="s">
        <v>10</v>
      </c>
      <c r="L42" s="200" t="s">
        <v>11</v>
      </c>
      <c r="M42" s="200" t="s">
        <v>12</v>
      </c>
      <c r="N42" s="200" t="s">
        <v>54</v>
      </c>
      <c r="O42" s="200" t="s">
        <v>7</v>
      </c>
      <c r="R42" s="200" t="s">
        <v>31</v>
      </c>
      <c r="S42" s="200" t="s">
        <v>47</v>
      </c>
      <c r="T42" s="200" t="s">
        <v>45</v>
      </c>
      <c r="U42" s="200" t="s">
        <v>46</v>
      </c>
      <c r="W42" s="200" t="s">
        <v>14</v>
      </c>
      <c r="X42" s="200" t="s">
        <v>21</v>
      </c>
      <c r="Y42" s="200"/>
      <c r="Z42" s="200"/>
      <c r="AC42" s="200" t="s">
        <v>31</v>
      </c>
      <c r="AD42" s="200" t="s">
        <v>66</v>
      </c>
      <c r="AE42" s="200" t="s">
        <v>34</v>
      </c>
      <c r="AF42" s="200" t="s">
        <v>17</v>
      </c>
      <c r="AG42" s="200" t="s">
        <v>18</v>
      </c>
      <c r="AH42" s="200" t="s">
        <v>19</v>
      </c>
      <c r="AI42" s="200" t="s">
        <v>20</v>
      </c>
      <c r="AJ42" s="200" t="s">
        <v>6</v>
      </c>
      <c r="AK42" s="200" t="s">
        <v>53</v>
      </c>
      <c r="AM42" s="200" t="s">
        <v>10</v>
      </c>
      <c r="AN42" s="200" t="s">
        <v>11</v>
      </c>
      <c r="AO42" s="200" t="s">
        <v>12</v>
      </c>
      <c r="AP42" s="200" t="s">
        <v>54</v>
      </c>
      <c r="AQ42" s="200" t="s">
        <v>7</v>
      </c>
      <c r="AU42" s="200" t="s">
        <v>47</v>
      </c>
      <c r="AV42" s="200" t="s">
        <v>45</v>
      </c>
      <c r="AW42" s="200" t="s">
        <v>46</v>
      </c>
      <c r="AY42" s="200" t="s">
        <v>14</v>
      </c>
      <c r="AZ42" s="200" t="s">
        <v>21</v>
      </c>
    </row>
    <row r="43" spans="1:52" x14ac:dyDescent="0.15">
      <c r="A43" s="193" t="s">
        <v>909</v>
      </c>
      <c r="B43" s="201">
        <v>15</v>
      </c>
      <c r="C43" s="199">
        <f>E43/D43</f>
        <v>0.64601769911504425</v>
      </c>
      <c r="D43" s="201">
        <v>113</v>
      </c>
      <c r="E43" s="201">
        <v>73</v>
      </c>
      <c r="F43" s="201">
        <v>847</v>
      </c>
      <c r="G43" s="201">
        <f>F43/E43</f>
        <v>11.602739726027398</v>
      </c>
      <c r="H43" s="201">
        <v>7</v>
      </c>
      <c r="I43" s="199">
        <f>H43/E43</f>
        <v>9.5890410958904104E-2</v>
      </c>
      <c r="K43" s="201">
        <v>0</v>
      </c>
      <c r="L43" s="201">
        <v>0</v>
      </c>
      <c r="M43" s="201">
        <v>0</v>
      </c>
      <c r="N43" s="201">
        <v>0</v>
      </c>
      <c r="O43" s="199" t="e">
        <f>N43/K43</f>
        <v>#DIV/0!</v>
      </c>
      <c r="R43" s="193" t="s">
        <v>133</v>
      </c>
      <c r="S43" s="214">
        <f>(D43+K43)/($D$47+$K$47+$D$38+$K$38+$J$27+$C$27+$M$17)</f>
        <v>0.10970873786407767</v>
      </c>
      <c r="T43" s="214">
        <f>D43/($D$47+$D$38+$J$27)</f>
        <v>0.2058287795992714</v>
      </c>
      <c r="U43" s="214">
        <f>K43/($K$47+$K$38+$C$27+$M$17)</f>
        <v>0</v>
      </c>
      <c r="W43" s="201">
        <f>(F43*0.1)+(H43*6)+(L43*0.1)+(N43*6)</f>
        <v>126.7</v>
      </c>
      <c r="X43" s="201">
        <f>(E43*1)+(F43*0.1)+(H43*6)+(L43*0.1)+(N43*6)</f>
        <v>199.7</v>
      </c>
      <c r="Y43" s="203"/>
      <c r="Z43" s="203"/>
      <c r="AC43" s="193" t="s">
        <v>32</v>
      </c>
      <c r="AD43" s="193"/>
      <c r="AE43" s="199">
        <f>AG43/AF43</f>
        <v>0.5625</v>
      </c>
      <c r="AF43" s="201">
        <v>16</v>
      </c>
      <c r="AG43" s="201">
        <v>9</v>
      </c>
      <c r="AH43" s="201">
        <v>108</v>
      </c>
      <c r="AI43" s="201">
        <f>AH43/AG43</f>
        <v>12</v>
      </c>
      <c r="AJ43" s="201">
        <v>1</v>
      </c>
      <c r="AK43" s="199">
        <f>AJ43/AG43</f>
        <v>0.1111111111111111</v>
      </c>
      <c r="AM43" s="201">
        <v>0</v>
      </c>
      <c r="AN43" s="201">
        <v>0</v>
      </c>
      <c r="AO43" s="201">
        <v>0</v>
      </c>
      <c r="AP43" s="201">
        <v>0</v>
      </c>
      <c r="AQ43" s="199" t="e">
        <f>AP43/AM43</f>
        <v>#DIV/0!</v>
      </c>
      <c r="AU43" s="214" t="e">
        <f>(#REF!+AJ43)/(#REF!+AJ46)</f>
        <v>#REF!</v>
      </c>
      <c r="AV43" s="214" t="e">
        <f>#REF!/(AJ43+#REF!)</f>
        <v>#REF!</v>
      </c>
      <c r="AW43" s="214" t="e">
        <f>AJ43/(#REF!+AJ43)</f>
        <v>#REF!</v>
      </c>
      <c r="AY43" s="201">
        <f>(AH43*0.1)+(AJ43*6)+(AN43*0.1)+(AP43*6)</f>
        <v>16.8</v>
      </c>
      <c r="AZ43" s="201">
        <f>(AG43*1)+(AH43*0.1)+(AJ43*6)+(AN43*0.1)+(AP43*6)</f>
        <v>25.8</v>
      </c>
    </row>
    <row r="44" spans="1:52" x14ac:dyDescent="0.15">
      <c r="A44" s="193" t="s">
        <v>2383</v>
      </c>
      <c r="B44" s="201"/>
      <c r="C44" s="199" t="e">
        <f t="shared" ref="C44:C46" si="49">E44/D44</f>
        <v>#DIV/0!</v>
      </c>
      <c r="D44" s="201"/>
      <c r="E44" s="201"/>
      <c r="F44" s="201"/>
      <c r="G44" s="201" t="e">
        <f>F44/E44</f>
        <v>#DIV/0!</v>
      </c>
      <c r="H44" s="201">
        <v>0</v>
      </c>
      <c r="I44" s="199" t="e">
        <f t="shared" ref="I44:I46" si="50">H44/E44</f>
        <v>#DIV/0!</v>
      </c>
      <c r="K44" s="201">
        <v>0</v>
      </c>
      <c r="L44" s="201">
        <v>0</v>
      </c>
      <c r="M44" s="201">
        <v>0</v>
      </c>
      <c r="N44" s="201">
        <v>0</v>
      </c>
      <c r="O44" s="199" t="e">
        <f t="shared" ref="O44:O46" si="51">N44/K44</f>
        <v>#DIV/0!</v>
      </c>
      <c r="R44" s="193" t="s">
        <v>2384</v>
      </c>
      <c r="S44" s="214">
        <f t="shared" ref="S44:S46" si="52">(D44+K44)/($D$47+$K$47+$D$38+$K$38+$J$27+$C$27+$M$17)</f>
        <v>0</v>
      </c>
      <c r="T44" s="214">
        <f t="shared" ref="T44:T46" si="53">D44/($D$47+$D$38+$J$27)</f>
        <v>0</v>
      </c>
      <c r="U44" s="214">
        <f t="shared" ref="U44:U46" si="54">K44/($K$47+$K$38+$C$27+$M$17)</f>
        <v>0</v>
      </c>
      <c r="W44" s="201">
        <f t="shared" ref="W44:W46" si="55">(F44*0.1)+(H44*6)+(L44*0.1)+(N44*6)</f>
        <v>0</v>
      </c>
      <c r="X44" s="201">
        <f t="shared" ref="X44:X46" si="56">(E44*1)+(F44*0.1)+(H44*6)+(L44*0.1)+(N44*6)</f>
        <v>0</v>
      </c>
      <c r="Y44" s="203"/>
      <c r="Z44" s="203"/>
      <c r="AC44" s="193" t="s">
        <v>73</v>
      </c>
      <c r="AD44" s="193"/>
      <c r="AE44" s="199">
        <f t="shared" ref="AE44:AE46" si="57">AG44/AF44</f>
        <v>0.74285714285714288</v>
      </c>
      <c r="AF44" s="201">
        <v>35</v>
      </c>
      <c r="AG44" s="201">
        <v>26</v>
      </c>
      <c r="AH44" s="201">
        <v>283</v>
      </c>
      <c r="AI44" s="201">
        <f>AH44/AG44</f>
        <v>10.884615384615385</v>
      </c>
      <c r="AJ44" s="201">
        <v>2</v>
      </c>
      <c r="AK44" s="199">
        <f t="shared" ref="AK44:AK46" si="58">AJ44/AG44</f>
        <v>7.6923076923076927E-2</v>
      </c>
      <c r="AM44" s="201">
        <v>0</v>
      </c>
      <c r="AN44" s="201">
        <v>0</v>
      </c>
      <c r="AO44" s="201">
        <v>0</v>
      </c>
      <c r="AP44" s="201">
        <v>0</v>
      </c>
      <c r="AQ44" s="199" t="e">
        <f t="shared" ref="AQ44:AQ46" si="59">AP44/AM44</f>
        <v>#DIV/0!</v>
      </c>
      <c r="AU44" s="214" t="e">
        <f>(#REF!+AJ44)/(#REF!+AJ47)</f>
        <v>#REF!</v>
      </c>
      <c r="AV44" s="214" t="e">
        <f>#REF!/(AJ44+#REF!)</f>
        <v>#REF!</v>
      </c>
      <c r="AW44" s="214" t="e">
        <f>AJ44/(#REF!+AJ44)</f>
        <v>#REF!</v>
      </c>
      <c r="AY44" s="201">
        <f>(AH44*0.1)+(AJ44*6)+(AN44*0.1)+(AP44*6)</f>
        <v>40.299999999999997</v>
      </c>
      <c r="AZ44" s="201">
        <f>(AG44*1)+(AH44*0.1)+(AJ44*6)+(AN44*0.1)+(AP44*6)</f>
        <v>66.3</v>
      </c>
    </row>
    <row r="45" spans="1:52" x14ac:dyDescent="0.15">
      <c r="A45" s="193" t="s">
        <v>911</v>
      </c>
      <c r="B45" s="201">
        <v>15</v>
      </c>
      <c r="C45" s="199">
        <f t="shared" si="49"/>
        <v>0.6</v>
      </c>
      <c r="D45" s="201">
        <v>60</v>
      </c>
      <c r="E45" s="201">
        <v>36</v>
      </c>
      <c r="F45" s="201">
        <v>373</v>
      </c>
      <c r="G45" s="201">
        <f>F45/E45</f>
        <v>10.361111111111111</v>
      </c>
      <c r="H45" s="201">
        <v>3</v>
      </c>
      <c r="I45" s="199">
        <f t="shared" si="50"/>
        <v>8.3333333333333329E-2</v>
      </c>
      <c r="K45" s="201">
        <v>0</v>
      </c>
      <c r="L45" s="201">
        <v>0</v>
      </c>
      <c r="M45" s="201">
        <v>0</v>
      </c>
      <c r="N45" s="201">
        <v>0</v>
      </c>
      <c r="O45" s="199" t="e">
        <f t="shared" si="51"/>
        <v>#DIV/0!</v>
      </c>
      <c r="R45" s="193" t="s">
        <v>496</v>
      </c>
      <c r="S45" s="214">
        <f t="shared" si="52"/>
        <v>5.8252427184466021E-2</v>
      </c>
      <c r="T45" s="214">
        <f t="shared" si="53"/>
        <v>0.10928961748633879</v>
      </c>
      <c r="U45" s="214">
        <f t="shared" si="54"/>
        <v>0</v>
      </c>
      <c r="W45" s="201">
        <f t="shared" si="55"/>
        <v>55.300000000000004</v>
      </c>
      <c r="X45" s="201">
        <f t="shared" si="56"/>
        <v>91.300000000000011</v>
      </c>
      <c r="Y45" s="203"/>
      <c r="Z45" s="203"/>
      <c r="AC45" s="193" t="s">
        <v>74</v>
      </c>
      <c r="AD45" s="193"/>
      <c r="AE45" s="199">
        <f t="shared" si="57"/>
        <v>0.5</v>
      </c>
      <c r="AF45" s="201">
        <v>12</v>
      </c>
      <c r="AG45" s="201">
        <v>6</v>
      </c>
      <c r="AH45" s="201">
        <v>65</v>
      </c>
      <c r="AI45" s="201">
        <f>AH45/AG45</f>
        <v>10.833333333333334</v>
      </c>
      <c r="AJ45" s="201">
        <v>0</v>
      </c>
      <c r="AK45" s="199">
        <f t="shared" si="58"/>
        <v>0</v>
      </c>
      <c r="AM45" s="201">
        <v>0</v>
      </c>
      <c r="AN45" s="201">
        <v>0</v>
      </c>
      <c r="AO45" s="201">
        <v>0</v>
      </c>
      <c r="AP45" s="201">
        <v>0</v>
      </c>
      <c r="AQ45" s="199" t="e">
        <f t="shared" si="59"/>
        <v>#DIV/0!</v>
      </c>
      <c r="AU45" s="214" t="e">
        <f>(#REF!+AJ45)/(#REF!+AI49)</f>
        <v>#REF!</v>
      </c>
      <c r="AV45" s="214" t="e">
        <f>#REF!/(AJ45+#REF!)</f>
        <v>#REF!</v>
      </c>
      <c r="AW45" s="214" t="e">
        <f>AJ45/(#REF!+AJ45)</f>
        <v>#REF!</v>
      </c>
      <c r="AY45" s="201">
        <f>(AH45*0.1)+(AJ45*6)+(AN45*0.1)+(AP45*6)</f>
        <v>6.5</v>
      </c>
      <c r="AZ45" s="201">
        <f>(AG45*1)+(AH45*0.1)+(AJ45*6)+(AN45*0.1)+(AP45*6)</f>
        <v>12.5</v>
      </c>
    </row>
    <row r="46" spans="1:52" x14ac:dyDescent="0.15">
      <c r="A46" s="193" t="s">
        <v>1379</v>
      </c>
      <c r="B46" s="201">
        <v>15</v>
      </c>
      <c r="C46" s="199">
        <f t="shared" si="49"/>
        <v>0.58064516129032262</v>
      </c>
      <c r="D46" s="201">
        <v>31</v>
      </c>
      <c r="E46" s="201">
        <v>18</v>
      </c>
      <c r="F46" s="201">
        <v>198</v>
      </c>
      <c r="G46" s="201">
        <f>F46/E46</f>
        <v>11</v>
      </c>
      <c r="H46" s="201">
        <v>1</v>
      </c>
      <c r="I46" s="199">
        <f t="shared" si="50"/>
        <v>5.5555555555555552E-2</v>
      </c>
      <c r="K46" s="201">
        <v>0</v>
      </c>
      <c r="L46" s="201">
        <v>0</v>
      </c>
      <c r="M46" s="201">
        <v>0</v>
      </c>
      <c r="N46" s="201">
        <v>0</v>
      </c>
      <c r="O46" s="199" t="e">
        <f t="shared" si="51"/>
        <v>#DIV/0!</v>
      </c>
      <c r="R46" s="193" t="s">
        <v>1660</v>
      </c>
      <c r="S46" s="214">
        <f t="shared" si="52"/>
        <v>3.0097087378640777E-2</v>
      </c>
      <c r="T46" s="214">
        <f t="shared" si="53"/>
        <v>5.6466302367941715E-2</v>
      </c>
      <c r="U46" s="214">
        <f t="shared" si="54"/>
        <v>0</v>
      </c>
      <c r="W46" s="201">
        <f t="shared" si="55"/>
        <v>25.8</v>
      </c>
      <c r="X46" s="201">
        <f t="shared" si="56"/>
        <v>43.8</v>
      </c>
      <c r="Y46" s="203"/>
      <c r="Z46" s="203"/>
      <c r="AC46" s="193"/>
      <c r="AD46" s="193"/>
      <c r="AE46" s="199" t="e">
        <f t="shared" si="57"/>
        <v>#DIV/0!</v>
      </c>
      <c r="AF46" s="201"/>
      <c r="AG46" s="201"/>
      <c r="AH46" s="201"/>
      <c r="AI46" s="201" t="e">
        <f>AH46/AG46</f>
        <v>#DIV/0!</v>
      </c>
      <c r="AJ46" s="201"/>
      <c r="AK46" s="199" t="e">
        <f t="shared" si="58"/>
        <v>#DIV/0!</v>
      </c>
      <c r="AM46" s="201"/>
      <c r="AN46" s="201"/>
      <c r="AO46" s="201"/>
      <c r="AP46" s="201">
        <v>0</v>
      </c>
      <c r="AQ46" s="199" t="e">
        <f t="shared" si="59"/>
        <v>#DIV/0!</v>
      </c>
      <c r="AU46" s="214" t="e">
        <f>(#REF!+AJ46)/(#REF!+AI50)</f>
        <v>#REF!</v>
      </c>
      <c r="AV46" s="214" t="e">
        <f>#REF!/(AJ46+#REF!)</f>
        <v>#REF!</v>
      </c>
      <c r="AW46" s="214" t="e">
        <f>AJ46/(#REF!+AJ46)</f>
        <v>#REF!</v>
      </c>
      <c r="AY46" s="201">
        <f>(AH46*0.1)+(AJ46*6)+(AN46*0.1)+(AP46*6)</f>
        <v>0</v>
      </c>
      <c r="AZ46" s="201">
        <f>(AG46*1)+(AH46*0.1)+(AJ46*6)+(AN46*0.1)+(AP46*6)</f>
        <v>0</v>
      </c>
    </row>
    <row r="47" spans="1:52" x14ac:dyDescent="0.15">
      <c r="A47" s="200" t="s">
        <v>44</v>
      </c>
      <c r="B47" s="200"/>
      <c r="C47" s="196"/>
      <c r="D47" s="200">
        <f>SUM(D43:D46)</f>
        <v>204</v>
      </c>
      <c r="E47" s="200">
        <f t="shared" ref="E47:H47" si="60">SUM(E43:E46)</f>
        <v>127</v>
      </c>
      <c r="F47" s="200">
        <f t="shared" si="60"/>
        <v>1418</v>
      </c>
      <c r="G47" s="200"/>
      <c r="H47" s="200">
        <f t="shared" si="60"/>
        <v>11</v>
      </c>
      <c r="I47" s="200"/>
      <c r="J47" s="200"/>
      <c r="K47" s="200">
        <f>SUM(K43:K46)</f>
        <v>0</v>
      </c>
      <c r="L47" s="200">
        <f t="shared" ref="L47:N47" si="61">SUM(L43:L46)</f>
        <v>0</v>
      </c>
      <c r="M47" s="200"/>
      <c r="N47" s="200">
        <f t="shared" si="61"/>
        <v>0</v>
      </c>
      <c r="O47" s="196"/>
      <c r="Q47" s="204"/>
      <c r="S47" s="204"/>
      <c r="U47" s="203"/>
      <c r="V47" s="203"/>
      <c r="AC47" s="200" t="s">
        <v>44</v>
      </c>
      <c r="AD47" s="200"/>
      <c r="AE47" s="196"/>
      <c r="AF47" s="200">
        <f>SUM(AF43:AF46)</f>
        <v>63</v>
      </c>
      <c r="AG47" s="200">
        <f t="shared" ref="AG47:AH47" si="62">SUM(AG43:AG46)</f>
        <v>41</v>
      </c>
      <c r="AH47" s="200">
        <f t="shared" si="62"/>
        <v>456</v>
      </c>
      <c r="AI47" s="200"/>
      <c r="AJ47" s="200">
        <f t="shared" ref="AJ47" si="63">SUM(AJ43:AJ46)</f>
        <v>3</v>
      </c>
      <c r="AK47" s="200"/>
      <c r="AL47" s="200"/>
      <c r="AM47" s="200">
        <f>SUM(AM43:AM46)</f>
        <v>0</v>
      </c>
      <c r="AN47" s="200">
        <f t="shared" ref="AN47" si="64">SUM(AN43:AN46)</f>
        <v>0</v>
      </c>
      <c r="AO47" s="200"/>
      <c r="AP47" s="200">
        <f t="shared" ref="AP47" si="65">SUM(AP43:AP46)</f>
        <v>0</v>
      </c>
      <c r="AQ47" s="196"/>
      <c r="AS47" s="204"/>
      <c r="AT47" s="204"/>
      <c r="AU47" s="204"/>
      <c r="AW47" s="203"/>
      <c r="AX47" s="203"/>
    </row>
    <row r="48" spans="1:52" x14ac:dyDescent="0.15">
      <c r="H48" s="208"/>
      <c r="I48" s="203"/>
      <c r="J48" s="203"/>
      <c r="P48" s="204"/>
      <c r="Q48" s="204"/>
      <c r="R48" s="204"/>
      <c r="T48" s="203"/>
      <c r="U48" s="203"/>
      <c r="AJ48" s="208"/>
      <c r="AK48" s="203"/>
      <c r="AL48" s="203"/>
      <c r="AR48" s="204"/>
      <c r="AS48" s="204"/>
      <c r="AT48" s="204"/>
      <c r="AV48" s="203"/>
      <c r="AW48" s="203"/>
    </row>
    <row r="49" spans="1:50" x14ac:dyDescent="0.15">
      <c r="H49" s="208"/>
      <c r="I49" s="203"/>
      <c r="J49" s="203"/>
      <c r="P49" s="204"/>
      <c r="Q49" s="204"/>
      <c r="R49" s="204"/>
      <c r="T49" s="203"/>
      <c r="U49" s="203"/>
      <c r="AJ49" s="208"/>
      <c r="AK49" s="203"/>
      <c r="AL49" s="203"/>
      <c r="AR49" s="204"/>
      <c r="AS49" s="204"/>
      <c r="AT49" s="204"/>
      <c r="AV49" s="203"/>
      <c r="AW49" s="203"/>
    </row>
    <row r="50" spans="1:50" x14ac:dyDescent="0.15">
      <c r="A50" s="475" t="s">
        <v>57</v>
      </c>
      <c r="B50" s="475"/>
      <c r="C50" s="475"/>
      <c r="D50" s="475"/>
      <c r="E50" s="475"/>
      <c r="F50" s="475"/>
      <c r="G50" s="475"/>
      <c r="H50" s="208"/>
      <c r="I50" s="203"/>
      <c r="J50" s="475" t="s">
        <v>58</v>
      </c>
      <c r="K50" s="481"/>
      <c r="L50" s="481"/>
      <c r="M50" s="481"/>
      <c r="N50" s="481"/>
      <c r="P50" s="215"/>
      <c r="Q50" s="204"/>
      <c r="R50" s="475" t="s">
        <v>62</v>
      </c>
      <c r="S50" s="481"/>
      <c r="T50" s="481"/>
      <c r="U50" s="481"/>
      <c r="V50" s="481"/>
      <c r="AC50" s="475" t="s">
        <v>57</v>
      </c>
      <c r="AD50" s="475"/>
      <c r="AE50" s="475"/>
      <c r="AF50" s="475"/>
      <c r="AG50" s="475"/>
      <c r="AH50" s="475"/>
      <c r="AI50" s="475"/>
      <c r="AJ50" s="208"/>
      <c r="AK50" s="203"/>
      <c r="AL50" s="475" t="s">
        <v>58</v>
      </c>
      <c r="AM50" s="481"/>
      <c r="AN50" s="481"/>
      <c r="AO50" s="481"/>
      <c r="AP50" s="481"/>
      <c r="AR50" s="215"/>
      <c r="AS50" s="204"/>
      <c r="AT50" s="475" t="s">
        <v>62</v>
      </c>
      <c r="AU50" s="481"/>
      <c r="AV50" s="481"/>
      <c r="AW50" s="481"/>
      <c r="AX50" s="481"/>
    </row>
    <row r="51" spans="1:50" x14ac:dyDescent="0.15">
      <c r="A51" s="196"/>
      <c r="B51" s="200" t="s">
        <v>17</v>
      </c>
      <c r="C51" s="200" t="s">
        <v>42</v>
      </c>
      <c r="D51" s="200" t="s">
        <v>19</v>
      </c>
      <c r="E51" s="200" t="s">
        <v>6</v>
      </c>
      <c r="H51" s="203"/>
      <c r="I51" s="203"/>
      <c r="J51" s="480" t="s">
        <v>59</v>
      </c>
      <c r="K51" s="477"/>
      <c r="L51" s="477"/>
      <c r="M51" s="477"/>
      <c r="N51" s="196" t="s">
        <v>60</v>
      </c>
      <c r="R51" s="480" t="s">
        <v>59</v>
      </c>
      <c r="S51" s="477"/>
      <c r="T51" s="477"/>
      <c r="U51" s="477"/>
      <c r="V51" s="196" t="s">
        <v>60</v>
      </c>
      <c r="AC51" s="196"/>
      <c r="AD51" s="200" t="s">
        <v>17</v>
      </c>
      <c r="AE51" s="200" t="s">
        <v>42</v>
      </c>
      <c r="AF51" s="200" t="s">
        <v>19</v>
      </c>
      <c r="AG51" s="200" t="s">
        <v>6</v>
      </c>
      <c r="AJ51" s="203"/>
      <c r="AK51" s="203"/>
      <c r="AL51" s="480" t="s">
        <v>59</v>
      </c>
      <c r="AM51" s="477"/>
      <c r="AN51" s="477"/>
      <c r="AO51" s="477"/>
      <c r="AP51" s="196" t="s">
        <v>60</v>
      </c>
      <c r="AT51" s="480" t="s">
        <v>59</v>
      </c>
      <c r="AU51" s="477"/>
      <c r="AV51" s="477"/>
      <c r="AW51" s="477"/>
      <c r="AX51" s="196" t="s">
        <v>60</v>
      </c>
    </row>
    <row r="52" spans="1:50" x14ac:dyDescent="0.15">
      <c r="A52" s="212" t="s">
        <v>33</v>
      </c>
      <c r="B52" s="201">
        <f>SUM(J22:J26,D32:D37,D43:D46)</f>
        <v>549</v>
      </c>
      <c r="C52" s="201">
        <f>SUM(E43:E46,E32:E37,K22:K26)</f>
        <v>348</v>
      </c>
      <c r="D52" s="201">
        <f>SUM(F43:F46,F32:F37,L22:L26)</f>
        <v>3835</v>
      </c>
      <c r="E52" s="201">
        <f>SUM(N22:N26,H32:H37,H43:H46)</f>
        <v>30</v>
      </c>
      <c r="H52" s="203"/>
      <c r="I52" s="203"/>
      <c r="J52" s="478" t="s">
        <v>1134</v>
      </c>
      <c r="K52" s="478"/>
      <c r="L52" s="478"/>
      <c r="M52" s="478"/>
      <c r="N52" s="193" t="s">
        <v>373</v>
      </c>
      <c r="R52" s="478"/>
      <c r="S52" s="478"/>
      <c r="T52" s="478"/>
      <c r="U52" s="478"/>
      <c r="V52" s="193"/>
      <c r="AC52" s="212" t="s">
        <v>33</v>
      </c>
      <c r="AD52" s="201">
        <f>SUM(AL22:AL26,AF32:AF37,AF43:AF46)</f>
        <v>583</v>
      </c>
      <c r="AE52" s="201">
        <f>SUM(AG43:AG46,AG32:AG37,AL22:AL26)</f>
        <v>404</v>
      </c>
      <c r="AF52" s="201">
        <f>SUM(AH43:AH46,AH32:AH37,AM22:AM26)</f>
        <v>3653</v>
      </c>
      <c r="AG52" s="201">
        <f>SUM(AP22:AP26,AJ32:AJ37,AJ43:AJ46)</f>
        <v>27</v>
      </c>
      <c r="AJ52" s="203"/>
      <c r="AK52" s="203"/>
      <c r="AL52" s="479"/>
      <c r="AM52" s="478"/>
      <c r="AN52" s="478"/>
      <c r="AO52" s="478"/>
      <c r="AP52" s="193"/>
      <c r="AT52" s="479"/>
      <c r="AU52" s="478"/>
      <c r="AV52" s="478"/>
      <c r="AW52" s="478"/>
      <c r="AX52" s="193"/>
    </row>
    <row r="53" spans="1:50" x14ac:dyDescent="0.15">
      <c r="A53" s="212" t="s">
        <v>43</v>
      </c>
      <c r="B53" s="201">
        <f>SUM(C17)</f>
        <v>549</v>
      </c>
      <c r="C53" s="201">
        <f>SUM(D17)</f>
        <v>348</v>
      </c>
      <c r="D53" s="201">
        <f>SUM(F17)</f>
        <v>3835</v>
      </c>
      <c r="E53" s="201">
        <f>SUM(H17)</f>
        <v>30</v>
      </c>
      <c r="F53" s="200"/>
      <c r="J53" s="478" t="s">
        <v>1875</v>
      </c>
      <c r="K53" s="478"/>
      <c r="L53" s="478"/>
      <c r="M53" s="478"/>
      <c r="N53" s="193" t="s">
        <v>373</v>
      </c>
      <c r="R53" s="478"/>
      <c r="S53" s="478"/>
      <c r="T53" s="478"/>
      <c r="U53" s="478"/>
      <c r="V53" s="193"/>
      <c r="AC53" s="212" t="s">
        <v>43</v>
      </c>
      <c r="AD53" s="201">
        <f>SUM(AE17)</f>
        <v>583</v>
      </c>
      <c r="AE53" s="201">
        <f>SUM(AF17)</f>
        <v>378</v>
      </c>
      <c r="AF53" s="201">
        <f>SUM(AH17)</f>
        <v>4072</v>
      </c>
      <c r="AG53" s="201">
        <f>SUM(AJ17)</f>
        <v>27</v>
      </c>
      <c r="AH53" s="200"/>
      <c r="AL53" s="479"/>
      <c r="AM53" s="478"/>
      <c r="AN53" s="478"/>
      <c r="AO53" s="478"/>
      <c r="AP53" s="193"/>
      <c r="AT53" s="479"/>
      <c r="AU53" s="478"/>
      <c r="AV53" s="478"/>
      <c r="AW53" s="478"/>
      <c r="AX53" s="193"/>
    </row>
    <row r="54" spans="1:50" x14ac:dyDescent="0.15">
      <c r="A54" s="212" t="s">
        <v>65</v>
      </c>
      <c r="B54" s="193"/>
      <c r="F54" s="200"/>
      <c r="J54" s="478" t="s">
        <v>2372</v>
      </c>
      <c r="K54" s="478"/>
      <c r="L54" s="478"/>
      <c r="M54" s="478"/>
      <c r="N54" s="193" t="s">
        <v>0</v>
      </c>
      <c r="R54" s="479"/>
      <c r="S54" s="478"/>
      <c r="T54" s="478"/>
      <c r="U54" s="478"/>
      <c r="V54" s="193"/>
      <c r="AC54" s="212" t="s">
        <v>65</v>
      </c>
      <c r="AD54" s="193"/>
      <c r="AH54" s="200"/>
      <c r="AL54" s="479"/>
      <c r="AM54" s="478"/>
      <c r="AN54" s="478"/>
      <c r="AO54" s="478"/>
      <c r="AP54" s="193"/>
      <c r="AT54" s="479"/>
      <c r="AU54" s="478"/>
      <c r="AV54" s="478"/>
      <c r="AW54" s="478"/>
      <c r="AX54" s="193"/>
    </row>
    <row r="55" spans="1:50" x14ac:dyDescent="0.15">
      <c r="J55" s="478" t="s">
        <v>2381</v>
      </c>
      <c r="K55" s="478"/>
      <c r="L55" s="478"/>
      <c r="M55" s="478"/>
      <c r="N55" s="193" t="s">
        <v>373</v>
      </c>
      <c r="R55" s="478"/>
      <c r="S55" s="478"/>
      <c r="T55" s="478"/>
      <c r="U55" s="478"/>
      <c r="V55" s="193"/>
      <c r="AL55" s="479"/>
      <c r="AM55" s="478"/>
      <c r="AN55" s="478"/>
      <c r="AO55" s="478"/>
      <c r="AP55" s="193"/>
      <c r="AT55" s="479"/>
      <c r="AU55" s="478"/>
      <c r="AV55" s="478"/>
      <c r="AW55" s="478"/>
      <c r="AX55" s="193"/>
    </row>
    <row r="56" spans="1:50" x14ac:dyDescent="0.15">
      <c r="A56" s="196"/>
      <c r="B56" s="200" t="s">
        <v>1</v>
      </c>
      <c r="C56" s="200" t="s">
        <v>4</v>
      </c>
      <c r="D56" s="200" t="s">
        <v>6</v>
      </c>
      <c r="J56" s="478" t="s">
        <v>1136</v>
      </c>
      <c r="K56" s="478"/>
      <c r="L56" s="478"/>
      <c r="M56" s="478"/>
      <c r="N56" s="193" t="s">
        <v>1137</v>
      </c>
      <c r="R56" s="479"/>
      <c r="S56" s="478"/>
      <c r="T56" s="478"/>
      <c r="U56" s="478"/>
      <c r="V56" s="193"/>
      <c r="AC56" s="196"/>
      <c r="AD56" s="200" t="s">
        <v>1</v>
      </c>
      <c r="AE56" s="200" t="s">
        <v>4</v>
      </c>
      <c r="AF56" s="200" t="s">
        <v>6</v>
      </c>
      <c r="AL56" s="479"/>
      <c r="AM56" s="478"/>
      <c r="AN56" s="478"/>
      <c r="AO56" s="478"/>
      <c r="AP56" s="193"/>
      <c r="AT56" s="479"/>
      <c r="AU56" s="478"/>
      <c r="AV56" s="478"/>
      <c r="AW56" s="478"/>
      <c r="AX56" s="193"/>
    </row>
    <row r="57" spans="1:50" x14ac:dyDescent="0.15">
      <c r="A57" s="212" t="s">
        <v>56</v>
      </c>
      <c r="B57" s="201">
        <f>SUM(M14:M16,C22:C26,K32:K37,K43:K46)</f>
        <v>481</v>
      </c>
      <c r="C57" s="201">
        <f>SUM(N14:N16,D22:D26,L32:L37,L43:L46)</f>
        <v>2804</v>
      </c>
      <c r="D57" s="201">
        <f>SUM(P14:P16,F22:F26,N32:N37,N43:N46)</f>
        <v>18</v>
      </c>
      <c r="J57" s="478" t="s">
        <v>1334</v>
      </c>
      <c r="K57" s="478"/>
      <c r="L57" s="478"/>
      <c r="M57" s="478"/>
      <c r="N57" s="193" t="s">
        <v>373</v>
      </c>
      <c r="R57" s="479"/>
      <c r="S57" s="478"/>
      <c r="T57" s="478"/>
      <c r="U57" s="478"/>
      <c r="V57" s="193"/>
      <c r="AC57" s="212" t="s">
        <v>56</v>
      </c>
      <c r="AD57" s="201">
        <f>SUM(AO14:AO16,AE22:AE26,AM32:AM37,AM43:AM46)</f>
        <v>421</v>
      </c>
      <c r="AE57" s="201">
        <f>SUM(AP14:AP16,AF22:AF26,AN32:AN37,AN43:AN46)</f>
        <v>2231</v>
      </c>
      <c r="AF57" s="201">
        <f>SUM(AR14:AR16,AH22:AH26,AP32:AP37,AP43:AP46)</f>
        <v>18</v>
      </c>
      <c r="AL57" s="479"/>
      <c r="AM57" s="478"/>
      <c r="AN57" s="478"/>
      <c r="AO57" s="478"/>
      <c r="AP57" s="193"/>
      <c r="AT57" s="479"/>
      <c r="AU57" s="478"/>
      <c r="AV57" s="478"/>
      <c r="AW57" s="478"/>
      <c r="AX57" s="193"/>
    </row>
    <row r="58" spans="1:50" x14ac:dyDescent="0.15">
      <c r="A58" s="212" t="s">
        <v>65</v>
      </c>
      <c r="B58" s="193"/>
      <c r="J58" s="478" t="s">
        <v>1874</v>
      </c>
      <c r="K58" s="478"/>
      <c r="L58" s="478"/>
      <c r="M58" s="478"/>
      <c r="N58" s="193" t="s">
        <v>373</v>
      </c>
      <c r="R58" s="479"/>
      <c r="S58" s="478"/>
      <c r="T58" s="478"/>
      <c r="U58" s="478"/>
      <c r="V58" s="193"/>
      <c r="AC58" s="212" t="s">
        <v>65</v>
      </c>
      <c r="AD58" s="193"/>
      <c r="AL58" s="479"/>
      <c r="AM58" s="478"/>
      <c r="AN58" s="478"/>
      <c r="AO58" s="478"/>
      <c r="AP58" s="193"/>
      <c r="AT58" s="479"/>
      <c r="AU58" s="478"/>
      <c r="AV58" s="478"/>
      <c r="AW58" s="478"/>
      <c r="AX58" s="193"/>
    </row>
    <row r="59" spans="1:50" x14ac:dyDescent="0.15">
      <c r="J59" s="478" t="s">
        <v>614</v>
      </c>
      <c r="K59" s="478"/>
      <c r="L59" s="478"/>
      <c r="M59" s="478"/>
      <c r="N59" s="193" t="s">
        <v>373</v>
      </c>
      <c r="R59" s="479"/>
      <c r="S59" s="478"/>
      <c r="T59" s="478"/>
      <c r="U59" s="478"/>
      <c r="V59" s="193"/>
      <c r="AL59" s="479"/>
      <c r="AM59" s="478"/>
      <c r="AN59" s="478"/>
      <c r="AO59" s="478"/>
      <c r="AP59" s="193"/>
      <c r="AT59" s="479"/>
      <c r="AU59" s="478"/>
      <c r="AV59" s="478"/>
      <c r="AW59" s="478"/>
      <c r="AX59" s="193"/>
    </row>
    <row r="60" spans="1:50" x14ac:dyDescent="0.15">
      <c r="B60" s="200" t="s">
        <v>40</v>
      </c>
      <c r="C60" s="200" t="s">
        <v>41</v>
      </c>
      <c r="J60" s="194" t="s">
        <v>2382</v>
      </c>
      <c r="N60" s="194" t="s">
        <v>373</v>
      </c>
      <c r="AD60" s="200" t="s">
        <v>40</v>
      </c>
      <c r="AE60" s="200" t="s">
        <v>41</v>
      </c>
    </row>
    <row r="61" spans="1:50" x14ac:dyDescent="0.15">
      <c r="A61" s="212" t="s">
        <v>39</v>
      </c>
      <c r="B61" s="199">
        <f>B57/(B53+B57)</f>
        <v>0.46699029126213593</v>
      </c>
      <c r="C61" s="199">
        <f>B53/(B53+B57)</f>
        <v>0.53300970873786413</v>
      </c>
      <c r="J61" s="194" t="s">
        <v>2385</v>
      </c>
      <c r="N61" s="194" t="s">
        <v>2386</v>
      </c>
      <c r="AC61" s="212" t="s">
        <v>39</v>
      </c>
      <c r="AD61" s="199">
        <f>AD57/(AD53+AD57)</f>
        <v>0.41932270916334663</v>
      </c>
      <c r="AE61" s="199">
        <f>AD53/(AD53+AD57)</f>
        <v>0.58067729083665343</v>
      </c>
      <c r="AL61" s="194" t="s">
        <v>61</v>
      </c>
    </row>
    <row r="62" spans="1:50" x14ac:dyDescent="0.15">
      <c r="A62" s="212" t="s">
        <v>64</v>
      </c>
      <c r="B62" s="193"/>
      <c r="C62" s="193"/>
      <c r="J62" s="194" t="s">
        <v>61</v>
      </c>
      <c r="AC62" s="212" t="s">
        <v>64</v>
      </c>
      <c r="AD62" s="193"/>
      <c r="AE62" s="193"/>
    </row>
    <row r="73" spans="1:23" x14ac:dyDescent="0.15">
      <c r="A73" s="475" t="s">
        <v>55</v>
      </c>
      <c r="B73" s="475"/>
      <c r="C73" s="475"/>
      <c r="D73" s="475"/>
      <c r="E73" s="475"/>
      <c r="F73" s="475"/>
      <c r="G73" s="475"/>
      <c r="H73" s="475"/>
      <c r="I73" s="475"/>
      <c r="J73" s="475"/>
      <c r="K73" s="475"/>
      <c r="L73" s="475"/>
      <c r="M73" s="475"/>
      <c r="N73" s="475"/>
      <c r="O73" s="475"/>
      <c r="P73" s="475"/>
      <c r="Q73" s="475"/>
      <c r="R73" s="475"/>
      <c r="S73" s="475"/>
      <c r="T73" s="475"/>
      <c r="U73" s="475"/>
      <c r="V73" s="475"/>
      <c r="W73" s="475"/>
    </row>
    <row r="74" spans="1:23" x14ac:dyDescent="0.15">
      <c r="A74" s="195"/>
      <c r="B74" s="195"/>
      <c r="C74" s="195"/>
      <c r="D74" s="195"/>
      <c r="E74" s="195"/>
      <c r="F74" s="195"/>
      <c r="G74" s="195"/>
      <c r="H74" s="195"/>
      <c r="I74" s="195"/>
      <c r="J74" s="195"/>
      <c r="K74" s="195"/>
      <c r="L74" s="195"/>
      <c r="M74" s="195"/>
      <c r="N74" s="195"/>
      <c r="O74" s="195"/>
      <c r="P74" s="195"/>
      <c r="Q74" s="195"/>
      <c r="R74" s="195"/>
      <c r="S74" s="195"/>
      <c r="T74" s="195"/>
      <c r="U74" s="195"/>
      <c r="V74" s="195"/>
      <c r="W74" s="195"/>
    </row>
    <row r="75" spans="1:23" x14ac:dyDescent="0.15">
      <c r="H75" s="476" t="s">
        <v>36</v>
      </c>
      <c r="I75" s="476"/>
      <c r="J75" s="476"/>
      <c r="M75" s="476" t="s">
        <v>37</v>
      </c>
      <c r="N75" s="476"/>
      <c r="O75" s="476"/>
      <c r="S75" s="196" t="s">
        <v>94</v>
      </c>
    </row>
    <row r="76" spans="1:23" x14ac:dyDescent="0.15">
      <c r="H76" s="476" t="s">
        <v>38</v>
      </c>
      <c r="I76" s="476"/>
      <c r="J76" s="476"/>
      <c r="M76" s="197" t="s">
        <v>75</v>
      </c>
      <c r="S76" s="198" t="s">
        <v>40</v>
      </c>
      <c r="T76" s="198" t="s">
        <v>41</v>
      </c>
    </row>
    <row r="77" spans="1:23" x14ac:dyDescent="0.15">
      <c r="H77" s="476"/>
      <c r="I77" s="476"/>
      <c r="J77" s="476"/>
      <c r="S77" s="199" t="e">
        <f>(M87+C97+K108+K117)/(M87+C97+K108+C87)</f>
        <v>#DIV/0!</v>
      </c>
      <c r="T77" s="199" t="e">
        <f>C87/(C87+M87+C97+K108+K117)</f>
        <v>#DIV/0!</v>
      </c>
    </row>
    <row r="80" spans="1:23" x14ac:dyDescent="0.15">
      <c r="A80" s="475" t="s">
        <v>38</v>
      </c>
      <c r="B80" s="475"/>
      <c r="C80" s="475"/>
      <c r="D80" s="475"/>
      <c r="E80" s="475"/>
      <c r="F80" s="475"/>
      <c r="G80" s="475"/>
      <c r="H80" s="475"/>
      <c r="I80" s="475"/>
      <c r="J80" s="475"/>
      <c r="K80" s="475"/>
      <c r="L80" s="475"/>
      <c r="M80" s="475"/>
      <c r="N80" s="475"/>
      <c r="O80" s="475"/>
      <c r="P80" s="475"/>
      <c r="Q80" s="475"/>
      <c r="R80" s="475"/>
      <c r="S80" s="475"/>
      <c r="T80" s="475"/>
      <c r="U80" s="475"/>
      <c r="V80" s="475"/>
      <c r="W80" s="475"/>
    </row>
    <row r="82" spans="1:27" x14ac:dyDescent="0.15">
      <c r="C82" s="475" t="s">
        <v>48</v>
      </c>
      <c r="D82" s="475"/>
      <c r="E82" s="475"/>
      <c r="F82" s="475"/>
      <c r="G82" s="475"/>
      <c r="H82" s="475"/>
      <c r="I82" s="475"/>
      <c r="L82" s="475" t="s">
        <v>49</v>
      </c>
      <c r="M82" s="481"/>
      <c r="N82" s="481"/>
      <c r="O82" s="481"/>
      <c r="P82" s="481"/>
      <c r="R82" s="475" t="s">
        <v>50</v>
      </c>
      <c r="S82" s="475"/>
      <c r="T82" s="475"/>
      <c r="V82" s="475" t="s">
        <v>51</v>
      </c>
      <c r="W82" s="475"/>
    </row>
    <row r="83" spans="1:27" x14ac:dyDescent="0.15">
      <c r="A83" s="200" t="s">
        <v>0</v>
      </c>
      <c r="B83" s="200" t="s">
        <v>66</v>
      </c>
      <c r="C83" s="200" t="s">
        <v>1</v>
      </c>
      <c r="D83" s="200" t="s">
        <v>2</v>
      </c>
      <c r="E83" s="200" t="s">
        <v>3</v>
      </c>
      <c r="F83" s="200" t="s">
        <v>4</v>
      </c>
      <c r="G83" s="200" t="s">
        <v>5</v>
      </c>
      <c r="H83" s="200" t="s">
        <v>6</v>
      </c>
      <c r="I83" s="200" t="s">
        <v>7</v>
      </c>
      <c r="J83" s="200" t="s">
        <v>8</v>
      </c>
      <c r="K83" s="200" t="s">
        <v>9</v>
      </c>
      <c r="M83" s="200" t="s">
        <v>10</v>
      </c>
      <c r="N83" s="200" t="s">
        <v>11</v>
      </c>
      <c r="O83" s="200" t="s">
        <v>12</v>
      </c>
      <c r="P83" s="200" t="s">
        <v>6</v>
      </c>
      <c r="Q83" s="200" t="s">
        <v>13</v>
      </c>
      <c r="R83" s="200"/>
      <c r="S83" s="200" t="s">
        <v>47</v>
      </c>
      <c r="T83" s="200" t="s">
        <v>45</v>
      </c>
      <c r="U83" s="200" t="s">
        <v>46</v>
      </c>
      <c r="V83" s="200"/>
      <c r="W83" s="200" t="s">
        <v>14</v>
      </c>
      <c r="X83" s="200" t="s">
        <v>63</v>
      </c>
      <c r="Y83" s="200"/>
      <c r="Z83" s="200"/>
    </row>
    <row r="84" spans="1:27" x14ac:dyDescent="0.15">
      <c r="A84" s="193" t="s">
        <v>899</v>
      </c>
      <c r="B84" s="201"/>
      <c r="C84" s="201"/>
      <c r="D84" s="201"/>
      <c r="E84" s="199" t="e">
        <f>D84/C84</f>
        <v>#DIV/0!</v>
      </c>
      <c r="F84" s="201"/>
      <c r="G84" s="202" t="e">
        <f>F84/C84</f>
        <v>#DIV/0!</v>
      </c>
      <c r="H84" s="201"/>
      <c r="I84" s="199" t="e">
        <f>H84/C84</f>
        <v>#DIV/0!</v>
      </c>
      <c r="J84" s="201"/>
      <c r="K84" s="199" t="e">
        <f>J84/C84</f>
        <v>#DIV/0!</v>
      </c>
      <c r="M84" s="201"/>
      <c r="N84" s="201"/>
      <c r="O84" s="201" t="e">
        <f>N84/M84</f>
        <v>#DIV/0!</v>
      </c>
      <c r="P84" s="201"/>
      <c r="Q84" s="199" t="e">
        <f>P84/M84</f>
        <v>#DIV/0!</v>
      </c>
      <c r="R84" s="203"/>
      <c r="S84" s="199">
        <f>(C84+M84)/($C$17+$M$17)</f>
        <v>0</v>
      </c>
      <c r="T84" s="199">
        <f>C84/($C$17)</f>
        <v>0</v>
      </c>
      <c r="U84" s="199">
        <f>M84/($M$17)</f>
        <v>0</v>
      </c>
      <c r="V84" s="204"/>
      <c r="W84" s="201">
        <f>(F84*0.05)+(H84*4)+(J84*-1)+(N84*0.1)+(P84*6)</f>
        <v>0</v>
      </c>
      <c r="X84" s="205">
        <f>((F84*0.05)+(H84*4)+(J84*-1)+(N84*0.1)+(P84*6))*0.4</f>
        <v>0</v>
      </c>
      <c r="Y84" s="203"/>
      <c r="Z84" s="203"/>
    </row>
    <row r="85" spans="1:27" x14ac:dyDescent="0.15">
      <c r="A85" s="193" t="s">
        <v>900</v>
      </c>
      <c r="B85" s="201"/>
      <c r="C85" s="201"/>
      <c r="D85" s="201"/>
      <c r="E85" s="199" t="e">
        <f>D85/C85</f>
        <v>#DIV/0!</v>
      </c>
      <c r="F85" s="201"/>
      <c r="G85" s="202" t="e">
        <f>F85/C85</f>
        <v>#DIV/0!</v>
      </c>
      <c r="H85" s="201"/>
      <c r="I85" s="199" t="e">
        <f>H85/C85</f>
        <v>#DIV/0!</v>
      </c>
      <c r="J85" s="201"/>
      <c r="K85" s="199" t="e">
        <f t="shared" ref="K85:K86" si="66">J85/C85</f>
        <v>#DIV/0!</v>
      </c>
      <c r="M85" s="201"/>
      <c r="N85" s="201"/>
      <c r="O85" s="201" t="e">
        <f>N85/M85</f>
        <v>#DIV/0!</v>
      </c>
      <c r="P85" s="201"/>
      <c r="Q85" s="199" t="e">
        <f t="shared" ref="Q85:Q86" si="67">P85/M85</f>
        <v>#DIV/0!</v>
      </c>
      <c r="R85" s="203"/>
      <c r="S85" s="199">
        <f t="shared" ref="S85:S86" si="68">(C85+M85)/($C$17+$M$17)</f>
        <v>0</v>
      </c>
      <c r="T85" s="199">
        <f t="shared" ref="T85:T86" si="69">C85/($C$17)</f>
        <v>0</v>
      </c>
      <c r="U85" s="199">
        <f t="shared" ref="U85:U86" si="70">M85/($M$17)</f>
        <v>0</v>
      </c>
      <c r="V85" s="204"/>
      <c r="W85" s="201">
        <f t="shared" ref="W85:W86" si="71">(F85*0.05)+(H85*4)+(J85*-1)+(N85*0.1)+(P85*6)</f>
        <v>0</v>
      </c>
      <c r="X85" s="205">
        <f t="shared" ref="X85:X86" si="72">((F85*0.05)+(H85*4)+(J85*-1)+(N85*0.1)+(P85*6))*0.4</f>
        <v>0</v>
      </c>
      <c r="Y85" s="203"/>
      <c r="Z85" s="203"/>
    </row>
    <row r="86" spans="1:27" x14ac:dyDescent="0.15">
      <c r="A86" s="193"/>
      <c r="B86" s="201"/>
      <c r="C86" s="201"/>
      <c r="D86" s="201"/>
      <c r="E86" s="199" t="e">
        <f>D86/C86</f>
        <v>#DIV/0!</v>
      </c>
      <c r="F86" s="201"/>
      <c r="G86" s="202" t="e">
        <f>F86/C86</f>
        <v>#DIV/0!</v>
      </c>
      <c r="H86" s="201"/>
      <c r="I86" s="199" t="e">
        <f>H86/C86</f>
        <v>#DIV/0!</v>
      </c>
      <c r="J86" s="201"/>
      <c r="K86" s="199" t="e">
        <f t="shared" si="66"/>
        <v>#DIV/0!</v>
      </c>
      <c r="M86" s="201"/>
      <c r="N86" s="201"/>
      <c r="O86" s="201" t="e">
        <f>N86/M86</f>
        <v>#DIV/0!</v>
      </c>
      <c r="P86" s="201">
        <v>0</v>
      </c>
      <c r="Q86" s="199" t="e">
        <f t="shared" si="67"/>
        <v>#DIV/0!</v>
      </c>
      <c r="R86" s="203"/>
      <c r="S86" s="199">
        <f t="shared" si="68"/>
        <v>0</v>
      </c>
      <c r="T86" s="199">
        <f t="shared" si="69"/>
        <v>0</v>
      </c>
      <c r="U86" s="199">
        <f t="shared" si="70"/>
        <v>0</v>
      </c>
      <c r="V86" s="204"/>
      <c r="W86" s="201">
        <f t="shared" si="71"/>
        <v>0</v>
      </c>
      <c r="X86" s="205">
        <f t="shared" si="72"/>
        <v>0</v>
      </c>
      <c r="Y86" s="203"/>
      <c r="Z86" s="203"/>
    </row>
    <row r="87" spans="1:27" x14ac:dyDescent="0.15">
      <c r="A87" s="200" t="s">
        <v>44</v>
      </c>
      <c r="B87" s="200"/>
      <c r="C87" s="200">
        <f>SUM(C84:C86)</f>
        <v>0</v>
      </c>
      <c r="D87" s="200">
        <f>SUM(D84:D86)</f>
        <v>0</v>
      </c>
      <c r="E87" s="200"/>
      <c r="F87" s="200">
        <f t="shared" ref="F87" si="73">SUM(F84:F86)</f>
        <v>0</v>
      </c>
      <c r="G87" s="200"/>
      <c r="H87" s="200">
        <f t="shared" ref="H87" si="74">SUM(H84:H86)</f>
        <v>0</v>
      </c>
      <c r="I87" s="200"/>
      <c r="J87" s="200">
        <f t="shared" ref="J87" si="75">SUM(J84:J86)</f>
        <v>0</v>
      </c>
      <c r="K87" s="200"/>
      <c r="L87" s="196"/>
      <c r="M87" s="200">
        <f>SUM(M84:M86)</f>
        <v>0</v>
      </c>
      <c r="N87" s="200">
        <f>SUM(N84:N86)</f>
        <v>0</v>
      </c>
      <c r="O87" s="200"/>
      <c r="P87" s="200">
        <f>SUM(P84:P86)</f>
        <v>0</v>
      </c>
      <c r="Q87" s="200"/>
      <c r="R87" s="200"/>
      <c r="S87" s="206">
        <f>S84+S85+S86</f>
        <v>0</v>
      </c>
      <c r="T87" s="207" t="e">
        <f>C87/(C87+M87)</f>
        <v>#DIV/0!</v>
      </c>
      <c r="U87" s="207" t="e">
        <f>M87/(M87+C87)</f>
        <v>#DIV/0!</v>
      </c>
      <c r="V87" s="204"/>
      <c r="W87" s="203"/>
      <c r="X87" s="203"/>
      <c r="Y87" s="203"/>
      <c r="Z87" s="203"/>
    </row>
    <row r="88" spans="1:27" x14ac:dyDescent="0.15">
      <c r="B88" s="203"/>
      <c r="C88" s="203"/>
      <c r="D88" s="208"/>
      <c r="E88" s="203"/>
      <c r="F88" s="209"/>
      <c r="G88" s="203"/>
      <c r="H88" s="210"/>
      <c r="I88" s="203"/>
      <c r="J88" s="210"/>
      <c r="K88" s="203"/>
      <c r="L88" s="203"/>
      <c r="M88" s="203"/>
      <c r="N88" s="203"/>
      <c r="O88" s="203"/>
      <c r="P88" s="203"/>
      <c r="Q88" s="203"/>
      <c r="R88" s="203"/>
    </row>
    <row r="89" spans="1:27" x14ac:dyDescent="0.15">
      <c r="B89" s="203"/>
      <c r="C89" s="203"/>
      <c r="D89" s="208"/>
      <c r="E89" s="203"/>
      <c r="F89" s="209"/>
      <c r="G89" s="203"/>
      <c r="H89" s="210"/>
      <c r="I89" s="203"/>
      <c r="J89" s="210"/>
      <c r="K89" s="203"/>
      <c r="L89" s="203"/>
      <c r="M89" s="203"/>
      <c r="N89" s="203"/>
      <c r="O89" s="203"/>
      <c r="P89" s="203"/>
      <c r="Q89" s="203"/>
      <c r="R89" s="203"/>
    </row>
    <row r="90" spans="1:27" x14ac:dyDescent="0.15">
      <c r="A90" s="475" t="s">
        <v>49</v>
      </c>
      <c r="B90" s="475"/>
      <c r="C90" s="475"/>
      <c r="D90" s="475"/>
      <c r="E90" s="475"/>
      <c r="F90" s="475"/>
      <c r="G90" s="475"/>
      <c r="H90" s="475" t="s">
        <v>52</v>
      </c>
      <c r="I90" s="481"/>
      <c r="J90" s="481"/>
      <c r="K90" s="481"/>
      <c r="L90" s="481"/>
      <c r="M90" s="481"/>
      <c r="N90" s="203"/>
      <c r="O90" s="203"/>
      <c r="R90" s="475" t="s">
        <v>50</v>
      </c>
      <c r="S90" s="475"/>
      <c r="T90" s="475"/>
      <c r="V90" s="475" t="s">
        <v>51</v>
      </c>
      <c r="W90" s="475"/>
      <c r="X90" s="195"/>
      <c r="Y90" s="195"/>
      <c r="Z90" s="195"/>
      <c r="AA90" s="195"/>
    </row>
    <row r="91" spans="1:27" x14ac:dyDescent="0.15">
      <c r="A91" s="200" t="s">
        <v>16</v>
      </c>
      <c r="B91" s="200" t="s">
        <v>66</v>
      </c>
      <c r="C91" s="200" t="s">
        <v>1</v>
      </c>
      <c r="D91" s="200" t="s">
        <v>4</v>
      </c>
      <c r="E91" s="200" t="s">
        <v>5</v>
      </c>
      <c r="F91" s="200" t="s">
        <v>6</v>
      </c>
      <c r="G91" s="200" t="s">
        <v>7</v>
      </c>
      <c r="I91" s="200" t="s">
        <v>34</v>
      </c>
      <c r="J91" s="200" t="s">
        <v>17</v>
      </c>
      <c r="K91" s="200" t="s">
        <v>18</v>
      </c>
      <c r="L91" s="200" t="s">
        <v>19</v>
      </c>
      <c r="M91" s="200" t="s">
        <v>20</v>
      </c>
      <c r="N91" s="200" t="s">
        <v>6</v>
      </c>
      <c r="O91" s="200" t="s">
        <v>53</v>
      </c>
      <c r="R91" s="200" t="s">
        <v>16</v>
      </c>
      <c r="S91" s="200" t="s">
        <v>47</v>
      </c>
      <c r="T91" s="200" t="s">
        <v>45</v>
      </c>
      <c r="U91" s="200" t="s">
        <v>46</v>
      </c>
      <c r="W91" s="200" t="s">
        <v>14</v>
      </c>
      <c r="X91" s="200" t="s">
        <v>21</v>
      </c>
      <c r="Y91" s="200"/>
      <c r="Z91" s="200"/>
      <c r="AA91" s="200"/>
    </row>
    <row r="92" spans="1:27" x14ac:dyDescent="0.15">
      <c r="A92" s="193" t="s">
        <v>901</v>
      </c>
      <c r="B92" s="211"/>
      <c r="C92" s="201"/>
      <c r="D92" s="201"/>
      <c r="E92" s="201" t="e">
        <f>D92/C92</f>
        <v>#DIV/0!</v>
      </c>
      <c r="F92" s="201">
        <v>5</v>
      </c>
      <c r="G92" s="199" t="e">
        <f>F92/C92</f>
        <v>#DIV/0!</v>
      </c>
      <c r="I92" s="199" t="e">
        <f>K92/J92</f>
        <v>#DIV/0!</v>
      </c>
      <c r="J92" s="201"/>
      <c r="K92" s="201"/>
      <c r="L92" s="201"/>
      <c r="M92" s="201" t="e">
        <f>L92/K92</f>
        <v>#DIV/0!</v>
      </c>
      <c r="N92" s="201"/>
      <c r="O92" s="199" t="e">
        <f>N92/K92</f>
        <v>#DIV/0!</v>
      </c>
      <c r="R92" s="193"/>
      <c r="S92" s="199">
        <f>(C92+J92)/($C$27+$J$27+$M$17+$D$17+$K$38+$K$47)</f>
        <v>0</v>
      </c>
      <c r="T92" s="199">
        <f>J92/($J$27+$E$38+$E$47)</f>
        <v>0</v>
      </c>
      <c r="U92" s="199">
        <f>C92/($C$27+$M$17+$K$38+$K$47)</f>
        <v>0</v>
      </c>
      <c r="W92" s="201">
        <f>(D92*0.1)+(F92*6)+(L92*0.1)+(N92*6)</f>
        <v>30</v>
      </c>
      <c r="X92" s="201">
        <f>(D92*0.1)+(F92*6)+(K92*1)+(L92*0.1)+(N92*6)</f>
        <v>30</v>
      </c>
      <c r="Y92" s="203"/>
      <c r="Z92" s="203"/>
      <c r="AA92" s="203"/>
    </row>
    <row r="93" spans="1:27" x14ac:dyDescent="0.15">
      <c r="A93" s="193" t="s">
        <v>902</v>
      </c>
      <c r="B93" s="211"/>
      <c r="C93" s="201"/>
      <c r="D93" s="201"/>
      <c r="E93" s="201" t="e">
        <f>D93/C93</f>
        <v>#DIV/0!</v>
      </c>
      <c r="F93" s="201">
        <v>7</v>
      </c>
      <c r="G93" s="199" t="e">
        <f>F93/C93</f>
        <v>#DIV/0!</v>
      </c>
      <c r="I93" s="199" t="e">
        <f t="shared" ref="I93:I96" si="76">K93/J93</f>
        <v>#DIV/0!</v>
      </c>
      <c r="J93" s="201"/>
      <c r="K93" s="201"/>
      <c r="L93" s="201"/>
      <c r="M93" s="201" t="e">
        <f>L93/K93</f>
        <v>#DIV/0!</v>
      </c>
      <c r="N93" s="201"/>
      <c r="O93" s="199" t="e">
        <f t="shared" ref="O93:O96" si="77">N93/K93</f>
        <v>#DIV/0!</v>
      </c>
      <c r="R93" s="193"/>
      <c r="S93" s="199">
        <f t="shared" ref="S93:S96" si="78">(C93+J93)/($C$27+$J$27+$M$17+$D$17+$K$38+$K$47)</f>
        <v>0</v>
      </c>
      <c r="T93" s="199">
        <f t="shared" ref="T93:T96" si="79">J93/($J$27+$E$38+$E$47)</f>
        <v>0</v>
      </c>
      <c r="U93" s="199">
        <f t="shared" ref="U93:U96" si="80">C93/($C$27+$M$17+$K$38+$K$47)</f>
        <v>0</v>
      </c>
      <c r="W93" s="201">
        <f t="shared" ref="W93:W96" si="81">(D93*0.1)+(F93*6)+(L93*0.1)+(N93*6)</f>
        <v>42</v>
      </c>
      <c r="X93" s="201">
        <f t="shared" ref="X93:X96" si="82">(D93*0.1)+(F93*6)+(K93*1)+(L93*0.1)+(N93*6)</f>
        <v>42</v>
      </c>
      <c r="Y93" s="203"/>
      <c r="Z93" s="203"/>
      <c r="AA93" s="203"/>
    </row>
    <row r="94" spans="1:27" x14ac:dyDescent="0.15">
      <c r="A94" s="193" t="s">
        <v>903</v>
      </c>
      <c r="B94" s="211"/>
      <c r="C94" s="201"/>
      <c r="D94" s="201"/>
      <c r="E94" s="201" t="e">
        <f>D94/C94</f>
        <v>#DIV/0!</v>
      </c>
      <c r="F94" s="201">
        <v>0</v>
      </c>
      <c r="G94" s="199" t="e">
        <f>F94/C94</f>
        <v>#DIV/0!</v>
      </c>
      <c r="I94" s="199" t="e">
        <f t="shared" si="76"/>
        <v>#DIV/0!</v>
      </c>
      <c r="J94" s="201"/>
      <c r="K94" s="201"/>
      <c r="L94" s="201"/>
      <c r="M94" s="201" t="e">
        <f>L94/K94</f>
        <v>#DIV/0!</v>
      </c>
      <c r="N94" s="201"/>
      <c r="O94" s="199" t="e">
        <f t="shared" si="77"/>
        <v>#DIV/0!</v>
      </c>
      <c r="R94" s="193"/>
      <c r="S94" s="199">
        <f t="shared" si="78"/>
        <v>0</v>
      </c>
      <c r="T94" s="199">
        <f t="shared" si="79"/>
        <v>0</v>
      </c>
      <c r="U94" s="199">
        <f t="shared" si="80"/>
        <v>0</v>
      </c>
      <c r="W94" s="201">
        <f t="shared" si="81"/>
        <v>0</v>
      </c>
      <c r="X94" s="201">
        <f t="shared" si="82"/>
        <v>0</v>
      </c>
      <c r="Y94" s="203"/>
      <c r="Z94" s="203"/>
      <c r="AA94" s="203"/>
    </row>
    <row r="95" spans="1:27" x14ac:dyDescent="0.15">
      <c r="A95" s="193" t="s">
        <v>904</v>
      </c>
      <c r="B95" s="211"/>
      <c r="C95" s="201"/>
      <c r="D95" s="201"/>
      <c r="E95" s="201" t="e">
        <f>D95/C95</f>
        <v>#DIV/0!</v>
      </c>
      <c r="F95" s="201">
        <v>1</v>
      </c>
      <c r="G95" s="199" t="e">
        <f>F95/C95</f>
        <v>#DIV/0!</v>
      </c>
      <c r="I95" s="199" t="e">
        <f t="shared" si="76"/>
        <v>#DIV/0!</v>
      </c>
      <c r="J95" s="201"/>
      <c r="K95" s="201"/>
      <c r="L95" s="201"/>
      <c r="M95" s="201" t="e">
        <f>L95/K95</f>
        <v>#DIV/0!</v>
      </c>
      <c r="N95" s="201"/>
      <c r="O95" s="199" t="e">
        <f t="shared" si="77"/>
        <v>#DIV/0!</v>
      </c>
      <c r="R95" s="193"/>
      <c r="S95" s="199">
        <f t="shared" si="78"/>
        <v>0</v>
      </c>
      <c r="T95" s="199">
        <f t="shared" si="79"/>
        <v>0</v>
      </c>
      <c r="U95" s="199">
        <f t="shared" si="80"/>
        <v>0</v>
      </c>
      <c r="W95" s="201">
        <f t="shared" si="81"/>
        <v>6</v>
      </c>
      <c r="X95" s="201">
        <f t="shared" si="82"/>
        <v>6</v>
      </c>
      <c r="Y95" s="203"/>
      <c r="Z95" s="203"/>
      <c r="AA95" s="203"/>
    </row>
    <row r="96" spans="1:27" x14ac:dyDescent="0.15">
      <c r="A96" s="212"/>
      <c r="B96" s="211"/>
      <c r="C96" s="201"/>
      <c r="D96" s="201"/>
      <c r="E96" s="201" t="e">
        <f>D96/C96</f>
        <v>#DIV/0!</v>
      </c>
      <c r="F96" s="201">
        <v>4</v>
      </c>
      <c r="G96" s="199" t="e">
        <f>F96/C96</f>
        <v>#DIV/0!</v>
      </c>
      <c r="I96" s="199" t="e">
        <f t="shared" si="76"/>
        <v>#DIV/0!</v>
      </c>
      <c r="J96" s="201"/>
      <c r="K96" s="201"/>
      <c r="L96" s="201"/>
      <c r="M96" s="201" t="e">
        <f>L96/K96</f>
        <v>#DIV/0!</v>
      </c>
      <c r="N96" s="201"/>
      <c r="O96" s="199" t="e">
        <f t="shared" si="77"/>
        <v>#DIV/0!</v>
      </c>
      <c r="R96" s="193"/>
      <c r="S96" s="199">
        <f t="shared" si="78"/>
        <v>0</v>
      </c>
      <c r="T96" s="199">
        <f t="shared" si="79"/>
        <v>0</v>
      </c>
      <c r="U96" s="199">
        <f t="shared" si="80"/>
        <v>0</v>
      </c>
      <c r="W96" s="201">
        <f t="shared" si="81"/>
        <v>24</v>
      </c>
      <c r="X96" s="201">
        <f t="shared" si="82"/>
        <v>24</v>
      </c>
      <c r="Y96" s="203"/>
      <c r="Z96" s="203"/>
      <c r="AA96" s="203"/>
    </row>
    <row r="97" spans="1:26" x14ac:dyDescent="0.15">
      <c r="A97" s="200" t="s">
        <v>44</v>
      </c>
      <c r="B97" s="200"/>
      <c r="C97" s="200">
        <f>SUM(C92:C96)</f>
        <v>0</v>
      </c>
      <c r="D97" s="200">
        <f t="shared" ref="D97" si="83">SUM(D92:D96)</f>
        <v>0</v>
      </c>
      <c r="E97" s="200"/>
      <c r="F97" s="200">
        <f t="shared" ref="F97" si="84">SUM(F92:F96)</f>
        <v>17</v>
      </c>
      <c r="G97" s="200"/>
      <c r="H97" s="200"/>
      <c r="I97" s="200"/>
      <c r="J97" s="200">
        <f>SUM(J92:J96)</f>
        <v>0</v>
      </c>
      <c r="K97" s="200">
        <f t="shared" ref="K97:L97" si="85">SUM(K92:K96)</f>
        <v>0</v>
      </c>
      <c r="L97" s="200">
        <f t="shared" si="85"/>
        <v>0</v>
      </c>
      <c r="M97" s="200"/>
      <c r="N97" s="200">
        <f t="shared" ref="N97" si="86">SUM(N92:N96)</f>
        <v>0</v>
      </c>
      <c r="O97" s="200"/>
    </row>
    <row r="98" spans="1:26" x14ac:dyDescent="0.15">
      <c r="A98" s="200"/>
      <c r="B98" s="203"/>
      <c r="C98" s="203"/>
      <c r="D98" s="203"/>
      <c r="E98" s="203"/>
      <c r="F98" s="203"/>
      <c r="G98" s="203"/>
      <c r="H98" s="200"/>
      <c r="I98" s="203"/>
      <c r="J98" s="203"/>
      <c r="K98" s="203"/>
      <c r="L98" s="203"/>
      <c r="M98" s="203"/>
      <c r="N98" s="203"/>
    </row>
    <row r="99" spans="1:26" x14ac:dyDescent="0.15">
      <c r="B99" s="203"/>
      <c r="C99" s="203"/>
      <c r="D99" s="203"/>
      <c r="E99" s="203"/>
      <c r="F99" s="203"/>
      <c r="G99" s="203"/>
      <c r="H99" s="203"/>
      <c r="I99" s="203"/>
      <c r="J99" s="203"/>
      <c r="K99" s="203"/>
      <c r="L99" s="203"/>
      <c r="M99" s="203"/>
    </row>
    <row r="100" spans="1:26" x14ac:dyDescent="0.15">
      <c r="A100" s="475" t="s">
        <v>52</v>
      </c>
      <c r="B100" s="475"/>
      <c r="C100" s="475"/>
      <c r="D100" s="475"/>
      <c r="E100" s="475"/>
      <c r="F100" s="475"/>
      <c r="G100" s="475"/>
      <c r="H100" s="203"/>
      <c r="I100" s="203"/>
      <c r="J100" s="475" t="s">
        <v>49</v>
      </c>
      <c r="K100" s="475"/>
      <c r="L100" s="475"/>
      <c r="M100" s="475"/>
      <c r="N100" s="475"/>
      <c r="R100" s="475" t="s">
        <v>50</v>
      </c>
      <c r="S100" s="475"/>
      <c r="T100" s="475"/>
      <c r="V100" s="475" t="s">
        <v>51</v>
      </c>
      <c r="W100" s="477"/>
    </row>
    <row r="101" spans="1:26" x14ac:dyDescent="0.15">
      <c r="A101" s="200" t="s">
        <v>25</v>
      </c>
      <c r="B101" s="200" t="s">
        <v>66</v>
      </c>
      <c r="C101" s="200" t="s">
        <v>34</v>
      </c>
      <c r="D101" s="200" t="s">
        <v>17</v>
      </c>
      <c r="E101" s="200" t="s">
        <v>18</v>
      </c>
      <c r="F101" s="200" t="s">
        <v>19</v>
      </c>
      <c r="G101" s="200" t="s">
        <v>20</v>
      </c>
      <c r="H101" s="200" t="s">
        <v>6</v>
      </c>
      <c r="I101" s="200" t="s">
        <v>53</v>
      </c>
      <c r="K101" s="200" t="s">
        <v>10</v>
      </c>
      <c r="L101" s="200" t="s">
        <v>11</v>
      </c>
      <c r="M101" s="200" t="s">
        <v>12</v>
      </c>
      <c r="N101" s="200" t="s">
        <v>26</v>
      </c>
      <c r="O101" s="200" t="s">
        <v>7</v>
      </c>
      <c r="R101" s="200" t="s">
        <v>25</v>
      </c>
      <c r="S101" s="200" t="s">
        <v>47</v>
      </c>
      <c r="T101" s="200" t="s">
        <v>45</v>
      </c>
      <c r="U101" s="200" t="s">
        <v>46</v>
      </c>
      <c r="W101" s="200" t="s">
        <v>14</v>
      </c>
      <c r="X101" s="200" t="s">
        <v>21</v>
      </c>
      <c r="Y101" s="200"/>
      <c r="Z101" s="200"/>
    </row>
    <row r="102" spans="1:26" x14ac:dyDescent="0.15">
      <c r="A102" s="193" t="s">
        <v>905</v>
      </c>
      <c r="B102" s="201"/>
      <c r="C102" s="199" t="e">
        <f>E102/D102</f>
        <v>#DIV/0!</v>
      </c>
      <c r="D102" s="201"/>
      <c r="E102" s="201"/>
      <c r="F102" s="201"/>
      <c r="G102" s="201" t="e">
        <f t="shared" ref="G102:G107" si="87">F102/E102</f>
        <v>#DIV/0!</v>
      </c>
      <c r="H102" s="201"/>
      <c r="I102" s="199" t="e">
        <f>H102/E102</f>
        <v>#DIV/0!</v>
      </c>
      <c r="K102" s="201"/>
      <c r="L102" s="201"/>
      <c r="M102" s="213" t="e">
        <f t="shared" ref="M102:M107" si="88">L102/K102</f>
        <v>#DIV/0!</v>
      </c>
      <c r="N102" s="201">
        <v>0</v>
      </c>
      <c r="O102" s="199" t="e">
        <f>N102/K102</f>
        <v>#DIV/0!</v>
      </c>
      <c r="R102" s="193"/>
      <c r="S102" s="214">
        <f>(D102+K102)/($C$27+$K$27+$M$17+$D$47+$K$47)</f>
        <v>0</v>
      </c>
      <c r="T102" s="214">
        <f>D102/($D$17)</f>
        <v>0</v>
      </c>
      <c r="U102" s="214">
        <f>K102/($M$17+$C$27+$K$38+$K$47)</f>
        <v>0</v>
      </c>
      <c r="W102" s="201">
        <f>(F102*0.1)+(H102*6)+(L102*0.1)+(N102*6)</f>
        <v>0</v>
      </c>
      <c r="X102" s="201">
        <f>(E102*1)+(F102*0.1)+(H102*6)+(L102*0.1)+(N102*6)</f>
        <v>0</v>
      </c>
      <c r="Y102" s="203"/>
      <c r="Z102" s="203"/>
    </row>
    <row r="103" spans="1:26" x14ac:dyDescent="0.15">
      <c r="A103" s="193" t="s">
        <v>906</v>
      </c>
      <c r="B103" s="201"/>
      <c r="C103" s="199" t="e">
        <f t="shared" ref="C103:C107" si="89">E103/D103</f>
        <v>#DIV/0!</v>
      </c>
      <c r="D103" s="201"/>
      <c r="E103" s="201"/>
      <c r="F103" s="201"/>
      <c r="G103" s="201" t="e">
        <f t="shared" si="87"/>
        <v>#DIV/0!</v>
      </c>
      <c r="H103" s="201"/>
      <c r="I103" s="199" t="e">
        <f t="shared" ref="I103:I107" si="90">H103/E103</f>
        <v>#DIV/0!</v>
      </c>
      <c r="K103" s="201"/>
      <c r="L103" s="201"/>
      <c r="M103" s="213" t="e">
        <f t="shared" si="88"/>
        <v>#DIV/0!</v>
      </c>
      <c r="N103" s="201">
        <v>2</v>
      </c>
      <c r="O103" s="199" t="e">
        <f t="shared" ref="O103:O107" si="91">N103/K103</f>
        <v>#DIV/0!</v>
      </c>
      <c r="R103" s="193"/>
      <c r="S103" s="214">
        <f t="shared" ref="S103:S107" si="92">(D103+K103)/($C$27+$K$27+$M$17+$D$47+$K$47)</f>
        <v>0</v>
      </c>
      <c r="T103" s="214">
        <f t="shared" ref="T103:T107" si="93">D103/($D$17)</f>
        <v>0</v>
      </c>
      <c r="U103" s="214">
        <f t="shared" ref="U103:U107" si="94">K103/($M$17+$C$27+$K$38+$K$47)</f>
        <v>0</v>
      </c>
      <c r="W103" s="201">
        <f t="shared" ref="W103:W107" si="95">(F103*0.1)+(H103*6)+(L103*0.1)+(N103*6)</f>
        <v>12</v>
      </c>
      <c r="X103" s="201">
        <f t="shared" ref="X103:X107" si="96">(E103*1)+(F103*0.1)+(H103*6)+(L103*0.1)+(N103*6)</f>
        <v>12</v>
      </c>
      <c r="Y103" s="203"/>
      <c r="Z103" s="203"/>
    </row>
    <row r="104" spans="1:26" x14ac:dyDescent="0.15">
      <c r="A104" s="193" t="s">
        <v>907</v>
      </c>
      <c r="B104" s="201"/>
      <c r="C104" s="199" t="e">
        <f t="shared" si="89"/>
        <v>#DIV/0!</v>
      </c>
      <c r="D104" s="201"/>
      <c r="E104" s="201"/>
      <c r="F104" s="201"/>
      <c r="G104" s="201" t="e">
        <f t="shared" si="87"/>
        <v>#DIV/0!</v>
      </c>
      <c r="H104" s="201"/>
      <c r="I104" s="199" t="e">
        <f t="shared" si="90"/>
        <v>#DIV/0!</v>
      </c>
      <c r="K104" s="201"/>
      <c r="L104" s="201"/>
      <c r="M104" s="213" t="e">
        <f t="shared" si="88"/>
        <v>#DIV/0!</v>
      </c>
      <c r="N104" s="201">
        <v>0</v>
      </c>
      <c r="O104" s="199" t="e">
        <f t="shared" si="91"/>
        <v>#DIV/0!</v>
      </c>
      <c r="R104" s="193"/>
      <c r="S104" s="214">
        <f t="shared" si="92"/>
        <v>0</v>
      </c>
      <c r="T104" s="214">
        <f t="shared" si="93"/>
        <v>0</v>
      </c>
      <c r="U104" s="214">
        <f t="shared" si="94"/>
        <v>0</v>
      </c>
      <c r="W104" s="201">
        <f t="shared" si="95"/>
        <v>0</v>
      </c>
      <c r="X104" s="201">
        <f t="shared" si="96"/>
        <v>0</v>
      </c>
      <c r="Y104" s="203"/>
      <c r="Z104" s="203"/>
    </row>
    <row r="105" spans="1:26" x14ac:dyDescent="0.15">
      <c r="A105" s="193" t="s">
        <v>908</v>
      </c>
      <c r="B105" s="201"/>
      <c r="C105" s="199" t="e">
        <f t="shared" si="89"/>
        <v>#DIV/0!</v>
      </c>
      <c r="D105" s="201"/>
      <c r="E105" s="201"/>
      <c r="F105" s="201"/>
      <c r="G105" s="201" t="e">
        <f t="shared" si="87"/>
        <v>#DIV/0!</v>
      </c>
      <c r="H105" s="201"/>
      <c r="I105" s="199" t="e">
        <f t="shared" si="90"/>
        <v>#DIV/0!</v>
      </c>
      <c r="K105" s="201"/>
      <c r="L105" s="201"/>
      <c r="M105" s="213" t="e">
        <f t="shared" si="88"/>
        <v>#DIV/0!</v>
      </c>
      <c r="N105" s="201">
        <v>0</v>
      </c>
      <c r="O105" s="199" t="e">
        <f t="shared" si="91"/>
        <v>#DIV/0!</v>
      </c>
      <c r="R105" s="193"/>
      <c r="S105" s="214">
        <f t="shared" si="92"/>
        <v>0</v>
      </c>
      <c r="T105" s="214">
        <f t="shared" si="93"/>
        <v>0</v>
      </c>
      <c r="U105" s="214">
        <f t="shared" si="94"/>
        <v>0</v>
      </c>
      <c r="W105" s="201">
        <f t="shared" si="95"/>
        <v>0</v>
      </c>
      <c r="X105" s="201">
        <f t="shared" si="96"/>
        <v>0</v>
      </c>
      <c r="Y105" s="203"/>
      <c r="Z105" s="203"/>
    </row>
    <row r="106" spans="1:26" x14ac:dyDescent="0.15">
      <c r="A106" s="193" t="s">
        <v>1336</v>
      </c>
      <c r="B106" s="201"/>
      <c r="C106" s="199" t="e">
        <f t="shared" si="89"/>
        <v>#DIV/0!</v>
      </c>
      <c r="D106" s="201"/>
      <c r="E106" s="201"/>
      <c r="F106" s="201"/>
      <c r="G106" s="201" t="e">
        <f t="shared" si="87"/>
        <v>#DIV/0!</v>
      </c>
      <c r="H106" s="201"/>
      <c r="I106" s="199" t="e">
        <f t="shared" si="90"/>
        <v>#DIV/0!</v>
      </c>
      <c r="K106" s="201"/>
      <c r="L106" s="201"/>
      <c r="M106" s="213" t="e">
        <f t="shared" si="88"/>
        <v>#DIV/0!</v>
      </c>
      <c r="N106" s="201">
        <v>0</v>
      </c>
      <c r="O106" s="199" t="e">
        <f t="shared" si="91"/>
        <v>#DIV/0!</v>
      </c>
      <c r="R106" s="193"/>
      <c r="S106" s="214">
        <f t="shared" si="92"/>
        <v>0</v>
      </c>
      <c r="T106" s="214">
        <f t="shared" si="93"/>
        <v>0</v>
      </c>
      <c r="U106" s="214">
        <f t="shared" si="94"/>
        <v>0</v>
      </c>
      <c r="W106" s="201">
        <f t="shared" si="95"/>
        <v>0</v>
      </c>
      <c r="X106" s="201">
        <f t="shared" si="96"/>
        <v>0</v>
      </c>
      <c r="Y106" s="203"/>
      <c r="Z106" s="203"/>
    </row>
    <row r="107" spans="1:26" x14ac:dyDescent="0.15">
      <c r="A107" s="212"/>
      <c r="B107" s="201"/>
      <c r="C107" s="199" t="e">
        <f t="shared" si="89"/>
        <v>#DIV/0!</v>
      </c>
      <c r="D107" s="201"/>
      <c r="E107" s="201"/>
      <c r="F107" s="201"/>
      <c r="G107" s="201" t="e">
        <f t="shared" si="87"/>
        <v>#DIV/0!</v>
      </c>
      <c r="H107" s="201"/>
      <c r="I107" s="199" t="e">
        <f t="shared" si="90"/>
        <v>#DIV/0!</v>
      </c>
      <c r="K107" s="201"/>
      <c r="L107" s="201"/>
      <c r="M107" s="213" t="e">
        <f t="shared" si="88"/>
        <v>#DIV/0!</v>
      </c>
      <c r="N107" s="201">
        <v>0</v>
      </c>
      <c r="O107" s="199" t="e">
        <f t="shared" si="91"/>
        <v>#DIV/0!</v>
      </c>
      <c r="R107" s="193"/>
      <c r="S107" s="214">
        <f t="shared" si="92"/>
        <v>0</v>
      </c>
      <c r="T107" s="214">
        <f t="shared" si="93"/>
        <v>0</v>
      </c>
      <c r="U107" s="214">
        <f t="shared" si="94"/>
        <v>0</v>
      </c>
      <c r="W107" s="201">
        <f t="shared" si="95"/>
        <v>0</v>
      </c>
      <c r="X107" s="201">
        <f t="shared" si="96"/>
        <v>0</v>
      </c>
      <c r="Y107" s="203"/>
      <c r="Z107" s="203"/>
    </row>
    <row r="108" spans="1:26" x14ac:dyDescent="0.15">
      <c r="A108" s="200" t="s">
        <v>44</v>
      </c>
      <c r="B108" s="200"/>
      <c r="C108" s="196"/>
      <c r="D108" s="200">
        <f>SUM(D102:D107)</f>
        <v>0</v>
      </c>
      <c r="E108" s="200">
        <f t="shared" ref="E108:F108" si="97">SUM(E102:E107)</f>
        <v>0</v>
      </c>
      <c r="F108" s="200">
        <f t="shared" si="97"/>
        <v>0</v>
      </c>
      <c r="G108" s="200"/>
      <c r="H108" s="200">
        <f t="shared" ref="H108" si="98">SUM(H102:H107)</f>
        <v>0</v>
      </c>
      <c r="I108" s="200"/>
      <c r="J108" s="200"/>
      <c r="K108" s="200">
        <f>SUM(K102:K107)</f>
        <v>0</v>
      </c>
      <c r="L108" s="200">
        <f t="shared" ref="L108" si="99">SUM(L102:L107)</f>
        <v>0</v>
      </c>
      <c r="M108" s="200"/>
      <c r="N108" s="200">
        <f t="shared" ref="N108" si="100">SUM(N102:N107)</f>
        <v>2</v>
      </c>
      <c r="O108" s="200"/>
    </row>
    <row r="109" spans="1:26" x14ac:dyDescent="0.15">
      <c r="A109" s="200"/>
      <c r="C109" s="203"/>
      <c r="D109" s="203"/>
      <c r="E109" s="203"/>
      <c r="F109" s="203"/>
      <c r="G109" s="203"/>
      <c r="H109" s="203"/>
      <c r="I109" s="203"/>
      <c r="J109" s="203"/>
      <c r="K109" s="203"/>
      <c r="L109" s="203"/>
    </row>
    <row r="110" spans="1:26" x14ac:dyDescent="0.15">
      <c r="A110" s="200"/>
      <c r="C110" s="203"/>
      <c r="D110" s="203"/>
      <c r="E110" s="203"/>
      <c r="F110" s="203"/>
      <c r="G110" s="203"/>
      <c r="H110" s="203"/>
      <c r="I110" s="203"/>
      <c r="J110" s="203"/>
      <c r="K110" s="203"/>
      <c r="L110" s="203"/>
    </row>
    <row r="111" spans="1:26" x14ac:dyDescent="0.15">
      <c r="A111" s="475" t="s">
        <v>52</v>
      </c>
      <c r="B111" s="475"/>
      <c r="C111" s="475"/>
      <c r="D111" s="475"/>
      <c r="E111" s="475"/>
      <c r="F111" s="475"/>
      <c r="G111" s="475"/>
      <c r="H111" s="203"/>
      <c r="I111" s="203"/>
      <c r="J111" s="475" t="s">
        <v>49</v>
      </c>
      <c r="K111" s="475"/>
      <c r="L111" s="475"/>
      <c r="M111" s="475"/>
      <c r="N111" s="475"/>
      <c r="R111" s="475" t="s">
        <v>50</v>
      </c>
      <c r="S111" s="475"/>
      <c r="T111" s="475"/>
      <c r="V111" s="475" t="s">
        <v>51</v>
      </c>
      <c r="W111" s="477"/>
    </row>
    <row r="112" spans="1:26" x14ac:dyDescent="0.15">
      <c r="A112" s="200" t="s">
        <v>31</v>
      </c>
      <c r="B112" s="200" t="s">
        <v>66</v>
      </c>
      <c r="C112" s="200" t="s">
        <v>34</v>
      </c>
      <c r="D112" s="200" t="s">
        <v>17</v>
      </c>
      <c r="E112" s="200" t="s">
        <v>18</v>
      </c>
      <c r="F112" s="200" t="s">
        <v>19</v>
      </c>
      <c r="G112" s="200" t="s">
        <v>20</v>
      </c>
      <c r="H112" s="200" t="s">
        <v>6</v>
      </c>
      <c r="I112" s="200" t="s">
        <v>53</v>
      </c>
      <c r="K112" s="200" t="s">
        <v>10</v>
      </c>
      <c r="L112" s="200" t="s">
        <v>11</v>
      </c>
      <c r="M112" s="200" t="s">
        <v>12</v>
      </c>
      <c r="N112" s="200" t="s">
        <v>54</v>
      </c>
      <c r="O112" s="200" t="s">
        <v>7</v>
      </c>
      <c r="R112" s="200" t="s">
        <v>31</v>
      </c>
      <c r="S112" s="200" t="s">
        <v>47</v>
      </c>
      <c r="T112" s="200" t="s">
        <v>45</v>
      </c>
      <c r="U112" s="200" t="s">
        <v>46</v>
      </c>
      <c r="W112" s="200" t="s">
        <v>14</v>
      </c>
      <c r="X112" s="200" t="s">
        <v>21</v>
      </c>
      <c r="Y112" s="200"/>
      <c r="Z112" s="200"/>
    </row>
    <row r="113" spans="1:26" x14ac:dyDescent="0.15">
      <c r="A113" s="193" t="s">
        <v>909</v>
      </c>
      <c r="B113" s="201"/>
      <c r="C113" s="199" t="e">
        <f>E113/D113</f>
        <v>#DIV/0!</v>
      </c>
      <c r="D113" s="201"/>
      <c r="E113" s="201"/>
      <c r="F113" s="201"/>
      <c r="G113" s="201" t="e">
        <f>F113/E113</f>
        <v>#DIV/0!</v>
      </c>
      <c r="H113" s="201">
        <v>8</v>
      </c>
      <c r="I113" s="199" t="e">
        <f>H113/E113</f>
        <v>#DIV/0!</v>
      </c>
      <c r="K113" s="201">
        <v>0</v>
      </c>
      <c r="L113" s="201">
        <v>0</v>
      </c>
      <c r="M113" s="201">
        <v>0</v>
      </c>
      <c r="N113" s="201">
        <v>0</v>
      </c>
      <c r="O113" s="199" t="e">
        <f>N113/K113</f>
        <v>#DIV/0!</v>
      </c>
      <c r="R113" s="193" t="s">
        <v>133</v>
      </c>
      <c r="S113" s="214">
        <f>(D113+K113)/($D$47+$K$47+$D$38+$K$38+$J$27+$C$27+$M$17)</f>
        <v>0</v>
      </c>
      <c r="T113" s="214">
        <f>D113/($D$47+$D$38+$J$27)</f>
        <v>0</v>
      </c>
      <c r="U113" s="214">
        <f>K113/($K$47+$K$38+$C$27+$M$17)</f>
        <v>0</v>
      </c>
      <c r="W113" s="201">
        <f>(F113*0.1)+(H113*6)+(L113*0.1)+(N113*6)</f>
        <v>48</v>
      </c>
      <c r="X113" s="201">
        <f>(E113*1)+(F113*0.1)+(H113*6)+(L113*0.1)+(N113*6)</f>
        <v>48</v>
      </c>
      <c r="Y113" s="203"/>
      <c r="Z113" s="203"/>
    </row>
    <row r="114" spans="1:26" x14ac:dyDescent="0.15">
      <c r="A114" s="193" t="s">
        <v>910</v>
      </c>
      <c r="B114" s="201"/>
      <c r="C114" s="199" t="e">
        <f t="shared" ref="C114:C116" si="101">E114/D114</f>
        <v>#DIV/0!</v>
      </c>
      <c r="D114" s="201"/>
      <c r="E114" s="201"/>
      <c r="F114" s="201"/>
      <c r="G114" s="201" t="e">
        <f>F114/E114</f>
        <v>#DIV/0!</v>
      </c>
      <c r="H114" s="201">
        <v>0</v>
      </c>
      <c r="I114" s="199" t="e">
        <f t="shared" ref="I114:I116" si="102">H114/E114</f>
        <v>#DIV/0!</v>
      </c>
      <c r="K114" s="201">
        <v>0</v>
      </c>
      <c r="L114" s="201">
        <v>0</v>
      </c>
      <c r="M114" s="201">
        <v>0</v>
      </c>
      <c r="N114" s="201">
        <v>0</v>
      </c>
      <c r="O114" s="199" t="e">
        <f t="shared" ref="O114:O116" si="103">N114/K114</f>
        <v>#DIV/0!</v>
      </c>
      <c r="R114" s="193" t="s">
        <v>134</v>
      </c>
      <c r="S114" s="214">
        <f t="shared" ref="S114:S116" si="104">(D114+K114)/($D$47+$K$47+$D$38+$K$38+$J$27+$C$27+$M$17)</f>
        <v>0</v>
      </c>
      <c r="T114" s="214">
        <f t="shared" ref="T114:T116" si="105">D114/($D$47+$D$38+$J$27)</f>
        <v>0</v>
      </c>
      <c r="U114" s="214">
        <f t="shared" ref="U114:U116" si="106">K114/($K$47+$K$38+$C$27+$M$17)</f>
        <v>0</v>
      </c>
      <c r="W114" s="201">
        <f t="shared" ref="W114:W116" si="107">(F114*0.1)+(H114*6)+(L114*0.1)+(N114*6)</f>
        <v>0</v>
      </c>
      <c r="X114" s="201">
        <f t="shared" ref="X114:X116" si="108">(E114*1)+(F114*0.1)+(H114*6)+(L114*0.1)+(N114*6)</f>
        <v>0</v>
      </c>
      <c r="Y114" s="203"/>
      <c r="Z114" s="203"/>
    </row>
    <row r="115" spans="1:26" x14ac:dyDescent="0.15">
      <c r="A115" s="193" t="s">
        <v>911</v>
      </c>
      <c r="B115" s="201"/>
      <c r="C115" s="199" t="e">
        <f t="shared" si="101"/>
        <v>#DIV/0!</v>
      </c>
      <c r="D115" s="201"/>
      <c r="E115" s="201"/>
      <c r="F115" s="201"/>
      <c r="G115" s="201" t="e">
        <f>F115/E115</f>
        <v>#DIV/0!</v>
      </c>
      <c r="H115" s="201">
        <v>3</v>
      </c>
      <c r="I115" s="199" t="e">
        <f t="shared" si="102"/>
        <v>#DIV/0!</v>
      </c>
      <c r="K115" s="201">
        <v>0</v>
      </c>
      <c r="L115" s="201">
        <v>0</v>
      </c>
      <c r="M115" s="201">
        <v>0</v>
      </c>
      <c r="N115" s="201">
        <v>0</v>
      </c>
      <c r="O115" s="199" t="e">
        <f t="shared" si="103"/>
        <v>#DIV/0!</v>
      </c>
      <c r="R115" s="193" t="s">
        <v>496</v>
      </c>
      <c r="S115" s="214">
        <f t="shared" si="104"/>
        <v>0</v>
      </c>
      <c r="T115" s="214">
        <f t="shared" si="105"/>
        <v>0</v>
      </c>
      <c r="U115" s="214">
        <f t="shared" si="106"/>
        <v>0</v>
      </c>
      <c r="W115" s="201">
        <f t="shared" si="107"/>
        <v>18</v>
      </c>
      <c r="X115" s="201">
        <f t="shared" si="108"/>
        <v>18</v>
      </c>
      <c r="Y115" s="203"/>
      <c r="Z115" s="203"/>
    </row>
    <row r="116" spans="1:26" x14ac:dyDescent="0.15">
      <c r="A116" s="193" t="s">
        <v>1379</v>
      </c>
      <c r="B116" s="201"/>
      <c r="C116" s="199" t="e">
        <f t="shared" si="101"/>
        <v>#DIV/0!</v>
      </c>
      <c r="D116" s="201"/>
      <c r="E116" s="201"/>
      <c r="F116" s="201"/>
      <c r="G116" s="201" t="e">
        <f>F116/E116</f>
        <v>#DIV/0!</v>
      </c>
      <c r="H116" s="201">
        <v>2</v>
      </c>
      <c r="I116" s="199" t="e">
        <f t="shared" si="102"/>
        <v>#DIV/0!</v>
      </c>
      <c r="K116" s="201">
        <v>0</v>
      </c>
      <c r="L116" s="201">
        <v>0</v>
      </c>
      <c r="M116" s="201">
        <v>0</v>
      </c>
      <c r="N116" s="201">
        <v>0</v>
      </c>
      <c r="O116" s="199" t="e">
        <f t="shared" si="103"/>
        <v>#DIV/0!</v>
      </c>
      <c r="R116" s="193" t="s">
        <v>1660</v>
      </c>
      <c r="S116" s="214">
        <f t="shared" si="104"/>
        <v>0</v>
      </c>
      <c r="T116" s="214">
        <f t="shared" si="105"/>
        <v>0</v>
      </c>
      <c r="U116" s="214">
        <f t="shared" si="106"/>
        <v>0</v>
      </c>
      <c r="W116" s="201">
        <f t="shared" si="107"/>
        <v>12</v>
      </c>
      <c r="X116" s="201">
        <f t="shared" si="108"/>
        <v>12</v>
      </c>
      <c r="Y116" s="203"/>
      <c r="Z116" s="203"/>
    </row>
    <row r="117" spans="1:26" x14ac:dyDescent="0.15">
      <c r="A117" s="200" t="s">
        <v>44</v>
      </c>
      <c r="B117" s="200"/>
      <c r="C117" s="196"/>
      <c r="D117" s="200">
        <f>SUM(D113:D116)</f>
        <v>0</v>
      </c>
      <c r="E117" s="200">
        <f t="shared" ref="E117:F117" si="109">SUM(E113:E116)</f>
        <v>0</v>
      </c>
      <c r="F117" s="200">
        <f t="shared" si="109"/>
        <v>0</v>
      </c>
      <c r="G117" s="200"/>
      <c r="H117" s="200">
        <f t="shared" ref="H117" si="110">SUM(H113:H116)</f>
        <v>13</v>
      </c>
      <c r="I117" s="200"/>
      <c r="J117" s="200"/>
      <c r="K117" s="200">
        <f>SUM(K113:K116)</f>
        <v>0</v>
      </c>
      <c r="L117" s="200">
        <f t="shared" ref="L117" si="111">SUM(L113:L116)</f>
        <v>0</v>
      </c>
      <c r="M117" s="200"/>
      <c r="N117" s="200">
        <f t="shared" ref="N117" si="112">SUM(N113:N116)</f>
        <v>0</v>
      </c>
      <c r="O117" s="196"/>
      <c r="Q117" s="204"/>
      <c r="S117" s="204"/>
      <c r="U117" s="203"/>
      <c r="V117" s="203"/>
    </row>
    <row r="118" spans="1:26" x14ac:dyDescent="0.15">
      <c r="H118" s="208"/>
      <c r="I118" s="203"/>
      <c r="J118" s="203"/>
      <c r="P118" s="204"/>
      <c r="Q118" s="204"/>
      <c r="R118" s="204"/>
      <c r="T118" s="203"/>
      <c r="U118" s="203"/>
    </row>
    <row r="119" spans="1:26" x14ac:dyDescent="0.15">
      <c r="H119" s="208"/>
      <c r="I119" s="203"/>
      <c r="J119" s="203"/>
      <c r="P119" s="204"/>
      <c r="Q119" s="204"/>
      <c r="R119" s="204"/>
      <c r="T119" s="203"/>
      <c r="U119" s="203"/>
    </row>
    <row r="120" spans="1:26" x14ac:dyDescent="0.15">
      <c r="A120" s="475" t="s">
        <v>57</v>
      </c>
      <c r="B120" s="475"/>
      <c r="C120" s="475"/>
      <c r="D120" s="475"/>
      <c r="E120" s="475"/>
      <c r="F120" s="475"/>
      <c r="G120" s="475"/>
      <c r="H120" s="208"/>
      <c r="I120" s="203"/>
      <c r="J120" s="475" t="s">
        <v>58</v>
      </c>
      <c r="K120" s="481"/>
      <c r="L120" s="481"/>
      <c r="M120" s="481"/>
      <c r="N120" s="481"/>
      <c r="P120" s="215"/>
      <c r="Q120" s="204"/>
      <c r="R120" s="475" t="s">
        <v>62</v>
      </c>
      <c r="S120" s="481"/>
      <c r="T120" s="481"/>
      <c r="U120" s="481"/>
      <c r="V120" s="481"/>
    </row>
    <row r="121" spans="1:26" x14ac:dyDescent="0.15">
      <c r="A121" s="196"/>
      <c r="B121" s="200" t="s">
        <v>17</v>
      </c>
      <c r="C121" s="200" t="s">
        <v>42</v>
      </c>
      <c r="D121" s="200" t="s">
        <v>19</v>
      </c>
      <c r="E121" s="200" t="s">
        <v>6</v>
      </c>
      <c r="H121" s="203"/>
      <c r="I121" s="203"/>
      <c r="J121" s="480" t="s">
        <v>59</v>
      </c>
      <c r="K121" s="477"/>
      <c r="L121" s="477"/>
      <c r="M121" s="477"/>
      <c r="N121" s="196" t="s">
        <v>60</v>
      </c>
      <c r="R121" s="480" t="s">
        <v>59</v>
      </c>
      <c r="S121" s="477"/>
      <c r="T121" s="477"/>
      <c r="U121" s="477"/>
      <c r="V121" s="196" t="s">
        <v>60</v>
      </c>
    </row>
    <row r="122" spans="1:26" x14ac:dyDescent="0.15">
      <c r="A122" s="212" t="s">
        <v>33</v>
      </c>
      <c r="B122" s="201">
        <f>SUM(J92:J96,D102:D107,D113:D116)</f>
        <v>0</v>
      </c>
      <c r="C122" s="201">
        <f>SUM(E113:E116,E102:E107,K92:K96)</f>
        <v>0</v>
      </c>
      <c r="D122" s="201">
        <f>SUM(F113:F116,F102:F107,L92:L96)</f>
        <v>0</v>
      </c>
      <c r="E122" s="201">
        <f>SUM(N92:N96,H102:H107,H113:H116)</f>
        <v>13</v>
      </c>
      <c r="H122" s="203"/>
      <c r="I122" s="203"/>
      <c r="J122" s="478" t="s">
        <v>1134</v>
      </c>
      <c r="K122" s="478"/>
      <c r="L122" s="478"/>
      <c r="M122" s="478"/>
      <c r="N122" s="193" t="s">
        <v>373</v>
      </c>
      <c r="R122" s="478" t="s">
        <v>1001</v>
      </c>
      <c r="S122" s="478"/>
      <c r="T122" s="478"/>
      <c r="U122" s="478"/>
      <c r="V122" s="193" t="s">
        <v>373</v>
      </c>
    </row>
    <row r="123" spans="1:26" x14ac:dyDescent="0.15">
      <c r="A123" s="212" t="s">
        <v>43</v>
      </c>
      <c r="B123" s="201">
        <f>SUM(C87)</f>
        <v>0</v>
      </c>
      <c r="C123" s="201">
        <f>SUM(D87)</f>
        <v>0</v>
      </c>
      <c r="D123" s="201">
        <f>SUM(F87)</f>
        <v>0</v>
      </c>
      <c r="E123" s="201">
        <f>SUM(H87)</f>
        <v>0</v>
      </c>
      <c r="F123" s="200"/>
      <c r="J123" s="478" t="s">
        <v>1133</v>
      </c>
      <c r="K123" s="478"/>
      <c r="L123" s="478"/>
      <c r="M123" s="478"/>
      <c r="N123" s="193" t="s">
        <v>373</v>
      </c>
      <c r="R123" s="478"/>
      <c r="S123" s="478"/>
      <c r="T123" s="478"/>
      <c r="U123" s="478"/>
      <c r="V123" s="193"/>
    </row>
    <row r="124" spans="1:26" x14ac:dyDescent="0.15">
      <c r="A124" s="212" t="s">
        <v>65</v>
      </c>
      <c r="B124" s="193"/>
      <c r="F124" s="200"/>
      <c r="J124" s="478" t="s">
        <v>1132</v>
      </c>
      <c r="K124" s="478"/>
      <c r="L124" s="478"/>
      <c r="M124" s="478"/>
      <c r="N124" s="193" t="s">
        <v>16</v>
      </c>
      <c r="R124" s="479"/>
      <c r="S124" s="478"/>
      <c r="T124" s="478"/>
      <c r="U124" s="478"/>
      <c r="V124" s="193"/>
    </row>
    <row r="125" spans="1:26" x14ac:dyDescent="0.15">
      <c r="J125" s="478" t="s">
        <v>1135</v>
      </c>
      <c r="K125" s="478"/>
      <c r="L125" s="478"/>
      <c r="M125" s="478"/>
      <c r="N125" s="193" t="s">
        <v>0</v>
      </c>
      <c r="R125" s="478" t="s">
        <v>494</v>
      </c>
      <c r="S125" s="478"/>
      <c r="T125" s="478"/>
      <c r="U125" s="478"/>
      <c r="V125" s="193" t="s">
        <v>373</v>
      </c>
    </row>
    <row r="126" spans="1:26" x14ac:dyDescent="0.15">
      <c r="A126" s="196"/>
      <c r="B126" s="200" t="s">
        <v>1</v>
      </c>
      <c r="C126" s="200" t="s">
        <v>4</v>
      </c>
      <c r="D126" s="200" t="s">
        <v>6</v>
      </c>
      <c r="J126" s="478" t="s">
        <v>1136</v>
      </c>
      <c r="K126" s="478"/>
      <c r="L126" s="478"/>
      <c r="M126" s="478"/>
      <c r="N126" s="193" t="s">
        <v>1137</v>
      </c>
      <c r="R126" s="479" t="s">
        <v>1138</v>
      </c>
      <c r="S126" s="478"/>
      <c r="T126" s="478"/>
      <c r="U126" s="478"/>
      <c r="V126" s="193" t="s">
        <v>373</v>
      </c>
    </row>
    <row r="127" spans="1:26" x14ac:dyDescent="0.15">
      <c r="A127" s="212" t="s">
        <v>56</v>
      </c>
      <c r="B127" s="201">
        <f>SUM(M84:M86,C92:C96,K102:K107,K113:K116)</f>
        <v>0</v>
      </c>
      <c r="C127" s="201">
        <f>SUM(N84:N86,D92:D96,L102:L107,L113:L116)</f>
        <v>0</v>
      </c>
      <c r="D127" s="201">
        <f>SUM(P84:P86,F92:F96,N102:N107,N113:N116)</f>
        <v>19</v>
      </c>
      <c r="J127" s="478" t="s">
        <v>1334</v>
      </c>
      <c r="K127" s="478"/>
      <c r="L127" s="478"/>
      <c r="M127" s="478"/>
      <c r="N127" s="193" t="s">
        <v>373</v>
      </c>
      <c r="R127" s="479"/>
      <c r="S127" s="478"/>
      <c r="T127" s="478"/>
      <c r="U127" s="478"/>
      <c r="V127" s="193"/>
    </row>
    <row r="128" spans="1:26" x14ac:dyDescent="0.15">
      <c r="A128" s="212" t="s">
        <v>65</v>
      </c>
      <c r="B128" s="193"/>
      <c r="J128" s="478" t="s">
        <v>1335</v>
      </c>
      <c r="K128" s="478"/>
      <c r="L128" s="478"/>
      <c r="M128" s="478"/>
      <c r="N128" s="193" t="s">
        <v>373</v>
      </c>
      <c r="R128" s="479" t="s">
        <v>1378</v>
      </c>
      <c r="S128" s="478"/>
      <c r="T128" s="478"/>
      <c r="U128" s="478"/>
      <c r="V128" s="193" t="s">
        <v>16</v>
      </c>
    </row>
    <row r="129" spans="1:23" x14ac:dyDescent="0.15">
      <c r="J129" s="478"/>
      <c r="K129" s="478"/>
      <c r="L129" s="478"/>
      <c r="M129" s="478"/>
      <c r="N129" s="193"/>
      <c r="R129" s="479"/>
      <c r="S129" s="478"/>
      <c r="T129" s="478"/>
      <c r="U129" s="478"/>
      <c r="V129" s="193"/>
    </row>
    <row r="130" spans="1:23" x14ac:dyDescent="0.15">
      <c r="B130" s="200" t="s">
        <v>40</v>
      </c>
      <c r="C130" s="200" t="s">
        <v>41</v>
      </c>
    </row>
    <row r="131" spans="1:23" x14ac:dyDescent="0.15">
      <c r="A131" s="212" t="s">
        <v>39</v>
      </c>
      <c r="B131" s="199" t="e">
        <f>B127/(B123+B127)</f>
        <v>#DIV/0!</v>
      </c>
      <c r="C131" s="199" t="e">
        <f>B123/(B123+B127)</f>
        <v>#DIV/0!</v>
      </c>
      <c r="J131" s="194" t="s">
        <v>61</v>
      </c>
    </row>
    <row r="132" spans="1:23" x14ac:dyDescent="0.15">
      <c r="A132" s="212" t="s">
        <v>64</v>
      </c>
      <c r="B132" s="193"/>
      <c r="C132" s="193"/>
    </row>
    <row r="141" spans="1:23" x14ac:dyDescent="0.15">
      <c r="A141" s="475" t="s">
        <v>93</v>
      </c>
      <c r="B141" s="475"/>
      <c r="C141" s="475"/>
      <c r="D141" s="475"/>
      <c r="E141" s="475"/>
      <c r="F141" s="475"/>
      <c r="G141" s="475"/>
      <c r="H141" s="475"/>
      <c r="I141" s="475"/>
      <c r="J141" s="475"/>
      <c r="K141" s="475"/>
      <c r="L141" s="475"/>
      <c r="M141" s="475"/>
      <c r="N141" s="475"/>
      <c r="O141" s="475"/>
      <c r="P141" s="475"/>
      <c r="Q141" s="475"/>
      <c r="R141" s="475"/>
      <c r="S141" s="475"/>
      <c r="T141" s="475"/>
      <c r="U141" s="475"/>
      <c r="V141" s="475"/>
      <c r="W141" s="475"/>
    </row>
    <row r="142" spans="1:23" x14ac:dyDescent="0.15">
      <c r="A142" s="195"/>
      <c r="B142" s="195"/>
      <c r="C142" s="195"/>
      <c r="D142" s="195"/>
      <c r="E142" s="195"/>
      <c r="F142" s="195"/>
      <c r="G142" s="195"/>
      <c r="H142" s="195"/>
      <c r="I142" s="195"/>
      <c r="J142" s="195"/>
      <c r="K142" s="195"/>
      <c r="L142" s="195"/>
      <c r="M142" s="195"/>
      <c r="N142" s="195"/>
      <c r="O142" s="195"/>
      <c r="P142" s="195"/>
      <c r="Q142" s="195"/>
      <c r="R142" s="195"/>
      <c r="S142" s="195"/>
      <c r="T142" s="195"/>
      <c r="U142" s="195"/>
      <c r="V142" s="195"/>
      <c r="W142" s="195"/>
    </row>
    <row r="143" spans="1:23" x14ac:dyDescent="0.15">
      <c r="H143" s="476" t="s">
        <v>36</v>
      </c>
      <c r="I143" s="477"/>
      <c r="J143" s="477"/>
      <c r="M143" s="476" t="s">
        <v>37</v>
      </c>
      <c r="N143" s="476"/>
      <c r="O143" s="476"/>
    </row>
    <row r="144" spans="1:23" x14ac:dyDescent="0.15">
      <c r="H144" s="476" t="s">
        <v>38</v>
      </c>
      <c r="I144" s="476"/>
      <c r="J144" s="476"/>
    </row>
    <row r="145" spans="1:20" x14ac:dyDescent="0.15">
      <c r="H145" s="476"/>
      <c r="I145" s="477"/>
      <c r="J145" s="477"/>
    </row>
    <row r="146" spans="1:20" x14ac:dyDescent="0.15">
      <c r="H146" s="476"/>
      <c r="I146" s="477"/>
      <c r="J146" s="477"/>
    </row>
    <row r="147" spans="1:20" x14ac:dyDescent="0.15">
      <c r="D147" s="196" t="s">
        <v>83</v>
      </c>
      <c r="P147" s="196" t="s">
        <v>84</v>
      </c>
    </row>
    <row r="148" spans="1:20" x14ac:dyDescent="0.15">
      <c r="A148" s="200" t="s">
        <v>90</v>
      </c>
      <c r="P148" s="196" t="s">
        <v>90</v>
      </c>
      <c r="S148" s="200" t="s">
        <v>92</v>
      </c>
    </row>
    <row r="149" spans="1:20" x14ac:dyDescent="0.15">
      <c r="A149" s="212" t="s">
        <v>79</v>
      </c>
      <c r="B149" s="216" t="s">
        <v>89</v>
      </c>
      <c r="C149" s="216" t="s">
        <v>2</v>
      </c>
      <c r="D149" s="216" t="s">
        <v>3</v>
      </c>
      <c r="E149" s="216" t="s">
        <v>19</v>
      </c>
      <c r="F149" s="216" t="s">
        <v>6</v>
      </c>
      <c r="G149" s="216" t="s">
        <v>76</v>
      </c>
      <c r="H149" s="216" t="s">
        <v>10</v>
      </c>
      <c r="I149" s="216" t="s">
        <v>19</v>
      </c>
      <c r="J149" s="216" t="s">
        <v>77</v>
      </c>
      <c r="K149" s="216" t="s">
        <v>6</v>
      </c>
      <c r="L149" s="216" t="s">
        <v>14</v>
      </c>
      <c r="O149" s="216" t="s">
        <v>85</v>
      </c>
      <c r="P149" s="216" t="s">
        <v>86</v>
      </c>
      <c r="Q149" s="216" t="s">
        <v>87</v>
      </c>
      <c r="S149" s="198" t="s">
        <v>40</v>
      </c>
      <c r="T149" s="198" t="s">
        <v>41</v>
      </c>
    </row>
    <row r="150" spans="1:20" x14ac:dyDescent="0.15">
      <c r="A150" s="193" t="s">
        <v>44</v>
      </c>
      <c r="B150" s="211">
        <f>AVERAGE(B160,B170)</f>
        <v>548.5</v>
      </c>
      <c r="C150" s="211">
        <f>AVERAGE(C160,C170)</f>
        <v>348</v>
      </c>
      <c r="D150" s="218">
        <f>C150/B150</f>
        <v>0.63445761166818593</v>
      </c>
      <c r="E150" s="211">
        <f>AVERAGE(E160,E170)</f>
        <v>3734.5</v>
      </c>
      <c r="F150" s="211">
        <f t="shared" ref="F150:I150" si="113">AVERAGE(F160,F170)</f>
        <v>20</v>
      </c>
      <c r="G150" s="211">
        <f t="shared" si="113"/>
        <v>15</v>
      </c>
      <c r="H150" s="211">
        <f t="shared" si="113"/>
        <v>171</v>
      </c>
      <c r="I150" s="211">
        <f t="shared" si="113"/>
        <v>983.5</v>
      </c>
      <c r="J150" s="219">
        <f>I150/H150</f>
        <v>5.7514619883040936</v>
      </c>
      <c r="K150" s="211">
        <f>AVERAGE(K160,K170)</f>
        <v>4</v>
      </c>
      <c r="L150" s="201">
        <f>((E150*0.05)+(F150*4)+(G150*-1)+(I150*0.1)+(K150*6))</f>
        <v>374.07500000000005</v>
      </c>
      <c r="O150" s="218">
        <f>(B150+H150)/(B152+F152+B154+F154+B156+F156+B150+H150)</f>
        <v>0.45308564231738035</v>
      </c>
      <c r="P150" s="199">
        <f>B150/(B150+F152+F154+F156)</f>
        <v>0.51261682242990658</v>
      </c>
      <c r="Q150" s="199">
        <f>H150/(H150+B152+B154+B156)</f>
        <v>0.33011583011583012</v>
      </c>
      <c r="S150" s="199">
        <f>(H150+B152+B154+B156)/(H150+B152+B154+B156+B150)</f>
        <v>0.48570089076418188</v>
      </c>
      <c r="T150" s="199">
        <f>B150/(B150+H150+B152+B154+B156)</f>
        <v>0.51429910923581812</v>
      </c>
    </row>
    <row r="151" spans="1:20" x14ac:dyDescent="0.15">
      <c r="A151" s="212" t="s">
        <v>80</v>
      </c>
      <c r="B151" s="216" t="s">
        <v>10</v>
      </c>
      <c r="C151" s="216" t="s">
        <v>19</v>
      </c>
      <c r="D151" s="216" t="s">
        <v>77</v>
      </c>
      <c r="E151" s="216" t="s">
        <v>6</v>
      </c>
      <c r="F151" s="216" t="s">
        <v>17</v>
      </c>
      <c r="G151" s="216" t="s">
        <v>18</v>
      </c>
      <c r="H151" s="216" t="s">
        <v>19</v>
      </c>
      <c r="I151" s="216" t="s">
        <v>78</v>
      </c>
      <c r="J151" s="216" t="s">
        <v>6</v>
      </c>
      <c r="K151" s="216" t="s">
        <v>14</v>
      </c>
      <c r="L151" s="211" t="s">
        <v>91</v>
      </c>
      <c r="O151" s="198" t="s">
        <v>85</v>
      </c>
      <c r="P151" s="198" t="s">
        <v>87</v>
      </c>
      <c r="Q151" s="198" t="s">
        <v>88</v>
      </c>
    </row>
    <row r="152" spans="1:20" x14ac:dyDescent="0.15">
      <c r="A152" s="193" t="s">
        <v>44</v>
      </c>
      <c r="B152" s="211">
        <f>AVERAGE(B162,B172)</f>
        <v>336.5</v>
      </c>
      <c r="C152" s="211">
        <f>AVERAGE(C162,C172)</f>
        <v>1540</v>
      </c>
      <c r="D152" s="219">
        <f>C152/B152</f>
        <v>4.5765230312035658</v>
      </c>
      <c r="E152" s="211">
        <f>AVERAGE(E162,E172)</f>
        <v>11.5</v>
      </c>
      <c r="F152" s="211">
        <f t="shared" ref="F152:H152" si="114">AVERAGE(F162,F172)</f>
        <v>66.5</v>
      </c>
      <c r="G152" s="211">
        <f t="shared" si="114"/>
        <v>51.5</v>
      </c>
      <c r="H152" s="211">
        <f t="shared" si="114"/>
        <v>307.5</v>
      </c>
      <c r="I152" s="219">
        <f>H152/G152</f>
        <v>5.9708737864077666</v>
      </c>
      <c r="J152" s="211">
        <f>AVERAGE(J162,J172)</f>
        <v>1.5</v>
      </c>
      <c r="K152" s="201">
        <f>(C152*0.1)+(E152*6)+(H152*0.1)+(J152*6)</f>
        <v>262.75</v>
      </c>
      <c r="L152" s="201">
        <f>(C152*0.1)+(E152*6)+(G152*1)+(H152*0.1)+(J152*6)</f>
        <v>314.25</v>
      </c>
      <c r="O152" s="218">
        <f>(B152+F152)/(B152+F152+B154+F154+B156+F156+B150+H150)</f>
        <v>0.25377833753148615</v>
      </c>
      <c r="P152" s="199">
        <f>B152/(H150+B152+B154+B156)</f>
        <v>0.64961389961389959</v>
      </c>
      <c r="Q152" s="199">
        <f>F152/(F152+F154+F156)</f>
        <v>0.12751677852348994</v>
      </c>
    </row>
    <row r="153" spans="1:20" x14ac:dyDescent="0.15">
      <c r="A153" s="212" t="s">
        <v>81</v>
      </c>
      <c r="B153" s="216" t="s">
        <v>10</v>
      </c>
      <c r="C153" s="216" t="s">
        <v>19</v>
      </c>
      <c r="D153" s="216" t="s">
        <v>77</v>
      </c>
      <c r="E153" s="216" t="s">
        <v>6</v>
      </c>
      <c r="F153" s="216" t="s">
        <v>17</v>
      </c>
      <c r="G153" s="216" t="s">
        <v>18</v>
      </c>
      <c r="H153" s="216" t="s">
        <v>19</v>
      </c>
      <c r="I153" s="216" t="s">
        <v>78</v>
      </c>
      <c r="J153" s="216" t="s">
        <v>6</v>
      </c>
      <c r="K153" s="216" t="s">
        <v>14</v>
      </c>
      <c r="L153" s="211" t="s">
        <v>91</v>
      </c>
      <c r="O153" s="198" t="s">
        <v>85</v>
      </c>
      <c r="P153" s="198" t="s">
        <v>87</v>
      </c>
      <c r="Q153" s="198" t="s">
        <v>88</v>
      </c>
    </row>
    <row r="154" spans="1:20" x14ac:dyDescent="0.15">
      <c r="A154" s="193" t="s">
        <v>44</v>
      </c>
      <c r="B154" s="211">
        <f>AVERAGE(B164,B174)</f>
        <v>10.5</v>
      </c>
      <c r="C154" s="211">
        <f>AVERAGE(C164,C174)</f>
        <v>70</v>
      </c>
      <c r="D154" s="211">
        <f>C154/B154</f>
        <v>6.666666666666667</v>
      </c>
      <c r="E154" s="211">
        <f>AVERAGE(E164,E174)</f>
        <v>0.5</v>
      </c>
      <c r="F154" s="211">
        <f t="shared" ref="F154:H154" si="115">AVERAGE(F164,F174)</f>
        <v>266.5</v>
      </c>
      <c r="G154" s="211">
        <f t="shared" si="115"/>
        <v>170</v>
      </c>
      <c r="H154" s="211">
        <f t="shared" si="115"/>
        <v>1968.5</v>
      </c>
      <c r="I154" s="219">
        <f>H154/G154</f>
        <v>11.579411764705883</v>
      </c>
      <c r="J154" s="211">
        <f>AVERAGE(J164,J174)</f>
        <v>8.5</v>
      </c>
      <c r="K154" s="201">
        <f>(C154*0.1)+(E154*6)+(H154*0.1)+(J154*6)</f>
        <v>257.85000000000002</v>
      </c>
      <c r="L154" s="201">
        <f>(C154*0.1)+(E154*6)+(G154*1)+(H154*0.1)+(J154*6)</f>
        <v>427.85</v>
      </c>
      <c r="O154" s="218">
        <f>(B154+F154)/(B152+F152+B154+F154+B156+F156+B150+H150)</f>
        <v>0.17443324937027707</v>
      </c>
      <c r="P154" s="199">
        <f>B154/(B152+H150+B154+B156)</f>
        <v>2.0270270270270271E-2</v>
      </c>
      <c r="Q154" s="199">
        <f>F154/(F154+F152+F156)</f>
        <v>0.51102588686481309</v>
      </c>
    </row>
    <row r="155" spans="1:20" x14ac:dyDescent="0.15">
      <c r="A155" s="212" t="s">
        <v>82</v>
      </c>
      <c r="B155" s="216" t="s">
        <v>10</v>
      </c>
      <c r="C155" s="216" t="s">
        <v>19</v>
      </c>
      <c r="D155" s="216" t="s">
        <v>77</v>
      </c>
      <c r="E155" s="216" t="s">
        <v>6</v>
      </c>
      <c r="F155" s="216" t="s">
        <v>17</v>
      </c>
      <c r="G155" s="216" t="s">
        <v>18</v>
      </c>
      <c r="H155" s="216" t="s">
        <v>19</v>
      </c>
      <c r="I155" s="216" t="s">
        <v>78</v>
      </c>
      <c r="J155" s="216" t="s">
        <v>6</v>
      </c>
      <c r="K155" s="216" t="s">
        <v>14</v>
      </c>
      <c r="L155" s="211" t="s">
        <v>91</v>
      </c>
      <c r="O155" s="198" t="s">
        <v>85</v>
      </c>
      <c r="P155" s="198" t="s">
        <v>87</v>
      </c>
      <c r="Q155" s="198" t="s">
        <v>88</v>
      </c>
    </row>
    <row r="156" spans="1:20" x14ac:dyDescent="0.15">
      <c r="A156" s="193" t="s">
        <v>44</v>
      </c>
      <c r="B156" s="211">
        <f>AVERAGE(B166,B176)</f>
        <v>0</v>
      </c>
      <c r="C156" s="211">
        <f>AVERAGE(C166,C176)</f>
        <v>0</v>
      </c>
      <c r="D156" s="211" t="e">
        <f>C156/B156</f>
        <v>#DIV/0!</v>
      </c>
      <c r="E156" s="211">
        <f>AVERAGE(E166,E176)</f>
        <v>0</v>
      </c>
      <c r="F156" s="211">
        <f>AVERAGE(F166,F176)</f>
        <v>188.5</v>
      </c>
      <c r="G156" s="211">
        <f t="shared" ref="G156:H156" si="116">AVERAGE(G166,G176)</f>
        <v>122.5</v>
      </c>
      <c r="H156" s="211">
        <f t="shared" si="116"/>
        <v>1427</v>
      </c>
      <c r="I156" s="219">
        <f>H156/G156</f>
        <v>11.648979591836735</v>
      </c>
      <c r="J156" s="211">
        <f>AVERAGE(J166,J176)</f>
        <v>9.5</v>
      </c>
      <c r="K156" s="201">
        <f>(C156*0.1)+(E156*6)+(H156*0.1)+(J156*6)</f>
        <v>199.70000000000002</v>
      </c>
      <c r="L156" s="201">
        <f>(C156*0.1)+(E156*6)+(G156*1)+(H156*0.1)+(J156*6)</f>
        <v>322.20000000000005</v>
      </c>
      <c r="O156" s="218">
        <f>(B156+F156)/(B152+F152+B154+F154+B156+F156+B150+H150)</f>
        <v>0.11870277078085642</v>
      </c>
      <c r="P156" s="214">
        <f>B156/(B156+B154+B152+H150)</f>
        <v>0</v>
      </c>
      <c r="Q156" s="199">
        <f>F156/(F156+F154+F152)</f>
        <v>0.36145733461169705</v>
      </c>
    </row>
    <row r="157" spans="1:20" x14ac:dyDescent="0.15">
      <c r="B157" s="224"/>
      <c r="C157" s="224"/>
      <c r="D157" s="224"/>
      <c r="E157" s="224"/>
      <c r="F157" s="224"/>
      <c r="G157" s="224"/>
      <c r="H157" s="224"/>
      <c r="I157" s="224"/>
      <c r="J157" s="224"/>
      <c r="K157" s="224"/>
      <c r="L157" s="225"/>
      <c r="P157" s="196"/>
    </row>
    <row r="158" spans="1:20" x14ac:dyDescent="0.15">
      <c r="A158" s="200">
        <v>2022</v>
      </c>
      <c r="P158" s="196">
        <v>2020</v>
      </c>
      <c r="S158" s="200" t="s">
        <v>92</v>
      </c>
    </row>
    <row r="159" spans="1:20" x14ac:dyDescent="0.15">
      <c r="A159" s="212" t="s">
        <v>79</v>
      </c>
      <c r="B159" s="216" t="s">
        <v>89</v>
      </c>
      <c r="C159" s="216" t="s">
        <v>2</v>
      </c>
      <c r="D159" s="216" t="s">
        <v>3</v>
      </c>
      <c r="E159" s="216" t="s">
        <v>19</v>
      </c>
      <c r="F159" s="216" t="s">
        <v>6</v>
      </c>
      <c r="G159" s="216" t="s">
        <v>76</v>
      </c>
      <c r="H159" s="216" t="s">
        <v>10</v>
      </c>
      <c r="I159" s="216" t="s">
        <v>19</v>
      </c>
      <c r="J159" s="216" t="s">
        <v>77</v>
      </c>
      <c r="K159" s="216" t="s">
        <v>6</v>
      </c>
      <c r="L159" s="216" t="s">
        <v>14</v>
      </c>
      <c r="O159" s="216" t="s">
        <v>85</v>
      </c>
      <c r="P159" s="216" t="s">
        <v>86</v>
      </c>
      <c r="Q159" s="216" t="s">
        <v>87</v>
      </c>
      <c r="S159" s="198" t="s">
        <v>40</v>
      </c>
      <c r="T159" s="198" t="s">
        <v>41</v>
      </c>
    </row>
    <row r="160" spans="1:20" x14ac:dyDescent="0.15">
      <c r="A160" s="193" t="s">
        <v>44</v>
      </c>
      <c r="B160" s="211">
        <v>487</v>
      </c>
      <c r="C160" s="211">
        <v>300</v>
      </c>
      <c r="D160" s="218">
        <f>C160/B160</f>
        <v>0.61601642710472282</v>
      </c>
      <c r="E160" s="211">
        <v>3202</v>
      </c>
      <c r="F160" s="211">
        <v>19</v>
      </c>
      <c r="G160" s="211">
        <v>12</v>
      </c>
      <c r="H160" s="211">
        <v>157</v>
      </c>
      <c r="I160" s="211">
        <v>896</v>
      </c>
      <c r="J160" s="219">
        <f>I160/H160</f>
        <v>5.7070063694267512</v>
      </c>
      <c r="K160" s="211">
        <v>4</v>
      </c>
      <c r="L160" s="201">
        <f>((E160*0.05)+(F160*4)+(G160*-1)+(I160*0.1)+(K160*6))</f>
        <v>337.70000000000005</v>
      </c>
      <c r="O160" s="218">
        <f>(B160+H160)/(B162+F162+B164+F164+B166+F166+B160+H160)</f>
        <v>0.43690637720488468</v>
      </c>
      <c r="P160" s="199">
        <f>B160/(B160+F162+F164+F166)</f>
        <v>0.51155462184873945</v>
      </c>
      <c r="Q160" s="199">
        <f>H160/(H160+B162+B164+B166)</f>
        <v>0.3007662835249042</v>
      </c>
      <c r="S160" s="199">
        <f>(H160+B162+B164+B166)/(H160+B162+B164+B166+B160)</f>
        <v>0.51734390485629334</v>
      </c>
      <c r="T160" s="199">
        <f>B160/(B160+H160+B162+B164+B166)</f>
        <v>0.48265609514370666</v>
      </c>
    </row>
    <row r="161" spans="1:20" x14ac:dyDescent="0.15">
      <c r="A161" s="212" t="s">
        <v>80</v>
      </c>
      <c r="B161" s="216" t="s">
        <v>10</v>
      </c>
      <c r="C161" s="216" t="s">
        <v>19</v>
      </c>
      <c r="D161" s="216" t="s">
        <v>77</v>
      </c>
      <c r="E161" s="216" t="s">
        <v>6</v>
      </c>
      <c r="F161" s="216" t="s">
        <v>17</v>
      </c>
      <c r="G161" s="216" t="s">
        <v>18</v>
      </c>
      <c r="H161" s="216" t="s">
        <v>19</v>
      </c>
      <c r="I161" s="216" t="s">
        <v>78</v>
      </c>
      <c r="J161" s="216" t="s">
        <v>6</v>
      </c>
      <c r="K161" s="216" t="s">
        <v>14</v>
      </c>
      <c r="L161" s="216" t="s">
        <v>91</v>
      </c>
      <c r="O161" s="198" t="s">
        <v>85</v>
      </c>
      <c r="P161" s="198" t="s">
        <v>87</v>
      </c>
      <c r="Q161" s="198" t="s">
        <v>88</v>
      </c>
    </row>
    <row r="162" spans="1:20" x14ac:dyDescent="0.15">
      <c r="A162" s="193" t="s">
        <v>44</v>
      </c>
      <c r="B162" s="211">
        <v>352</v>
      </c>
      <c r="C162" s="211">
        <v>1731</v>
      </c>
      <c r="D162" s="219">
        <f>C162/B162</f>
        <v>4.9176136363636367</v>
      </c>
      <c r="E162" s="211">
        <v>9</v>
      </c>
      <c r="F162" s="211">
        <v>63</v>
      </c>
      <c r="G162" s="211">
        <v>49</v>
      </c>
      <c r="H162" s="211">
        <v>267</v>
      </c>
      <c r="I162" s="219">
        <f>H162/G162</f>
        <v>5.4489795918367347</v>
      </c>
      <c r="J162" s="211">
        <v>2</v>
      </c>
      <c r="K162" s="201">
        <f>(C162*0.1)+(E162*6)+(H162*0.1)+(J162*6)</f>
        <v>265.8</v>
      </c>
      <c r="L162" s="201">
        <f>(C162*0.1)+(E162*6)+(G162*1)+(H162*0.1)+(J162*6)</f>
        <v>314.8</v>
      </c>
      <c r="O162" s="218">
        <f>(B162+F162)/(B162+F162+B164+F164+B166+F166+B160+H160)</f>
        <v>0.28154681139755766</v>
      </c>
      <c r="P162" s="199">
        <f>B162/(H160+B162+B164+B166)</f>
        <v>0.67432950191570884</v>
      </c>
      <c r="Q162" s="199">
        <f>F162/(F162+F164+F166)</f>
        <v>0.13548387096774195</v>
      </c>
    </row>
    <row r="163" spans="1:20" x14ac:dyDescent="0.15">
      <c r="A163" s="212" t="s">
        <v>81</v>
      </c>
      <c r="B163" s="216" t="s">
        <v>10</v>
      </c>
      <c r="C163" s="216" t="s">
        <v>19</v>
      </c>
      <c r="D163" s="216" t="s">
        <v>77</v>
      </c>
      <c r="E163" s="216" t="s">
        <v>6</v>
      </c>
      <c r="F163" s="216" t="s">
        <v>17</v>
      </c>
      <c r="G163" s="216" t="s">
        <v>18</v>
      </c>
      <c r="H163" s="216" t="s">
        <v>19</v>
      </c>
      <c r="I163" s="216" t="s">
        <v>78</v>
      </c>
      <c r="J163" s="216" t="s">
        <v>6</v>
      </c>
      <c r="K163" s="216" t="s">
        <v>14</v>
      </c>
      <c r="L163" s="216" t="s">
        <v>91</v>
      </c>
      <c r="O163" s="198" t="s">
        <v>85</v>
      </c>
      <c r="P163" s="198" t="s">
        <v>87</v>
      </c>
      <c r="Q163" s="198" t="s">
        <v>88</v>
      </c>
    </row>
    <row r="164" spans="1:20" x14ac:dyDescent="0.15">
      <c r="A164" s="193" t="s">
        <v>44</v>
      </c>
      <c r="B164" s="211">
        <v>13</v>
      </c>
      <c r="C164" s="211">
        <v>85</v>
      </c>
      <c r="D164" s="211">
        <f>C164/B164</f>
        <v>6.5384615384615383</v>
      </c>
      <c r="E164" s="211">
        <v>1</v>
      </c>
      <c r="F164" s="211">
        <v>198</v>
      </c>
      <c r="G164" s="211">
        <v>124</v>
      </c>
      <c r="H164" s="211">
        <v>1517</v>
      </c>
      <c r="I164" s="219">
        <f>H164/G164</f>
        <v>12.233870967741936</v>
      </c>
      <c r="J164" s="211">
        <v>7</v>
      </c>
      <c r="K164" s="201">
        <f>(C164*0.1)+(E164*6)+(H164*0.1)+(J164*6)</f>
        <v>208.20000000000002</v>
      </c>
      <c r="L164" s="201">
        <f>(C164*0.1)+(E164*6)+(G164*1)+(H164*0.1)+(J164*6)</f>
        <v>332.20000000000005</v>
      </c>
      <c r="O164" s="218">
        <f>(B164+F164)/(B162+F162+B164+F164+B166+F166+B160+H160)</f>
        <v>0.14314789687924015</v>
      </c>
      <c r="P164" s="199">
        <f>B164/(B162+H160+B164+B166)</f>
        <v>2.4904214559386972E-2</v>
      </c>
      <c r="Q164" s="199">
        <f>F164/(F164+F162+F166)</f>
        <v>0.4258064516129032</v>
      </c>
    </row>
    <row r="165" spans="1:20" x14ac:dyDescent="0.15">
      <c r="A165" s="212" t="s">
        <v>82</v>
      </c>
      <c r="B165" s="216" t="s">
        <v>10</v>
      </c>
      <c r="C165" s="216" t="s">
        <v>19</v>
      </c>
      <c r="D165" s="216" t="s">
        <v>77</v>
      </c>
      <c r="E165" s="216" t="s">
        <v>6</v>
      </c>
      <c r="F165" s="216" t="s">
        <v>17</v>
      </c>
      <c r="G165" s="216" t="s">
        <v>18</v>
      </c>
      <c r="H165" s="216" t="s">
        <v>19</v>
      </c>
      <c r="I165" s="216" t="s">
        <v>78</v>
      </c>
      <c r="J165" s="216" t="s">
        <v>6</v>
      </c>
      <c r="K165" s="216" t="s">
        <v>14</v>
      </c>
      <c r="L165" s="216" t="s">
        <v>91</v>
      </c>
      <c r="O165" s="198" t="s">
        <v>85</v>
      </c>
      <c r="P165" s="198" t="s">
        <v>87</v>
      </c>
      <c r="Q165" s="198" t="s">
        <v>88</v>
      </c>
    </row>
    <row r="166" spans="1:20" x14ac:dyDescent="0.15">
      <c r="A166" s="193" t="s">
        <v>44</v>
      </c>
      <c r="B166" s="211">
        <v>0</v>
      </c>
      <c r="C166" s="211">
        <v>0</v>
      </c>
      <c r="D166" s="211" t="e">
        <f>C166/B166</f>
        <v>#DIV/0!</v>
      </c>
      <c r="E166" s="211">
        <v>0</v>
      </c>
      <c r="F166" s="211">
        <v>204</v>
      </c>
      <c r="G166" s="211">
        <v>127</v>
      </c>
      <c r="H166" s="211">
        <v>1418</v>
      </c>
      <c r="I166" s="219">
        <f>H166/G166</f>
        <v>11.165354330708661</v>
      </c>
      <c r="J166" s="211">
        <v>10</v>
      </c>
      <c r="K166" s="201">
        <f>(C166*0.1)+(E166*6)+(H166*0.1)+(J166*6)</f>
        <v>201.8</v>
      </c>
      <c r="L166" s="201">
        <f>(C166*0.1)+(E166*6)+(G166*1)+(H166*0.1)+(J166*6)</f>
        <v>328.8</v>
      </c>
      <c r="O166" s="218">
        <f>(B166+F166)/(B162+F162+B164+F164+B166+F166+B160+H160)</f>
        <v>0.13839891451831751</v>
      </c>
      <c r="P166" s="214">
        <f>B166/(B166+B164+B162+H160)</f>
        <v>0</v>
      </c>
      <c r="Q166" s="199">
        <f>F166/(F166+F164+F162)</f>
        <v>0.43870967741935485</v>
      </c>
    </row>
    <row r="168" spans="1:20" x14ac:dyDescent="0.15">
      <c r="A168" s="200">
        <v>2021</v>
      </c>
      <c r="P168" s="196">
        <v>2021</v>
      </c>
      <c r="S168" s="200" t="s">
        <v>92</v>
      </c>
    </row>
    <row r="169" spans="1:20" x14ac:dyDescent="0.15">
      <c r="A169" s="212" t="s">
        <v>79</v>
      </c>
      <c r="B169" s="216" t="s">
        <v>89</v>
      </c>
      <c r="C169" s="216" t="s">
        <v>2</v>
      </c>
      <c r="D169" s="216" t="s">
        <v>3</v>
      </c>
      <c r="E169" s="216" t="s">
        <v>19</v>
      </c>
      <c r="F169" s="216" t="s">
        <v>6</v>
      </c>
      <c r="G169" s="216" t="s">
        <v>76</v>
      </c>
      <c r="H169" s="216" t="s">
        <v>10</v>
      </c>
      <c r="I169" s="216" t="s">
        <v>19</v>
      </c>
      <c r="J169" s="216" t="s">
        <v>77</v>
      </c>
      <c r="K169" s="216" t="s">
        <v>6</v>
      </c>
      <c r="L169" s="216" t="s">
        <v>14</v>
      </c>
      <c r="O169" s="216" t="s">
        <v>85</v>
      </c>
      <c r="P169" s="216" t="s">
        <v>86</v>
      </c>
      <c r="Q169" s="216" t="s">
        <v>87</v>
      </c>
      <c r="S169" s="198" t="s">
        <v>40</v>
      </c>
      <c r="T169" s="198" t="s">
        <v>41</v>
      </c>
    </row>
    <row r="170" spans="1:20" x14ac:dyDescent="0.15">
      <c r="A170" s="193" t="s">
        <v>44</v>
      </c>
      <c r="B170" s="211">
        <v>610</v>
      </c>
      <c r="C170" s="211">
        <v>396</v>
      </c>
      <c r="D170" s="218">
        <f>C170/B170</f>
        <v>0.64918032786885249</v>
      </c>
      <c r="E170" s="211">
        <v>4267</v>
      </c>
      <c r="F170" s="211">
        <v>21</v>
      </c>
      <c r="G170" s="211">
        <v>18</v>
      </c>
      <c r="H170" s="211">
        <v>185</v>
      </c>
      <c r="I170" s="211">
        <v>1071</v>
      </c>
      <c r="J170" s="211">
        <f>I170/H170</f>
        <v>5.7891891891891891</v>
      </c>
      <c r="K170" s="211">
        <v>4</v>
      </c>
      <c r="L170" s="201">
        <f>((E170*0.05)+(F170*4)+(G170*-1)+(I170*0.1)+(K170*6))</f>
        <v>410.45000000000005</v>
      </c>
      <c r="O170" s="218">
        <f>(B170+H170)/(B172+F172+B174+F174+B176+F176+B170+H170)</f>
        <v>0.46709753231492362</v>
      </c>
      <c r="P170" s="199">
        <f>B170/(B170+F172+F174+F176)</f>
        <v>0.51346801346801352</v>
      </c>
      <c r="Q170" s="199">
        <f>H170/(H170+B172+B174+B176)</f>
        <v>0.35992217898832685</v>
      </c>
      <c r="S170" s="199">
        <f>(H170+B172+B174+B176)/(H170+B172+B174+B176+B170)</f>
        <v>0.45729537366548045</v>
      </c>
      <c r="T170" s="199">
        <f>B170/(B170+H170+B172+B174+B176)</f>
        <v>0.54270462633451955</v>
      </c>
    </row>
    <row r="171" spans="1:20" x14ac:dyDescent="0.15">
      <c r="A171" s="212" t="s">
        <v>80</v>
      </c>
      <c r="B171" s="216" t="s">
        <v>10</v>
      </c>
      <c r="C171" s="216" t="s">
        <v>19</v>
      </c>
      <c r="D171" s="216" t="s">
        <v>77</v>
      </c>
      <c r="E171" s="216" t="s">
        <v>6</v>
      </c>
      <c r="F171" s="216" t="s">
        <v>17</v>
      </c>
      <c r="G171" s="216" t="s">
        <v>18</v>
      </c>
      <c r="H171" s="216" t="s">
        <v>19</v>
      </c>
      <c r="I171" s="216" t="s">
        <v>78</v>
      </c>
      <c r="J171" s="216" t="s">
        <v>6</v>
      </c>
      <c r="K171" s="216" t="s">
        <v>14</v>
      </c>
      <c r="L171" s="216" t="s">
        <v>91</v>
      </c>
      <c r="O171" s="198" t="s">
        <v>85</v>
      </c>
      <c r="P171" s="198" t="s">
        <v>87</v>
      </c>
      <c r="Q171" s="198" t="s">
        <v>88</v>
      </c>
    </row>
    <row r="172" spans="1:20" x14ac:dyDescent="0.15">
      <c r="A172" s="193" t="s">
        <v>44</v>
      </c>
      <c r="B172" s="211">
        <v>321</v>
      </c>
      <c r="C172" s="211">
        <v>1349</v>
      </c>
      <c r="D172" s="219">
        <f>C172/B172</f>
        <v>4.2024922118380061</v>
      </c>
      <c r="E172" s="211">
        <v>14</v>
      </c>
      <c r="F172" s="211">
        <v>70</v>
      </c>
      <c r="G172" s="211">
        <v>54</v>
      </c>
      <c r="H172" s="211">
        <v>348</v>
      </c>
      <c r="I172" s="219">
        <f>H172/G172</f>
        <v>6.4444444444444446</v>
      </c>
      <c r="J172" s="211">
        <v>1</v>
      </c>
      <c r="K172" s="201">
        <f>(C172*0.1)+(E172*6)+(H172*0.1)+(J172*6)</f>
        <v>259.70000000000005</v>
      </c>
      <c r="L172" s="201">
        <f>(C172*0.1)+(E172*6)+(G172*1)+(H172*0.1)+(J172*6)</f>
        <v>313.7</v>
      </c>
      <c r="O172" s="218">
        <f>(B172+F172)/(B172+F172+B174+F174+B176+F176+B170+H170)</f>
        <v>0.22972972972972974</v>
      </c>
      <c r="P172" s="199">
        <f>B172/(H170+B172+B174+B176)</f>
        <v>0.6245136186770428</v>
      </c>
      <c r="Q172" s="199">
        <f>F172/(F172+F174+F176)</f>
        <v>0.12110726643598616</v>
      </c>
    </row>
    <row r="173" spans="1:20" x14ac:dyDescent="0.15">
      <c r="A173" s="212" t="s">
        <v>81</v>
      </c>
      <c r="B173" s="216" t="s">
        <v>10</v>
      </c>
      <c r="C173" s="216" t="s">
        <v>19</v>
      </c>
      <c r="D173" s="216" t="s">
        <v>77</v>
      </c>
      <c r="E173" s="216" t="s">
        <v>6</v>
      </c>
      <c r="F173" s="216" t="s">
        <v>17</v>
      </c>
      <c r="G173" s="216" t="s">
        <v>18</v>
      </c>
      <c r="H173" s="216" t="s">
        <v>19</v>
      </c>
      <c r="I173" s="216" t="s">
        <v>78</v>
      </c>
      <c r="J173" s="216" t="s">
        <v>6</v>
      </c>
      <c r="K173" s="216" t="s">
        <v>14</v>
      </c>
      <c r="L173" s="216" t="s">
        <v>91</v>
      </c>
      <c r="O173" s="198" t="s">
        <v>85</v>
      </c>
      <c r="P173" s="198" t="s">
        <v>87</v>
      </c>
      <c r="Q173" s="198" t="s">
        <v>88</v>
      </c>
    </row>
    <row r="174" spans="1:20" x14ac:dyDescent="0.15">
      <c r="A174" s="193" t="s">
        <v>44</v>
      </c>
      <c r="B174" s="211">
        <v>8</v>
      </c>
      <c r="C174" s="211">
        <v>55</v>
      </c>
      <c r="D174" s="219">
        <f>C174/B174</f>
        <v>6.875</v>
      </c>
      <c r="E174" s="211">
        <v>0</v>
      </c>
      <c r="F174" s="211">
        <v>335</v>
      </c>
      <c r="G174" s="211">
        <v>216</v>
      </c>
      <c r="H174" s="211">
        <v>2420</v>
      </c>
      <c r="I174" s="219">
        <f>H174/G174</f>
        <v>11.203703703703704</v>
      </c>
      <c r="J174" s="211">
        <v>10</v>
      </c>
      <c r="K174" s="201">
        <f>(C174*0.1)+(E174*6)+(H174*0.1)+(J174*6)</f>
        <v>307.5</v>
      </c>
      <c r="L174" s="201">
        <f>(C174*0.1)+(E174*6)+(G174*1)+(H174*0.1)+(J174*6)</f>
        <v>523.5</v>
      </c>
      <c r="O174" s="218">
        <f>(B174+F174)/(B172+F172+B174+F174+B176+F176+B170+H170)</f>
        <v>0.20152761457109283</v>
      </c>
      <c r="P174" s="199">
        <f>B174/(B172+H170+B174+B176)</f>
        <v>1.556420233463035E-2</v>
      </c>
      <c r="Q174" s="199">
        <f>F174/(F174+F172+F176)</f>
        <v>0.57958477508650519</v>
      </c>
    </row>
    <row r="175" spans="1:20" x14ac:dyDescent="0.15">
      <c r="A175" s="212" t="s">
        <v>82</v>
      </c>
      <c r="B175" s="216" t="s">
        <v>10</v>
      </c>
      <c r="C175" s="216" t="s">
        <v>19</v>
      </c>
      <c r="D175" s="216" t="s">
        <v>77</v>
      </c>
      <c r="E175" s="216" t="s">
        <v>6</v>
      </c>
      <c r="F175" s="216" t="s">
        <v>17</v>
      </c>
      <c r="G175" s="216" t="s">
        <v>18</v>
      </c>
      <c r="H175" s="216" t="s">
        <v>19</v>
      </c>
      <c r="I175" s="216" t="s">
        <v>78</v>
      </c>
      <c r="J175" s="216" t="s">
        <v>6</v>
      </c>
      <c r="K175" s="216" t="s">
        <v>14</v>
      </c>
      <c r="L175" s="216" t="s">
        <v>91</v>
      </c>
      <c r="O175" s="198" t="s">
        <v>85</v>
      </c>
      <c r="P175" s="198" t="s">
        <v>87</v>
      </c>
      <c r="Q175" s="198" t="s">
        <v>88</v>
      </c>
    </row>
    <row r="176" spans="1:20" x14ac:dyDescent="0.15">
      <c r="A176" s="193" t="s">
        <v>44</v>
      </c>
      <c r="B176" s="211">
        <v>0</v>
      </c>
      <c r="C176" s="211">
        <v>0</v>
      </c>
      <c r="D176" s="211" t="e">
        <f>C176/B176</f>
        <v>#DIV/0!</v>
      </c>
      <c r="E176" s="211">
        <v>0</v>
      </c>
      <c r="F176" s="211">
        <v>173</v>
      </c>
      <c r="G176" s="211">
        <v>118</v>
      </c>
      <c r="H176" s="211">
        <v>1436</v>
      </c>
      <c r="I176" s="219">
        <f>H176/G176</f>
        <v>12.169491525423728</v>
      </c>
      <c r="J176" s="211">
        <v>9</v>
      </c>
      <c r="K176" s="201">
        <f>(C176*0.1)+(E176*6)+(H176*0.1)+(J176*6)</f>
        <v>197.6</v>
      </c>
      <c r="L176" s="201">
        <f>(C176*0.1)+(E176*6)+(G176*1)+(H176*0.1)+(J176*6)</f>
        <v>315.60000000000002</v>
      </c>
      <c r="O176" s="218">
        <f>(B176+F176)/(B172+F172+B174+F174+B176+F176+B170+H170)</f>
        <v>0.10164512338425381</v>
      </c>
      <c r="P176" s="214">
        <f>B176/(B176+B174+B172+H170)</f>
        <v>0</v>
      </c>
      <c r="Q176" s="199">
        <f>F176/(F176+F174+F172)</f>
        <v>0.29930795847750863</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AL55:AO55"/>
    <mergeCell ref="AT55:AW55"/>
    <mergeCell ref="J56:M56"/>
    <mergeCell ref="R56:U56"/>
    <mergeCell ref="AL56:AO56"/>
    <mergeCell ref="AT56:AW56"/>
    <mergeCell ref="J53:M53"/>
    <mergeCell ref="R53:U53"/>
    <mergeCell ref="AL53:AO53"/>
    <mergeCell ref="AT53:AW53"/>
    <mergeCell ref="R55:U55"/>
    <mergeCell ref="R54:U54"/>
    <mergeCell ref="AL54:AO54"/>
    <mergeCell ref="AT54:AW54"/>
    <mergeCell ref="J54:M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DFD76A2A-CD58-42E4-A750-4F1DB283CBCD}"/>
    <hyperlink ref="H6:J6" location="ARI!A110" display="RSP Projections: Year 2" xr:uid="{C211DCFA-F5B6-46AE-BB4D-C08D63445043}"/>
    <hyperlink ref="M5:O5" location="ARI!AX11" display="Adjustable Projections: Year 1" xr:uid="{F202C675-D686-4512-ABEF-8D6ABA10A35E}"/>
    <hyperlink ref="AJ5" location="ARI!C9" display="RSP Projections: Year 1" xr:uid="{A67227B2-3C27-460C-8FE0-010FB157819D}"/>
    <hyperlink ref="AJ6" location="ARI!A90" display="RSP Projections: Year 2" xr:uid="{59708183-8D24-41D8-9D51-43E24049279E}"/>
    <hyperlink ref="AJ6:AL6" location="ARI!A110" display="RSP Projections: Year 2" xr:uid="{09AA1C5E-2481-4F36-8E5B-F17D4192C701}"/>
    <hyperlink ref="AO5:AQ5" location="ARI!AX11" display="Adjustable Projections: Year 1" xr:uid="{F16054C8-F516-4EA0-9BC0-DCCA59807C4D}"/>
    <hyperlink ref="H5" location="ARI!C9" display="RSP Projections: Year 1" xr:uid="{2EE55E69-70B7-492F-8D6A-227709D01F80}"/>
    <hyperlink ref="H76" location="ARI!A90" display="RSP Projections: Year 2" xr:uid="{0BE7042E-D49C-4140-A0E9-141B73719A96}"/>
    <hyperlink ref="H76:J76" location="ARI!A110" display="RSP Projections: Year 2" xr:uid="{0BF6C444-BFFC-43D6-9E29-64CB58DF23AB}"/>
    <hyperlink ref="M75:O75" location="ARI!AX11" display="Adjustable Projections: Year 1" xr:uid="{B772D9C2-0394-43D7-9DA3-496DA66336F9}"/>
    <hyperlink ref="H75" location="ARI!C9" display="RSP Projections: Year 1" xr:uid="{4FA2D0B9-383A-4224-8A69-634521527AA4}"/>
    <hyperlink ref="M143:O143" location="ARI!AX11" display="Adjustable Projections: Year 1" xr:uid="{295E5719-4E14-46EE-85F3-559BBD138F24}"/>
    <hyperlink ref="H144:J144" location="ARI!A110" display="RSP Projections: Year 2" xr:uid="{1C6DDC3A-D0A8-48E5-9FC1-F8D0A1C288F2}"/>
    <hyperlink ref="H144" location="ARI!A90" display="RSP Projections: Year 2" xr:uid="{FCC69FA6-0191-4D9E-AE6E-6D45327200C6}"/>
    <hyperlink ref="H143" location="ARI!C9" display="RSP Projections: Year 1" xr:uid="{31C18FC2-376D-4B2B-B704-140E58929116}"/>
    <hyperlink ref="M6" location="ARI!A170" display="Past Run/Pass Performances" xr:uid="{7C0BA99A-EA98-4163-A9D9-CD377DF451F3}"/>
    <hyperlink ref="M76" location="ARI!A170" display="Past Run/Pass Performances" xr:uid="{3A570346-2E4B-43FD-837A-8E40EE9C2F25}"/>
  </hyperlinks>
  <pageMargins left="0" right="0" top="0" bottom="0" header="0" footer="0"/>
  <pageSetup scale="54" orientation="landscape"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056EB-73FE-4579-86D2-1FC9CE639EDD}">
  <dimension ref="A1:AZ174"/>
  <sheetViews>
    <sheetView tabSelected="1" topLeftCell="A6" zoomScale="200" zoomScaleNormal="200" workbookViewId="0">
      <selection activeCell="A24" sqref="A24"/>
    </sheetView>
  </sheetViews>
  <sheetFormatPr defaultColWidth="4.109375" defaultRowHeight="6.6" x14ac:dyDescent="0.15"/>
  <cols>
    <col min="1" max="1" width="14.44140625" style="226" customWidth="1"/>
    <col min="2" max="17" width="4.33203125" style="226" bestFit="1" customWidth="1"/>
    <col min="18" max="18" width="4.109375" style="226"/>
    <col min="19" max="19" width="5.33203125" style="226" bestFit="1" customWidth="1"/>
    <col min="20" max="21" width="4.5546875" style="226" bestFit="1" customWidth="1"/>
    <col min="22" max="22" width="4.109375" style="226"/>
    <col min="23" max="24" width="4.33203125" style="226" bestFit="1" customWidth="1"/>
    <col min="25" max="29" width="4.109375" style="226"/>
    <col min="30" max="45" width="4.33203125" style="226" bestFit="1" customWidth="1"/>
    <col min="46" max="46" width="4.109375" style="226"/>
    <col min="47" max="47" width="5.88671875" style="226" bestFit="1" customWidth="1"/>
    <col min="48" max="48" width="4.6640625" style="226" bestFit="1" customWidth="1"/>
    <col min="49" max="49" width="4.5546875" style="226" bestFit="1" customWidth="1"/>
    <col min="50" max="50" width="4.109375" style="226"/>
    <col min="51" max="52" width="4.33203125" style="226" bestFit="1" customWidth="1"/>
    <col min="53" max="16384" width="4.109375" style="226"/>
  </cols>
  <sheetData>
    <row r="1" spans="1:52" x14ac:dyDescent="0.15">
      <c r="A1" s="482" t="s">
        <v>98</v>
      </c>
      <c r="B1" s="482"/>
      <c r="C1" s="482"/>
      <c r="D1" s="482"/>
      <c r="E1" s="482"/>
      <c r="F1" s="482"/>
      <c r="G1" s="482"/>
      <c r="H1" s="482"/>
      <c r="I1" s="482"/>
      <c r="J1" s="482"/>
      <c r="K1" s="482"/>
      <c r="L1" s="482"/>
      <c r="M1" s="482"/>
      <c r="N1" s="482"/>
      <c r="O1" s="482"/>
      <c r="P1" s="482"/>
      <c r="Q1" s="482"/>
      <c r="R1" s="482"/>
      <c r="S1" s="482"/>
      <c r="T1" s="482"/>
      <c r="U1" s="482"/>
      <c r="V1" s="482"/>
      <c r="W1" s="482"/>
    </row>
    <row r="2" spans="1:52" x14ac:dyDescent="0.15">
      <c r="C2" s="228"/>
      <c r="D2" s="228"/>
      <c r="E2" s="228"/>
      <c r="F2" s="228"/>
      <c r="G2" s="228"/>
      <c r="H2" s="228"/>
      <c r="I2" s="228"/>
      <c r="J2" s="228"/>
      <c r="K2" s="228"/>
      <c r="L2" s="228"/>
      <c r="M2" s="228"/>
      <c r="N2" s="228"/>
    </row>
    <row r="3" spans="1:52" x14ac:dyDescent="0.15">
      <c r="A3" s="482" t="s">
        <v>55</v>
      </c>
      <c r="B3" s="482"/>
      <c r="C3" s="482"/>
      <c r="D3" s="482"/>
      <c r="E3" s="482"/>
      <c r="F3" s="482"/>
      <c r="G3" s="482"/>
      <c r="H3" s="482"/>
      <c r="I3" s="482"/>
      <c r="J3" s="482"/>
      <c r="K3" s="482"/>
      <c r="L3" s="482"/>
      <c r="M3" s="482"/>
      <c r="N3" s="482"/>
      <c r="O3" s="482"/>
      <c r="P3" s="482"/>
      <c r="Q3" s="482"/>
      <c r="R3" s="482"/>
      <c r="S3" s="482"/>
      <c r="T3" s="482"/>
      <c r="U3" s="482"/>
      <c r="V3" s="482"/>
      <c r="W3" s="482"/>
      <c r="AC3" s="482" t="s">
        <v>55</v>
      </c>
      <c r="AD3" s="482"/>
      <c r="AE3" s="482"/>
      <c r="AF3" s="482"/>
      <c r="AG3" s="482"/>
      <c r="AH3" s="482"/>
      <c r="AI3" s="482"/>
      <c r="AJ3" s="482"/>
      <c r="AK3" s="482"/>
      <c r="AL3" s="482"/>
      <c r="AM3" s="482"/>
      <c r="AN3" s="482"/>
      <c r="AO3" s="482"/>
      <c r="AP3" s="482"/>
      <c r="AQ3" s="482"/>
      <c r="AR3" s="482"/>
      <c r="AS3" s="482"/>
      <c r="AT3" s="482"/>
      <c r="AU3" s="482"/>
      <c r="AV3" s="482"/>
      <c r="AW3" s="482"/>
      <c r="AX3" s="482"/>
      <c r="AY3" s="482"/>
    </row>
    <row r="4" spans="1:52" x14ac:dyDescent="0.15">
      <c r="A4" s="228"/>
      <c r="B4" s="228"/>
      <c r="C4" s="228"/>
      <c r="D4" s="228"/>
      <c r="E4" s="228"/>
      <c r="F4" s="228"/>
      <c r="G4" s="228"/>
      <c r="H4" s="228"/>
      <c r="I4" s="228"/>
      <c r="J4" s="228"/>
      <c r="K4" s="228"/>
      <c r="L4" s="228"/>
      <c r="M4" s="228"/>
      <c r="N4" s="228"/>
      <c r="O4" s="228"/>
      <c r="P4" s="228"/>
      <c r="Q4" s="228"/>
      <c r="R4" s="228"/>
      <c r="S4" s="228"/>
      <c r="T4" s="228"/>
      <c r="U4" s="228"/>
      <c r="V4" s="228"/>
      <c r="W4" s="228"/>
      <c r="X4" s="228"/>
      <c r="Y4" s="228"/>
      <c r="Z4" s="228"/>
      <c r="AA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row>
    <row r="5" spans="1:52" x14ac:dyDescent="0.15">
      <c r="H5" s="488" t="s">
        <v>36</v>
      </c>
      <c r="I5" s="483"/>
      <c r="J5" s="483"/>
      <c r="M5" s="488" t="s">
        <v>37</v>
      </c>
      <c r="N5" s="488"/>
      <c r="O5" s="488"/>
      <c r="S5" s="227" t="s">
        <v>94</v>
      </c>
      <c r="AJ5" s="488" t="s">
        <v>36</v>
      </c>
      <c r="AK5" s="483"/>
      <c r="AL5" s="483"/>
      <c r="AO5" s="488" t="s">
        <v>37</v>
      </c>
      <c r="AP5" s="488"/>
      <c r="AQ5" s="488"/>
    </row>
    <row r="6" spans="1:52" x14ac:dyDescent="0.15">
      <c r="H6" s="488" t="s">
        <v>38</v>
      </c>
      <c r="I6" s="488"/>
      <c r="J6" s="488"/>
      <c r="M6" s="229" t="s">
        <v>75</v>
      </c>
      <c r="S6" s="222" t="s">
        <v>40</v>
      </c>
      <c r="T6" s="222" t="s">
        <v>41</v>
      </c>
      <c r="AJ6" s="488" t="s">
        <v>38</v>
      </c>
      <c r="AK6" s="488"/>
      <c r="AL6" s="488"/>
    </row>
    <row r="7" spans="1:52" x14ac:dyDescent="0.15">
      <c r="H7" s="488"/>
      <c r="I7" s="483"/>
      <c r="J7" s="483"/>
      <c r="S7" s="221">
        <f>(M17+C27+K38+K47)/(M17+C27+K38+C17)</f>
        <v>0.42969518190757128</v>
      </c>
      <c r="T7" s="221">
        <f>C17/(C17+M17+C27+K38+K47)</f>
        <v>0.57030481809242872</v>
      </c>
      <c r="AJ7" s="488"/>
      <c r="AK7" s="483"/>
      <c r="AL7" s="483"/>
    </row>
    <row r="10" spans="1:52" x14ac:dyDescent="0.15">
      <c r="A10" s="482" t="s">
        <v>36</v>
      </c>
      <c r="B10" s="482"/>
      <c r="C10" s="482"/>
      <c r="D10" s="482"/>
      <c r="E10" s="482"/>
      <c r="F10" s="482"/>
      <c r="G10" s="482"/>
      <c r="H10" s="482"/>
      <c r="I10" s="482"/>
      <c r="J10" s="482"/>
      <c r="K10" s="482"/>
      <c r="L10" s="482"/>
      <c r="M10" s="482"/>
      <c r="N10" s="482"/>
      <c r="O10" s="482"/>
      <c r="P10" s="482"/>
      <c r="Q10" s="482"/>
      <c r="R10" s="482"/>
      <c r="S10" s="482"/>
      <c r="T10" s="482"/>
      <c r="U10" s="482"/>
      <c r="V10" s="482"/>
      <c r="W10" s="482"/>
      <c r="AC10" s="482" t="s">
        <v>37</v>
      </c>
      <c r="AD10" s="482"/>
      <c r="AE10" s="482"/>
      <c r="AF10" s="482"/>
      <c r="AG10" s="482"/>
      <c r="AH10" s="482"/>
      <c r="AI10" s="482"/>
      <c r="AJ10" s="482"/>
      <c r="AK10" s="482"/>
      <c r="AL10" s="482"/>
      <c r="AM10" s="482"/>
      <c r="AN10" s="482"/>
      <c r="AO10" s="482"/>
      <c r="AP10" s="482"/>
      <c r="AQ10" s="482"/>
      <c r="AR10" s="482"/>
      <c r="AS10" s="482"/>
      <c r="AT10" s="482"/>
      <c r="AU10" s="482"/>
      <c r="AV10" s="482"/>
      <c r="AW10" s="482"/>
      <c r="AX10" s="482"/>
      <c r="AY10" s="482"/>
    </row>
    <row r="12" spans="1:52" x14ac:dyDescent="0.15">
      <c r="C12" s="482" t="s">
        <v>48</v>
      </c>
      <c r="D12" s="482"/>
      <c r="E12" s="482"/>
      <c r="F12" s="482"/>
      <c r="G12" s="482"/>
      <c r="H12" s="482"/>
      <c r="I12" s="482"/>
      <c r="L12" s="482" t="s">
        <v>49</v>
      </c>
      <c r="M12" s="484"/>
      <c r="N12" s="484"/>
      <c r="O12" s="484"/>
      <c r="P12" s="484"/>
      <c r="R12" s="482" t="s">
        <v>50</v>
      </c>
      <c r="S12" s="482"/>
      <c r="T12" s="482"/>
      <c r="V12" s="482" t="s">
        <v>51</v>
      </c>
      <c r="W12" s="482"/>
      <c r="AE12" s="482" t="s">
        <v>48</v>
      </c>
      <c r="AF12" s="482"/>
      <c r="AG12" s="482"/>
      <c r="AH12" s="482"/>
      <c r="AI12" s="482"/>
      <c r="AJ12" s="482"/>
      <c r="AK12" s="482"/>
      <c r="AN12" s="482" t="s">
        <v>49</v>
      </c>
      <c r="AO12" s="484"/>
      <c r="AP12" s="484"/>
      <c r="AQ12" s="484"/>
      <c r="AR12" s="484"/>
      <c r="AT12" s="482" t="s">
        <v>50</v>
      </c>
      <c r="AU12" s="482"/>
      <c r="AV12" s="482"/>
      <c r="AX12" s="482" t="s">
        <v>51</v>
      </c>
      <c r="AY12" s="482"/>
    </row>
    <row r="13" spans="1:52" x14ac:dyDescent="0.15">
      <c r="A13" s="230" t="s">
        <v>0</v>
      </c>
      <c r="B13" s="230" t="s">
        <v>66</v>
      </c>
      <c r="C13" s="230" t="s">
        <v>1</v>
      </c>
      <c r="D13" s="230" t="s">
        <v>2</v>
      </c>
      <c r="E13" s="230" t="s">
        <v>3</v>
      </c>
      <c r="F13" s="230" t="s">
        <v>4</v>
      </c>
      <c r="G13" s="230" t="s">
        <v>5</v>
      </c>
      <c r="H13" s="230" t="s">
        <v>6</v>
      </c>
      <c r="I13" s="230" t="s">
        <v>7</v>
      </c>
      <c r="J13" s="230" t="s">
        <v>8</v>
      </c>
      <c r="K13" s="230" t="s">
        <v>9</v>
      </c>
      <c r="M13" s="230" t="s">
        <v>10</v>
      </c>
      <c r="N13" s="230" t="s">
        <v>11</v>
      </c>
      <c r="O13" s="230" t="s">
        <v>12</v>
      </c>
      <c r="P13" s="230" t="s">
        <v>6</v>
      </c>
      <c r="Q13" s="230" t="s">
        <v>13</v>
      </c>
      <c r="R13" s="230"/>
      <c r="S13" s="230" t="s">
        <v>47</v>
      </c>
      <c r="T13" s="230" t="s">
        <v>45</v>
      </c>
      <c r="U13" s="230" t="s">
        <v>46</v>
      </c>
      <c r="V13" s="230"/>
      <c r="W13" s="230" t="s">
        <v>14</v>
      </c>
      <c r="X13" s="230" t="s">
        <v>63</v>
      </c>
      <c r="Y13" s="230"/>
      <c r="Z13" s="230"/>
      <c r="AC13" s="230" t="s">
        <v>0</v>
      </c>
      <c r="AD13" s="230" t="s">
        <v>66</v>
      </c>
      <c r="AE13" s="230" t="s">
        <v>1</v>
      </c>
      <c r="AF13" s="230" t="s">
        <v>2</v>
      </c>
      <c r="AG13" s="230" t="s">
        <v>3</v>
      </c>
      <c r="AH13" s="230" t="s">
        <v>4</v>
      </c>
      <c r="AI13" s="230" t="s">
        <v>5</v>
      </c>
      <c r="AJ13" s="230" t="s">
        <v>6</v>
      </c>
      <c r="AK13" s="230" t="s">
        <v>7</v>
      </c>
      <c r="AL13" s="230" t="s">
        <v>8</v>
      </c>
      <c r="AM13" s="230" t="s">
        <v>9</v>
      </c>
      <c r="AO13" s="230" t="s">
        <v>10</v>
      </c>
      <c r="AP13" s="230" t="s">
        <v>11</v>
      </c>
      <c r="AQ13" s="230" t="s">
        <v>12</v>
      </c>
      <c r="AR13" s="230" t="s">
        <v>6</v>
      </c>
      <c r="AS13" s="230" t="s">
        <v>13</v>
      </c>
      <c r="AT13" s="230"/>
      <c r="AU13" s="230" t="s">
        <v>47</v>
      </c>
      <c r="AV13" s="230" t="s">
        <v>45</v>
      </c>
      <c r="AW13" s="230" t="s">
        <v>46</v>
      </c>
      <c r="AX13" s="230"/>
      <c r="AY13" s="230" t="s">
        <v>14</v>
      </c>
      <c r="AZ13" s="230" t="s">
        <v>63</v>
      </c>
    </row>
    <row r="14" spans="1:52" x14ac:dyDescent="0.15">
      <c r="A14" s="231" t="s">
        <v>928</v>
      </c>
      <c r="B14" s="232">
        <v>16</v>
      </c>
      <c r="C14" s="232">
        <v>577</v>
      </c>
      <c r="D14" s="232">
        <v>357</v>
      </c>
      <c r="E14" s="221">
        <f>D14/C14</f>
        <v>0.61871750433275563</v>
      </c>
      <c r="F14" s="232">
        <v>4339</v>
      </c>
      <c r="G14" s="233">
        <f>F14/C14</f>
        <v>7.5199306759098787</v>
      </c>
      <c r="H14" s="232">
        <v>35</v>
      </c>
      <c r="I14" s="221">
        <f>H14/C14</f>
        <v>6.0658578856152515E-2</v>
      </c>
      <c r="J14" s="232">
        <v>15</v>
      </c>
      <c r="K14" s="221">
        <f>J14/C14</f>
        <v>2.5996533795493933E-2</v>
      </c>
      <c r="M14" s="232">
        <v>120</v>
      </c>
      <c r="N14" s="232">
        <v>816</v>
      </c>
      <c r="O14" s="232">
        <f>N14/M14</f>
        <v>6.8</v>
      </c>
      <c r="P14" s="232">
        <v>7</v>
      </c>
      <c r="Q14" s="221">
        <f>P14/M14</f>
        <v>5.8333333333333334E-2</v>
      </c>
      <c r="R14" s="234"/>
      <c r="S14" s="221">
        <f>(C14+M14)/($C$17+$M$17)</f>
        <v>0.99146514935988617</v>
      </c>
      <c r="T14" s="221">
        <f>C14/($C$17)</f>
        <v>0.9948275862068966</v>
      </c>
      <c r="U14" s="221">
        <f>M14/($M$17)</f>
        <v>0.97560975609756095</v>
      </c>
      <c r="V14" s="235"/>
      <c r="W14" s="232">
        <f>(F14*0.05)+(H14*4)+(J14*-1)+(N14*0.1)+(P14*6)</f>
        <v>465.55000000000007</v>
      </c>
      <c r="X14" s="236">
        <f>((F14*0.05)+(H14*4)+(J14*-1)+(N14*0.1)+(P14*6))*0.4</f>
        <v>186.22000000000003</v>
      </c>
      <c r="Y14" s="234"/>
      <c r="Z14" s="234"/>
      <c r="AC14" s="231" t="s">
        <v>15</v>
      </c>
      <c r="AD14" s="231"/>
      <c r="AE14" s="232">
        <v>583</v>
      </c>
      <c r="AF14" s="232">
        <v>378</v>
      </c>
      <c r="AG14" s="221">
        <f>AF14/AE14</f>
        <v>0.64837049742710118</v>
      </c>
      <c r="AH14" s="232">
        <v>4072</v>
      </c>
      <c r="AI14" s="233">
        <f>AH14/AE14</f>
        <v>6.9845626072041167</v>
      </c>
      <c r="AJ14" s="232">
        <v>27</v>
      </c>
      <c r="AK14" s="221">
        <f>AJ14/AE14</f>
        <v>4.6312178387650088E-2</v>
      </c>
      <c r="AL14" s="232">
        <v>11</v>
      </c>
      <c r="AM14" s="221">
        <f>AL14/AE14</f>
        <v>1.8867924528301886E-2</v>
      </c>
      <c r="AO14" s="232">
        <v>100</v>
      </c>
      <c r="AP14" s="232">
        <v>590</v>
      </c>
      <c r="AQ14" s="232">
        <f>AP14/AO14</f>
        <v>5.9</v>
      </c>
      <c r="AR14" s="232">
        <v>5</v>
      </c>
      <c r="AS14" s="221">
        <f>AR14/AO14</f>
        <v>0.05</v>
      </c>
      <c r="AT14" s="234"/>
      <c r="AU14" s="221">
        <f>(AE14+AO14)/(AE17+AO17)</f>
        <v>1</v>
      </c>
      <c r="AV14" s="221">
        <f>AE14/(AO14+AE14)</f>
        <v>0.85358711566617862</v>
      </c>
      <c r="AW14" s="221">
        <f>AO14/(AE14+AO14)</f>
        <v>0.14641288433382138</v>
      </c>
      <c r="AX14" s="235"/>
      <c r="AY14" s="232">
        <f>((AH14*0.05)+(AJ14*4)+(AL14*-1)+(AP14*0.1)+(AR14*6))*0.55</f>
        <v>214.28000000000003</v>
      </c>
      <c r="AZ14" s="236">
        <f>((AH14*0.05)+(AJ14*4)+(AL14*-1)+(AP14*0.1)+(AR14*6))*0.4</f>
        <v>155.84000000000003</v>
      </c>
    </row>
    <row r="15" spans="1:52" x14ac:dyDescent="0.15">
      <c r="A15" s="231" t="s">
        <v>2128</v>
      </c>
      <c r="B15" s="232">
        <v>1</v>
      </c>
      <c r="C15" s="232">
        <v>3</v>
      </c>
      <c r="D15" s="232">
        <v>3</v>
      </c>
      <c r="E15" s="221">
        <f>D15/C15</f>
        <v>1</v>
      </c>
      <c r="F15" s="232">
        <v>20</v>
      </c>
      <c r="G15" s="233">
        <f>F15/C15</f>
        <v>6.666666666666667</v>
      </c>
      <c r="H15" s="232">
        <v>0</v>
      </c>
      <c r="I15" s="221">
        <f>H15/C15</f>
        <v>0</v>
      </c>
      <c r="J15" s="232">
        <v>0</v>
      </c>
      <c r="K15" s="221">
        <f t="shared" ref="K15:K16" si="0">J15/C15</f>
        <v>0</v>
      </c>
      <c r="M15" s="232">
        <v>3</v>
      </c>
      <c r="N15" s="232">
        <v>5</v>
      </c>
      <c r="O15" s="232">
        <f>N15/M15</f>
        <v>1.6666666666666667</v>
      </c>
      <c r="P15" s="232">
        <v>0</v>
      </c>
      <c r="Q15" s="221">
        <f t="shared" ref="Q15:Q16" si="1">P15/M15</f>
        <v>0</v>
      </c>
      <c r="R15" s="234"/>
      <c r="S15" s="221">
        <f t="shared" ref="S15:S16" si="2">(C15+M15)/($C$17+$M$17)</f>
        <v>8.5348506401137988E-3</v>
      </c>
      <c r="T15" s="221">
        <f t="shared" ref="T15:T16" si="3">C15/($C$17)</f>
        <v>5.1724137931034482E-3</v>
      </c>
      <c r="U15" s="221">
        <f t="shared" ref="U15:U16" si="4">M15/($M$17)</f>
        <v>2.4390243902439025E-2</v>
      </c>
      <c r="V15" s="235"/>
      <c r="W15" s="232">
        <f t="shared" ref="W15:W16" si="5">(F15*0.05)+(H15*4)+(J15*-1)+(N15*0.1)+(P15*6)</f>
        <v>1.5</v>
      </c>
      <c r="X15" s="236">
        <f t="shared" ref="X15:X16" si="6">((F15*0.05)+(H15*4)+(J15*-1)+(N15*0.1)+(P15*6))*0.4</f>
        <v>0.60000000000000009</v>
      </c>
      <c r="Y15" s="234"/>
      <c r="Z15" s="234"/>
      <c r="AC15" s="231" t="s">
        <v>67</v>
      </c>
      <c r="AD15" s="231"/>
      <c r="AE15" s="232">
        <v>0</v>
      </c>
      <c r="AF15" s="232">
        <v>0</v>
      </c>
      <c r="AG15" s="221">
        <v>0</v>
      </c>
      <c r="AH15" s="232">
        <v>0</v>
      </c>
      <c r="AI15" s="233"/>
      <c r="AJ15" s="232">
        <v>0</v>
      </c>
      <c r="AK15" s="221" t="e">
        <f>AJ15/AE15</f>
        <v>#DIV/0!</v>
      </c>
      <c r="AL15" s="232">
        <v>0</v>
      </c>
      <c r="AM15" s="221" t="e">
        <f t="shared" ref="AM15:AM16" si="7">AL15/AE15</f>
        <v>#DIV/0!</v>
      </c>
      <c r="AO15" s="232">
        <v>0</v>
      </c>
      <c r="AP15" s="232">
        <v>0</v>
      </c>
      <c r="AQ15" s="232"/>
      <c r="AR15" s="232">
        <v>0</v>
      </c>
      <c r="AS15" s="221" t="e">
        <f t="shared" ref="AS15:AS16" si="8">AR15/AO15</f>
        <v>#DIV/0!</v>
      </c>
      <c r="AT15" s="234"/>
      <c r="AU15" s="221" t="e">
        <f>(AE15+AO15)/(AD18+AN18)</f>
        <v>#DIV/0!</v>
      </c>
      <c r="AV15" s="221" t="e">
        <f>AE15/(AO15+AE15)</f>
        <v>#DIV/0!</v>
      </c>
      <c r="AW15" s="221" t="e">
        <f>AO15/(AE15+AO15)</f>
        <v>#DIV/0!</v>
      </c>
      <c r="AX15" s="235"/>
      <c r="AY15" s="232"/>
      <c r="AZ15" s="236"/>
    </row>
    <row r="16" spans="1:52" x14ac:dyDescent="0.15">
      <c r="A16" s="231" t="s">
        <v>2129</v>
      </c>
      <c r="B16" s="232"/>
      <c r="C16" s="232"/>
      <c r="D16" s="232"/>
      <c r="E16" s="221" t="e">
        <f>D16/C16</f>
        <v>#DIV/0!</v>
      </c>
      <c r="F16" s="232"/>
      <c r="G16" s="233" t="e">
        <f>F16/C16</f>
        <v>#DIV/0!</v>
      </c>
      <c r="H16" s="232"/>
      <c r="I16" s="221" t="e">
        <f>H16/C16</f>
        <v>#DIV/0!</v>
      </c>
      <c r="J16" s="232"/>
      <c r="K16" s="221" t="e">
        <f t="shared" si="0"/>
        <v>#DIV/0!</v>
      </c>
      <c r="M16" s="232"/>
      <c r="N16" s="232"/>
      <c r="O16" s="232" t="e">
        <f>N16/M16</f>
        <v>#DIV/0!</v>
      </c>
      <c r="P16" s="232"/>
      <c r="Q16" s="221" t="e">
        <f t="shared" si="1"/>
        <v>#DIV/0!</v>
      </c>
      <c r="R16" s="234"/>
      <c r="S16" s="221">
        <f t="shared" si="2"/>
        <v>0</v>
      </c>
      <c r="T16" s="221">
        <f t="shared" si="3"/>
        <v>0</v>
      </c>
      <c r="U16" s="221">
        <f t="shared" si="4"/>
        <v>0</v>
      </c>
      <c r="V16" s="235"/>
      <c r="W16" s="232">
        <f t="shared" si="5"/>
        <v>0</v>
      </c>
      <c r="X16" s="236">
        <f t="shared" si="6"/>
        <v>0</v>
      </c>
      <c r="Y16" s="234"/>
      <c r="Z16" s="234"/>
      <c r="AC16" s="231" t="s">
        <v>68</v>
      </c>
      <c r="AD16" s="231"/>
      <c r="AE16" s="232"/>
      <c r="AF16" s="232"/>
      <c r="AG16" s="221" t="e">
        <f>AF16/AE16</f>
        <v>#DIV/0!</v>
      </c>
      <c r="AH16" s="232"/>
      <c r="AI16" s="233" t="e">
        <f>AH16/AE16</f>
        <v>#DIV/0!</v>
      </c>
      <c r="AJ16" s="232"/>
      <c r="AK16" s="221" t="e">
        <f>AJ16/AE16</f>
        <v>#DIV/0!</v>
      </c>
      <c r="AL16" s="232"/>
      <c r="AM16" s="221" t="e">
        <f t="shared" si="7"/>
        <v>#DIV/0!</v>
      </c>
      <c r="AO16" s="232"/>
      <c r="AP16" s="232"/>
      <c r="AQ16" s="232" t="e">
        <f>AP16/AO16</f>
        <v>#DIV/0!</v>
      </c>
      <c r="AR16" s="232"/>
      <c r="AS16" s="221" t="e">
        <f t="shared" si="8"/>
        <v>#DIV/0!</v>
      </c>
      <c r="AT16" s="234"/>
      <c r="AU16" s="221" t="e">
        <f>(AE16+AO16)/(AD20+AN20)</f>
        <v>#DIV/0!</v>
      </c>
      <c r="AV16" s="221" t="e">
        <f>AE16/(AO16+AE16)</f>
        <v>#DIV/0!</v>
      </c>
      <c r="AW16" s="221" t="e">
        <f>AO16/(AE16+AO16)</f>
        <v>#DIV/0!</v>
      </c>
      <c r="AX16" s="235"/>
      <c r="AY16" s="232">
        <f>((AH16*0.05)+(AJ16*4)+(AL16*-1)+(AP16*0.1)+(AR16*6))*0.55</f>
        <v>0</v>
      </c>
      <c r="AZ16" s="236">
        <f>((AH16*0.05)+(AJ16*4)+(AL16*-1)+(AP16*0.1)+(AR16*6))*0.4</f>
        <v>0</v>
      </c>
    </row>
    <row r="17" spans="1:52" x14ac:dyDescent="0.15">
      <c r="A17" s="230" t="s">
        <v>44</v>
      </c>
      <c r="B17" s="230"/>
      <c r="C17" s="230">
        <f>SUM(C14:C16)</f>
        <v>580</v>
      </c>
      <c r="D17" s="230">
        <f>SUM(D14:D16)</f>
        <v>360</v>
      </c>
      <c r="E17" s="230"/>
      <c r="F17" s="230">
        <f t="shared" ref="F17:J17" si="9">SUM(F14:F16)</f>
        <v>4359</v>
      </c>
      <c r="G17" s="230"/>
      <c r="H17" s="230">
        <f t="shared" si="9"/>
        <v>35</v>
      </c>
      <c r="I17" s="230"/>
      <c r="J17" s="230">
        <f t="shared" si="9"/>
        <v>15</v>
      </c>
      <c r="K17" s="230"/>
      <c r="L17" s="227"/>
      <c r="M17" s="230">
        <f>SUM(M14:M16)</f>
        <v>123</v>
      </c>
      <c r="N17" s="230">
        <f>SUM(N14:N16)</f>
        <v>821</v>
      </c>
      <c r="O17" s="230"/>
      <c r="P17" s="230">
        <f>SUM(P14:P16)</f>
        <v>7</v>
      </c>
      <c r="Q17" s="230"/>
      <c r="R17" s="230"/>
      <c r="S17" s="237">
        <f>S14+S15+S16</f>
        <v>1</v>
      </c>
      <c r="T17" s="238">
        <f>C17/(C17+M17)</f>
        <v>0.82503556187766713</v>
      </c>
      <c r="U17" s="238">
        <f>M17/(M17+C17)</f>
        <v>0.17496443812233287</v>
      </c>
      <c r="V17" s="235"/>
      <c r="W17" s="234"/>
      <c r="X17" s="234"/>
      <c r="Y17" s="234"/>
      <c r="Z17" s="234"/>
      <c r="AC17" s="230" t="s">
        <v>44</v>
      </c>
      <c r="AD17" s="230"/>
      <c r="AE17" s="230">
        <f>SUM(AE14:AE16)</f>
        <v>583</v>
      </c>
      <c r="AF17" s="230">
        <f>SUM(AF14:AF16)</f>
        <v>378</v>
      </c>
      <c r="AG17" s="230"/>
      <c r="AH17" s="230">
        <f t="shared" ref="AH17" si="10">SUM(AH14:AH16)</f>
        <v>4072</v>
      </c>
      <c r="AI17" s="230"/>
      <c r="AJ17" s="230">
        <f t="shared" ref="AJ17" si="11">SUM(AJ14:AJ16)</f>
        <v>27</v>
      </c>
      <c r="AK17" s="230"/>
      <c r="AL17" s="230">
        <f t="shared" ref="AL17" si="12">SUM(AL14:AL16)</f>
        <v>11</v>
      </c>
      <c r="AM17" s="230"/>
      <c r="AN17" s="227"/>
      <c r="AO17" s="230">
        <f>SUM(AO14:AO16)</f>
        <v>100</v>
      </c>
      <c r="AP17" s="230">
        <f>SUM(AP14:AP16)</f>
        <v>590</v>
      </c>
      <c r="AQ17" s="230"/>
      <c r="AR17" s="230">
        <f>SUM(AR14:AR16)</f>
        <v>5</v>
      </c>
      <c r="AS17" s="230"/>
      <c r="AT17" s="230"/>
      <c r="AU17" s="237" t="e">
        <f>AU14+AU15+AU16</f>
        <v>#DIV/0!</v>
      </c>
      <c r="AV17" s="238">
        <f>AE17/(AE17+AO17)</f>
        <v>0.85358711566617862</v>
      </c>
      <c r="AW17" s="238">
        <f>AO17/(AO17+AE17)</f>
        <v>0.14641288433382138</v>
      </c>
      <c r="AX17" s="235"/>
      <c r="AY17" s="234"/>
      <c r="AZ17" s="234"/>
    </row>
    <row r="18" spans="1:52" x14ac:dyDescent="0.15">
      <c r="B18" s="234"/>
      <c r="C18" s="234"/>
      <c r="D18" s="239"/>
      <c r="E18" s="234"/>
      <c r="F18" s="240"/>
      <c r="G18" s="234"/>
      <c r="H18" s="241"/>
      <c r="I18" s="234"/>
      <c r="J18" s="241"/>
      <c r="K18" s="234"/>
      <c r="L18" s="234"/>
      <c r="M18" s="234"/>
      <c r="N18" s="234"/>
      <c r="O18" s="234"/>
      <c r="P18" s="234"/>
      <c r="Q18" s="234"/>
      <c r="R18" s="234"/>
      <c r="AD18" s="234"/>
      <c r="AE18" s="234"/>
      <c r="AF18" s="239"/>
      <c r="AG18" s="234"/>
      <c r="AH18" s="240"/>
      <c r="AI18" s="234"/>
      <c r="AJ18" s="241"/>
      <c r="AK18" s="234"/>
      <c r="AL18" s="241"/>
      <c r="AM18" s="234"/>
      <c r="AN18" s="234"/>
      <c r="AO18" s="234"/>
      <c r="AP18" s="234"/>
      <c r="AQ18" s="234"/>
      <c r="AR18" s="234"/>
      <c r="AS18" s="234"/>
      <c r="AT18" s="234"/>
    </row>
    <row r="19" spans="1:52" x14ac:dyDescent="0.15">
      <c r="B19" s="234"/>
      <c r="C19" s="234"/>
      <c r="D19" s="239"/>
      <c r="E19" s="234"/>
      <c r="F19" s="240"/>
      <c r="G19" s="234"/>
      <c r="H19" s="241"/>
      <c r="I19" s="234"/>
      <c r="J19" s="241"/>
      <c r="K19" s="234"/>
      <c r="L19" s="234"/>
      <c r="M19" s="234"/>
      <c r="N19" s="234"/>
      <c r="O19" s="234"/>
      <c r="P19" s="234"/>
      <c r="Q19" s="234"/>
      <c r="R19" s="234"/>
      <c r="AD19" s="234"/>
      <c r="AE19" s="234"/>
      <c r="AF19" s="239"/>
      <c r="AG19" s="234"/>
      <c r="AH19" s="240"/>
      <c r="AI19" s="234"/>
      <c r="AJ19" s="241"/>
      <c r="AK19" s="234"/>
      <c r="AL19" s="241"/>
      <c r="AM19" s="234"/>
      <c r="AN19" s="234"/>
      <c r="AO19" s="234"/>
      <c r="AP19" s="234"/>
      <c r="AQ19" s="234"/>
      <c r="AR19" s="234"/>
      <c r="AS19" s="234"/>
      <c r="AT19" s="234"/>
    </row>
    <row r="20" spans="1:52" x14ac:dyDescent="0.15">
      <c r="A20" s="482" t="s">
        <v>49</v>
      </c>
      <c r="B20" s="482"/>
      <c r="C20" s="482"/>
      <c r="D20" s="482"/>
      <c r="E20" s="482"/>
      <c r="F20" s="482"/>
      <c r="G20" s="482"/>
      <c r="H20" s="482" t="s">
        <v>52</v>
      </c>
      <c r="I20" s="484"/>
      <c r="J20" s="484"/>
      <c r="K20" s="484"/>
      <c r="L20" s="484"/>
      <c r="M20" s="484"/>
      <c r="N20" s="234"/>
      <c r="O20" s="234"/>
      <c r="R20" s="482" t="s">
        <v>50</v>
      </c>
      <c r="S20" s="482"/>
      <c r="T20" s="482"/>
      <c r="V20" s="482" t="s">
        <v>51</v>
      </c>
      <c r="W20" s="482"/>
      <c r="X20" s="228"/>
      <c r="Y20" s="228"/>
      <c r="Z20" s="228"/>
      <c r="AA20" s="228"/>
      <c r="AC20" s="482" t="s">
        <v>49</v>
      </c>
      <c r="AD20" s="482"/>
      <c r="AE20" s="482"/>
      <c r="AF20" s="482"/>
      <c r="AG20" s="482"/>
      <c r="AH20" s="482"/>
      <c r="AI20" s="482"/>
      <c r="AJ20" s="482" t="s">
        <v>52</v>
      </c>
      <c r="AK20" s="484"/>
      <c r="AL20" s="484"/>
      <c r="AM20" s="484"/>
      <c r="AN20" s="484"/>
      <c r="AO20" s="484"/>
      <c r="AP20" s="234"/>
      <c r="AQ20" s="234"/>
      <c r="AT20" s="482" t="s">
        <v>50</v>
      </c>
      <c r="AU20" s="482"/>
      <c r="AV20" s="482"/>
      <c r="AX20" s="482" t="s">
        <v>51</v>
      </c>
      <c r="AY20" s="482"/>
      <c r="AZ20" s="228"/>
    </row>
    <row r="21" spans="1:52" x14ac:dyDescent="0.15">
      <c r="A21" s="230" t="s">
        <v>16</v>
      </c>
      <c r="B21" s="230" t="s">
        <v>66</v>
      </c>
      <c r="C21" s="230" t="s">
        <v>1</v>
      </c>
      <c r="D21" s="230" t="s">
        <v>4</v>
      </c>
      <c r="E21" s="230" t="s">
        <v>5</v>
      </c>
      <c r="F21" s="230" t="s">
        <v>6</v>
      </c>
      <c r="G21" s="230" t="s">
        <v>7</v>
      </c>
      <c r="I21" s="230" t="s">
        <v>34</v>
      </c>
      <c r="J21" s="230" t="s">
        <v>17</v>
      </c>
      <c r="K21" s="230" t="s">
        <v>18</v>
      </c>
      <c r="L21" s="230" t="s">
        <v>19</v>
      </c>
      <c r="M21" s="230" t="s">
        <v>20</v>
      </c>
      <c r="N21" s="230" t="s">
        <v>6</v>
      </c>
      <c r="O21" s="230" t="s">
        <v>53</v>
      </c>
      <c r="R21" s="230" t="s">
        <v>16</v>
      </c>
      <c r="S21" s="230" t="s">
        <v>47</v>
      </c>
      <c r="T21" s="230" t="s">
        <v>45</v>
      </c>
      <c r="U21" s="230" t="s">
        <v>46</v>
      </c>
      <c r="W21" s="230" t="s">
        <v>14</v>
      </c>
      <c r="X21" s="230" t="s">
        <v>21</v>
      </c>
      <c r="Y21" s="230"/>
      <c r="Z21" s="230"/>
      <c r="AA21" s="230"/>
      <c r="AB21" s="230"/>
      <c r="AC21" s="230" t="s">
        <v>16</v>
      </c>
      <c r="AD21" s="230" t="s">
        <v>66</v>
      </c>
      <c r="AE21" s="230" t="s">
        <v>1</v>
      </c>
      <c r="AF21" s="230" t="s">
        <v>4</v>
      </c>
      <c r="AG21" s="230" t="s">
        <v>5</v>
      </c>
      <c r="AH21" s="230" t="s">
        <v>6</v>
      </c>
      <c r="AI21" s="230" t="s">
        <v>7</v>
      </c>
      <c r="AK21" s="230" t="s">
        <v>34</v>
      </c>
      <c r="AL21" s="230" t="s">
        <v>17</v>
      </c>
      <c r="AM21" s="230" t="s">
        <v>18</v>
      </c>
      <c r="AN21" s="230" t="s">
        <v>19</v>
      </c>
      <c r="AO21" s="230" t="s">
        <v>20</v>
      </c>
      <c r="AP21" s="230" t="s">
        <v>6</v>
      </c>
      <c r="AQ21" s="230" t="s">
        <v>53</v>
      </c>
      <c r="AU21" s="230" t="s">
        <v>47</v>
      </c>
      <c r="AV21" s="230" t="s">
        <v>45</v>
      </c>
      <c r="AW21" s="230" t="s">
        <v>46</v>
      </c>
      <c r="AY21" s="230" t="s">
        <v>14</v>
      </c>
      <c r="AZ21" s="230" t="s">
        <v>21</v>
      </c>
    </row>
    <row r="22" spans="1:52" x14ac:dyDescent="0.15">
      <c r="A22" s="231" t="s">
        <v>893</v>
      </c>
      <c r="B22" s="243">
        <v>17</v>
      </c>
      <c r="C22" s="232">
        <v>106</v>
      </c>
      <c r="D22" s="232">
        <v>575</v>
      </c>
      <c r="E22" s="232">
        <f>D22/C22</f>
        <v>5.4245283018867925</v>
      </c>
      <c r="F22" s="232">
        <v>2</v>
      </c>
      <c r="G22" s="221">
        <f>F22/C22</f>
        <v>1.8867924528301886E-2</v>
      </c>
      <c r="I22" s="221">
        <f>K22/J22</f>
        <v>0.69090909090909092</v>
      </c>
      <c r="J22" s="232">
        <v>55</v>
      </c>
      <c r="K22" s="232">
        <v>38</v>
      </c>
      <c r="L22" s="232">
        <v>307</v>
      </c>
      <c r="M22" s="232">
        <f>L22/K22</f>
        <v>8.0789473684210531</v>
      </c>
      <c r="N22" s="232">
        <v>1</v>
      </c>
      <c r="O22" s="221">
        <f>N22/K22</f>
        <v>2.6315789473684209E-2</v>
      </c>
      <c r="R22" s="231" t="s">
        <v>499</v>
      </c>
      <c r="S22" s="221">
        <f>(C22+J22)/($C$27+$J$27+$M$17+$D$17+$K$38+$K$47)</f>
        <v>0.17711771177117711</v>
      </c>
      <c r="T22" s="221">
        <f>J22/($J$27+$E$38+$E$47)</f>
        <v>0.13924050632911392</v>
      </c>
      <c r="U22" s="221">
        <f>C22/($C$27+$M$17+$K$38+$K$47)</f>
        <v>0.24256292906178489</v>
      </c>
      <c r="W22" s="232">
        <f>(D22*0.1)+(F22*6)+(L22*0.1)+(N22*6)</f>
        <v>106.2</v>
      </c>
      <c r="X22" s="232">
        <f>(D22*0.1)+(F22*6)+(K22*1)+(L22*0.1)+(N22*6)</f>
        <v>144.19999999999999</v>
      </c>
      <c r="Y22" s="234"/>
      <c r="Z22" s="234"/>
      <c r="AA22" s="234"/>
      <c r="AB22" s="234"/>
      <c r="AC22" s="231" t="s">
        <v>69</v>
      </c>
      <c r="AD22" s="231"/>
      <c r="AE22" s="232">
        <v>200</v>
      </c>
      <c r="AF22" s="232">
        <v>1040</v>
      </c>
      <c r="AG22" s="232">
        <f>AF22/AE22</f>
        <v>5.2</v>
      </c>
      <c r="AH22" s="232">
        <v>7</v>
      </c>
      <c r="AI22" s="221">
        <f>AH22/AE22</f>
        <v>3.5000000000000003E-2</v>
      </c>
      <c r="AK22" s="221">
        <f>AM22/AL22</f>
        <v>0.8</v>
      </c>
      <c r="AL22" s="232">
        <v>70</v>
      </c>
      <c r="AM22" s="232">
        <v>56</v>
      </c>
      <c r="AN22" s="232">
        <v>364</v>
      </c>
      <c r="AO22" s="232">
        <f>AN22/AM22</f>
        <v>6.5</v>
      </c>
      <c r="AP22" s="232">
        <v>2</v>
      </c>
      <c r="AQ22" s="221">
        <f>AP22/AM22</f>
        <v>3.5714285714285712E-2</v>
      </c>
      <c r="AU22" s="221" t="e">
        <f>(#REF!+AL22)/(#REF!+AL25)</f>
        <v>#REF!</v>
      </c>
      <c r="AV22" s="221" t="e">
        <f>#REF!/(AL22+#REF!)</f>
        <v>#REF!</v>
      </c>
      <c r="AW22" s="221" t="e">
        <f>AL22/(#REF!+AL22)</f>
        <v>#REF!</v>
      </c>
      <c r="AY22" s="232" t="e">
        <f>(#REF!*0.1)+(AE22*6)+(AK22*0.1)+(AM22*6)</f>
        <v>#REF!</v>
      </c>
      <c r="AZ22" s="232" t="e">
        <f>(#REF!*0.1)+(AE22*6)+(AJ22*1)+(AK22*0.1)+(AM22*6)</f>
        <v>#REF!</v>
      </c>
    </row>
    <row r="23" spans="1:52" x14ac:dyDescent="0.15">
      <c r="A23" s="231" t="s">
        <v>3119</v>
      </c>
      <c r="B23" s="243">
        <v>12</v>
      </c>
      <c r="C23" s="232">
        <v>18</v>
      </c>
      <c r="D23" s="232">
        <v>85</v>
      </c>
      <c r="E23" s="232">
        <f>D23/C23</f>
        <v>4.7222222222222223</v>
      </c>
      <c r="F23" s="232">
        <v>0</v>
      </c>
      <c r="G23" s="221">
        <f>F23/C23</f>
        <v>0</v>
      </c>
      <c r="I23" s="221">
        <f t="shared" ref="I23:I25" si="13">K23/J23</f>
        <v>0.70588235294117652</v>
      </c>
      <c r="J23" s="232">
        <v>34</v>
      </c>
      <c r="K23" s="232">
        <v>24</v>
      </c>
      <c r="L23" s="232">
        <v>206</v>
      </c>
      <c r="M23" s="232">
        <f>L23/K23</f>
        <v>8.5833333333333339</v>
      </c>
      <c r="N23" s="232">
        <v>1</v>
      </c>
      <c r="O23" s="221">
        <f t="shared" ref="O23:O25" si="14">N23/K23</f>
        <v>4.1666666666666664E-2</v>
      </c>
      <c r="R23" s="231" t="s">
        <v>1472</v>
      </c>
      <c r="S23" s="221">
        <f t="shared" ref="S23:S25" si="15">(C23+J23)/($C$27+$J$27+$M$17+$D$17+$K$38+$K$47)</f>
        <v>5.7205720572057209E-2</v>
      </c>
      <c r="T23" s="221">
        <f t="shared" ref="T23:T25" si="16">J23/($J$27+$E$38+$E$47)</f>
        <v>8.6075949367088608E-2</v>
      </c>
      <c r="U23" s="221">
        <f t="shared" ref="U23:U25" si="17">C23/($C$27+$M$17+$K$38+$K$47)</f>
        <v>4.1189931350114416E-2</v>
      </c>
      <c r="W23" s="232">
        <f t="shared" ref="W23:W25" si="18">(D23*0.1)+(F23*6)+(L23*0.1)+(N23*6)</f>
        <v>35.1</v>
      </c>
      <c r="X23" s="232">
        <f t="shared" ref="X23:X25" si="19">(D23*0.1)+(F23*6)+(K23*1)+(L23*0.1)+(N23*6)</f>
        <v>59.1</v>
      </c>
      <c r="Y23" s="234"/>
      <c r="Z23" s="234"/>
      <c r="AA23" s="234"/>
      <c r="AB23" s="234"/>
      <c r="AC23" s="231" t="s">
        <v>22</v>
      </c>
      <c r="AD23" s="231"/>
      <c r="AE23" s="232">
        <v>96</v>
      </c>
      <c r="AF23" s="232">
        <v>445</v>
      </c>
      <c r="AG23" s="232">
        <f>AF23/AE23</f>
        <v>4.635416666666667</v>
      </c>
      <c r="AH23" s="232">
        <v>6</v>
      </c>
      <c r="AI23" s="221">
        <f>AH23/AE23</f>
        <v>6.25E-2</v>
      </c>
      <c r="AK23" s="221">
        <f t="shared" ref="AK23:AK26" si="20">AM23/AL23</f>
        <v>0.58333333333333337</v>
      </c>
      <c r="AL23" s="232">
        <v>24</v>
      </c>
      <c r="AM23" s="232">
        <v>14</v>
      </c>
      <c r="AN23" s="232">
        <v>110</v>
      </c>
      <c r="AO23" s="232">
        <f>AN23/AM23</f>
        <v>7.8571428571428568</v>
      </c>
      <c r="AP23" s="232">
        <v>2</v>
      </c>
      <c r="AQ23" s="221">
        <f t="shared" ref="AQ23:AQ26" si="21">AP23/AM23</f>
        <v>0.14285714285714285</v>
      </c>
      <c r="AU23" s="221" t="e">
        <f>(#REF!+AL23)/(#REF!+AL26)</f>
        <v>#REF!</v>
      </c>
      <c r="AV23" s="221" t="e">
        <f>#REF!/(AL23+#REF!)</f>
        <v>#REF!</v>
      </c>
      <c r="AW23" s="221" t="e">
        <f>AL23/(#REF!+AL23)</f>
        <v>#REF!</v>
      </c>
      <c r="AY23" s="232" t="e">
        <f>(#REF!*0.1)+(AE23*6)+(AK23*0.1)+(AM23*6)</f>
        <v>#REF!</v>
      </c>
      <c r="AZ23" s="232" t="e">
        <f>(#REF!*0.1)+(AE23*6)+(AJ23*1)+(AK23*0.1)+(AM23*6)</f>
        <v>#REF!</v>
      </c>
    </row>
    <row r="24" spans="1:52" x14ac:dyDescent="0.15">
      <c r="A24" s="231" t="s">
        <v>2130</v>
      </c>
      <c r="B24" s="243">
        <v>17</v>
      </c>
      <c r="C24" s="232">
        <v>180</v>
      </c>
      <c r="D24" s="232">
        <v>850</v>
      </c>
      <c r="E24" s="232">
        <f>D24/C24</f>
        <v>4.7222222222222223</v>
      </c>
      <c r="F24" s="232">
        <v>5</v>
      </c>
      <c r="G24" s="221">
        <f>F24/C24</f>
        <v>2.7777777777777776E-2</v>
      </c>
      <c r="I24" s="221">
        <f t="shared" si="13"/>
        <v>0.65217391304347827</v>
      </c>
      <c r="J24" s="232">
        <v>23</v>
      </c>
      <c r="K24" s="232">
        <v>15</v>
      </c>
      <c r="L24" s="232">
        <v>85</v>
      </c>
      <c r="M24" s="232">
        <f>L24/K24</f>
        <v>5.666666666666667</v>
      </c>
      <c r="N24" s="232">
        <v>1</v>
      </c>
      <c r="O24" s="221">
        <f t="shared" si="14"/>
        <v>6.6666666666666666E-2</v>
      </c>
      <c r="R24" s="231" t="s">
        <v>2388</v>
      </c>
      <c r="S24" s="221">
        <f t="shared" si="15"/>
        <v>0.22332233223322331</v>
      </c>
      <c r="T24" s="221">
        <f t="shared" si="16"/>
        <v>5.8227848101265821E-2</v>
      </c>
      <c r="U24" s="221">
        <f t="shared" si="17"/>
        <v>0.41189931350114417</v>
      </c>
      <c r="W24" s="232">
        <f t="shared" si="18"/>
        <v>129.5</v>
      </c>
      <c r="X24" s="232">
        <f t="shared" si="19"/>
        <v>144.5</v>
      </c>
      <c r="Y24" s="234"/>
      <c r="Z24" s="234"/>
      <c r="AA24" s="234"/>
      <c r="AB24" s="234"/>
      <c r="AC24" s="231" t="s">
        <v>23</v>
      </c>
      <c r="AD24" s="231"/>
      <c r="AE24" s="232">
        <v>8</v>
      </c>
      <c r="AF24" s="232">
        <v>28</v>
      </c>
      <c r="AG24" s="232">
        <f>AF24/AE24</f>
        <v>3.5</v>
      </c>
      <c r="AH24" s="232">
        <v>0</v>
      </c>
      <c r="AI24" s="221">
        <f>AH24/AE24</f>
        <v>0</v>
      </c>
      <c r="AK24" s="221">
        <f t="shared" si="20"/>
        <v>0.5</v>
      </c>
      <c r="AL24" s="232">
        <v>4</v>
      </c>
      <c r="AM24" s="232">
        <v>2</v>
      </c>
      <c r="AN24" s="232">
        <v>17</v>
      </c>
      <c r="AO24" s="232">
        <f>AN24/AM24</f>
        <v>8.5</v>
      </c>
      <c r="AP24" s="232">
        <v>0</v>
      </c>
      <c r="AQ24" s="221">
        <f t="shared" si="21"/>
        <v>0</v>
      </c>
      <c r="AU24" s="221" t="e">
        <f>(#REF!+AL24)/(#REF!+AK30)</f>
        <v>#REF!</v>
      </c>
      <c r="AV24" s="221" t="e">
        <f>#REF!/(AL24+#REF!)</f>
        <v>#REF!</v>
      </c>
      <c r="AW24" s="221" t="e">
        <f>AL24/(#REF!+AL24)</f>
        <v>#REF!</v>
      </c>
      <c r="AY24" s="232" t="e">
        <f>(#REF!*0.1)+(AE24*6)+(AK24*0.1)+(AM24*6)</f>
        <v>#REF!</v>
      </c>
      <c r="AZ24" s="232" t="e">
        <f>(#REF!*0.1)+(AE24*6)+(AJ24*1)+(AK24*0.1)+(AM24*6)</f>
        <v>#REF!</v>
      </c>
    </row>
    <row r="25" spans="1:52" x14ac:dyDescent="0.15">
      <c r="A25" s="231" t="s">
        <v>2387</v>
      </c>
      <c r="B25" s="243"/>
      <c r="C25" s="232"/>
      <c r="D25" s="232"/>
      <c r="E25" s="232" t="e">
        <f>D25/C25</f>
        <v>#DIV/0!</v>
      </c>
      <c r="F25" s="232"/>
      <c r="G25" s="221" t="e">
        <f>F25/C25</f>
        <v>#DIV/0!</v>
      </c>
      <c r="I25" s="221" t="e">
        <f t="shared" si="13"/>
        <v>#DIV/0!</v>
      </c>
      <c r="J25" s="232"/>
      <c r="K25" s="232"/>
      <c r="L25" s="232"/>
      <c r="M25" s="232" t="e">
        <f>L25/K25</f>
        <v>#DIV/0!</v>
      </c>
      <c r="N25" s="232"/>
      <c r="O25" s="221" t="e">
        <f t="shared" si="14"/>
        <v>#DIV/0!</v>
      </c>
      <c r="R25" s="231" t="s">
        <v>2389</v>
      </c>
      <c r="S25" s="221">
        <f t="shared" si="15"/>
        <v>0</v>
      </c>
      <c r="T25" s="221">
        <f t="shared" si="16"/>
        <v>0</v>
      </c>
      <c r="U25" s="221">
        <f t="shared" si="17"/>
        <v>0</v>
      </c>
      <c r="W25" s="232">
        <f t="shared" si="18"/>
        <v>0</v>
      </c>
      <c r="X25" s="232">
        <f t="shared" si="19"/>
        <v>0</v>
      </c>
      <c r="Y25" s="234"/>
      <c r="Z25" s="234"/>
      <c r="AA25" s="234"/>
      <c r="AB25" s="234"/>
      <c r="AC25" s="231" t="s">
        <v>24</v>
      </c>
      <c r="AD25" s="231"/>
      <c r="AE25" s="232"/>
      <c r="AF25" s="232"/>
      <c r="AG25" s="232" t="e">
        <f>AF25/AE25</f>
        <v>#DIV/0!</v>
      </c>
      <c r="AH25" s="232">
        <v>0</v>
      </c>
      <c r="AI25" s="221" t="e">
        <f>AH25/AE25</f>
        <v>#DIV/0!</v>
      </c>
      <c r="AK25" s="221" t="e">
        <f t="shared" si="20"/>
        <v>#DIV/0!</v>
      </c>
      <c r="AL25" s="232"/>
      <c r="AM25" s="232"/>
      <c r="AN25" s="232"/>
      <c r="AO25" s="232" t="e">
        <f>AN25/AM25</f>
        <v>#DIV/0!</v>
      </c>
      <c r="AP25" s="232">
        <v>0</v>
      </c>
      <c r="AQ25" s="221" t="e">
        <f t="shared" si="21"/>
        <v>#DIV/0!</v>
      </c>
      <c r="AU25" s="221" t="e">
        <f>(#REF!+AL25)/(#REF!+AL31)</f>
        <v>#REF!</v>
      </c>
      <c r="AV25" s="221" t="e">
        <f>#REF!/(AL25+#REF!)</f>
        <v>#REF!</v>
      </c>
      <c r="AW25" s="221" t="e">
        <f>AL25/(#REF!+AL25)</f>
        <v>#REF!</v>
      </c>
      <c r="AY25" s="232" t="e">
        <f>(#REF!*0.1)+(AE25*6)+(AK25*0.1)+(AM25*6)</f>
        <v>#REF!</v>
      </c>
      <c r="AZ25" s="232" t="e">
        <f>(#REF!*0.1)+(AE25*6)+(AJ25*1)+(AK25*0.1)+(AM25*6)</f>
        <v>#REF!</v>
      </c>
    </row>
    <row r="26" spans="1:52" x14ac:dyDescent="0.15">
      <c r="A26" s="242"/>
      <c r="B26" s="243"/>
      <c r="C26" s="232"/>
      <c r="D26" s="232"/>
      <c r="E26" s="232" t="e">
        <f>D26/C26</f>
        <v>#DIV/0!</v>
      </c>
      <c r="F26" s="232"/>
      <c r="G26" s="221" t="e">
        <f>F26/C26</f>
        <v>#DIV/0!</v>
      </c>
      <c r="I26" s="221" t="e">
        <f t="shared" ref="I26" si="22">K26/J26</f>
        <v>#DIV/0!</v>
      </c>
      <c r="J26" s="232"/>
      <c r="K26" s="232"/>
      <c r="L26" s="232"/>
      <c r="M26" s="232" t="e">
        <f>L26/K26</f>
        <v>#DIV/0!</v>
      </c>
      <c r="N26" s="232"/>
      <c r="O26" s="221" t="e">
        <f t="shared" ref="O26" si="23">N26/K26</f>
        <v>#DIV/0!</v>
      </c>
      <c r="R26" s="231"/>
      <c r="S26" s="221">
        <f t="shared" ref="S26" si="24">(C26+J26)/($C$27+$J$27+$M$17+$D$17+$K$38+$K$47)</f>
        <v>0</v>
      </c>
      <c r="T26" s="221">
        <f t="shared" ref="T26" si="25">J26/($J$27+$E$38+$E$47)</f>
        <v>0</v>
      </c>
      <c r="U26" s="221">
        <f t="shared" ref="U26" si="26">C26/($C$27+$M$17+$K$38+$K$47)</f>
        <v>0</v>
      </c>
      <c r="W26" s="232">
        <f t="shared" ref="W26" si="27">(D26*0.1)+(F26*6)+(L26*0.1)+(N26*6)</f>
        <v>0</v>
      </c>
      <c r="X26" s="232">
        <f t="shared" ref="X26" si="28">(D26*0.1)+(F26*6)+(K26*1)+(L26*0.1)+(N26*6)</f>
        <v>0</v>
      </c>
      <c r="Y26" s="234"/>
      <c r="Z26" s="234"/>
      <c r="AA26" s="234"/>
      <c r="AB26" s="234"/>
      <c r="AC26" s="231" t="s">
        <v>70</v>
      </c>
      <c r="AD26" s="231"/>
      <c r="AE26" s="232"/>
      <c r="AF26" s="232"/>
      <c r="AG26" s="232" t="e">
        <f>AF26/AE26</f>
        <v>#DIV/0!</v>
      </c>
      <c r="AH26" s="232"/>
      <c r="AI26" s="221" t="e">
        <f>AH26/AE26</f>
        <v>#DIV/0!</v>
      </c>
      <c r="AK26" s="221" t="e">
        <f t="shared" si="20"/>
        <v>#DIV/0!</v>
      </c>
      <c r="AL26" s="232"/>
      <c r="AM26" s="232"/>
      <c r="AN26" s="232"/>
      <c r="AO26" s="232"/>
      <c r="AP26" s="232">
        <f>(AF26*0.1)+(AH26*6)+(AM26*0.1)+(AO26*6)</f>
        <v>0</v>
      </c>
      <c r="AQ26" s="221" t="e">
        <f t="shared" si="21"/>
        <v>#DIV/0!</v>
      </c>
      <c r="AU26" s="221" t="e">
        <f>(#REF!+AL26)/(#REF!+AL32)</f>
        <v>#REF!</v>
      </c>
      <c r="AV26" s="221" t="e">
        <f>#REF!/(AL26+#REF!)</f>
        <v>#REF!</v>
      </c>
      <c r="AW26" s="221" t="e">
        <f>AL26/(#REF!+AL26)</f>
        <v>#REF!</v>
      </c>
      <c r="AY26" s="232" t="e">
        <f>(#REF!*0.1)+(AE26*6)+(AI26*1)+(AJ26*0.1)+(AL26*6)</f>
        <v>#REF!</v>
      </c>
      <c r="AZ26" s="232" t="e">
        <f>(#REF!*0.1)+(AE26*6)+(AJ26*1)+(AK26*0.1)+(AM26*6)</f>
        <v>#REF!</v>
      </c>
    </row>
    <row r="27" spans="1:52" x14ac:dyDescent="0.15">
      <c r="A27" s="230" t="s">
        <v>44</v>
      </c>
      <c r="B27" s="230"/>
      <c r="C27" s="230">
        <f>SUM(C22:C26)</f>
        <v>304</v>
      </c>
      <c r="D27" s="230">
        <f t="shared" ref="D27:F27" si="29">SUM(D22:D26)</f>
        <v>1510</v>
      </c>
      <c r="E27" s="230"/>
      <c r="F27" s="230">
        <f t="shared" si="29"/>
        <v>7</v>
      </c>
      <c r="G27" s="230"/>
      <c r="H27" s="230"/>
      <c r="I27" s="230"/>
      <c r="J27" s="230">
        <f>SUM(J22:J26)</f>
        <v>112</v>
      </c>
      <c r="K27" s="230">
        <f t="shared" ref="K27:N27" si="30">SUM(K22:K26)</f>
        <v>77</v>
      </c>
      <c r="L27" s="230">
        <f t="shared" si="30"/>
        <v>598</v>
      </c>
      <c r="M27" s="230"/>
      <c r="N27" s="230">
        <f t="shared" si="30"/>
        <v>3</v>
      </c>
      <c r="O27" s="230"/>
      <c r="AC27" s="230" t="s">
        <v>44</v>
      </c>
      <c r="AD27" s="230"/>
      <c r="AE27" s="230">
        <f>SUM(AE22:AE26)</f>
        <v>304</v>
      </c>
      <c r="AF27" s="230">
        <f t="shared" ref="AF27" si="31">SUM(AF22:AF26)</f>
        <v>1513</v>
      </c>
      <c r="AG27" s="230"/>
      <c r="AH27" s="230">
        <f t="shared" ref="AH27" si="32">SUM(AH22:AH26)</f>
        <v>13</v>
      </c>
      <c r="AI27" s="230"/>
      <c r="AJ27" s="230"/>
      <c r="AK27" s="230"/>
      <c r="AL27" s="230">
        <f>SUM(AL22:AL26)</f>
        <v>98</v>
      </c>
      <c r="AM27" s="230">
        <f t="shared" ref="AM27:AN27" si="33">SUM(AM22:AM26)</f>
        <v>72</v>
      </c>
      <c r="AN27" s="230">
        <f t="shared" si="33"/>
        <v>491</v>
      </c>
      <c r="AO27" s="230"/>
      <c r="AP27" s="230">
        <f t="shared" ref="AP27" si="34">SUM(AP22:AP26)</f>
        <v>4</v>
      </c>
      <c r="AQ27" s="230"/>
    </row>
    <row r="28" spans="1:52" x14ac:dyDescent="0.15">
      <c r="A28" s="230"/>
      <c r="B28" s="234"/>
      <c r="C28" s="234"/>
      <c r="D28" s="234"/>
      <c r="E28" s="234"/>
      <c r="F28" s="234"/>
      <c r="G28" s="234"/>
      <c r="H28" s="230"/>
      <c r="I28" s="234"/>
      <c r="J28" s="234"/>
      <c r="K28" s="234"/>
      <c r="L28" s="234"/>
      <c r="M28" s="234"/>
      <c r="N28" s="234"/>
      <c r="AC28" s="230"/>
      <c r="AD28" s="234"/>
      <c r="AE28" s="234"/>
      <c r="AF28" s="234"/>
      <c r="AG28" s="234"/>
      <c r="AH28" s="234"/>
      <c r="AI28" s="234"/>
      <c r="AJ28" s="230"/>
      <c r="AK28" s="234"/>
      <c r="AL28" s="234"/>
      <c r="AM28" s="234"/>
      <c r="AN28" s="234"/>
      <c r="AO28" s="234"/>
      <c r="AP28" s="234"/>
    </row>
    <row r="29" spans="1:52" x14ac:dyDescent="0.15">
      <c r="B29" s="234"/>
      <c r="C29" s="234"/>
      <c r="D29" s="234"/>
      <c r="E29" s="234"/>
      <c r="F29" s="234"/>
      <c r="G29" s="234"/>
      <c r="H29" s="234"/>
      <c r="I29" s="234"/>
      <c r="J29" s="234"/>
      <c r="K29" s="234"/>
      <c r="L29" s="234"/>
      <c r="M29" s="234"/>
      <c r="AD29" s="234"/>
      <c r="AE29" s="234"/>
      <c r="AF29" s="234"/>
      <c r="AG29" s="234"/>
      <c r="AH29" s="234"/>
      <c r="AI29" s="234"/>
      <c r="AJ29" s="234"/>
      <c r="AK29" s="234"/>
      <c r="AL29" s="234"/>
      <c r="AM29" s="234"/>
      <c r="AN29" s="234"/>
      <c r="AO29" s="234"/>
    </row>
    <row r="30" spans="1:52" x14ac:dyDescent="0.15">
      <c r="A30" s="482" t="s">
        <v>52</v>
      </c>
      <c r="B30" s="482"/>
      <c r="C30" s="482"/>
      <c r="D30" s="482"/>
      <c r="E30" s="482"/>
      <c r="F30" s="482"/>
      <c r="G30" s="482"/>
      <c r="H30" s="234"/>
      <c r="I30" s="234"/>
      <c r="J30" s="482" t="s">
        <v>49</v>
      </c>
      <c r="K30" s="482"/>
      <c r="L30" s="482"/>
      <c r="M30" s="482"/>
      <c r="N30" s="482"/>
      <c r="R30" s="482" t="s">
        <v>50</v>
      </c>
      <c r="S30" s="482"/>
      <c r="T30" s="482"/>
      <c r="V30" s="482" t="s">
        <v>51</v>
      </c>
      <c r="W30" s="483"/>
      <c r="AC30" s="482" t="s">
        <v>52</v>
      </c>
      <c r="AD30" s="482"/>
      <c r="AE30" s="482"/>
      <c r="AF30" s="482"/>
      <c r="AG30" s="482"/>
      <c r="AH30" s="482"/>
      <c r="AI30" s="482"/>
      <c r="AJ30" s="234"/>
      <c r="AK30" s="234"/>
      <c r="AL30" s="482" t="s">
        <v>49</v>
      </c>
      <c r="AM30" s="482"/>
      <c r="AN30" s="482"/>
      <c r="AO30" s="482"/>
      <c r="AP30" s="482"/>
      <c r="AT30" s="482" t="s">
        <v>50</v>
      </c>
      <c r="AU30" s="482"/>
      <c r="AV30" s="482"/>
      <c r="AX30" s="482" t="s">
        <v>51</v>
      </c>
      <c r="AY30" s="483"/>
    </row>
    <row r="31" spans="1:52" x14ac:dyDescent="0.15">
      <c r="A31" s="230" t="s">
        <v>25</v>
      </c>
      <c r="B31" s="230" t="s">
        <v>66</v>
      </c>
      <c r="C31" s="230" t="s">
        <v>34</v>
      </c>
      <c r="D31" s="230" t="s">
        <v>17</v>
      </c>
      <c r="E31" s="230" t="s">
        <v>18</v>
      </c>
      <c r="F31" s="230" t="s">
        <v>19</v>
      </c>
      <c r="G31" s="230" t="s">
        <v>20</v>
      </c>
      <c r="H31" s="230" t="s">
        <v>6</v>
      </c>
      <c r="I31" s="230" t="s">
        <v>53</v>
      </c>
      <c r="K31" s="230" t="s">
        <v>10</v>
      </c>
      <c r="L31" s="230" t="s">
        <v>11</v>
      </c>
      <c r="M31" s="230" t="s">
        <v>12</v>
      </c>
      <c r="N31" s="230" t="s">
        <v>26</v>
      </c>
      <c r="O31" s="230" t="s">
        <v>7</v>
      </c>
      <c r="R31" s="230" t="s">
        <v>25</v>
      </c>
      <c r="S31" s="230" t="s">
        <v>47</v>
      </c>
      <c r="T31" s="230" t="s">
        <v>45</v>
      </c>
      <c r="U31" s="230" t="s">
        <v>46</v>
      </c>
      <c r="W31" s="230" t="s">
        <v>14</v>
      </c>
      <c r="X31" s="230" t="s">
        <v>21</v>
      </c>
      <c r="Y31" s="230"/>
      <c r="Z31" s="230"/>
      <c r="AC31" s="230" t="s">
        <v>25</v>
      </c>
      <c r="AD31" s="230" t="s">
        <v>66</v>
      </c>
      <c r="AE31" s="230" t="s">
        <v>34</v>
      </c>
      <c r="AF31" s="230" t="s">
        <v>17</v>
      </c>
      <c r="AG31" s="230" t="s">
        <v>18</v>
      </c>
      <c r="AH31" s="230" t="s">
        <v>19</v>
      </c>
      <c r="AI31" s="230" t="s">
        <v>20</v>
      </c>
      <c r="AJ31" s="230" t="s">
        <v>6</v>
      </c>
      <c r="AK31" s="230" t="s">
        <v>53</v>
      </c>
      <c r="AM31" s="230" t="s">
        <v>10</v>
      </c>
      <c r="AN31" s="230" t="s">
        <v>11</v>
      </c>
      <c r="AO31" s="230" t="s">
        <v>12</v>
      </c>
      <c r="AP31" s="230" t="s">
        <v>26</v>
      </c>
      <c r="AQ31" s="230" t="s">
        <v>7</v>
      </c>
      <c r="AU31" s="230" t="s">
        <v>47</v>
      </c>
      <c r="AV31" s="230" t="s">
        <v>45</v>
      </c>
      <c r="AW31" s="230" t="s">
        <v>46</v>
      </c>
      <c r="AY31" s="230" t="s">
        <v>14</v>
      </c>
      <c r="AZ31" s="230" t="s">
        <v>21</v>
      </c>
    </row>
    <row r="32" spans="1:52" x14ac:dyDescent="0.15">
      <c r="A32" s="231" t="s">
        <v>894</v>
      </c>
      <c r="B32" s="232">
        <v>17</v>
      </c>
      <c r="C32" s="221">
        <f>E32/D32</f>
        <v>0.7</v>
      </c>
      <c r="D32" s="232">
        <v>150</v>
      </c>
      <c r="E32" s="232">
        <v>105</v>
      </c>
      <c r="F32" s="232">
        <v>1405</v>
      </c>
      <c r="G32" s="232">
        <f t="shared" ref="G32:G37" si="35">F32/E32</f>
        <v>13.380952380952381</v>
      </c>
      <c r="H32" s="232">
        <v>10</v>
      </c>
      <c r="I32" s="221">
        <f>H32/E32</f>
        <v>9.5238095238095233E-2</v>
      </c>
      <c r="K32" s="232">
        <v>1</v>
      </c>
      <c r="L32" s="232">
        <v>3</v>
      </c>
      <c r="M32" s="244">
        <f t="shared" ref="M32:M37" si="36">L32/K32</f>
        <v>3</v>
      </c>
      <c r="N32" s="232">
        <v>0</v>
      </c>
      <c r="O32" s="221">
        <f>N32/K32</f>
        <v>0</v>
      </c>
      <c r="R32" s="231" t="s">
        <v>136</v>
      </c>
      <c r="S32" s="223">
        <f>(D32+K32)/($C$27+$K$27+$M$17+$D$47+$K$47)</f>
        <v>0.23053435114503817</v>
      </c>
      <c r="T32" s="223">
        <f>D32/($D$17)</f>
        <v>0.41666666666666669</v>
      </c>
      <c r="U32" s="223">
        <f>K32/($M$17+$C$27+$K$38+$K$47)</f>
        <v>2.2883295194508009E-3</v>
      </c>
      <c r="W32" s="232">
        <f>(F32*0.1)+(H32*6)+(L32*0.1)+(N32*6)</f>
        <v>200.8</v>
      </c>
      <c r="X32" s="232">
        <f>(E32*1)+(F32*0.1)+(H32*6)+(L32*0.1)+(N32*6)</f>
        <v>305.8</v>
      </c>
      <c r="Y32" s="234"/>
      <c r="Z32" s="234"/>
      <c r="AC32" s="231" t="s">
        <v>71</v>
      </c>
      <c r="AD32" s="231"/>
      <c r="AE32" s="221">
        <f>AG32/AF32</f>
        <v>0.60747663551401865</v>
      </c>
      <c r="AF32" s="232">
        <v>107</v>
      </c>
      <c r="AG32" s="232">
        <v>65</v>
      </c>
      <c r="AH32" s="232">
        <v>710</v>
      </c>
      <c r="AI32" s="232">
        <f t="shared" ref="AI32:AI36" si="37">AH32/AG32</f>
        <v>10.923076923076923</v>
      </c>
      <c r="AJ32" s="232">
        <v>6</v>
      </c>
      <c r="AK32" s="221">
        <f>AJ32/AG32</f>
        <v>9.2307692307692313E-2</v>
      </c>
      <c r="AM32" s="232">
        <v>0</v>
      </c>
      <c r="AN32" s="232">
        <v>0</v>
      </c>
      <c r="AO32" s="244" t="e">
        <f t="shared" ref="AO32:AO37" si="38">AN32/AM32</f>
        <v>#DIV/0!</v>
      </c>
      <c r="AP32" s="232">
        <v>0</v>
      </c>
      <c r="AQ32" s="221" t="e">
        <f>AP32/AM32</f>
        <v>#DIV/0!</v>
      </c>
      <c r="AU32" s="223" t="e">
        <f>(#REF!+AJ32)/(#REF!+AJ35)</f>
        <v>#REF!</v>
      </c>
      <c r="AV32" s="223" t="e">
        <f>#REF!/(AJ32+#REF!)</f>
        <v>#REF!</v>
      </c>
      <c r="AW32" s="223" t="e">
        <f>AJ32/(#REF!+AJ32)</f>
        <v>#REF!</v>
      </c>
      <c r="AY32" s="232">
        <f>(AH32*0.1)+(AJ32*6)+(AN32*0.1)+(AP32*6)</f>
        <v>107</v>
      </c>
      <c r="AZ32" s="232">
        <f>(AG32*1)+(AH32*0.1)+(AJ32*6)+(AN32*0.1)+(AP32*6)</f>
        <v>172</v>
      </c>
    </row>
    <row r="33" spans="1:52" x14ac:dyDescent="0.15">
      <c r="A33" s="231" t="s">
        <v>895</v>
      </c>
      <c r="B33" s="232">
        <v>17</v>
      </c>
      <c r="C33" s="221">
        <f t="shared" ref="C33:C37" si="39">E33/D33</f>
        <v>0.53846153846153844</v>
      </c>
      <c r="D33" s="232">
        <v>65</v>
      </c>
      <c r="E33" s="232">
        <v>35</v>
      </c>
      <c r="F33" s="232">
        <v>487</v>
      </c>
      <c r="G33" s="232">
        <f t="shared" si="35"/>
        <v>13.914285714285715</v>
      </c>
      <c r="H33" s="232">
        <v>4</v>
      </c>
      <c r="I33" s="221">
        <f t="shared" ref="I33:I37" si="40">H33/E33</f>
        <v>0.11428571428571428</v>
      </c>
      <c r="K33" s="232">
        <v>4</v>
      </c>
      <c r="L33" s="232">
        <v>34</v>
      </c>
      <c r="M33" s="244">
        <f t="shared" si="36"/>
        <v>8.5</v>
      </c>
      <c r="N33" s="232">
        <v>1</v>
      </c>
      <c r="O33" s="221">
        <f t="shared" ref="O33:O37" si="41">N33/K33</f>
        <v>0.25</v>
      </c>
      <c r="R33" s="231" t="s">
        <v>501</v>
      </c>
      <c r="S33" s="223">
        <f t="shared" ref="S33:S37" si="42">(D33+K33)/($C$27+$K$27+$M$17+$D$47+$K$47)</f>
        <v>0.10534351145038168</v>
      </c>
      <c r="T33" s="223">
        <f t="shared" ref="T33:T37" si="43">D33/($D$17)</f>
        <v>0.18055555555555555</v>
      </c>
      <c r="U33" s="223">
        <f t="shared" ref="U33:U37" si="44">K33/($M$17+$C$27+$K$38+$K$47)</f>
        <v>9.1533180778032037E-3</v>
      </c>
      <c r="W33" s="232">
        <f t="shared" ref="W33:W37" si="45">(F33*0.1)+(H33*6)+(L33*0.1)+(N33*6)</f>
        <v>82.100000000000009</v>
      </c>
      <c r="X33" s="232">
        <f t="shared" ref="X33:X37" si="46">(E33*1)+(F33*0.1)+(H33*6)+(L33*0.1)+(N33*6)</f>
        <v>117.10000000000001</v>
      </c>
      <c r="Y33" s="234"/>
      <c r="Z33" s="234"/>
      <c r="AC33" s="231" t="s">
        <v>27</v>
      </c>
      <c r="AD33" s="231"/>
      <c r="AE33" s="221">
        <f t="shared" ref="AE33:AE37" si="47">AG33/AF33</f>
        <v>0.6333333333333333</v>
      </c>
      <c r="AF33" s="232">
        <v>120</v>
      </c>
      <c r="AG33" s="232">
        <v>76</v>
      </c>
      <c r="AH33" s="232">
        <v>892</v>
      </c>
      <c r="AI33" s="232">
        <f t="shared" si="37"/>
        <v>11.736842105263158</v>
      </c>
      <c r="AJ33" s="232">
        <v>5</v>
      </c>
      <c r="AK33" s="221">
        <f t="shared" ref="AK33:AK37" si="48">AJ33/AG33</f>
        <v>6.5789473684210523E-2</v>
      </c>
      <c r="AM33" s="232">
        <v>12</v>
      </c>
      <c r="AN33" s="232">
        <v>108</v>
      </c>
      <c r="AO33" s="244">
        <f t="shared" si="38"/>
        <v>9</v>
      </c>
      <c r="AP33" s="232">
        <v>0</v>
      </c>
      <c r="AQ33" s="221">
        <f t="shared" ref="AQ33:AQ37" si="49">AP33/AM33</f>
        <v>0</v>
      </c>
      <c r="AU33" s="223" t="e">
        <f>(#REF!+AJ33)/(#REF!+AJ36)</f>
        <v>#REF!</v>
      </c>
      <c r="AV33" s="223" t="e">
        <f>#REF!/(AJ33+#REF!)</f>
        <v>#REF!</v>
      </c>
      <c r="AW33" s="223" t="e">
        <f>AJ33/(#REF!+AJ33)</f>
        <v>#REF!</v>
      </c>
      <c r="AY33" s="232">
        <f>(AH33*0.1)+(AJ33*6)+(AN33*0.1)+(AP33*6)</f>
        <v>130</v>
      </c>
      <c r="AZ33" s="232">
        <f>(AG33*1)+(AH33*0.1)+(AJ33*6)+(AN33*0.1)+(AP33*6)</f>
        <v>206</v>
      </c>
    </row>
    <row r="34" spans="1:52" x14ac:dyDescent="0.15">
      <c r="A34" s="231" t="s">
        <v>896</v>
      </c>
      <c r="B34" s="232">
        <v>15</v>
      </c>
      <c r="C34" s="221">
        <f t="shared" si="39"/>
        <v>0.5</v>
      </c>
      <c r="D34" s="232">
        <v>70</v>
      </c>
      <c r="E34" s="232">
        <v>35</v>
      </c>
      <c r="F34" s="232">
        <v>559</v>
      </c>
      <c r="G34" s="232">
        <f t="shared" si="35"/>
        <v>15.971428571428572</v>
      </c>
      <c r="H34" s="232">
        <v>6</v>
      </c>
      <c r="I34" s="221">
        <f t="shared" si="40"/>
        <v>0.17142857142857143</v>
      </c>
      <c r="K34" s="232">
        <v>0</v>
      </c>
      <c r="L34" s="232">
        <v>0</v>
      </c>
      <c r="M34" s="244" t="e">
        <f t="shared" si="36"/>
        <v>#DIV/0!</v>
      </c>
      <c r="N34" s="232">
        <v>0</v>
      </c>
      <c r="O34" s="221" t="e">
        <f t="shared" si="41"/>
        <v>#DIV/0!</v>
      </c>
      <c r="R34" s="231" t="s">
        <v>137</v>
      </c>
      <c r="S34" s="223">
        <f t="shared" si="42"/>
        <v>0.10687022900763359</v>
      </c>
      <c r="T34" s="223">
        <f t="shared" si="43"/>
        <v>0.19444444444444445</v>
      </c>
      <c r="U34" s="223">
        <f t="shared" si="44"/>
        <v>0</v>
      </c>
      <c r="W34" s="232">
        <f t="shared" si="45"/>
        <v>91.9</v>
      </c>
      <c r="X34" s="232">
        <f t="shared" si="46"/>
        <v>126.9</v>
      </c>
      <c r="Y34" s="234"/>
      <c r="Z34" s="234"/>
      <c r="AC34" s="231" t="s">
        <v>28</v>
      </c>
      <c r="AD34" s="231"/>
      <c r="AE34" s="221">
        <f t="shared" si="47"/>
        <v>0.55000000000000004</v>
      </c>
      <c r="AF34" s="232">
        <v>40</v>
      </c>
      <c r="AG34" s="232">
        <v>22</v>
      </c>
      <c r="AH34" s="232">
        <v>325</v>
      </c>
      <c r="AI34" s="232">
        <f t="shared" si="37"/>
        <v>14.772727272727273</v>
      </c>
      <c r="AJ34" s="232">
        <v>2</v>
      </c>
      <c r="AK34" s="221">
        <f t="shared" si="48"/>
        <v>9.0909090909090912E-2</v>
      </c>
      <c r="AM34" s="232">
        <v>5</v>
      </c>
      <c r="AN34" s="232">
        <v>20</v>
      </c>
      <c r="AO34" s="244">
        <f t="shared" si="38"/>
        <v>4</v>
      </c>
      <c r="AP34" s="232">
        <v>0</v>
      </c>
      <c r="AQ34" s="221">
        <f t="shared" si="49"/>
        <v>0</v>
      </c>
      <c r="AU34" s="223" t="e">
        <f>(#REF!+AJ34)/(#REF!+AJ37)</f>
        <v>#REF!</v>
      </c>
      <c r="AV34" s="223" t="e">
        <f>#REF!/(AJ34+#REF!)</f>
        <v>#REF!</v>
      </c>
      <c r="AW34" s="223" t="e">
        <f>AJ34/(#REF!+AJ34)</f>
        <v>#REF!</v>
      </c>
      <c r="AY34" s="232">
        <f>(AH34*0.1)+(AJ34*6)+(AN34*0.1)+(AP34*6)</f>
        <v>46.5</v>
      </c>
      <c r="AZ34" s="232">
        <f>(AG34*1)+(AH34*0.1)+(AJ34*6)+(AN34*0.1)+(AP34*6)</f>
        <v>68.5</v>
      </c>
    </row>
    <row r="35" spans="1:52" x14ac:dyDescent="0.15">
      <c r="A35" s="231" t="s">
        <v>2131</v>
      </c>
      <c r="B35" s="232">
        <v>10</v>
      </c>
      <c r="C35" s="221">
        <f t="shared" si="39"/>
        <v>0.5</v>
      </c>
      <c r="D35" s="232">
        <v>20</v>
      </c>
      <c r="E35" s="232">
        <v>10</v>
      </c>
      <c r="F35" s="232">
        <v>124</v>
      </c>
      <c r="G35" s="232">
        <f t="shared" si="35"/>
        <v>12.4</v>
      </c>
      <c r="H35" s="232">
        <v>1</v>
      </c>
      <c r="I35" s="221">
        <f t="shared" si="40"/>
        <v>0.1</v>
      </c>
      <c r="K35" s="232"/>
      <c r="L35" s="232"/>
      <c r="M35" s="244" t="e">
        <f t="shared" si="36"/>
        <v>#DIV/0!</v>
      </c>
      <c r="N35" s="232"/>
      <c r="O35" s="221" t="e">
        <f t="shared" si="41"/>
        <v>#DIV/0!</v>
      </c>
      <c r="R35" s="231" t="s">
        <v>2392</v>
      </c>
      <c r="S35" s="223">
        <f t="shared" si="42"/>
        <v>3.0534351145038167E-2</v>
      </c>
      <c r="T35" s="223">
        <f t="shared" si="43"/>
        <v>5.5555555555555552E-2</v>
      </c>
      <c r="U35" s="223">
        <f t="shared" si="44"/>
        <v>0</v>
      </c>
      <c r="W35" s="232">
        <f t="shared" si="45"/>
        <v>18.399999999999999</v>
      </c>
      <c r="X35" s="232">
        <f t="shared" si="46"/>
        <v>28.4</v>
      </c>
      <c r="Y35" s="234"/>
      <c r="Z35" s="234"/>
      <c r="AC35" s="231" t="s">
        <v>29</v>
      </c>
      <c r="AD35" s="231"/>
      <c r="AE35" s="221">
        <f t="shared" si="47"/>
        <v>0.66206896551724137</v>
      </c>
      <c r="AF35" s="232">
        <v>145</v>
      </c>
      <c r="AG35" s="232">
        <v>96</v>
      </c>
      <c r="AH35" s="232">
        <v>1098</v>
      </c>
      <c r="AI35" s="232">
        <f t="shared" si="37"/>
        <v>11.4375</v>
      </c>
      <c r="AJ35" s="232">
        <v>7</v>
      </c>
      <c r="AK35" s="221">
        <f t="shared" si="48"/>
        <v>7.2916666666666671E-2</v>
      </c>
      <c r="AM35" s="232">
        <v>0</v>
      </c>
      <c r="AN35" s="232">
        <v>0</v>
      </c>
      <c r="AO35" s="244" t="e">
        <f t="shared" si="38"/>
        <v>#DIV/0!</v>
      </c>
      <c r="AP35" s="232">
        <v>0</v>
      </c>
      <c r="AQ35" s="221" t="e">
        <f t="shared" si="49"/>
        <v>#DIV/0!</v>
      </c>
      <c r="AU35" s="223" t="e">
        <f>(#REF!+AJ35)/(#REF!+AJ38)</f>
        <v>#REF!</v>
      </c>
      <c r="AV35" s="223" t="e">
        <f>#REF!/(AJ35+#REF!)</f>
        <v>#REF!</v>
      </c>
      <c r="AW35" s="223" t="e">
        <f>AJ35/(#REF!+AJ35)</f>
        <v>#REF!</v>
      </c>
      <c r="AY35" s="232">
        <f>(AH35*0.1)+(AJ35*6)+(AN35*0.1)+(AP35*6)</f>
        <v>151.80000000000001</v>
      </c>
      <c r="AZ35" s="232">
        <f>(AG35*1)+(AH35*0.1)+(AJ35*6)+(AN35*0.1)+(AP35*6)</f>
        <v>247.8</v>
      </c>
    </row>
    <row r="36" spans="1:52" x14ac:dyDescent="0.15">
      <c r="A36" s="231" t="s">
        <v>2132</v>
      </c>
      <c r="B36" s="232">
        <v>10</v>
      </c>
      <c r="C36" s="221">
        <f t="shared" si="39"/>
        <v>0.5</v>
      </c>
      <c r="D36" s="232">
        <v>4</v>
      </c>
      <c r="E36" s="232">
        <v>2</v>
      </c>
      <c r="F36" s="232">
        <v>18</v>
      </c>
      <c r="G36" s="232">
        <f t="shared" si="35"/>
        <v>9</v>
      </c>
      <c r="H36" s="232">
        <v>0</v>
      </c>
      <c r="I36" s="221">
        <f t="shared" si="40"/>
        <v>0</v>
      </c>
      <c r="K36" s="232">
        <v>5</v>
      </c>
      <c r="L36" s="232">
        <v>21</v>
      </c>
      <c r="M36" s="244">
        <f t="shared" si="36"/>
        <v>4.2</v>
      </c>
      <c r="N36" s="232">
        <v>0</v>
      </c>
      <c r="O36" s="221">
        <f t="shared" si="41"/>
        <v>0</v>
      </c>
      <c r="R36" s="231" t="s">
        <v>2393</v>
      </c>
      <c r="S36" s="223">
        <f t="shared" si="42"/>
        <v>1.3740458015267175E-2</v>
      </c>
      <c r="T36" s="223">
        <f t="shared" si="43"/>
        <v>1.1111111111111112E-2</v>
      </c>
      <c r="U36" s="223">
        <f t="shared" si="44"/>
        <v>1.1441647597254004E-2</v>
      </c>
      <c r="W36" s="232">
        <f t="shared" si="45"/>
        <v>3.9000000000000004</v>
      </c>
      <c r="X36" s="232">
        <f t="shared" si="46"/>
        <v>5.9</v>
      </c>
      <c r="Y36" s="234"/>
      <c r="Z36" s="234"/>
      <c r="AC36" s="231" t="s">
        <v>30</v>
      </c>
      <c r="AD36" s="231"/>
      <c r="AE36" s="221">
        <f t="shared" si="47"/>
        <v>0.6</v>
      </c>
      <c r="AF36" s="232">
        <v>10</v>
      </c>
      <c r="AG36" s="232">
        <v>6</v>
      </c>
      <c r="AH36" s="232">
        <v>100</v>
      </c>
      <c r="AI36" s="232">
        <f t="shared" si="37"/>
        <v>16.666666666666668</v>
      </c>
      <c r="AJ36" s="232">
        <v>0</v>
      </c>
      <c r="AK36" s="221">
        <f t="shared" si="48"/>
        <v>0</v>
      </c>
      <c r="AM36" s="232">
        <v>0</v>
      </c>
      <c r="AN36" s="232">
        <v>0</v>
      </c>
      <c r="AO36" s="244" t="e">
        <f t="shared" si="38"/>
        <v>#DIV/0!</v>
      </c>
      <c r="AP36" s="232">
        <v>0</v>
      </c>
      <c r="AQ36" s="221" t="e">
        <f t="shared" si="49"/>
        <v>#DIV/0!</v>
      </c>
      <c r="AU36" s="223" t="e">
        <f>(#REF!+AJ36)/(#REF!+AI41)</f>
        <v>#REF!</v>
      </c>
      <c r="AV36" s="223" t="e">
        <f>#REF!/(AJ36+#REF!)</f>
        <v>#REF!</v>
      </c>
      <c r="AW36" s="223" t="e">
        <f>AJ36/(#REF!+AJ36)</f>
        <v>#REF!</v>
      </c>
      <c r="AY36" s="232">
        <f>(AH36*0.1)+(AJ36*6)+(AN36*0.1)+(AP36*6)</f>
        <v>10</v>
      </c>
      <c r="AZ36" s="232">
        <f>(AG36*1)+(AH36*0.1)+(AJ36*6)+(AN36*0.1)+(AP36*6)</f>
        <v>16</v>
      </c>
    </row>
    <row r="37" spans="1:52" x14ac:dyDescent="0.15">
      <c r="A37" s="231" t="s">
        <v>2390</v>
      </c>
      <c r="B37" s="232">
        <v>8</v>
      </c>
      <c r="C37" s="221">
        <f t="shared" si="39"/>
        <v>0.5</v>
      </c>
      <c r="D37" s="232">
        <v>8</v>
      </c>
      <c r="E37" s="232">
        <v>4</v>
      </c>
      <c r="F37" s="232">
        <v>53</v>
      </c>
      <c r="G37" s="232">
        <f t="shared" si="35"/>
        <v>13.25</v>
      </c>
      <c r="H37" s="232">
        <v>1</v>
      </c>
      <c r="I37" s="221">
        <f t="shared" si="40"/>
        <v>0.25</v>
      </c>
      <c r="K37" s="232"/>
      <c r="L37" s="232"/>
      <c r="M37" s="244" t="e">
        <f t="shared" si="36"/>
        <v>#DIV/0!</v>
      </c>
      <c r="N37" s="232"/>
      <c r="O37" s="221" t="e">
        <f t="shared" si="41"/>
        <v>#DIV/0!</v>
      </c>
      <c r="R37" s="231" t="s">
        <v>2391</v>
      </c>
      <c r="S37" s="223">
        <f t="shared" si="42"/>
        <v>1.2213740458015267E-2</v>
      </c>
      <c r="T37" s="223">
        <f t="shared" si="43"/>
        <v>2.2222222222222223E-2</v>
      </c>
      <c r="U37" s="223">
        <f t="shared" si="44"/>
        <v>0</v>
      </c>
      <c r="W37" s="232">
        <f t="shared" si="45"/>
        <v>11.3</v>
      </c>
      <c r="X37" s="232">
        <f t="shared" si="46"/>
        <v>15.3</v>
      </c>
      <c r="Y37" s="234"/>
      <c r="Z37" s="234"/>
      <c r="AC37" s="231" t="s">
        <v>72</v>
      </c>
      <c r="AD37" s="231"/>
      <c r="AE37" s="221" t="e">
        <f t="shared" si="47"/>
        <v>#DIV/0!</v>
      </c>
      <c r="AF37" s="232"/>
      <c r="AG37" s="232"/>
      <c r="AH37" s="232"/>
      <c r="AI37" s="232"/>
      <c r="AJ37" s="232"/>
      <c r="AK37" s="221" t="e">
        <f t="shared" si="48"/>
        <v>#DIV/0!</v>
      </c>
      <c r="AM37" s="232"/>
      <c r="AN37" s="232"/>
      <c r="AO37" s="244" t="e">
        <f t="shared" si="38"/>
        <v>#DIV/0!</v>
      </c>
      <c r="AP37" s="232"/>
      <c r="AQ37" s="221" t="e">
        <f t="shared" si="49"/>
        <v>#DIV/0!</v>
      </c>
      <c r="AU37" s="223" t="e">
        <f>(#REF!+AJ37)/(#REF!+AJ42)</f>
        <v>#REF!</v>
      </c>
      <c r="AV37" s="223" t="e">
        <f>#REF!/(AJ37+#REF!)</f>
        <v>#REF!</v>
      </c>
      <c r="AW37" s="223" t="e">
        <f>AJ37/(#REF!+AJ37)</f>
        <v>#REF!</v>
      </c>
      <c r="AY37" s="232"/>
      <c r="AZ37" s="232"/>
    </row>
    <row r="38" spans="1:52" x14ac:dyDescent="0.15">
      <c r="A38" s="230" t="s">
        <v>44</v>
      </c>
      <c r="B38" s="230"/>
      <c r="C38" s="227"/>
      <c r="D38" s="230">
        <f>SUM(D32:D37)</f>
        <v>317</v>
      </c>
      <c r="E38" s="230">
        <f t="shared" ref="E38:H38" si="50">SUM(E32:E37)</f>
        <v>191</v>
      </c>
      <c r="F38" s="230">
        <f t="shared" si="50"/>
        <v>2646</v>
      </c>
      <c r="G38" s="230"/>
      <c r="H38" s="230">
        <f t="shared" si="50"/>
        <v>22</v>
      </c>
      <c r="I38" s="230"/>
      <c r="J38" s="230"/>
      <c r="K38" s="230">
        <f>SUM(K32:K37)</f>
        <v>10</v>
      </c>
      <c r="L38" s="230">
        <f t="shared" ref="L38:N38" si="51">SUM(L32:L37)</f>
        <v>58</v>
      </c>
      <c r="M38" s="230"/>
      <c r="N38" s="230">
        <f t="shared" si="51"/>
        <v>1</v>
      </c>
      <c r="O38" s="230"/>
      <c r="AC38" s="230" t="s">
        <v>44</v>
      </c>
      <c r="AD38" s="230"/>
      <c r="AE38" s="227"/>
      <c r="AF38" s="230">
        <f>SUM(AF32:AF37)</f>
        <v>422</v>
      </c>
      <c r="AG38" s="230">
        <f t="shared" ref="AG38:AH38" si="52">SUM(AG32:AG37)</f>
        <v>265</v>
      </c>
      <c r="AH38" s="230">
        <f t="shared" si="52"/>
        <v>3125</v>
      </c>
      <c r="AI38" s="230"/>
      <c r="AJ38" s="230">
        <f t="shared" ref="AJ38" si="53">SUM(AJ32:AJ37)</f>
        <v>20</v>
      </c>
      <c r="AK38" s="230"/>
      <c r="AL38" s="230"/>
      <c r="AM38" s="230">
        <f>SUM(AM32:AM37)</f>
        <v>17</v>
      </c>
      <c r="AN38" s="230">
        <f t="shared" ref="AN38" si="54">SUM(AN32:AN37)</f>
        <v>128</v>
      </c>
      <c r="AO38" s="230"/>
      <c r="AP38" s="230">
        <f t="shared" ref="AP38" si="55">SUM(AP32:AP37)</f>
        <v>0</v>
      </c>
      <c r="AQ38" s="230"/>
    </row>
    <row r="39" spans="1:52" x14ac:dyDescent="0.15">
      <c r="A39" s="438"/>
      <c r="C39" s="234"/>
      <c r="D39" s="234"/>
      <c r="E39" s="234"/>
      <c r="F39" s="234"/>
      <c r="G39" s="234"/>
      <c r="H39" s="234"/>
      <c r="I39" s="234"/>
      <c r="J39" s="234"/>
      <c r="K39" s="234"/>
      <c r="L39" s="234"/>
      <c r="AC39" s="230"/>
      <c r="AE39" s="234"/>
      <c r="AF39" s="234"/>
      <c r="AG39" s="234"/>
      <c r="AH39" s="234"/>
      <c r="AI39" s="234"/>
      <c r="AJ39" s="234"/>
      <c r="AK39" s="234"/>
      <c r="AL39" s="234"/>
      <c r="AM39" s="234"/>
      <c r="AN39" s="234"/>
    </row>
    <row r="40" spans="1:52" x14ac:dyDescent="0.15">
      <c r="A40" s="230"/>
      <c r="C40" s="234"/>
      <c r="D40" s="234"/>
      <c r="E40" s="234"/>
      <c r="F40" s="234"/>
      <c r="G40" s="234"/>
      <c r="H40" s="234"/>
      <c r="I40" s="234"/>
      <c r="J40" s="234"/>
      <c r="K40" s="234"/>
      <c r="L40" s="234"/>
      <c r="AC40" s="230"/>
      <c r="AE40" s="234"/>
      <c r="AF40" s="234"/>
      <c r="AG40" s="234"/>
      <c r="AH40" s="234"/>
      <c r="AI40" s="234"/>
      <c r="AJ40" s="234"/>
      <c r="AK40" s="234"/>
      <c r="AL40" s="234"/>
      <c r="AM40" s="234"/>
      <c r="AN40" s="234"/>
    </row>
    <row r="41" spans="1:52" x14ac:dyDescent="0.15">
      <c r="A41" s="482" t="s">
        <v>52</v>
      </c>
      <c r="B41" s="482"/>
      <c r="C41" s="482"/>
      <c r="D41" s="482"/>
      <c r="E41" s="482"/>
      <c r="F41" s="482"/>
      <c r="G41" s="482"/>
      <c r="H41" s="234"/>
      <c r="I41" s="234"/>
      <c r="J41" s="482" t="s">
        <v>49</v>
      </c>
      <c r="K41" s="482"/>
      <c r="L41" s="482"/>
      <c r="M41" s="482"/>
      <c r="N41" s="482"/>
      <c r="R41" s="482" t="s">
        <v>50</v>
      </c>
      <c r="S41" s="482"/>
      <c r="T41" s="482"/>
      <c r="V41" s="482" t="s">
        <v>51</v>
      </c>
      <c r="W41" s="483"/>
      <c r="AC41" s="482" t="s">
        <v>52</v>
      </c>
      <c r="AD41" s="482"/>
      <c r="AE41" s="482"/>
      <c r="AF41" s="482"/>
      <c r="AG41" s="482"/>
      <c r="AH41" s="482"/>
      <c r="AI41" s="482"/>
      <c r="AJ41" s="234"/>
      <c r="AK41" s="234"/>
      <c r="AL41" s="482" t="s">
        <v>49</v>
      </c>
      <c r="AM41" s="482"/>
      <c r="AN41" s="482"/>
      <c r="AO41" s="482"/>
      <c r="AP41" s="482"/>
      <c r="AT41" s="482" t="s">
        <v>50</v>
      </c>
      <c r="AU41" s="482"/>
      <c r="AV41" s="482"/>
      <c r="AX41" s="482" t="s">
        <v>51</v>
      </c>
      <c r="AY41" s="483"/>
    </row>
    <row r="42" spans="1:52" x14ac:dyDescent="0.15">
      <c r="A42" s="230" t="s">
        <v>31</v>
      </c>
      <c r="B42" s="230" t="s">
        <v>66</v>
      </c>
      <c r="C42" s="230" t="s">
        <v>34</v>
      </c>
      <c r="D42" s="230" t="s">
        <v>17</v>
      </c>
      <c r="E42" s="230" t="s">
        <v>18</v>
      </c>
      <c r="F42" s="230" t="s">
        <v>19</v>
      </c>
      <c r="G42" s="230" t="s">
        <v>20</v>
      </c>
      <c r="H42" s="230" t="s">
        <v>6</v>
      </c>
      <c r="I42" s="230" t="s">
        <v>53</v>
      </c>
      <c r="K42" s="230" t="s">
        <v>10</v>
      </c>
      <c r="L42" s="230" t="s">
        <v>11</v>
      </c>
      <c r="M42" s="230" t="s">
        <v>12</v>
      </c>
      <c r="N42" s="230" t="s">
        <v>54</v>
      </c>
      <c r="O42" s="230" t="s">
        <v>7</v>
      </c>
      <c r="R42" s="230" t="s">
        <v>31</v>
      </c>
      <c r="S42" s="230" t="s">
        <v>47</v>
      </c>
      <c r="T42" s="230" t="s">
        <v>45</v>
      </c>
      <c r="U42" s="230" t="s">
        <v>46</v>
      </c>
      <c r="W42" s="230" t="s">
        <v>14</v>
      </c>
      <c r="X42" s="230" t="s">
        <v>21</v>
      </c>
      <c r="Y42" s="230"/>
      <c r="Z42" s="230"/>
      <c r="AC42" s="230" t="s">
        <v>31</v>
      </c>
      <c r="AD42" s="230" t="s">
        <v>66</v>
      </c>
      <c r="AE42" s="230" t="s">
        <v>34</v>
      </c>
      <c r="AF42" s="230" t="s">
        <v>17</v>
      </c>
      <c r="AG42" s="230" t="s">
        <v>18</v>
      </c>
      <c r="AH42" s="230" t="s">
        <v>19</v>
      </c>
      <c r="AI42" s="230" t="s">
        <v>20</v>
      </c>
      <c r="AJ42" s="230" t="s">
        <v>6</v>
      </c>
      <c r="AK42" s="230" t="s">
        <v>53</v>
      </c>
      <c r="AM42" s="230" t="s">
        <v>10</v>
      </c>
      <c r="AN42" s="230" t="s">
        <v>11</v>
      </c>
      <c r="AO42" s="230" t="s">
        <v>12</v>
      </c>
      <c r="AP42" s="230" t="s">
        <v>54</v>
      </c>
      <c r="AQ42" s="230" t="s">
        <v>7</v>
      </c>
      <c r="AU42" s="230" t="s">
        <v>47</v>
      </c>
      <c r="AV42" s="230" t="s">
        <v>45</v>
      </c>
      <c r="AW42" s="230" t="s">
        <v>46</v>
      </c>
      <c r="AY42" s="230" t="s">
        <v>14</v>
      </c>
      <c r="AZ42" s="230" t="s">
        <v>21</v>
      </c>
    </row>
    <row r="43" spans="1:52" x14ac:dyDescent="0.15">
      <c r="A43" s="231" t="s">
        <v>898</v>
      </c>
      <c r="B43" s="232">
        <v>15</v>
      </c>
      <c r="C43" s="221">
        <f>E43/D43</f>
        <v>0.69767441860465118</v>
      </c>
      <c r="D43" s="232">
        <v>43</v>
      </c>
      <c r="E43" s="232">
        <v>30</v>
      </c>
      <c r="F43" s="232">
        <v>330</v>
      </c>
      <c r="G43" s="232">
        <f>F43/E43</f>
        <v>11</v>
      </c>
      <c r="H43" s="232">
        <v>4</v>
      </c>
      <c r="I43" s="221">
        <f>H43/E43</f>
        <v>0.13333333333333333</v>
      </c>
      <c r="K43" s="232">
        <v>0</v>
      </c>
      <c r="L43" s="232">
        <v>0</v>
      </c>
      <c r="M43" s="232">
        <v>0</v>
      </c>
      <c r="N43" s="232">
        <v>0</v>
      </c>
      <c r="O43" s="221" t="e">
        <f>N43/K43</f>
        <v>#DIV/0!</v>
      </c>
      <c r="R43" s="231" t="s">
        <v>139</v>
      </c>
      <c r="S43" s="223">
        <f>(D43+K43)/($D$47+$K$47+$D$38+$K$38+$J$27+$C$27+$M$17)</f>
        <v>4.2281219272369712E-2</v>
      </c>
      <c r="T43" s="223">
        <f>D43/($D$47+$D$38+$J$27)</f>
        <v>7.4137931034482754E-2</v>
      </c>
      <c r="U43" s="223">
        <f>K43/($K$47+$K$38+$C$27+$M$17)</f>
        <v>0</v>
      </c>
      <c r="W43" s="232">
        <f>(F43*0.1)+(H43*6)+(L43*0.1)+(N43*6)</f>
        <v>57</v>
      </c>
      <c r="X43" s="232">
        <f>(E43*1)+(F43*0.1)+(H43*6)+(L43*0.1)+(N43*6)</f>
        <v>87</v>
      </c>
      <c r="Y43" s="234"/>
      <c r="Z43" s="234"/>
      <c r="AC43" s="231" t="s">
        <v>32</v>
      </c>
      <c r="AD43" s="231"/>
      <c r="AE43" s="221">
        <f>AG43/AF43</f>
        <v>0.5625</v>
      </c>
      <c r="AF43" s="232">
        <v>16</v>
      </c>
      <c r="AG43" s="232">
        <v>9</v>
      </c>
      <c r="AH43" s="232">
        <v>108</v>
      </c>
      <c r="AI43" s="232">
        <f>AH43/AG43</f>
        <v>12</v>
      </c>
      <c r="AJ43" s="232">
        <v>1</v>
      </c>
      <c r="AK43" s="221">
        <f>AJ43/AG43</f>
        <v>0.1111111111111111</v>
      </c>
      <c r="AM43" s="232">
        <v>0</v>
      </c>
      <c r="AN43" s="232">
        <v>0</v>
      </c>
      <c r="AO43" s="232">
        <v>0</v>
      </c>
      <c r="AP43" s="232">
        <v>0</v>
      </c>
      <c r="AQ43" s="221" t="e">
        <f>AP43/AM43</f>
        <v>#DIV/0!</v>
      </c>
      <c r="AU43" s="223" t="e">
        <f>(#REF!+AJ43)/(#REF!+AJ46)</f>
        <v>#REF!</v>
      </c>
      <c r="AV43" s="223" t="e">
        <f>#REF!/(AJ43+#REF!)</f>
        <v>#REF!</v>
      </c>
      <c r="AW43" s="223" t="e">
        <f>AJ43/(#REF!+AJ43)</f>
        <v>#REF!</v>
      </c>
      <c r="AY43" s="232">
        <f>(AH43*0.1)+(AJ43*6)+(AN43*0.1)+(AP43*6)</f>
        <v>16.8</v>
      </c>
      <c r="AZ43" s="232">
        <f>(AG43*1)+(AH43*0.1)+(AJ43*6)+(AN43*0.1)+(AP43*6)</f>
        <v>25.8</v>
      </c>
    </row>
    <row r="44" spans="1:52" x14ac:dyDescent="0.15">
      <c r="A44" s="231" t="s">
        <v>2396</v>
      </c>
      <c r="B44" s="232">
        <v>15</v>
      </c>
      <c r="C44" s="221">
        <f t="shared" ref="C44:C46" si="56">E44/D44</f>
        <v>0.55208333333333337</v>
      </c>
      <c r="D44" s="232">
        <v>96</v>
      </c>
      <c r="E44" s="232">
        <v>53</v>
      </c>
      <c r="F44" s="232">
        <v>694</v>
      </c>
      <c r="G44" s="232">
        <f>F44/E44</f>
        <v>13.09433962264151</v>
      </c>
      <c r="H44" s="232">
        <v>6</v>
      </c>
      <c r="I44" s="221">
        <f t="shared" ref="I44:I46" si="57">H44/E44</f>
        <v>0.11320754716981132</v>
      </c>
      <c r="K44" s="232">
        <v>0</v>
      </c>
      <c r="L44" s="232">
        <v>0</v>
      </c>
      <c r="M44" s="232">
        <v>0</v>
      </c>
      <c r="N44" s="232">
        <v>0</v>
      </c>
      <c r="O44" s="221" t="e">
        <f t="shared" ref="O44:O46" si="58">N44/K44</f>
        <v>#DIV/0!</v>
      </c>
      <c r="R44" s="231" t="s">
        <v>2397</v>
      </c>
      <c r="S44" s="223">
        <f t="shared" ref="S44:S46" si="59">(D44+K44)/($D$47+$K$47+$D$38+$K$38+$J$27+$C$27+$M$17)</f>
        <v>9.4395280235988199E-2</v>
      </c>
      <c r="T44" s="223">
        <f t="shared" ref="T44:T46" si="60">D44/($D$47+$D$38+$J$27)</f>
        <v>0.16551724137931034</v>
      </c>
      <c r="U44" s="223">
        <f t="shared" ref="U44:U46" si="61">K44/($K$47+$K$38+$C$27+$M$17)</f>
        <v>0</v>
      </c>
      <c r="W44" s="232">
        <f t="shared" ref="W44:W46" si="62">(F44*0.1)+(H44*6)+(L44*0.1)+(N44*6)</f>
        <v>105.4</v>
      </c>
      <c r="X44" s="232">
        <f t="shared" ref="X44:X46" si="63">(E44*1)+(F44*0.1)+(H44*6)+(L44*0.1)+(N44*6)</f>
        <v>158.4</v>
      </c>
      <c r="Y44" s="234"/>
      <c r="Z44" s="234"/>
      <c r="AC44" s="231" t="s">
        <v>73</v>
      </c>
      <c r="AD44" s="231"/>
      <c r="AE44" s="221">
        <f t="shared" ref="AE44:AE46" si="64">AG44/AF44</f>
        <v>0.74285714285714288</v>
      </c>
      <c r="AF44" s="232">
        <v>35</v>
      </c>
      <c r="AG44" s="232">
        <v>26</v>
      </c>
      <c r="AH44" s="232">
        <v>283</v>
      </c>
      <c r="AI44" s="232">
        <f>AH44/AG44</f>
        <v>10.884615384615385</v>
      </c>
      <c r="AJ44" s="232">
        <v>2</v>
      </c>
      <c r="AK44" s="221">
        <f t="shared" ref="AK44:AK46" si="65">AJ44/AG44</f>
        <v>7.6923076923076927E-2</v>
      </c>
      <c r="AM44" s="232">
        <v>0</v>
      </c>
      <c r="AN44" s="232">
        <v>0</v>
      </c>
      <c r="AO44" s="232">
        <v>0</v>
      </c>
      <c r="AP44" s="232">
        <v>0</v>
      </c>
      <c r="AQ44" s="221" t="e">
        <f t="shared" ref="AQ44:AQ46" si="66">AP44/AM44</f>
        <v>#DIV/0!</v>
      </c>
      <c r="AU44" s="223" t="e">
        <f>(#REF!+AJ44)/(#REF!+AJ47)</f>
        <v>#REF!</v>
      </c>
      <c r="AV44" s="223" t="e">
        <f>#REF!/(AJ44+#REF!)</f>
        <v>#REF!</v>
      </c>
      <c r="AW44" s="223" t="e">
        <f>AJ44/(#REF!+AJ44)</f>
        <v>#REF!</v>
      </c>
      <c r="AY44" s="232">
        <f>(AH44*0.1)+(AJ44*6)+(AN44*0.1)+(AP44*6)</f>
        <v>40.299999999999997</v>
      </c>
      <c r="AZ44" s="232">
        <f>(AG44*1)+(AH44*0.1)+(AJ44*6)+(AN44*0.1)+(AP44*6)</f>
        <v>66.3</v>
      </c>
    </row>
    <row r="45" spans="1:52" x14ac:dyDescent="0.15">
      <c r="A45" s="231" t="s">
        <v>1055</v>
      </c>
      <c r="B45" s="232">
        <v>6</v>
      </c>
      <c r="C45" s="221">
        <f t="shared" si="56"/>
        <v>0.72727272727272729</v>
      </c>
      <c r="D45" s="232">
        <v>11</v>
      </c>
      <c r="E45" s="232">
        <v>8</v>
      </c>
      <c r="F45" s="232">
        <v>84</v>
      </c>
      <c r="G45" s="232">
        <f>F45/E45</f>
        <v>10.5</v>
      </c>
      <c r="H45" s="232">
        <v>0</v>
      </c>
      <c r="I45" s="221">
        <f t="shared" si="57"/>
        <v>0</v>
      </c>
      <c r="K45" s="232">
        <v>0</v>
      </c>
      <c r="L45" s="232">
        <v>0</v>
      </c>
      <c r="M45" s="232">
        <v>0</v>
      </c>
      <c r="N45" s="232">
        <v>0</v>
      </c>
      <c r="O45" s="221" t="e">
        <f t="shared" si="58"/>
        <v>#DIV/0!</v>
      </c>
      <c r="R45" s="231" t="s">
        <v>2398</v>
      </c>
      <c r="S45" s="223">
        <f t="shared" si="59"/>
        <v>1.0816125860373648E-2</v>
      </c>
      <c r="T45" s="223">
        <f t="shared" si="60"/>
        <v>1.896551724137931E-2</v>
      </c>
      <c r="U45" s="223">
        <f t="shared" si="61"/>
        <v>0</v>
      </c>
      <c r="W45" s="232">
        <f t="shared" si="62"/>
        <v>8.4</v>
      </c>
      <c r="X45" s="232">
        <f t="shared" si="63"/>
        <v>16.399999999999999</v>
      </c>
      <c r="Y45" s="234"/>
      <c r="Z45" s="234"/>
      <c r="AC45" s="231" t="s">
        <v>74</v>
      </c>
      <c r="AD45" s="231"/>
      <c r="AE45" s="221">
        <f t="shared" si="64"/>
        <v>0.5</v>
      </c>
      <c r="AF45" s="232">
        <v>12</v>
      </c>
      <c r="AG45" s="232">
        <v>6</v>
      </c>
      <c r="AH45" s="232">
        <v>65</v>
      </c>
      <c r="AI45" s="232">
        <f>AH45/AG45</f>
        <v>10.833333333333334</v>
      </c>
      <c r="AJ45" s="232">
        <v>0</v>
      </c>
      <c r="AK45" s="221">
        <f t="shared" si="65"/>
        <v>0</v>
      </c>
      <c r="AM45" s="232">
        <v>0</v>
      </c>
      <c r="AN45" s="232">
        <v>0</v>
      </c>
      <c r="AO45" s="232">
        <v>0</v>
      </c>
      <c r="AP45" s="232">
        <v>0</v>
      </c>
      <c r="AQ45" s="221" t="e">
        <f t="shared" si="66"/>
        <v>#DIV/0!</v>
      </c>
      <c r="AU45" s="223" t="e">
        <f>(#REF!+AJ45)/(#REF!+AI49)</f>
        <v>#REF!</v>
      </c>
      <c r="AV45" s="223" t="e">
        <f>#REF!/(AJ45+#REF!)</f>
        <v>#REF!</v>
      </c>
      <c r="AW45" s="223" t="e">
        <f>AJ45/(#REF!+AJ45)</f>
        <v>#REF!</v>
      </c>
      <c r="AY45" s="232">
        <f>(AH45*0.1)+(AJ45*6)+(AN45*0.1)+(AP45*6)</f>
        <v>6.5</v>
      </c>
      <c r="AZ45" s="232">
        <f>(AG45*1)+(AH45*0.1)+(AJ45*6)+(AN45*0.1)+(AP45*6)</f>
        <v>12.5</v>
      </c>
    </row>
    <row r="46" spans="1:52" x14ac:dyDescent="0.15">
      <c r="A46" s="231" t="s">
        <v>2134</v>
      </c>
      <c r="B46" s="232">
        <v>2</v>
      </c>
      <c r="C46" s="221">
        <f t="shared" si="56"/>
        <v>1</v>
      </c>
      <c r="D46" s="232">
        <v>1</v>
      </c>
      <c r="E46" s="232">
        <v>1</v>
      </c>
      <c r="F46" s="232">
        <v>7</v>
      </c>
      <c r="G46" s="232">
        <f>F46/E46</f>
        <v>7</v>
      </c>
      <c r="H46" s="232"/>
      <c r="I46" s="221">
        <f t="shared" si="57"/>
        <v>0</v>
      </c>
      <c r="K46" s="232"/>
      <c r="L46" s="232"/>
      <c r="M46" s="232">
        <v>0</v>
      </c>
      <c r="N46" s="232">
        <v>0</v>
      </c>
      <c r="O46" s="221" t="e">
        <f t="shared" si="58"/>
        <v>#DIV/0!</v>
      </c>
      <c r="R46" s="231" t="s">
        <v>2399</v>
      </c>
      <c r="S46" s="223">
        <f t="shared" si="59"/>
        <v>9.8328416912487715E-4</v>
      </c>
      <c r="T46" s="223">
        <f t="shared" si="60"/>
        <v>1.7241379310344827E-3</v>
      </c>
      <c r="U46" s="223">
        <f t="shared" si="61"/>
        <v>0</v>
      </c>
      <c r="W46" s="232">
        <f t="shared" si="62"/>
        <v>0.70000000000000007</v>
      </c>
      <c r="X46" s="232">
        <f t="shared" si="63"/>
        <v>1.7000000000000002</v>
      </c>
      <c r="Y46" s="234"/>
      <c r="Z46" s="234"/>
      <c r="AC46" s="231"/>
      <c r="AD46" s="231"/>
      <c r="AE46" s="221" t="e">
        <f t="shared" si="64"/>
        <v>#DIV/0!</v>
      </c>
      <c r="AF46" s="232"/>
      <c r="AG46" s="232"/>
      <c r="AH46" s="232"/>
      <c r="AI46" s="232" t="e">
        <f>AH46/AG46</f>
        <v>#DIV/0!</v>
      </c>
      <c r="AJ46" s="232"/>
      <c r="AK46" s="221" t="e">
        <f t="shared" si="65"/>
        <v>#DIV/0!</v>
      </c>
      <c r="AM46" s="232"/>
      <c r="AN46" s="232"/>
      <c r="AO46" s="232"/>
      <c r="AP46" s="232">
        <v>0</v>
      </c>
      <c r="AQ46" s="221" t="e">
        <f t="shared" si="66"/>
        <v>#DIV/0!</v>
      </c>
      <c r="AU46" s="223" t="e">
        <f>(#REF!+AJ46)/(#REF!+AI50)</f>
        <v>#REF!</v>
      </c>
      <c r="AV46" s="223" t="e">
        <f>#REF!/(AJ46+#REF!)</f>
        <v>#REF!</v>
      </c>
      <c r="AW46" s="223" t="e">
        <f>AJ46/(#REF!+AJ46)</f>
        <v>#REF!</v>
      </c>
      <c r="AY46" s="232">
        <f>(AH46*0.1)+(AJ46*6)+(AN46*0.1)+(AP46*6)</f>
        <v>0</v>
      </c>
      <c r="AZ46" s="232">
        <f>(AG46*1)+(AH46*0.1)+(AJ46*6)+(AN46*0.1)+(AP46*6)</f>
        <v>0</v>
      </c>
    </row>
    <row r="47" spans="1:52" x14ac:dyDescent="0.15">
      <c r="A47" s="230" t="s">
        <v>44</v>
      </c>
      <c r="B47" s="230"/>
      <c r="C47" s="227"/>
      <c r="D47" s="230">
        <f>SUM(D43:D46)</f>
        <v>151</v>
      </c>
      <c r="E47" s="230">
        <f t="shared" ref="E47:H47" si="67">SUM(E43:E46)</f>
        <v>92</v>
      </c>
      <c r="F47" s="230">
        <f t="shared" si="67"/>
        <v>1115</v>
      </c>
      <c r="G47" s="230"/>
      <c r="H47" s="230">
        <f t="shared" si="67"/>
        <v>10</v>
      </c>
      <c r="I47" s="230"/>
      <c r="J47" s="230"/>
      <c r="K47" s="230">
        <f>SUM(K43:K46)</f>
        <v>0</v>
      </c>
      <c r="L47" s="230">
        <f t="shared" ref="L47:N47" si="68">SUM(L43:L46)</f>
        <v>0</v>
      </c>
      <c r="M47" s="230"/>
      <c r="N47" s="230">
        <f t="shared" si="68"/>
        <v>0</v>
      </c>
      <c r="O47" s="227"/>
      <c r="Q47" s="235"/>
      <c r="S47" s="235"/>
      <c r="U47" s="234"/>
      <c r="V47" s="234"/>
      <c r="AC47" s="230" t="s">
        <v>44</v>
      </c>
      <c r="AD47" s="230"/>
      <c r="AE47" s="227"/>
      <c r="AF47" s="230">
        <f>SUM(AF43:AF46)</f>
        <v>63</v>
      </c>
      <c r="AG47" s="230">
        <f t="shared" ref="AG47:AH47" si="69">SUM(AG43:AG46)</f>
        <v>41</v>
      </c>
      <c r="AH47" s="230">
        <f t="shared" si="69"/>
        <v>456</v>
      </c>
      <c r="AI47" s="230"/>
      <c r="AJ47" s="230">
        <f t="shared" ref="AJ47" si="70">SUM(AJ43:AJ46)</f>
        <v>3</v>
      </c>
      <c r="AK47" s="230"/>
      <c r="AL47" s="230"/>
      <c r="AM47" s="230">
        <f>SUM(AM43:AM46)</f>
        <v>0</v>
      </c>
      <c r="AN47" s="230">
        <f t="shared" ref="AN47" si="71">SUM(AN43:AN46)</f>
        <v>0</v>
      </c>
      <c r="AO47" s="230"/>
      <c r="AP47" s="230">
        <f t="shared" ref="AP47" si="72">SUM(AP43:AP46)</f>
        <v>0</v>
      </c>
      <c r="AQ47" s="227"/>
      <c r="AS47" s="235"/>
      <c r="AT47" s="235"/>
      <c r="AU47" s="235"/>
      <c r="AW47" s="234"/>
      <c r="AX47" s="234"/>
    </row>
    <row r="48" spans="1:52" x14ac:dyDescent="0.15">
      <c r="H48" s="239"/>
      <c r="I48" s="234"/>
      <c r="J48" s="234"/>
      <c r="P48" s="235"/>
      <c r="Q48" s="235"/>
      <c r="R48" s="235"/>
      <c r="T48" s="234"/>
      <c r="U48" s="234"/>
      <c r="AJ48" s="239"/>
      <c r="AK48" s="234"/>
      <c r="AL48" s="234"/>
      <c r="AR48" s="235"/>
      <c r="AS48" s="235"/>
      <c r="AT48" s="235"/>
      <c r="AV48" s="234"/>
      <c r="AW48" s="234"/>
    </row>
    <row r="49" spans="1:50" x14ac:dyDescent="0.15">
      <c r="H49" s="239"/>
      <c r="I49" s="234"/>
      <c r="J49" s="234"/>
      <c r="P49" s="235"/>
      <c r="Q49" s="235"/>
      <c r="R49" s="235"/>
      <c r="T49" s="234"/>
      <c r="U49" s="234"/>
      <c r="AJ49" s="239"/>
      <c r="AK49" s="234"/>
      <c r="AL49" s="234"/>
      <c r="AR49" s="235"/>
      <c r="AS49" s="235"/>
      <c r="AT49" s="235"/>
      <c r="AV49" s="234"/>
      <c r="AW49" s="234"/>
    </row>
    <row r="50" spans="1:50" x14ac:dyDescent="0.15">
      <c r="A50" s="482" t="s">
        <v>57</v>
      </c>
      <c r="B50" s="482"/>
      <c r="C50" s="482"/>
      <c r="D50" s="482"/>
      <c r="E50" s="482"/>
      <c r="F50" s="482"/>
      <c r="G50" s="482"/>
      <c r="H50" s="239"/>
      <c r="I50" s="234"/>
      <c r="J50" s="482" t="s">
        <v>58</v>
      </c>
      <c r="K50" s="484"/>
      <c r="L50" s="484"/>
      <c r="M50" s="484"/>
      <c r="N50" s="484"/>
      <c r="P50" s="245"/>
      <c r="Q50" s="235"/>
      <c r="R50" s="482" t="s">
        <v>62</v>
      </c>
      <c r="S50" s="484"/>
      <c r="T50" s="484"/>
      <c r="U50" s="484"/>
      <c r="V50" s="484"/>
      <c r="AC50" s="482" t="s">
        <v>57</v>
      </c>
      <c r="AD50" s="482"/>
      <c r="AE50" s="482"/>
      <c r="AF50" s="482"/>
      <c r="AG50" s="482"/>
      <c r="AH50" s="482"/>
      <c r="AI50" s="482"/>
      <c r="AJ50" s="239"/>
      <c r="AK50" s="234"/>
      <c r="AL50" s="482" t="s">
        <v>58</v>
      </c>
      <c r="AM50" s="484"/>
      <c r="AN50" s="484"/>
      <c r="AO50" s="484"/>
      <c r="AP50" s="484"/>
      <c r="AR50" s="245"/>
      <c r="AS50" s="235"/>
      <c r="AT50" s="482" t="s">
        <v>62</v>
      </c>
      <c r="AU50" s="484"/>
      <c r="AV50" s="484"/>
      <c r="AW50" s="484"/>
      <c r="AX50" s="484"/>
    </row>
    <row r="51" spans="1:50" x14ac:dyDescent="0.15">
      <c r="A51" s="227"/>
      <c r="B51" s="230" t="s">
        <v>17</v>
      </c>
      <c r="C51" s="230" t="s">
        <v>42</v>
      </c>
      <c r="D51" s="230" t="s">
        <v>19</v>
      </c>
      <c r="E51" s="230" t="s">
        <v>6</v>
      </c>
      <c r="H51" s="234"/>
      <c r="I51" s="234"/>
      <c r="J51" s="485" t="s">
        <v>59</v>
      </c>
      <c r="K51" s="483"/>
      <c r="L51" s="483"/>
      <c r="M51" s="483"/>
      <c r="N51" s="227" t="s">
        <v>60</v>
      </c>
      <c r="R51" s="485" t="s">
        <v>59</v>
      </c>
      <c r="S51" s="483"/>
      <c r="T51" s="483"/>
      <c r="U51" s="483"/>
      <c r="V51" s="227" t="s">
        <v>60</v>
      </c>
      <c r="AC51" s="227"/>
      <c r="AD51" s="230" t="s">
        <v>17</v>
      </c>
      <c r="AE51" s="230" t="s">
        <v>42</v>
      </c>
      <c r="AF51" s="230" t="s">
        <v>19</v>
      </c>
      <c r="AG51" s="230" t="s">
        <v>6</v>
      </c>
      <c r="AJ51" s="234"/>
      <c r="AK51" s="234"/>
      <c r="AL51" s="485" t="s">
        <v>59</v>
      </c>
      <c r="AM51" s="483"/>
      <c r="AN51" s="483"/>
      <c r="AO51" s="483"/>
      <c r="AP51" s="227" t="s">
        <v>60</v>
      </c>
      <c r="AT51" s="485" t="s">
        <v>59</v>
      </c>
      <c r="AU51" s="483"/>
      <c r="AV51" s="483"/>
      <c r="AW51" s="483"/>
      <c r="AX51" s="227" t="s">
        <v>60</v>
      </c>
    </row>
    <row r="52" spans="1:50" x14ac:dyDescent="0.15">
      <c r="A52" s="242" t="s">
        <v>33</v>
      </c>
      <c r="B52" s="232">
        <f>SUM(J22:J26,D32:D37,D43:D46)</f>
        <v>580</v>
      </c>
      <c r="C52" s="232">
        <f>SUM(E43:E46,E32:E37,K22:K26)</f>
        <v>360</v>
      </c>
      <c r="D52" s="232">
        <f>SUM(F43:F46,F32:F37,L22:L26)</f>
        <v>4359</v>
      </c>
      <c r="E52" s="232">
        <f>SUM(N22:N26,H32:H37,H43:H46)</f>
        <v>35</v>
      </c>
      <c r="H52" s="234"/>
      <c r="I52" s="234"/>
      <c r="J52" s="486" t="s">
        <v>2394</v>
      </c>
      <c r="K52" s="486"/>
      <c r="L52" s="486"/>
      <c r="M52" s="486"/>
      <c r="N52" s="231" t="s">
        <v>373</v>
      </c>
      <c r="R52" s="486"/>
      <c r="S52" s="486"/>
      <c r="T52" s="486"/>
      <c r="U52" s="486"/>
      <c r="V52" s="231"/>
      <c r="AC52" s="242" t="s">
        <v>33</v>
      </c>
      <c r="AD52" s="232">
        <f>SUM(AL22:AL26,AF32:AF37,AF43:AF46)</f>
        <v>583</v>
      </c>
      <c r="AE52" s="232">
        <f>SUM(AG43:AG46,AG32:AG37,AL22:AL26)</f>
        <v>404</v>
      </c>
      <c r="AF52" s="232">
        <f>SUM(AH43:AH46,AH32:AH37,AM22:AM26)</f>
        <v>3653</v>
      </c>
      <c r="AG52" s="232">
        <f>SUM(AP22:AP26,AJ32:AJ37,AJ43:AJ46)</f>
        <v>27</v>
      </c>
      <c r="AJ52" s="234"/>
      <c r="AK52" s="234"/>
      <c r="AL52" s="487"/>
      <c r="AM52" s="486"/>
      <c r="AN52" s="486"/>
      <c r="AO52" s="486"/>
      <c r="AP52" s="231"/>
      <c r="AT52" s="487"/>
      <c r="AU52" s="486"/>
      <c r="AV52" s="486"/>
      <c r="AW52" s="486"/>
      <c r="AX52" s="231"/>
    </row>
    <row r="53" spans="1:50" x14ac:dyDescent="0.15">
      <c r="A53" s="242" t="s">
        <v>43</v>
      </c>
      <c r="B53" s="232">
        <f>SUM(C17)</f>
        <v>580</v>
      </c>
      <c r="C53" s="232">
        <f>SUM(D17)</f>
        <v>360</v>
      </c>
      <c r="D53" s="232">
        <f>SUM(F17)</f>
        <v>4359</v>
      </c>
      <c r="E53" s="232">
        <f>SUM(H17)</f>
        <v>35</v>
      </c>
      <c r="F53" s="230"/>
      <c r="J53" s="486" t="s">
        <v>2395</v>
      </c>
      <c r="K53" s="486"/>
      <c r="L53" s="486"/>
      <c r="M53" s="486"/>
      <c r="N53" s="231" t="s">
        <v>373</v>
      </c>
      <c r="R53" s="487"/>
      <c r="S53" s="486"/>
      <c r="T53" s="486"/>
      <c r="U53" s="486"/>
      <c r="V53" s="231"/>
      <c r="AC53" s="242" t="s">
        <v>43</v>
      </c>
      <c r="AD53" s="232">
        <f>SUM(AE17)</f>
        <v>583</v>
      </c>
      <c r="AE53" s="232">
        <f>SUM(AF17)</f>
        <v>378</v>
      </c>
      <c r="AF53" s="232">
        <f>SUM(AH17)</f>
        <v>4072</v>
      </c>
      <c r="AG53" s="232">
        <f>SUM(AJ17)</f>
        <v>27</v>
      </c>
      <c r="AH53" s="230"/>
      <c r="AL53" s="487"/>
      <c r="AM53" s="486"/>
      <c r="AN53" s="486"/>
      <c r="AO53" s="486"/>
      <c r="AP53" s="231"/>
      <c r="AT53" s="487"/>
      <c r="AU53" s="486"/>
      <c r="AV53" s="486"/>
      <c r="AW53" s="486"/>
      <c r="AX53" s="231"/>
    </row>
    <row r="54" spans="1:50" x14ac:dyDescent="0.15">
      <c r="A54" s="242" t="s">
        <v>65</v>
      </c>
      <c r="B54" s="231"/>
      <c r="F54" s="230"/>
      <c r="J54" s="486" t="s">
        <v>1382</v>
      </c>
      <c r="K54" s="486"/>
      <c r="L54" s="486"/>
      <c r="M54" s="486"/>
      <c r="N54" s="231" t="s">
        <v>373</v>
      </c>
      <c r="R54" s="487"/>
      <c r="S54" s="486"/>
      <c r="T54" s="486"/>
      <c r="U54" s="486"/>
      <c r="V54" s="231"/>
      <c r="AC54" s="242" t="s">
        <v>65</v>
      </c>
      <c r="AD54" s="231"/>
      <c r="AH54" s="230"/>
      <c r="AL54" s="487"/>
      <c r="AM54" s="486"/>
      <c r="AN54" s="486"/>
      <c r="AO54" s="486"/>
      <c r="AP54" s="231"/>
      <c r="AT54" s="487"/>
      <c r="AU54" s="486"/>
      <c r="AV54" s="486"/>
      <c r="AW54" s="486"/>
      <c r="AX54" s="231"/>
    </row>
    <row r="55" spans="1:50" x14ac:dyDescent="0.15">
      <c r="J55" s="486" t="s">
        <v>2133</v>
      </c>
      <c r="K55" s="486"/>
      <c r="L55" s="486"/>
      <c r="M55" s="486"/>
      <c r="N55" s="231" t="s">
        <v>373</v>
      </c>
      <c r="R55" s="487"/>
      <c r="S55" s="486"/>
      <c r="T55" s="486"/>
      <c r="U55" s="486"/>
      <c r="V55" s="231"/>
      <c r="AL55" s="487"/>
      <c r="AM55" s="486"/>
      <c r="AN55" s="486"/>
      <c r="AO55" s="486"/>
      <c r="AP55" s="231"/>
      <c r="AT55" s="487"/>
      <c r="AU55" s="486"/>
      <c r="AV55" s="486"/>
      <c r="AW55" s="486"/>
      <c r="AX55" s="231"/>
    </row>
    <row r="56" spans="1:50" x14ac:dyDescent="0.15">
      <c r="A56" s="227"/>
      <c r="B56" s="230" t="s">
        <v>1</v>
      </c>
      <c r="C56" s="230" t="s">
        <v>4</v>
      </c>
      <c r="D56" s="230" t="s">
        <v>6</v>
      </c>
      <c r="J56" s="486" t="s">
        <v>455</v>
      </c>
      <c r="K56" s="486"/>
      <c r="L56" s="486"/>
      <c r="M56" s="486"/>
      <c r="N56" s="231" t="s">
        <v>373</v>
      </c>
      <c r="R56" s="487"/>
      <c r="S56" s="486"/>
      <c r="T56" s="486"/>
      <c r="U56" s="486"/>
      <c r="V56" s="231"/>
      <c r="AC56" s="227"/>
      <c r="AD56" s="230" t="s">
        <v>1</v>
      </c>
      <c r="AE56" s="230" t="s">
        <v>4</v>
      </c>
      <c r="AF56" s="230" t="s">
        <v>6</v>
      </c>
      <c r="AL56" s="487"/>
      <c r="AM56" s="486"/>
      <c r="AN56" s="486"/>
      <c r="AO56" s="486"/>
      <c r="AP56" s="231"/>
      <c r="AT56" s="487"/>
      <c r="AU56" s="486"/>
      <c r="AV56" s="486"/>
      <c r="AW56" s="486"/>
      <c r="AX56" s="231"/>
    </row>
    <row r="57" spans="1:50" x14ac:dyDescent="0.15">
      <c r="A57" s="242" t="s">
        <v>56</v>
      </c>
      <c r="B57" s="232">
        <f>SUM(M14:M16,C22:C26,K32:K37,K43:K46)</f>
        <v>437</v>
      </c>
      <c r="C57" s="232">
        <f>SUM(N14:N16,D22:D26,L32:L37,L43:L46)</f>
        <v>2389</v>
      </c>
      <c r="D57" s="232">
        <f>SUM(P14:P16,F22:F26,N32:N37,N43:N46)</f>
        <v>15</v>
      </c>
      <c r="J57" s="486"/>
      <c r="K57" s="486"/>
      <c r="L57" s="486"/>
      <c r="M57" s="486"/>
      <c r="N57" s="231"/>
      <c r="R57" s="487"/>
      <c r="S57" s="486"/>
      <c r="T57" s="486"/>
      <c r="U57" s="486"/>
      <c r="V57" s="231"/>
      <c r="AC57" s="242" t="s">
        <v>56</v>
      </c>
      <c r="AD57" s="232">
        <f>SUM(AO14:AO16,AE22:AE26,AM32:AM37,AM43:AM46)</f>
        <v>421</v>
      </c>
      <c r="AE57" s="232">
        <f>SUM(AP14:AP16,AF22:AF26,AN32:AN37,AN43:AN46)</f>
        <v>2231</v>
      </c>
      <c r="AF57" s="232">
        <f>SUM(AR14:AR16,AH22:AH26,AP32:AP37,AP43:AP46)</f>
        <v>18</v>
      </c>
      <c r="AL57" s="487"/>
      <c r="AM57" s="486"/>
      <c r="AN57" s="486"/>
      <c r="AO57" s="486"/>
      <c r="AP57" s="231"/>
      <c r="AT57" s="487"/>
      <c r="AU57" s="486"/>
      <c r="AV57" s="486"/>
      <c r="AW57" s="486"/>
      <c r="AX57" s="231"/>
    </row>
    <row r="58" spans="1:50" x14ac:dyDescent="0.15">
      <c r="A58" s="242" t="s">
        <v>65</v>
      </c>
      <c r="B58" s="231"/>
      <c r="J58" s="486" t="s">
        <v>1333</v>
      </c>
      <c r="K58" s="486"/>
      <c r="L58" s="486"/>
      <c r="M58" s="486"/>
      <c r="N58" s="231" t="s">
        <v>373</v>
      </c>
      <c r="R58" s="487"/>
      <c r="S58" s="486"/>
      <c r="T58" s="486"/>
      <c r="U58" s="486"/>
      <c r="V58" s="231"/>
      <c r="AC58" s="242" t="s">
        <v>65</v>
      </c>
      <c r="AD58" s="231"/>
      <c r="AL58" s="487"/>
      <c r="AM58" s="486"/>
      <c r="AN58" s="486"/>
      <c r="AO58" s="486"/>
      <c r="AP58" s="231"/>
      <c r="AT58" s="487"/>
      <c r="AU58" s="486"/>
      <c r="AV58" s="486"/>
      <c r="AW58" s="486"/>
      <c r="AX58" s="231"/>
    </row>
    <row r="59" spans="1:50" x14ac:dyDescent="0.15">
      <c r="J59" s="486"/>
      <c r="K59" s="486"/>
      <c r="L59" s="486"/>
      <c r="M59" s="486"/>
      <c r="N59" s="231"/>
      <c r="R59" s="487"/>
      <c r="S59" s="486"/>
      <c r="T59" s="486"/>
      <c r="U59" s="486"/>
      <c r="V59" s="231"/>
      <c r="AL59" s="487"/>
      <c r="AM59" s="486"/>
      <c r="AN59" s="486"/>
      <c r="AO59" s="486"/>
      <c r="AP59" s="231"/>
      <c r="AT59" s="487"/>
      <c r="AU59" s="486"/>
      <c r="AV59" s="486"/>
      <c r="AW59" s="486"/>
      <c r="AX59" s="231"/>
    </row>
    <row r="60" spans="1:50" x14ac:dyDescent="0.15">
      <c r="B60" s="230" t="s">
        <v>40</v>
      </c>
      <c r="C60" s="230" t="s">
        <v>41</v>
      </c>
      <c r="AD60" s="230" t="s">
        <v>40</v>
      </c>
      <c r="AE60" s="230" t="s">
        <v>41</v>
      </c>
    </row>
    <row r="61" spans="1:50" x14ac:dyDescent="0.15">
      <c r="A61" s="242" t="s">
        <v>39</v>
      </c>
      <c r="B61" s="221">
        <f>B57/(B53+B57)</f>
        <v>0.42969518190757128</v>
      </c>
      <c r="C61" s="221">
        <f>B53/(B53+B57)</f>
        <v>0.57030481809242872</v>
      </c>
      <c r="J61" s="226" t="s">
        <v>61</v>
      </c>
      <c r="AC61" s="242" t="s">
        <v>39</v>
      </c>
      <c r="AD61" s="221">
        <f>AD57/(AD53+AD57)</f>
        <v>0.41932270916334663</v>
      </c>
      <c r="AE61" s="221">
        <f>AD53/(AD53+AD57)</f>
        <v>0.58067729083665343</v>
      </c>
      <c r="AL61" s="226" t="s">
        <v>61</v>
      </c>
    </row>
    <row r="62" spans="1:50" x14ac:dyDescent="0.15">
      <c r="A62" s="242" t="s">
        <v>64</v>
      </c>
      <c r="B62" s="231"/>
      <c r="C62" s="231"/>
      <c r="AC62" s="242" t="s">
        <v>64</v>
      </c>
      <c r="AD62" s="231"/>
      <c r="AE62" s="231"/>
    </row>
    <row r="73" spans="1:23" x14ac:dyDescent="0.15">
      <c r="A73" s="482" t="s">
        <v>55</v>
      </c>
      <c r="B73" s="482"/>
      <c r="C73" s="482"/>
      <c r="D73" s="482"/>
      <c r="E73" s="482"/>
      <c r="F73" s="482"/>
      <c r="G73" s="482"/>
      <c r="H73" s="482"/>
      <c r="I73" s="482"/>
      <c r="J73" s="482"/>
      <c r="K73" s="482"/>
      <c r="L73" s="482"/>
      <c r="M73" s="482"/>
      <c r="N73" s="482"/>
      <c r="O73" s="482"/>
      <c r="P73" s="482"/>
      <c r="Q73" s="482"/>
      <c r="R73" s="482"/>
      <c r="S73" s="482"/>
      <c r="T73" s="482"/>
      <c r="U73" s="482"/>
      <c r="V73" s="482"/>
      <c r="W73" s="482"/>
    </row>
    <row r="74" spans="1:23" x14ac:dyDescent="0.15">
      <c r="A74" s="228"/>
      <c r="B74" s="228"/>
      <c r="C74" s="228"/>
      <c r="D74" s="228"/>
      <c r="E74" s="228"/>
      <c r="F74" s="228"/>
      <c r="G74" s="228"/>
      <c r="H74" s="228"/>
      <c r="I74" s="228"/>
      <c r="J74" s="228"/>
      <c r="K74" s="228"/>
      <c r="L74" s="228"/>
      <c r="M74" s="228"/>
      <c r="N74" s="228"/>
      <c r="O74" s="228"/>
      <c r="P74" s="228"/>
      <c r="Q74" s="228"/>
      <c r="R74" s="228"/>
      <c r="S74" s="228"/>
      <c r="T74" s="228"/>
      <c r="U74" s="228"/>
      <c r="V74" s="228"/>
      <c r="W74" s="228"/>
    </row>
    <row r="75" spans="1:23" x14ac:dyDescent="0.15">
      <c r="H75" s="488" t="s">
        <v>36</v>
      </c>
      <c r="I75" s="488"/>
      <c r="J75" s="488"/>
      <c r="M75" s="488" t="s">
        <v>37</v>
      </c>
      <c r="N75" s="488"/>
      <c r="O75" s="488"/>
      <c r="S75" s="227" t="s">
        <v>94</v>
      </c>
    </row>
    <row r="76" spans="1:23" x14ac:dyDescent="0.15">
      <c r="H76" s="488" t="s">
        <v>38</v>
      </c>
      <c r="I76" s="488"/>
      <c r="J76" s="488"/>
      <c r="M76" s="229" t="s">
        <v>75</v>
      </c>
      <c r="S76" s="222" t="s">
        <v>40</v>
      </c>
      <c r="T76" s="222" t="s">
        <v>41</v>
      </c>
    </row>
    <row r="77" spans="1:23" x14ac:dyDescent="0.15">
      <c r="H77" s="488"/>
      <c r="I77" s="488"/>
      <c r="J77" s="488"/>
      <c r="S77" s="221" t="e">
        <f>(M87+C97+K108+K117)/(M87+C97+K108+C87)</f>
        <v>#DIV/0!</v>
      </c>
      <c r="T77" s="221" t="e">
        <f>C87/(C87+M87+C97+K108+K117)</f>
        <v>#DIV/0!</v>
      </c>
    </row>
    <row r="80" spans="1:23" x14ac:dyDescent="0.15">
      <c r="A80" s="482" t="s">
        <v>38</v>
      </c>
      <c r="B80" s="482"/>
      <c r="C80" s="482"/>
      <c r="D80" s="482"/>
      <c r="E80" s="482"/>
      <c r="F80" s="482"/>
      <c r="G80" s="482"/>
      <c r="H80" s="482"/>
      <c r="I80" s="482"/>
      <c r="J80" s="482"/>
      <c r="K80" s="482"/>
      <c r="L80" s="482"/>
      <c r="M80" s="482"/>
      <c r="N80" s="482"/>
      <c r="O80" s="482"/>
      <c r="P80" s="482"/>
      <c r="Q80" s="482"/>
      <c r="R80" s="482"/>
      <c r="S80" s="482"/>
      <c r="T80" s="482"/>
      <c r="U80" s="482"/>
      <c r="V80" s="482"/>
      <c r="W80" s="482"/>
    </row>
    <row r="81" spans="1:27" x14ac:dyDescent="0.15">
      <c r="C81" s="482" t="s">
        <v>48</v>
      </c>
      <c r="D81" s="482"/>
      <c r="E81" s="482"/>
      <c r="F81" s="482"/>
      <c r="G81" s="482"/>
      <c r="H81" s="482"/>
      <c r="I81" s="482"/>
      <c r="L81" s="482" t="s">
        <v>49</v>
      </c>
      <c r="M81" s="484"/>
      <c r="N81" s="484"/>
      <c r="O81" s="484"/>
      <c r="P81" s="484"/>
      <c r="R81" s="482" t="s">
        <v>50</v>
      </c>
      <c r="S81" s="482"/>
      <c r="T81" s="482"/>
      <c r="V81" s="482" t="s">
        <v>51</v>
      </c>
      <c r="W81" s="482"/>
    </row>
    <row r="82" spans="1:27" x14ac:dyDescent="0.15">
      <c r="A82" s="230" t="s">
        <v>0</v>
      </c>
      <c r="B82" s="230" t="s">
        <v>66</v>
      </c>
      <c r="C82" s="230" t="s">
        <v>1</v>
      </c>
      <c r="D82" s="230" t="s">
        <v>2</v>
      </c>
      <c r="E82" s="230" t="s">
        <v>3</v>
      </c>
      <c r="F82" s="230" t="s">
        <v>4</v>
      </c>
      <c r="G82" s="230" t="s">
        <v>5</v>
      </c>
      <c r="H82" s="230" t="s">
        <v>6</v>
      </c>
      <c r="I82" s="230" t="s">
        <v>7</v>
      </c>
      <c r="J82" s="230" t="s">
        <v>8</v>
      </c>
      <c r="K82" s="230" t="s">
        <v>9</v>
      </c>
      <c r="M82" s="230" t="s">
        <v>10</v>
      </c>
      <c r="N82" s="230" t="s">
        <v>11</v>
      </c>
      <c r="O82" s="230" t="s">
        <v>12</v>
      </c>
      <c r="P82" s="230" t="s">
        <v>6</v>
      </c>
      <c r="Q82" s="230" t="s">
        <v>13</v>
      </c>
      <c r="R82" s="230"/>
      <c r="S82" s="230" t="s">
        <v>47</v>
      </c>
      <c r="T82" s="230" t="s">
        <v>45</v>
      </c>
      <c r="U82" s="230" t="s">
        <v>46</v>
      </c>
      <c r="V82" s="230"/>
      <c r="W82" s="230" t="s">
        <v>14</v>
      </c>
      <c r="X82" s="230" t="s">
        <v>63</v>
      </c>
    </row>
    <row r="83" spans="1:27" x14ac:dyDescent="0.15">
      <c r="A83" s="231" t="s">
        <v>928</v>
      </c>
      <c r="B83" s="232">
        <v>16</v>
      </c>
      <c r="C83" s="232">
        <v>544</v>
      </c>
      <c r="D83" s="232">
        <v>357</v>
      </c>
      <c r="E83" s="221">
        <f>D83/C83</f>
        <v>0.65625</v>
      </c>
      <c r="F83" s="232">
        <v>4339</v>
      </c>
      <c r="G83" s="233">
        <f>F83/C83</f>
        <v>7.976102941176471</v>
      </c>
      <c r="H83" s="232">
        <v>33</v>
      </c>
      <c r="I83" s="221">
        <f>H83/C83</f>
        <v>6.0661764705882353E-2</v>
      </c>
      <c r="J83" s="232">
        <v>15</v>
      </c>
      <c r="K83" s="221">
        <f>J83/C83</f>
        <v>2.7573529411764705E-2</v>
      </c>
      <c r="M83" s="232">
        <v>117</v>
      </c>
      <c r="N83" s="232">
        <v>816</v>
      </c>
      <c r="O83" s="232">
        <f>N83/M83</f>
        <v>6.9743589743589745</v>
      </c>
      <c r="P83" s="232">
        <v>7</v>
      </c>
      <c r="Q83" s="221">
        <f>P83/M83</f>
        <v>5.9829059829059832E-2</v>
      </c>
      <c r="R83" s="234"/>
      <c r="S83" s="221">
        <f>(C83+M83)/($C$17+$M$17)</f>
        <v>0.94025604551920339</v>
      </c>
      <c r="T83" s="221">
        <f>C83/($C$17)</f>
        <v>0.93793103448275861</v>
      </c>
      <c r="U83" s="221">
        <f>M83/($M$17)</f>
        <v>0.95121951219512191</v>
      </c>
      <c r="V83" s="235"/>
      <c r="W83" s="232">
        <f>(F83*0.05)+(H83*4)+(J83*-1)+(N83*0.1)+(P83*6)</f>
        <v>457.55000000000007</v>
      </c>
      <c r="X83" s="236">
        <f>((F83*0.05)+(H83*4)+(J83*-1)+(N83*0.1)+(P83*6))*0.4</f>
        <v>183.02000000000004</v>
      </c>
      <c r="Y83" s="230"/>
      <c r="Z83" s="230"/>
    </row>
    <row r="84" spans="1:27" x14ac:dyDescent="0.15">
      <c r="A84" s="231"/>
      <c r="B84" s="232">
        <v>3</v>
      </c>
      <c r="C84" s="232">
        <v>33</v>
      </c>
      <c r="D84" s="232">
        <v>21</v>
      </c>
      <c r="E84" s="221">
        <f>D84/C84</f>
        <v>0.63636363636363635</v>
      </c>
      <c r="F84" s="232">
        <v>173</v>
      </c>
      <c r="G84" s="233">
        <f>F84/C84</f>
        <v>5.2424242424242422</v>
      </c>
      <c r="H84" s="232">
        <v>2</v>
      </c>
      <c r="I84" s="221">
        <f>H84/C84</f>
        <v>6.0606060606060608E-2</v>
      </c>
      <c r="J84" s="232">
        <v>1</v>
      </c>
      <c r="K84" s="221">
        <f t="shared" ref="K84:K85" si="73">J84/C84</f>
        <v>3.0303030303030304E-2</v>
      </c>
      <c r="M84" s="232">
        <v>6</v>
      </c>
      <c r="N84" s="232">
        <v>55</v>
      </c>
      <c r="O84" s="232">
        <f>N84/M84</f>
        <v>9.1666666666666661</v>
      </c>
      <c r="P84" s="232">
        <v>1</v>
      </c>
      <c r="Q84" s="221">
        <f t="shared" ref="Q84:Q85" si="74">P84/M84</f>
        <v>0.16666666666666666</v>
      </c>
      <c r="R84" s="234"/>
      <c r="S84" s="221">
        <f t="shared" ref="S84:S85" si="75">(C84+M84)/($C$17+$M$17)</f>
        <v>5.5476529160739689E-2</v>
      </c>
      <c r="T84" s="221">
        <f t="shared" ref="T84:T85" si="76">C84/($C$17)</f>
        <v>5.6896551724137934E-2</v>
      </c>
      <c r="U84" s="221">
        <f t="shared" ref="U84:U85" si="77">M84/($M$17)</f>
        <v>4.878048780487805E-2</v>
      </c>
      <c r="V84" s="235"/>
      <c r="W84" s="232">
        <f t="shared" ref="W84:W85" si="78">(F84*0.05)+(H84*4)+(J84*-1)+(N84*0.1)+(P84*6)</f>
        <v>27.15</v>
      </c>
      <c r="X84" s="236">
        <f t="shared" ref="X84:X85" si="79">((F84*0.05)+(H84*4)+(J84*-1)+(N84*0.1)+(P84*6))*0.4</f>
        <v>10.86</v>
      </c>
      <c r="Y84" s="234"/>
      <c r="Z84" s="234"/>
    </row>
    <row r="85" spans="1:27" x14ac:dyDescent="0.15">
      <c r="A85" s="231"/>
      <c r="B85" s="232"/>
      <c r="C85" s="232"/>
      <c r="D85" s="232"/>
      <c r="E85" s="221" t="e">
        <f>D85/C85</f>
        <v>#DIV/0!</v>
      </c>
      <c r="F85" s="232"/>
      <c r="G85" s="233" t="e">
        <f>F85/C85</f>
        <v>#DIV/0!</v>
      </c>
      <c r="H85" s="232"/>
      <c r="I85" s="221" t="e">
        <f>H85/C85</f>
        <v>#DIV/0!</v>
      </c>
      <c r="J85" s="232"/>
      <c r="K85" s="221" t="e">
        <f t="shared" si="73"/>
        <v>#DIV/0!</v>
      </c>
      <c r="M85" s="232"/>
      <c r="N85" s="232"/>
      <c r="O85" s="232" t="e">
        <f>N85/M85</f>
        <v>#DIV/0!</v>
      </c>
      <c r="P85" s="232"/>
      <c r="Q85" s="221" t="e">
        <f t="shared" si="74"/>
        <v>#DIV/0!</v>
      </c>
      <c r="R85" s="234"/>
      <c r="S85" s="221">
        <f t="shared" si="75"/>
        <v>0</v>
      </c>
      <c r="T85" s="221">
        <f t="shared" si="76"/>
        <v>0</v>
      </c>
      <c r="U85" s="221">
        <f t="shared" si="77"/>
        <v>0</v>
      </c>
      <c r="V85" s="235"/>
      <c r="W85" s="232">
        <f t="shared" si="78"/>
        <v>0</v>
      </c>
      <c r="X85" s="236">
        <f t="shared" si="79"/>
        <v>0</v>
      </c>
      <c r="Y85" s="234"/>
      <c r="Z85" s="234"/>
    </row>
    <row r="86" spans="1:27" x14ac:dyDescent="0.15">
      <c r="A86" s="230" t="s">
        <v>44</v>
      </c>
      <c r="B86" s="230"/>
      <c r="C86" s="230">
        <f>SUM(C83:C85)</f>
        <v>577</v>
      </c>
      <c r="D86" s="230">
        <f>SUM(D83:D85)</f>
        <v>378</v>
      </c>
      <c r="E86" s="230"/>
      <c r="F86" s="230">
        <f t="shared" ref="F86" si="80">SUM(F83:F85)</f>
        <v>4512</v>
      </c>
      <c r="G86" s="230"/>
      <c r="H86" s="230">
        <f t="shared" ref="H86" si="81">SUM(H83:H85)</f>
        <v>35</v>
      </c>
      <c r="I86" s="230"/>
      <c r="J86" s="230">
        <f t="shared" ref="J86" si="82">SUM(J83:J85)</f>
        <v>16</v>
      </c>
      <c r="K86" s="230"/>
      <c r="L86" s="227"/>
      <c r="M86" s="230">
        <f>SUM(M83:M85)</f>
        <v>123</v>
      </c>
      <c r="N86" s="230">
        <f>SUM(N83:N85)</f>
        <v>871</v>
      </c>
      <c r="O86" s="230"/>
      <c r="P86" s="230">
        <f>SUM(P83:P85)</f>
        <v>8</v>
      </c>
      <c r="Q86" s="230"/>
      <c r="R86" s="230"/>
      <c r="S86" s="237">
        <f>S83+S84+S85</f>
        <v>0.99573257467994303</v>
      </c>
      <c r="T86" s="238">
        <f>C86/(C86+M86)</f>
        <v>0.82428571428571429</v>
      </c>
      <c r="U86" s="238">
        <f>M86/(M86+C86)</f>
        <v>0.17571428571428571</v>
      </c>
      <c r="V86" s="235"/>
      <c r="W86" s="234"/>
      <c r="X86" s="234"/>
      <c r="Y86" s="234"/>
      <c r="Z86" s="234"/>
    </row>
    <row r="87" spans="1:27" x14ac:dyDescent="0.15">
      <c r="B87" s="234"/>
      <c r="C87" s="234"/>
      <c r="D87" s="239"/>
      <c r="E87" s="234"/>
      <c r="F87" s="240"/>
      <c r="G87" s="234"/>
      <c r="H87" s="241"/>
      <c r="I87" s="234"/>
      <c r="J87" s="241"/>
      <c r="K87" s="234"/>
      <c r="L87" s="234"/>
      <c r="M87" s="234"/>
      <c r="N87" s="234"/>
      <c r="O87" s="234"/>
      <c r="P87" s="234"/>
      <c r="Q87" s="234"/>
      <c r="R87" s="234"/>
      <c r="Y87" s="234"/>
      <c r="Z87" s="234"/>
    </row>
    <row r="88" spans="1:27" x14ac:dyDescent="0.15">
      <c r="B88" s="234"/>
      <c r="C88" s="234"/>
      <c r="D88" s="239"/>
      <c r="E88" s="234"/>
      <c r="F88" s="240"/>
      <c r="G88" s="234"/>
      <c r="H88" s="241"/>
      <c r="I88" s="234"/>
      <c r="J88" s="241"/>
      <c r="K88" s="234"/>
      <c r="L88" s="234"/>
      <c r="M88" s="234"/>
      <c r="N88" s="234"/>
      <c r="O88" s="234"/>
      <c r="P88" s="234"/>
      <c r="Q88" s="234"/>
      <c r="R88" s="234"/>
    </row>
    <row r="89" spans="1:27" x14ac:dyDescent="0.15">
      <c r="A89" s="482" t="s">
        <v>49</v>
      </c>
      <c r="B89" s="482"/>
      <c r="C89" s="482"/>
      <c r="D89" s="482"/>
      <c r="E89" s="482"/>
      <c r="F89" s="482"/>
      <c r="G89" s="482"/>
      <c r="H89" s="482" t="s">
        <v>52</v>
      </c>
      <c r="I89" s="484"/>
      <c r="J89" s="484"/>
      <c r="K89" s="484"/>
      <c r="L89" s="484"/>
      <c r="M89" s="484"/>
      <c r="N89" s="234"/>
      <c r="O89" s="234"/>
      <c r="R89" s="482" t="s">
        <v>50</v>
      </c>
      <c r="S89" s="482"/>
      <c r="T89" s="482"/>
      <c r="V89" s="482" t="s">
        <v>51</v>
      </c>
      <c r="W89" s="482"/>
      <c r="X89" s="228"/>
    </row>
    <row r="90" spans="1:27" x14ac:dyDescent="0.15">
      <c r="A90" s="230" t="s">
        <v>16</v>
      </c>
      <c r="B90" s="230" t="s">
        <v>66</v>
      </c>
      <c r="C90" s="230" t="s">
        <v>1</v>
      </c>
      <c r="D90" s="230" t="s">
        <v>4</v>
      </c>
      <c r="E90" s="230" t="s">
        <v>5</v>
      </c>
      <c r="F90" s="230" t="s">
        <v>6</v>
      </c>
      <c r="G90" s="230" t="s">
        <v>7</v>
      </c>
      <c r="I90" s="230" t="s">
        <v>34</v>
      </c>
      <c r="J90" s="230" t="s">
        <v>17</v>
      </c>
      <c r="K90" s="230" t="s">
        <v>18</v>
      </c>
      <c r="L90" s="230" t="s">
        <v>19</v>
      </c>
      <c r="M90" s="230" t="s">
        <v>20</v>
      </c>
      <c r="N90" s="230" t="s">
        <v>6</v>
      </c>
      <c r="O90" s="230" t="s">
        <v>53</v>
      </c>
      <c r="R90" s="230" t="s">
        <v>16</v>
      </c>
      <c r="S90" s="230" t="s">
        <v>47</v>
      </c>
      <c r="T90" s="230" t="s">
        <v>45</v>
      </c>
      <c r="U90" s="230" t="s">
        <v>46</v>
      </c>
      <c r="W90" s="230" t="s">
        <v>14</v>
      </c>
      <c r="X90" s="230" t="s">
        <v>21</v>
      </c>
      <c r="Y90" s="228"/>
      <c r="Z90" s="228"/>
      <c r="AA90" s="228"/>
    </row>
    <row r="91" spans="1:27" x14ac:dyDescent="0.15">
      <c r="A91" s="231" t="s">
        <v>893</v>
      </c>
      <c r="B91" s="243"/>
      <c r="C91" s="232"/>
      <c r="D91" s="232"/>
      <c r="E91" s="232" t="e">
        <f>D91/C91</f>
        <v>#DIV/0!</v>
      </c>
      <c r="F91" s="232"/>
      <c r="G91" s="221" t="e">
        <f>F91/C91</f>
        <v>#DIV/0!</v>
      </c>
      <c r="I91" s="221" t="e">
        <f>K91/J91</f>
        <v>#DIV/0!</v>
      </c>
      <c r="J91" s="232"/>
      <c r="K91" s="232"/>
      <c r="L91" s="232"/>
      <c r="M91" s="232" t="e">
        <f>L91/K91</f>
        <v>#DIV/0!</v>
      </c>
      <c r="N91" s="232"/>
      <c r="O91" s="221" t="e">
        <f>N91/K91</f>
        <v>#DIV/0!</v>
      </c>
      <c r="R91" s="231" t="s">
        <v>499</v>
      </c>
      <c r="S91" s="221">
        <f>(C91+J91)/($C$27+$J$27+$M$17+$D$17+$K$38+$K$47)</f>
        <v>0</v>
      </c>
      <c r="T91" s="221">
        <f>J91/($J$27+$E$38+$E$47)</f>
        <v>0</v>
      </c>
      <c r="U91" s="221">
        <f>C91/($C$27+$M$17+$K$38+$K$47)</f>
        <v>0</v>
      </c>
      <c r="W91" s="232">
        <f>(D91*0.1)+(F91*6)+(L91*0.1)+(N91*6)</f>
        <v>0</v>
      </c>
      <c r="X91" s="232">
        <f>(D91*0.1)+(F91*6)+(K91*1)+(L91*0.1)+(N91*6)</f>
        <v>0</v>
      </c>
      <c r="Y91" s="230"/>
      <c r="Z91" s="230"/>
      <c r="AA91" s="230"/>
    </row>
    <row r="92" spans="1:27" x14ac:dyDescent="0.15">
      <c r="A92" s="231" t="s">
        <v>1450</v>
      </c>
      <c r="B92" s="243"/>
      <c r="C92" s="232"/>
      <c r="D92" s="232"/>
      <c r="E92" s="232" t="e">
        <f>D92/C92</f>
        <v>#DIV/0!</v>
      </c>
      <c r="F92" s="232"/>
      <c r="G92" s="221" t="e">
        <f>F92/C92</f>
        <v>#DIV/0!</v>
      </c>
      <c r="I92" s="221" t="e">
        <f t="shared" ref="I92:I95" si="83">K92/J92</f>
        <v>#DIV/0!</v>
      </c>
      <c r="J92" s="232"/>
      <c r="K92" s="232"/>
      <c r="L92" s="232"/>
      <c r="M92" s="232" t="e">
        <f>L92/K92</f>
        <v>#DIV/0!</v>
      </c>
      <c r="N92" s="232"/>
      <c r="O92" s="221" t="e">
        <f t="shared" ref="O92:O95" si="84">N92/K92</f>
        <v>#DIV/0!</v>
      </c>
      <c r="R92" s="231" t="s">
        <v>135</v>
      </c>
      <c r="S92" s="221">
        <f t="shared" ref="S92:S95" si="85">(C92+J92)/($C$27+$J$27+$M$17+$D$17+$K$38+$K$47)</f>
        <v>0</v>
      </c>
      <c r="T92" s="221">
        <f t="shared" ref="T92:T95" si="86">J92/($J$27+$E$38+$E$47)</f>
        <v>0</v>
      </c>
      <c r="U92" s="221">
        <f t="shared" ref="U92:U95" si="87">C92/($C$27+$M$17+$K$38+$K$47)</f>
        <v>0</v>
      </c>
      <c r="W92" s="232">
        <f t="shared" ref="W92:W95" si="88">(D92*0.1)+(F92*6)+(L92*0.1)+(N92*6)</f>
        <v>0</v>
      </c>
      <c r="X92" s="232">
        <f t="shared" ref="X92:X95" si="89">(D92*0.1)+(F92*6)+(K92*1)+(L92*0.1)+(N92*6)</f>
        <v>0</v>
      </c>
      <c r="Y92" s="234"/>
      <c r="Z92" s="234"/>
      <c r="AA92" s="234"/>
    </row>
    <row r="93" spans="1:27" x14ac:dyDescent="0.15">
      <c r="A93" s="231" t="s">
        <v>1275</v>
      </c>
      <c r="B93" s="243"/>
      <c r="C93" s="232"/>
      <c r="D93" s="232"/>
      <c r="E93" s="232" t="e">
        <f>D93/C93</f>
        <v>#DIV/0!</v>
      </c>
      <c r="F93" s="232"/>
      <c r="G93" s="221" t="e">
        <f>F93/C93</f>
        <v>#DIV/0!</v>
      </c>
      <c r="I93" s="221" t="e">
        <f t="shared" si="83"/>
        <v>#DIV/0!</v>
      </c>
      <c r="J93" s="232"/>
      <c r="K93" s="232"/>
      <c r="L93" s="232"/>
      <c r="M93" s="232" t="e">
        <f>L93/K93</f>
        <v>#DIV/0!</v>
      </c>
      <c r="N93" s="232"/>
      <c r="O93" s="221" t="e">
        <f t="shared" si="84"/>
        <v>#DIV/0!</v>
      </c>
      <c r="R93" s="231" t="s">
        <v>1276</v>
      </c>
      <c r="S93" s="221">
        <f t="shared" si="85"/>
        <v>0</v>
      </c>
      <c r="T93" s="221">
        <f t="shared" si="86"/>
        <v>0</v>
      </c>
      <c r="U93" s="221">
        <f t="shared" si="87"/>
        <v>0</v>
      </c>
      <c r="W93" s="232">
        <f t="shared" si="88"/>
        <v>0</v>
      </c>
      <c r="X93" s="232">
        <f t="shared" si="89"/>
        <v>0</v>
      </c>
      <c r="Y93" s="234"/>
      <c r="Z93" s="234"/>
      <c r="AA93" s="234"/>
    </row>
    <row r="94" spans="1:27" x14ac:dyDescent="0.15">
      <c r="A94" s="231" t="s">
        <v>1451</v>
      </c>
      <c r="B94" s="243"/>
      <c r="C94" s="232"/>
      <c r="D94" s="232"/>
      <c r="E94" s="232" t="e">
        <f>D94/C94</f>
        <v>#DIV/0!</v>
      </c>
      <c r="F94" s="232"/>
      <c r="G94" s="221" t="e">
        <f>F94/C94</f>
        <v>#DIV/0!</v>
      </c>
      <c r="I94" s="221" t="e">
        <f t="shared" si="83"/>
        <v>#DIV/0!</v>
      </c>
      <c r="J94" s="232"/>
      <c r="K94" s="232"/>
      <c r="L94" s="232"/>
      <c r="M94" s="232" t="e">
        <f>L94/K94</f>
        <v>#DIV/0!</v>
      </c>
      <c r="N94" s="232"/>
      <c r="O94" s="221" t="e">
        <f t="shared" si="84"/>
        <v>#DIV/0!</v>
      </c>
      <c r="R94" s="231" t="s">
        <v>500</v>
      </c>
      <c r="S94" s="221">
        <f t="shared" si="85"/>
        <v>0</v>
      </c>
      <c r="T94" s="221">
        <f t="shared" si="86"/>
        <v>0</v>
      </c>
      <c r="U94" s="221">
        <f t="shared" si="87"/>
        <v>0</v>
      </c>
      <c r="W94" s="232">
        <f t="shared" si="88"/>
        <v>0</v>
      </c>
      <c r="X94" s="232">
        <f t="shared" si="89"/>
        <v>0</v>
      </c>
      <c r="Y94" s="234"/>
      <c r="Z94" s="234"/>
      <c r="AA94" s="234"/>
    </row>
    <row r="95" spans="1:27" x14ac:dyDescent="0.15">
      <c r="A95" s="242"/>
      <c r="B95" s="243"/>
      <c r="C95" s="232"/>
      <c r="D95" s="232"/>
      <c r="E95" s="232" t="e">
        <f>D95/C95</f>
        <v>#DIV/0!</v>
      </c>
      <c r="F95" s="232"/>
      <c r="G95" s="221" t="e">
        <f>F95/C95</f>
        <v>#DIV/0!</v>
      </c>
      <c r="I95" s="221" t="e">
        <f t="shared" si="83"/>
        <v>#DIV/0!</v>
      </c>
      <c r="J95" s="232"/>
      <c r="K95" s="232"/>
      <c r="L95" s="232"/>
      <c r="M95" s="232" t="e">
        <f>L95/K95</f>
        <v>#DIV/0!</v>
      </c>
      <c r="N95" s="232"/>
      <c r="O95" s="221" t="e">
        <f t="shared" si="84"/>
        <v>#DIV/0!</v>
      </c>
      <c r="R95" s="231"/>
      <c r="S95" s="221">
        <f t="shared" si="85"/>
        <v>0</v>
      </c>
      <c r="T95" s="221">
        <f t="shared" si="86"/>
        <v>0</v>
      </c>
      <c r="U95" s="221">
        <f t="shared" si="87"/>
        <v>0</v>
      </c>
      <c r="W95" s="232">
        <f t="shared" si="88"/>
        <v>0</v>
      </c>
      <c r="X95" s="232">
        <f t="shared" si="89"/>
        <v>0</v>
      </c>
      <c r="Y95" s="234"/>
      <c r="Z95" s="234"/>
      <c r="AA95" s="234"/>
    </row>
    <row r="96" spans="1:27" x14ac:dyDescent="0.15">
      <c r="A96" s="230" t="s">
        <v>44</v>
      </c>
      <c r="B96" s="230"/>
      <c r="C96" s="230">
        <f>SUM(C91:C95)</f>
        <v>0</v>
      </c>
      <c r="D96" s="230">
        <f t="shared" ref="D96" si="90">SUM(D91:D95)</f>
        <v>0</v>
      </c>
      <c r="E96" s="230"/>
      <c r="F96" s="230">
        <f t="shared" ref="F96" si="91">SUM(F91:F95)</f>
        <v>0</v>
      </c>
      <c r="G96" s="230"/>
      <c r="H96" s="230"/>
      <c r="I96" s="230"/>
      <c r="J96" s="230">
        <f>SUM(J91:J95)</f>
        <v>0</v>
      </c>
      <c r="K96" s="230">
        <f t="shared" ref="K96:L96" si="92">SUM(K91:K95)</f>
        <v>0</v>
      </c>
      <c r="L96" s="230">
        <f t="shared" si="92"/>
        <v>0</v>
      </c>
      <c r="M96" s="230"/>
      <c r="N96" s="230">
        <f t="shared" ref="N96" si="93">SUM(N91:N95)</f>
        <v>0</v>
      </c>
      <c r="O96" s="230"/>
      <c r="Y96" s="234"/>
      <c r="Z96" s="234"/>
      <c r="AA96" s="234"/>
    </row>
    <row r="97" spans="1:26" x14ac:dyDescent="0.15">
      <c r="A97" s="230"/>
      <c r="B97" s="234"/>
      <c r="C97" s="234"/>
      <c r="D97" s="234"/>
      <c r="E97" s="234"/>
      <c r="F97" s="234"/>
      <c r="G97" s="234"/>
      <c r="H97" s="230"/>
      <c r="I97" s="234"/>
      <c r="J97" s="234"/>
      <c r="K97" s="234"/>
      <c r="L97" s="234"/>
      <c r="M97" s="234"/>
      <c r="N97" s="234"/>
    </row>
    <row r="98" spans="1:26" x14ac:dyDescent="0.15">
      <c r="B98" s="234"/>
      <c r="C98" s="234"/>
      <c r="D98" s="234"/>
      <c r="E98" s="234"/>
      <c r="F98" s="234"/>
      <c r="G98" s="234"/>
      <c r="H98" s="234"/>
      <c r="I98" s="234"/>
      <c r="J98" s="234"/>
      <c r="K98" s="234"/>
      <c r="L98" s="234"/>
      <c r="M98" s="234"/>
    </row>
    <row r="99" spans="1:26" x14ac:dyDescent="0.15">
      <c r="A99" s="482" t="s">
        <v>52</v>
      </c>
      <c r="B99" s="482"/>
      <c r="C99" s="482"/>
      <c r="D99" s="482"/>
      <c r="E99" s="482"/>
      <c r="F99" s="482"/>
      <c r="G99" s="482"/>
      <c r="H99" s="234"/>
      <c r="I99" s="234"/>
      <c r="J99" s="482" t="s">
        <v>49</v>
      </c>
      <c r="K99" s="482"/>
      <c r="L99" s="482"/>
      <c r="M99" s="482"/>
      <c r="N99" s="482"/>
      <c r="R99" s="482" t="s">
        <v>50</v>
      </c>
      <c r="S99" s="482"/>
      <c r="T99" s="482"/>
      <c r="V99" s="482" t="s">
        <v>51</v>
      </c>
      <c r="W99" s="483"/>
    </row>
    <row r="100" spans="1:26" x14ac:dyDescent="0.15">
      <c r="A100" s="230" t="s">
        <v>25</v>
      </c>
      <c r="B100" s="230" t="s">
        <v>66</v>
      </c>
      <c r="C100" s="230" t="s">
        <v>34</v>
      </c>
      <c r="D100" s="230" t="s">
        <v>17</v>
      </c>
      <c r="E100" s="230" t="s">
        <v>18</v>
      </c>
      <c r="F100" s="230" t="s">
        <v>19</v>
      </c>
      <c r="G100" s="230" t="s">
        <v>20</v>
      </c>
      <c r="H100" s="230" t="s">
        <v>6</v>
      </c>
      <c r="I100" s="230" t="s">
        <v>53</v>
      </c>
      <c r="K100" s="230" t="s">
        <v>10</v>
      </c>
      <c r="L100" s="230" t="s">
        <v>11</v>
      </c>
      <c r="M100" s="230" t="s">
        <v>12</v>
      </c>
      <c r="N100" s="230" t="s">
        <v>26</v>
      </c>
      <c r="O100" s="230" t="s">
        <v>7</v>
      </c>
      <c r="R100" s="230" t="s">
        <v>25</v>
      </c>
      <c r="S100" s="230" t="s">
        <v>47</v>
      </c>
      <c r="T100" s="230" t="s">
        <v>45</v>
      </c>
      <c r="U100" s="230" t="s">
        <v>46</v>
      </c>
      <c r="W100" s="230" t="s">
        <v>14</v>
      </c>
      <c r="X100" s="230" t="s">
        <v>21</v>
      </c>
    </row>
    <row r="101" spans="1:26" x14ac:dyDescent="0.15">
      <c r="A101" s="231" t="s">
        <v>894</v>
      </c>
      <c r="B101" s="232"/>
      <c r="C101" s="221" t="e">
        <f>E101/D101</f>
        <v>#DIV/0!</v>
      </c>
      <c r="D101" s="232"/>
      <c r="E101" s="232"/>
      <c r="F101" s="232"/>
      <c r="G101" s="232" t="e">
        <f t="shared" ref="G101:G106" si="94">F101/E101</f>
        <v>#DIV/0!</v>
      </c>
      <c r="H101" s="232"/>
      <c r="I101" s="221" t="e">
        <f>H101/E101</f>
        <v>#DIV/0!</v>
      </c>
      <c r="K101" s="232"/>
      <c r="L101" s="232"/>
      <c r="M101" s="244" t="e">
        <f t="shared" ref="M101:M106" si="95">L101/K101</f>
        <v>#DIV/0!</v>
      </c>
      <c r="N101" s="232"/>
      <c r="O101" s="221" t="e">
        <f>N101/K101</f>
        <v>#DIV/0!</v>
      </c>
      <c r="R101" s="231" t="s">
        <v>136</v>
      </c>
      <c r="S101" s="223">
        <f>(D101+K101)/($C$27+$K$27+$M$17+$D$47+$K$47)</f>
        <v>0</v>
      </c>
      <c r="T101" s="223">
        <f>D101/($D$17)</f>
        <v>0</v>
      </c>
      <c r="U101" s="223">
        <f>K101/($M$17+$C$27+$K$38+$K$47)</f>
        <v>0</v>
      </c>
      <c r="W101" s="232">
        <f>(F101*0.1)+(H101*6)+(L101*0.1)+(N101*6)</f>
        <v>0</v>
      </c>
      <c r="X101" s="232">
        <f>(E101*1)+(F101*0.1)+(H101*6)+(L101*0.1)+(N101*6)</f>
        <v>0</v>
      </c>
      <c r="Y101" s="230"/>
      <c r="Z101" s="230"/>
    </row>
    <row r="102" spans="1:26" x14ac:dyDescent="0.15">
      <c r="A102" s="231" t="s">
        <v>895</v>
      </c>
      <c r="B102" s="232"/>
      <c r="C102" s="221" t="e">
        <f t="shared" ref="C102:C106" si="96">E102/D102</f>
        <v>#DIV/0!</v>
      </c>
      <c r="D102" s="232"/>
      <c r="E102" s="232"/>
      <c r="F102" s="232"/>
      <c r="G102" s="232" t="e">
        <f t="shared" si="94"/>
        <v>#DIV/0!</v>
      </c>
      <c r="H102" s="232"/>
      <c r="I102" s="221" t="e">
        <f t="shared" ref="I102:I106" si="97">H102/E102</f>
        <v>#DIV/0!</v>
      </c>
      <c r="K102" s="232"/>
      <c r="L102" s="232"/>
      <c r="M102" s="244" t="e">
        <f t="shared" si="95"/>
        <v>#DIV/0!</v>
      </c>
      <c r="N102" s="232"/>
      <c r="O102" s="221" t="e">
        <f t="shared" ref="O102:O106" si="98">N102/K102</f>
        <v>#DIV/0!</v>
      </c>
      <c r="R102" s="231" t="s">
        <v>501</v>
      </c>
      <c r="S102" s="223">
        <f t="shared" ref="S102:S106" si="99">(D102+K102)/($C$27+$K$27+$M$17+$D$47+$K$47)</f>
        <v>0</v>
      </c>
      <c r="T102" s="223">
        <f t="shared" ref="T102:T106" si="100">D102/($D$17)</f>
        <v>0</v>
      </c>
      <c r="U102" s="223">
        <f t="shared" ref="U102:U106" si="101">K102/($M$17+$C$27+$K$38+$K$47)</f>
        <v>0</v>
      </c>
      <c r="W102" s="232">
        <f t="shared" ref="W102:W106" si="102">(F102*0.1)+(H102*6)+(L102*0.1)+(N102*6)</f>
        <v>0</v>
      </c>
      <c r="X102" s="232">
        <f t="shared" ref="X102:X106" si="103">(E102*1)+(F102*0.1)+(H102*6)+(L102*0.1)+(N102*6)</f>
        <v>0</v>
      </c>
      <c r="Y102" s="234"/>
      <c r="Z102" s="234"/>
    </row>
    <row r="103" spans="1:26" x14ac:dyDescent="0.15">
      <c r="A103" s="231" t="s">
        <v>896</v>
      </c>
      <c r="B103" s="232"/>
      <c r="C103" s="221" t="e">
        <f t="shared" si="96"/>
        <v>#DIV/0!</v>
      </c>
      <c r="D103" s="232"/>
      <c r="E103" s="232"/>
      <c r="F103" s="232"/>
      <c r="G103" s="232" t="e">
        <f t="shared" si="94"/>
        <v>#DIV/0!</v>
      </c>
      <c r="H103" s="232"/>
      <c r="I103" s="221" t="e">
        <f t="shared" si="97"/>
        <v>#DIV/0!</v>
      </c>
      <c r="K103" s="232"/>
      <c r="L103" s="232"/>
      <c r="M103" s="244" t="e">
        <f t="shared" si="95"/>
        <v>#DIV/0!</v>
      </c>
      <c r="N103" s="232"/>
      <c r="O103" s="221" t="e">
        <f t="shared" si="98"/>
        <v>#DIV/0!</v>
      </c>
      <c r="R103" s="231" t="s">
        <v>137</v>
      </c>
      <c r="S103" s="223">
        <f t="shared" si="99"/>
        <v>0</v>
      </c>
      <c r="T103" s="223">
        <f t="shared" si="100"/>
        <v>0</v>
      </c>
      <c r="U103" s="223">
        <f t="shared" si="101"/>
        <v>0</v>
      </c>
      <c r="W103" s="232">
        <f t="shared" si="102"/>
        <v>0</v>
      </c>
      <c r="X103" s="232">
        <f t="shared" si="103"/>
        <v>0</v>
      </c>
      <c r="Y103" s="234"/>
      <c r="Z103" s="234"/>
    </row>
    <row r="104" spans="1:26" x14ac:dyDescent="0.15">
      <c r="A104" s="231" t="s">
        <v>897</v>
      </c>
      <c r="B104" s="232"/>
      <c r="C104" s="221" t="e">
        <f t="shared" si="96"/>
        <v>#DIV/0!</v>
      </c>
      <c r="D104" s="232"/>
      <c r="E104" s="232"/>
      <c r="F104" s="232"/>
      <c r="G104" s="232" t="e">
        <f t="shared" si="94"/>
        <v>#DIV/0!</v>
      </c>
      <c r="H104" s="232"/>
      <c r="I104" s="221" t="e">
        <f t="shared" si="97"/>
        <v>#DIV/0!</v>
      </c>
      <c r="K104" s="232"/>
      <c r="L104" s="232"/>
      <c r="M104" s="244" t="e">
        <f t="shared" si="95"/>
        <v>#DIV/0!</v>
      </c>
      <c r="N104" s="232"/>
      <c r="O104" s="221" t="e">
        <f t="shared" si="98"/>
        <v>#DIV/0!</v>
      </c>
      <c r="R104" s="231" t="s">
        <v>138</v>
      </c>
      <c r="S104" s="223">
        <f t="shared" si="99"/>
        <v>0</v>
      </c>
      <c r="T104" s="223">
        <f t="shared" si="100"/>
        <v>0</v>
      </c>
      <c r="U104" s="223">
        <f t="shared" si="101"/>
        <v>0</v>
      </c>
      <c r="W104" s="232">
        <f t="shared" si="102"/>
        <v>0</v>
      </c>
      <c r="X104" s="232">
        <f t="shared" si="103"/>
        <v>0</v>
      </c>
      <c r="Y104" s="234"/>
      <c r="Z104" s="234"/>
    </row>
    <row r="105" spans="1:26" x14ac:dyDescent="0.15">
      <c r="A105" s="242"/>
      <c r="B105" s="232"/>
      <c r="C105" s="221" t="e">
        <f t="shared" si="96"/>
        <v>#DIV/0!</v>
      </c>
      <c r="D105" s="232"/>
      <c r="E105" s="232"/>
      <c r="F105" s="232"/>
      <c r="G105" s="232" t="e">
        <f t="shared" si="94"/>
        <v>#DIV/0!</v>
      </c>
      <c r="H105" s="232"/>
      <c r="I105" s="221" t="e">
        <f t="shared" si="97"/>
        <v>#DIV/0!</v>
      </c>
      <c r="K105" s="232"/>
      <c r="L105" s="232"/>
      <c r="M105" s="244" t="e">
        <f t="shared" si="95"/>
        <v>#DIV/0!</v>
      </c>
      <c r="N105" s="232"/>
      <c r="O105" s="221" t="e">
        <f t="shared" si="98"/>
        <v>#DIV/0!</v>
      </c>
      <c r="R105" s="231"/>
      <c r="S105" s="223">
        <f t="shared" si="99"/>
        <v>0</v>
      </c>
      <c r="T105" s="223">
        <f t="shared" si="100"/>
        <v>0</v>
      </c>
      <c r="U105" s="223">
        <f t="shared" si="101"/>
        <v>0</v>
      </c>
      <c r="W105" s="232">
        <f t="shared" si="102"/>
        <v>0</v>
      </c>
      <c r="X105" s="232">
        <f t="shared" si="103"/>
        <v>0</v>
      </c>
      <c r="Y105" s="234"/>
      <c r="Z105" s="234"/>
    </row>
    <row r="106" spans="1:26" x14ac:dyDescent="0.15">
      <c r="A106" s="231"/>
      <c r="B106" s="232"/>
      <c r="C106" s="221" t="e">
        <f t="shared" si="96"/>
        <v>#DIV/0!</v>
      </c>
      <c r="D106" s="232"/>
      <c r="E106" s="232"/>
      <c r="F106" s="232"/>
      <c r="G106" s="232" t="e">
        <f t="shared" si="94"/>
        <v>#DIV/0!</v>
      </c>
      <c r="H106" s="232"/>
      <c r="I106" s="221" t="e">
        <f t="shared" si="97"/>
        <v>#DIV/0!</v>
      </c>
      <c r="K106" s="232"/>
      <c r="L106" s="232"/>
      <c r="M106" s="244" t="e">
        <f t="shared" si="95"/>
        <v>#DIV/0!</v>
      </c>
      <c r="N106" s="232"/>
      <c r="O106" s="221" t="e">
        <f t="shared" si="98"/>
        <v>#DIV/0!</v>
      </c>
      <c r="R106" s="231"/>
      <c r="S106" s="223">
        <f t="shared" si="99"/>
        <v>0</v>
      </c>
      <c r="T106" s="223">
        <f t="shared" si="100"/>
        <v>0</v>
      </c>
      <c r="U106" s="223">
        <f t="shared" si="101"/>
        <v>0</v>
      </c>
      <c r="W106" s="232">
        <f t="shared" si="102"/>
        <v>0</v>
      </c>
      <c r="X106" s="232">
        <f t="shared" si="103"/>
        <v>0</v>
      </c>
      <c r="Y106" s="234"/>
      <c r="Z106" s="234"/>
    </row>
    <row r="107" spans="1:26" x14ac:dyDescent="0.15">
      <c r="A107" s="230" t="s">
        <v>44</v>
      </c>
      <c r="B107" s="230"/>
      <c r="C107" s="227"/>
      <c r="D107" s="230">
        <f>SUM(D101:D106)</f>
        <v>0</v>
      </c>
      <c r="E107" s="230">
        <f t="shared" ref="E107:F107" si="104">SUM(E101:E106)</f>
        <v>0</v>
      </c>
      <c r="F107" s="230">
        <f t="shared" si="104"/>
        <v>0</v>
      </c>
      <c r="G107" s="230"/>
      <c r="H107" s="230">
        <f t="shared" ref="H107" si="105">SUM(H101:H106)</f>
        <v>0</v>
      </c>
      <c r="I107" s="230"/>
      <c r="J107" s="230"/>
      <c r="K107" s="230">
        <f>SUM(K101:K106)</f>
        <v>0</v>
      </c>
      <c r="L107" s="230">
        <f t="shared" ref="L107" si="106">SUM(L101:L106)</f>
        <v>0</v>
      </c>
      <c r="M107" s="230"/>
      <c r="N107" s="230">
        <f t="shared" ref="N107" si="107">SUM(N101:N106)</f>
        <v>0</v>
      </c>
      <c r="O107" s="230"/>
      <c r="Y107" s="234"/>
      <c r="Z107" s="234"/>
    </row>
    <row r="108" spans="1:26" x14ac:dyDescent="0.15">
      <c r="A108" s="438"/>
      <c r="C108" s="234"/>
      <c r="D108" s="234"/>
      <c r="E108" s="234"/>
      <c r="F108" s="234"/>
      <c r="G108" s="234"/>
      <c r="H108" s="234"/>
      <c r="I108" s="234"/>
      <c r="J108" s="234"/>
      <c r="K108" s="234"/>
      <c r="L108" s="234"/>
    </row>
    <row r="109" spans="1:26" x14ac:dyDescent="0.15">
      <c r="A109" s="230"/>
      <c r="C109" s="234"/>
      <c r="D109" s="234"/>
      <c r="E109" s="234"/>
      <c r="F109" s="234"/>
      <c r="G109" s="234"/>
      <c r="H109" s="234"/>
      <c r="I109" s="234"/>
      <c r="J109" s="234"/>
      <c r="K109" s="234"/>
      <c r="L109" s="234"/>
    </row>
    <row r="110" spans="1:26" x14ac:dyDescent="0.15">
      <c r="A110" s="482" t="s">
        <v>52</v>
      </c>
      <c r="B110" s="482"/>
      <c r="C110" s="482"/>
      <c r="D110" s="482"/>
      <c r="E110" s="482"/>
      <c r="F110" s="482"/>
      <c r="G110" s="482"/>
      <c r="H110" s="234"/>
      <c r="I110" s="234"/>
      <c r="J110" s="482" t="s">
        <v>49</v>
      </c>
      <c r="K110" s="482"/>
      <c r="L110" s="482"/>
      <c r="M110" s="482"/>
      <c r="N110" s="482"/>
      <c r="R110" s="482" t="s">
        <v>50</v>
      </c>
      <c r="S110" s="482"/>
      <c r="T110" s="482"/>
      <c r="V110" s="482" t="s">
        <v>51</v>
      </c>
      <c r="W110" s="483"/>
    </row>
    <row r="111" spans="1:26" x14ac:dyDescent="0.15">
      <c r="A111" s="230" t="s">
        <v>31</v>
      </c>
      <c r="B111" s="230" t="s">
        <v>66</v>
      </c>
      <c r="C111" s="230" t="s">
        <v>34</v>
      </c>
      <c r="D111" s="230" t="s">
        <v>17</v>
      </c>
      <c r="E111" s="230" t="s">
        <v>18</v>
      </c>
      <c r="F111" s="230" t="s">
        <v>19</v>
      </c>
      <c r="G111" s="230" t="s">
        <v>20</v>
      </c>
      <c r="H111" s="230" t="s">
        <v>6</v>
      </c>
      <c r="I111" s="230" t="s">
        <v>53</v>
      </c>
      <c r="K111" s="230" t="s">
        <v>10</v>
      </c>
      <c r="L111" s="230" t="s">
        <v>11</v>
      </c>
      <c r="M111" s="230" t="s">
        <v>12</v>
      </c>
      <c r="N111" s="230" t="s">
        <v>54</v>
      </c>
      <c r="O111" s="230" t="s">
        <v>7</v>
      </c>
      <c r="R111" s="230" t="s">
        <v>31</v>
      </c>
      <c r="S111" s="230" t="s">
        <v>47</v>
      </c>
      <c r="T111" s="230" t="s">
        <v>45</v>
      </c>
      <c r="U111" s="230" t="s">
        <v>46</v>
      </c>
      <c r="W111" s="230" t="s">
        <v>14</v>
      </c>
      <c r="X111" s="230" t="s">
        <v>21</v>
      </c>
    </row>
    <row r="112" spans="1:26" x14ac:dyDescent="0.15">
      <c r="A112" s="242" t="s">
        <v>898</v>
      </c>
      <c r="B112" s="232">
        <v>14</v>
      </c>
      <c r="C112" s="221">
        <f>E112/D112</f>
        <v>0.7931034482758621</v>
      </c>
      <c r="D112" s="232">
        <v>58</v>
      </c>
      <c r="E112" s="232">
        <v>46</v>
      </c>
      <c r="F112" s="232">
        <v>457</v>
      </c>
      <c r="G112" s="232">
        <f>F112/E112</f>
        <v>9.9347826086956523</v>
      </c>
      <c r="H112" s="232">
        <v>3</v>
      </c>
      <c r="I112" s="221">
        <f>H112/E112</f>
        <v>6.5217391304347824E-2</v>
      </c>
      <c r="K112" s="232">
        <v>0</v>
      </c>
      <c r="L112" s="232">
        <v>0</v>
      </c>
      <c r="M112" s="232">
        <v>0</v>
      </c>
      <c r="N112" s="232">
        <v>0</v>
      </c>
      <c r="O112" s="221" t="e">
        <f>N112/K112</f>
        <v>#DIV/0!</v>
      </c>
      <c r="R112" s="231" t="s">
        <v>139</v>
      </c>
      <c r="S112" s="223">
        <f>(D112+K112)/($D$47+$K$47+$D$38+$K$38+$J$27+$C$27+$M$17)</f>
        <v>5.7030481809242868E-2</v>
      </c>
      <c r="T112" s="223">
        <f>D112/($D$47+$D$38+$J$27)</f>
        <v>0.1</v>
      </c>
      <c r="U112" s="223">
        <f>K112/($K$47+$K$38+$C$27+$M$17)</f>
        <v>0</v>
      </c>
      <c r="W112" s="232">
        <f>(F112*0.1)+(H112*6)+(L112*0.1)+(N112*6)</f>
        <v>63.7</v>
      </c>
      <c r="X112" s="232">
        <f>(E112*1)+(F112*0.1)+(H112*6)+(L112*0.1)+(N112*6)</f>
        <v>109.7</v>
      </c>
      <c r="Y112" s="230"/>
      <c r="Z112" s="230"/>
    </row>
    <row r="113" spans="1:26" x14ac:dyDescent="0.15">
      <c r="A113" s="242" t="s">
        <v>1055</v>
      </c>
      <c r="B113" s="232">
        <v>4</v>
      </c>
      <c r="C113" s="221">
        <f t="shared" ref="C113:C115" si="108">E113/D113</f>
        <v>1</v>
      </c>
      <c r="D113" s="232">
        <v>4</v>
      </c>
      <c r="E113" s="232">
        <v>4</v>
      </c>
      <c r="F113" s="232">
        <v>28</v>
      </c>
      <c r="G113" s="232">
        <f>F113/E113</f>
        <v>7</v>
      </c>
      <c r="H113" s="232">
        <v>0</v>
      </c>
      <c r="I113" s="221">
        <f t="shared" ref="I113:I115" si="109">H113/E113</f>
        <v>0</v>
      </c>
      <c r="K113" s="232">
        <v>0</v>
      </c>
      <c r="L113" s="232">
        <v>0</v>
      </c>
      <c r="M113" s="232">
        <v>0</v>
      </c>
      <c r="N113" s="232">
        <v>0</v>
      </c>
      <c r="O113" s="221" t="e">
        <f t="shared" ref="O113:O115" si="110">N113/K113</f>
        <v>#DIV/0!</v>
      </c>
      <c r="R113" s="231" t="s">
        <v>1056</v>
      </c>
      <c r="S113" s="223">
        <f t="shared" ref="S113:S115" si="111">(D113+K113)/($D$47+$K$47+$D$38+$K$38+$J$27+$C$27+$M$17)</f>
        <v>3.9331366764995086E-3</v>
      </c>
      <c r="T113" s="223">
        <f t="shared" ref="T113:T115" si="112">D113/($D$47+$D$38+$J$27)</f>
        <v>6.8965517241379309E-3</v>
      </c>
      <c r="U113" s="223">
        <f t="shared" ref="U113:U115" si="113">K113/($K$47+$K$38+$C$27+$M$17)</f>
        <v>0</v>
      </c>
      <c r="W113" s="232">
        <f t="shared" ref="W113:W115" si="114">(F113*0.1)+(H113*6)+(L113*0.1)+(N113*6)</f>
        <v>2.8000000000000003</v>
      </c>
      <c r="X113" s="232">
        <f t="shared" ref="X113:X115" si="115">(E113*1)+(F113*0.1)+(H113*6)+(L113*0.1)+(N113*6)</f>
        <v>6.8000000000000007</v>
      </c>
      <c r="Y113" s="234"/>
      <c r="Z113" s="234"/>
    </row>
    <row r="114" spans="1:26" x14ac:dyDescent="0.15">
      <c r="A114" s="242"/>
      <c r="B114" s="232"/>
      <c r="C114" s="221" t="e">
        <f t="shared" si="108"/>
        <v>#DIV/0!</v>
      </c>
      <c r="D114" s="232"/>
      <c r="E114" s="232"/>
      <c r="F114" s="232"/>
      <c r="G114" s="232" t="e">
        <f>F114/E114</f>
        <v>#DIV/0!</v>
      </c>
      <c r="H114" s="232"/>
      <c r="I114" s="221" t="e">
        <f t="shared" si="109"/>
        <v>#DIV/0!</v>
      </c>
      <c r="K114" s="232">
        <v>0</v>
      </c>
      <c r="L114" s="232">
        <v>0</v>
      </c>
      <c r="M114" s="232">
        <v>0</v>
      </c>
      <c r="N114" s="232">
        <v>0</v>
      </c>
      <c r="O114" s="221" t="e">
        <f t="shared" si="110"/>
        <v>#DIV/0!</v>
      </c>
      <c r="R114" s="231"/>
      <c r="S114" s="223">
        <f t="shared" si="111"/>
        <v>0</v>
      </c>
      <c r="T114" s="223">
        <f t="shared" si="112"/>
        <v>0</v>
      </c>
      <c r="U114" s="223">
        <f t="shared" si="113"/>
        <v>0</v>
      </c>
      <c r="W114" s="232">
        <f t="shared" si="114"/>
        <v>0</v>
      </c>
      <c r="X114" s="232">
        <f t="shared" si="115"/>
        <v>0</v>
      </c>
      <c r="Y114" s="234"/>
      <c r="Z114" s="234"/>
    </row>
    <row r="115" spans="1:26" x14ac:dyDescent="0.15">
      <c r="A115" s="231"/>
      <c r="B115" s="232"/>
      <c r="C115" s="221" t="e">
        <f t="shared" si="108"/>
        <v>#DIV/0!</v>
      </c>
      <c r="D115" s="232"/>
      <c r="E115" s="232">
        <v>0</v>
      </c>
      <c r="F115" s="232"/>
      <c r="G115" s="232" t="e">
        <f>F115/E115</f>
        <v>#DIV/0!</v>
      </c>
      <c r="H115" s="232"/>
      <c r="I115" s="221" t="e">
        <f t="shared" si="109"/>
        <v>#DIV/0!</v>
      </c>
      <c r="K115" s="232"/>
      <c r="L115" s="232"/>
      <c r="M115" s="232">
        <v>0</v>
      </c>
      <c r="N115" s="232">
        <v>0</v>
      </c>
      <c r="O115" s="221" t="e">
        <f t="shared" si="110"/>
        <v>#DIV/0!</v>
      </c>
      <c r="R115" s="231"/>
      <c r="S115" s="223">
        <f t="shared" si="111"/>
        <v>0</v>
      </c>
      <c r="T115" s="223">
        <f t="shared" si="112"/>
        <v>0</v>
      </c>
      <c r="U115" s="223">
        <f t="shared" si="113"/>
        <v>0</v>
      </c>
      <c r="W115" s="232">
        <f t="shared" si="114"/>
        <v>0</v>
      </c>
      <c r="X115" s="232">
        <f t="shared" si="115"/>
        <v>0</v>
      </c>
      <c r="Y115" s="234"/>
      <c r="Z115" s="234"/>
    </row>
    <row r="116" spans="1:26" x14ac:dyDescent="0.15">
      <c r="A116" s="230" t="s">
        <v>44</v>
      </c>
      <c r="B116" s="230"/>
      <c r="C116" s="227"/>
      <c r="D116" s="230">
        <f>SUM(D112:D115)</f>
        <v>62</v>
      </c>
      <c r="E116" s="230">
        <f t="shared" ref="E116:F116" si="116">SUM(E112:E115)</f>
        <v>50</v>
      </c>
      <c r="F116" s="230">
        <f t="shared" si="116"/>
        <v>485</v>
      </c>
      <c r="G116" s="230"/>
      <c r="H116" s="230">
        <f t="shared" ref="H116" si="117">SUM(H112:H115)</f>
        <v>3</v>
      </c>
      <c r="I116" s="230"/>
      <c r="J116" s="230"/>
      <c r="K116" s="230">
        <f>SUM(K112:K115)</f>
        <v>0</v>
      </c>
      <c r="L116" s="230">
        <f t="shared" ref="L116" si="118">SUM(L112:L115)</f>
        <v>0</v>
      </c>
      <c r="M116" s="230"/>
      <c r="N116" s="230">
        <f t="shared" ref="N116" si="119">SUM(N112:N115)</f>
        <v>0</v>
      </c>
      <c r="O116" s="227"/>
      <c r="Q116" s="235"/>
      <c r="S116" s="235"/>
      <c r="U116" s="234"/>
      <c r="V116" s="234"/>
      <c r="Y116" s="234"/>
      <c r="Z116" s="234"/>
    </row>
    <row r="117" spans="1:26" x14ac:dyDescent="0.15">
      <c r="H117" s="239"/>
      <c r="I117" s="234"/>
      <c r="J117" s="234"/>
      <c r="P117" s="235"/>
      <c r="Q117" s="235"/>
      <c r="R117" s="235"/>
      <c r="T117" s="234"/>
      <c r="U117" s="234"/>
    </row>
    <row r="118" spans="1:26" x14ac:dyDescent="0.15">
      <c r="H118" s="239"/>
      <c r="I118" s="234"/>
      <c r="J118" s="234"/>
      <c r="P118" s="235"/>
      <c r="Q118" s="235"/>
      <c r="R118" s="235"/>
      <c r="T118" s="234"/>
      <c r="U118" s="234"/>
    </row>
    <row r="119" spans="1:26" x14ac:dyDescent="0.15">
      <c r="A119" s="482" t="s">
        <v>57</v>
      </c>
      <c r="B119" s="482"/>
      <c r="C119" s="482"/>
      <c r="D119" s="482"/>
      <c r="E119" s="482"/>
      <c r="F119" s="482"/>
      <c r="G119" s="482"/>
      <c r="H119" s="239"/>
      <c r="I119" s="234"/>
      <c r="J119" s="482" t="s">
        <v>58</v>
      </c>
      <c r="K119" s="484"/>
      <c r="L119" s="484"/>
      <c r="M119" s="484"/>
      <c r="N119" s="484"/>
      <c r="P119" s="245"/>
      <c r="Q119" s="235"/>
      <c r="R119" s="482" t="s">
        <v>62</v>
      </c>
      <c r="S119" s="484"/>
      <c r="T119" s="484"/>
      <c r="U119" s="484"/>
      <c r="V119" s="484"/>
    </row>
    <row r="120" spans="1:26" x14ac:dyDescent="0.15">
      <c r="A120" s="227"/>
      <c r="B120" s="230" t="s">
        <v>17</v>
      </c>
      <c r="C120" s="230" t="s">
        <v>42</v>
      </c>
      <c r="D120" s="230" t="s">
        <v>19</v>
      </c>
      <c r="E120" s="230" t="s">
        <v>6</v>
      </c>
      <c r="H120" s="234"/>
      <c r="I120" s="234"/>
      <c r="J120" s="485" t="s">
        <v>59</v>
      </c>
      <c r="K120" s="483"/>
      <c r="L120" s="483"/>
      <c r="M120" s="483"/>
      <c r="N120" s="227" t="s">
        <v>60</v>
      </c>
      <c r="R120" s="485" t="s">
        <v>59</v>
      </c>
      <c r="S120" s="483"/>
      <c r="T120" s="483"/>
      <c r="U120" s="483"/>
      <c r="V120" s="227" t="s">
        <v>60</v>
      </c>
    </row>
    <row r="121" spans="1:26" x14ac:dyDescent="0.15">
      <c r="A121" s="242" t="s">
        <v>33</v>
      </c>
      <c r="B121" s="232">
        <f>SUM(J91:J95,D101:D106,D112:D115)</f>
        <v>62</v>
      </c>
      <c r="C121" s="232">
        <f>SUM(E112:E115,E101:E106,K91:K95)</f>
        <v>50</v>
      </c>
      <c r="D121" s="232">
        <f>SUM(F112:F115,F101:F106,L91:L95)</f>
        <v>485</v>
      </c>
      <c r="E121" s="232">
        <f>SUM(N91:N95,H101:H106,H112:H115)</f>
        <v>3</v>
      </c>
      <c r="H121" s="234"/>
      <c r="I121" s="234"/>
      <c r="J121" s="486" t="s">
        <v>1139</v>
      </c>
      <c r="K121" s="486"/>
      <c r="L121" s="486"/>
      <c r="M121" s="486"/>
      <c r="N121" s="231" t="s">
        <v>374</v>
      </c>
      <c r="R121" s="487" t="s">
        <v>1142</v>
      </c>
      <c r="S121" s="486"/>
      <c r="T121" s="486"/>
      <c r="U121" s="486"/>
      <c r="V121" s="231" t="s">
        <v>374</v>
      </c>
    </row>
    <row r="122" spans="1:26" x14ac:dyDescent="0.15">
      <c r="A122" s="242" t="s">
        <v>43</v>
      </c>
      <c r="B122" s="232">
        <f>SUM(C86)</f>
        <v>577</v>
      </c>
      <c r="C122" s="232">
        <f>SUM(D86)</f>
        <v>378</v>
      </c>
      <c r="D122" s="232">
        <f>SUM(F86)</f>
        <v>4512</v>
      </c>
      <c r="E122" s="232">
        <f>SUM(H86)</f>
        <v>35</v>
      </c>
      <c r="F122" s="230"/>
      <c r="J122" s="486" t="s">
        <v>1140</v>
      </c>
      <c r="K122" s="486"/>
      <c r="L122" s="486"/>
      <c r="M122" s="486"/>
      <c r="N122" s="231" t="s">
        <v>0</v>
      </c>
      <c r="R122" s="487" t="s">
        <v>464</v>
      </c>
      <c r="S122" s="486"/>
      <c r="T122" s="486"/>
      <c r="U122" s="486"/>
      <c r="V122" s="231" t="s">
        <v>373</v>
      </c>
    </row>
    <row r="123" spans="1:26" x14ac:dyDescent="0.15">
      <c r="A123" s="242" t="s">
        <v>65</v>
      </c>
      <c r="B123" s="231"/>
      <c r="F123" s="230"/>
      <c r="J123" s="486" t="s">
        <v>1381</v>
      </c>
      <c r="K123" s="486"/>
      <c r="L123" s="486"/>
      <c r="M123" s="486"/>
      <c r="N123" s="231" t="s">
        <v>373</v>
      </c>
      <c r="R123" s="487" t="s">
        <v>1277</v>
      </c>
      <c r="S123" s="486"/>
      <c r="T123" s="486"/>
      <c r="U123" s="486"/>
      <c r="V123" s="231" t="s">
        <v>373</v>
      </c>
    </row>
    <row r="124" spans="1:26" x14ac:dyDescent="0.15">
      <c r="J124" s="486" t="s">
        <v>1141</v>
      </c>
      <c r="K124" s="486"/>
      <c r="L124" s="486"/>
      <c r="M124" s="486"/>
      <c r="N124" s="231" t="s">
        <v>16</v>
      </c>
      <c r="R124" s="487" t="s">
        <v>1380</v>
      </c>
      <c r="S124" s="486"/>
      <c r="T124" s="486"/>
      <c r="U124" s="486"/>
      <c r="V124" s="231" t="s">
        <v>373</v>
      </c>
    </row>
    <row r="125" spans="1:26" x14ac:dyDescent="0.15">
      <c r="A125" s="227"/>
      <c r="B125" s="230" t="s">
        <v>1</v>
      </c>
      <c r="C125" s="230" t="s">
        <v>4</v>
      </c>
      <c r="D125" s="230" t="s">
        <v>6</v>
      </c>
      <c r="J125" s="486" t="s">
        <v>455</v>
      </c>
      <c r="K125" s="486"/>
      <c r="L125" s="486"/>
      <c r="M125" s="486"/>
      <c r="N125" s="231" t="s">
        <v>373</v>
      </c>
      <c r="R125" s="487"/>
      <c r="S125" s="486"/>
      <c r="T125" s="486"/>
      <c r="U125" s="486"/>
      <c r="V125" s="231"/>
    </row>
    <row r="126" spans="1:26" x14ac:dyDescent="0.15">
      <c r="A126" s="242" t="s">
        <v>56</v>
      </c>
      <c r="B126" s="232">
        <f>SUM(M83:M85,C91:C95,K101:K106,K112:K115)</f>
        <v>123</v>
      </c>
      <c r="C126" s="232">
        <f>SUM(N83:N85,D91:D95,L101:L106,L112:L115)</f>
        <v>871</v>
      </c>
      <c r="D126" s="232">
        <f>SUM(P83:P85,F91:F95,N101:N106,N112:N115)</f>
        <v>8</v>
      </c>
      <c r="J126" s="486" t="s">
        <v>1382</v>
      </c>
      <c r="K126" s="486"/>
      <c r="L126" s="486"/>
      <c r="M126" s="486"/>
      <c r="N126" s="231" t="s">
        <v>373</v>
      </c>
      <c r="R126" s="487"/>
      <c r="S126" s="486"/>
      <c r="T126" s="486"/>
      <c r="U126" s="486"/>
      <c r="V126" s="231"/>
    </row>
    <row r="127" spans="1:26" x14ac:dyDescent="0.15">
      <c r="A127" s="242" t="s">
        <v>65</v>
      </c>
      <c r="B127" s="231"/>
      <c r="J127" s="486" t="s">
        <v>1333</v>
      </c>
      <c r="K127" s="486"/>
      <c r="L127" s="486"/>
      <c r="M127" s="486"/>
      <c r="N127" s="231" t="s">
        <v>373</v>
      </c>
      <c r="R127" s="487"/>
      <c r="S127" s="486"/>
      <c r="T127" s="486"/>
      <c r="U127" s="486"/>
      <c r="V127" s="231"/>
    </row>
    <row r="128" spans="1:26" x14ac:dyDescent="0.15">
      <c r="J128" s="486"/>
      <c r="K128" s="486"/>
      <c r="L128" s="486"/>
      <c r="M128" s="486"/>
      <c r="N128" s="231"/>
      <c r="R128" s="487"/>
      <c r="S128" s="486"/>
      <c r="T128" s="486"/>
      <c r="U128" s="486"/>
      <c r="V128" s="231"/>
    </row>
    <row r="129" spans="1:23" x14ac:dyDescent="0.15">
      <c r="B129" s="230" t="s">
        <v>40</v>
      </c>
      <c r="C129" s="230" t="s">
        <v>41</v>
      </c>
    </row>
    <row r="130" spans="1:23" x14ac:dyDescent="0.15">
      <c r="A130" s="242" t="s">
        <v>39</v>
      </c>
      <c r="B130" s="221">
        <f>B126/(B122+B126)</f>
        <v>0.17571428571428571</v>
      </c>
      <c r="C130" s="221">
        <f>B122/(B122+B126)</f>
        <v>0.82428571428571429</v>
      </c>
      <c r="J130" s="226" t="s">
        <v>61</v>
      </c>
    </row>
    <row r="131" spans="1:23" x14ac:dyDescent="0.15">
      <c r="A131" s="242" t="s">
        <v>64</v>
      </c>
      <c r="B131" s="231"/>
      <c r="C131" s="231"/>
    </row>
    <row r="132" spans="1:23" x14ac:dyDescent="0.15">
      <c r="B132" s="230" t="s">
        <v>40</v>
      </c>
      <c r="C132" s="230" t="s">
        <v>41</v>
      </c>
    </row>
    <row r="139" spans="1:23" x14ac:dyDescent="0.15">
      <c r="A139" s="482" t="s">
        <v>93</v>
      </c>
      <c r="B139" s="482"/>
      <c r="C139" s="482"/>
      <c r="D139" s="482"/>
      <c r="E139" s="482"/>
      <c r="F139" s="482"/>
      <c r="G139" s="482"/>
      <c r="H139" s="482"/>
      <c r="I139" s="482"/>
      <c r="J139" s="482"/>
      <c r="K139" s="482"/>
      <c r="L139" s="482"/>
      <c r="M139" s="482"/>
      <c r="N139" s="482"/>
      <c r="O139" s="482"/>
      <c r="P139" s="482"/>
      <c r="Q139" s="482"/>
      <c r="R139" s="482"/>
      <c r="S139" s="482"/>
      <c r="T139" s="482"/>
      <c r="U139" s="482"/>
      <c r="V139" s="482"/>
      <c r="W139" s="482"/>
    </row>
    <row r="140" spans="1:23" x14ac:dyDescent="0.15">
      <c r="A140" s="228"/>
      <c r="B140" s="228"/>
      <c r="C140" s="228"/>
      <c r="D140" s="228"/>
      <c r="E140" s="228"/>
      <c r="F140" s="228"/>
      <c r="G140" s="228"/>
      <c r="H140" s="228"/>
      <c r="I140" s="228"/>
      <c r="J140" s="228"/>
      <c r="K140" s="228"/>
      <c r="L140" s="228"/>
      <c r="M140" s="228"/>
      <c r="N140" s="228"/>
      <c r="O140" s="228"/>
      <c r="P140" s="228"/>
      <c r="Q140" s="228"/>
      <c r="R140" s="228"/>
      <c r="S140" s="228"/>
      <c r="T140" s="228"/>
      <c r="U140" s="228"/>
      <c r="V140" s="228"/>
      <c r="W140" s="228"/>
    </row>
    <row r="141" spans="1:23" x14ac:dyDescent="0.15">
      <c r="H141" s="488" t="s">
        <v>36</v>
      </c>
      <c r="I141" s="483"/>
      <c r="J141" s="483"/>
      <c r="M141" s="488" t="s">
        <v>37</v>
      </c>
      <c r="N141" s="488"/>
      <c r="O141" s="488"/>
    </row>
    <row r="142" spans="1:23" x14ac:dyDescent="0.15">
      <c r="H142" s="488" t="s">
        <v>38</v>
      </c>
      <c r="I142" s="488"/>
      <c r="J142" s="488"/>
    </row>
    <row r="143" spans="1:23" x14ac:dyDescent="0.15">
      <c r="H143" s="488"/>
      <c r="I143" s="483"/>
      <c r="J143" s="483"/>
    </row>
    <row r="144" spans="1:23" x14ac:dyDescent="0.15">
      <c r="H144" s="488"/>
      <c r="I144" s="483"/>
      <c r="J144" s="483"/>
    </row>
    <row r="145" spans="1:20" x14ac:dyDescent="0.15">
      <c r="D145" s="227" t="s">
        <v>83</v>
      </c>
      <c r="P145" s="227" t="s">
        <v>84</v>
      </c>
    </row>
    <row r="146" spans="1:20" x14ac:dyDescent="0.15">
      <c r="A146" s="230" t="s">
        <v>90</v>
      </c>
      <c r="P146" s="227" t="s">
        <v>90</v>
      </c>
      <c r="S146" s="230" t="s">
        <v>92</v>
      </c>
    </row>
    <row r="147" spans="1:20" x14ac:dyDescent="0.15">
      <c r="A147" s="242" t="s">
        <v>79</v>
      </c>
      <c r="B147" s="217" t="s">
        <v>89</v>
      </c>
      <c r="C147" s="217" t="s">
        <v>2</v>
      </c>
      <c r="D147" s="217" t="s">
        <v>3</v>
      </c>
      <c r="E147" s="217" t="s">
        <v>19</v>
      </c>
      <c r="F147" s="217" t="s">
        <v>6</v>
      </c>
      <c r="G147" s="217" t="s">
        <v>76</v>
      </c>
      <c r="H147" s="217" t="s">
        <v>10</v>
      </c>
      <c r="I147" s="217" t="s">
        <v>19</v>
      </c>
      <c r="J147" s="217" t="s">
        <v>77</v>
      </c>
      <c r="K147" s="217" t="s">
        <v>6</v>
      </c>
      <c r="L147" s="217" t="s">
        <v>14</v>
      </c>
      <c r="O147" s="217" t="s">
        <v>85</v>
      </c>
      <c r="P147" s="217" t="s">
        <v>86</v>
      </c>
      <c r="Q147" s="217" t="s">
        <v>87</v>
      </c>
      <c r="S147" s="222" t="s">
        <v>40</v>
      </c>
      <c r="T147" s="222" t="s">
        <v>41</v>
      </c>
    </row>
    <row r="148" spans="1:20" x14ac:dyDescent="0.15">
      <c r="A148" s="231" t="s">
        <v>44</v>
      </c>
      <c r="B148" s="243">
        <f>AVERAGE(B158,B168)</f>
        <v>617</v>
      </c>
      <c r="C148" s="243">
        <f>AVERAGE(C158,C168)</f>
        <v>389.5</v>
      </c>
      <c r="D148" s="220">
        <f>C148/B148</f>
        <v>0.63128038897893035</v>
      </c>
      <c r="E148" s="243">
        <f>AVERAGE(E158,E168)</f>
        <v>4387</v>
      </c>
      <c r="F148" s="243">
        <f t="shared" ref="F148:I148" si="120">AVERAGE(F158,F168)</f>
        <v>35.5</v>
      </c>
      <c r="G148" s="243">
        <f t="shared" si="120"/>
        <v>15</v>
      </c>
      <c r="H148" s="243">
        <f t="shared" si="120"/>
        <v>134</v>
      </c>
      <c r="I148" s="243">
        <f t="shared" si="120"/>
        <v>780</v>
      </c>
      <c r="J148" s="246">
        <f>I148/H148</f>
        <v>5.8208955223880601</v>
      </c>
      <c r="K148" s="243">
        <f>AVERAGE(K158,K168)</f>
        <v>7</v>
      </c>
      <c r="L148" s="232">
        <f>((E148*0.05)+(F148*4)+(G148*-1)+(I148*0.1)+(K148*6))</f>
        <v>466.35</v>
      </c>
      <c r="O148" s="220">
        <f>(B148+H148)/(B150+F150+B152+F152+B154+F154+B148+H148)</f>
        <v>0.45336552973136129</v>
      </c>
      <c r="P148" s="221">
        <f>B148/(B148+F150+F152+F154)</f>
        <v>0.5105502689284237</v>
      </c>
      <c r="Q148" s="221">
        <f>H148/(H148+B150+B152+B154)</f>
        <v>0.29910714285714285</v>
      </c>
      <c r="S148" s="221">
        <f>(H148+B150+B152+B154)/(H148+B150+B152+B154+B148)</f>
        <v>0.42065727699530514</v>
      </c>
      <c r="T148" s="221">
        <f>B148/(B148+H148+B150+B152+B154)</f>
        <v>0.5793427230046948</v>
      </c>
    </row>
    <row r="149" spans="1:20" x14ac:dyDescent="0.15">
      <c r="A149" s="242" t="s">
        <v>80</v>
      </c>
      <c r="B149" s="217" t="s">
        <v>10</v>
      </c>
      <c r="C149" s="217" t="s">
        <v>19</v>
      </c>
      <c r="D149" s="217" t="s">
        <v>77</v>
      </c>
      <c r="E149" s="217" t="s">
        <v>6</v>
      </c>
      <c r="F149" s="217" t="s">
        <v>17</v>
      </c>
      <c r="G149" s="217" t="s">
        <v>18</v>
      </c>
      <c r="H149" s="217" t="s">
        <v>19</v>
      </c>
      <c r="I149" s="217" t="s">
        <v>78</v>
      </c>
      <c r="J149" s="217" t="s">
        <v>6</v>
      </c>
      <c r="K149" s="217" t="s">
        <v>14</v>
      </c>
      <c r="L149" s="243" t="s">
        <v>91</v>
      </c>
      <c r="O149" s="222" t="s">
        <v>85</v>
      </c>
      <c r="P149" s="222" t="s">
        <v>87</v>
      </c>
      <c r="Q149" s="222" t="s">
        <v>88</v>
      </c>
    </row>
    <row r="150" spans="1:20" x14ac:dyDescent="0.15">
      <c r="A150" s="231" t="s">
        <v>44</v>
      </c>
      <c r="B150" s="247">
        <f>AVERAGE(B160,B170)</f>
        <v>303.5</v>
      </c>
      <c r="C150" s="247">
        <f>AVERAGE(C160,C170)</f>
        <v>1391</v>
      </c>
      <c r="D150" s="246">
        <f>C150/B150</f>
        <v>4.5831960461285011</v>
      </c>
      <c r="E150" s="247">
        <f>AVERAGE(E160,E170)</f>
        <v>9.5</v>
      </c>
      <c r="F150" s="247">
        <f>AVERAGE(F160,F170)</f>
        <v>104</v>
      </c>
      <c r="G150" s="247">
        <f t="shared" ref="G150:H150" si="121">AVERAGE(G160,G170)</f>
        <v>76.5</v>
      </c>
      <c r="H150" s="247">
        <f t="shared" si="121"/>
        <v>568</v>
      </c>
      <c r="I150" s="246">
        <f>H150/G150</f>
        <v>7.4248366013071898</v>
      </c>
      <c r="J150" s="243">
        <f>AVERAGE(J160,J170)</f>
        <v>4</v>
      </c>
      <c r="K150" s="232">
        <f>(C150*0.1)+(E150*6)+(H150*0.1)+(J150*6)</f>
        <v>276.89999999999998</v>
      </c>
      <c r="L150" s="232">
        <f>(C150*0.1)+(E150*6)+(G150*1)+(H150*0.1)+(J150*6)</f>
        <v>353.40000000000003</v>
      </c>
      <c r="O150" s="220">
        <f>(B150+F150)/(B150+F150+B152+F152+B154+F154+B148+H148)</f>
        <v>0.24600060368246301</v>
      </c>
      <c r="P150" s="221">
        <f>B150/(H148+B150+B152+B154)</f>
        <v>0.6774553571428571</v>
      </c>
      <c r="Q150" s="221">
        <f>F150/(F150+F152+F154)</f>
        <v>0.17582417582417584</v>
      </c>
    </row>
    <row r="151" spans="1:20" x14ac:dyDescent="0.15">
      <c r="A151" s="242" t="s">
        <v>81</v>
      </c>
      <c r="B151" s="217" t="s">
        <v>10</v>
      </c>
      <c r="C151" s="217" t="s">
        <v>19</v>
      </c>
      <c r="D151" s="217" t="s">
        <v>77</v>
      </c>
      <c r="E151" s="217" t="s">
        <v>6</v>
      </c>
      <c r="F151" s="217" t="s">
        <v>17</v>
      </c>
      <c r="G151" s="217" t="s">
        <v>18</v>
      </c>
      <c r="H151" s="217" t="s">
        <v>19</v>
      </c>
      <c r="I151" s="217" t="s">
        <v>78</v>
      </c>
      <c r="J151" s="217" t="s">
        <v>6</v>
      </c>
      <c r="K151" s="217" t="s">
        <v>14</v>
      </c>
      <c r="L151" s="243" t="s">
        <v>91</v>
      </c>
      <c r="O151" s="222" t="s">
        <v>85</v>
      </c>
      <c r="P151" s="222" t="s">
        <v>87</v>
      </c>
      <c r="Q151" s="222" t="s">
        <v>88</v>
      </c>
    </row>
    <row r="152" spans="1:20" x14ac:dyDescent="0.15">
      <c r="A152" s="231" t="s">
        <v>44</v>
      </c>
      <c r="B152" s="243">
        <f>AVERAGE(B162,B172)</f>
        <v>10.5</v>
      </c>
      <c r="C152" s="243">
        <f>AVERAGE(C162,C172)</f>
        <v>65</v>
      </c>
      <c r="D152" s="246">
        <f>C152/B152</f>
        <v>6.1904761904761907</v>
      </c>
      <c r="E152" s="243">
        <f>AVERAGE(E162,E172)</f>
        <v>1</v>
      </c>
      <c r="F152" s="243">
        <f t="shared" ref="F152:H152" si="122">AVERAGE(F162,F172)</f>
        <v>405.5</v>
      </c>
      <c r="G152" s="243">
        <f t="shared" si="122"/>
        <v>255.5</v>
      </c>
      <c r="H152" s="243">
        <f t="shared" si="122"/>
        <v>3199.5</v>
      </c>
      <c r="I152" s="246">
        <f>H152/G152</f>
        <v>12.522504892367905</v>
      </c>
      <c r="J152" s="243">
        <f>AVERAGE(J162,J172)</f>
        <v>18</v>
      </c>
      <c r="K152" s="232">
        <f>(C152*0.1)+(E152*6)+(H152*0.1)+(J152*6)</f>
        <v>440.45000000000005</v>
      </c>
      <c r="L152" s="232">
        <f>(C152*0.1)+(E152*6)+(G152*1)+(H152*0.1)+(J152*6)</f>
        <v>695.95</v>
      </c>
      <c r="O152" s="220">
        <f>(B152+F152)/(B150+F150+B152+F152+B154+F154+B148+H148)</f>
        <v>0.25113190461817086</v>
      </c>
      <c r="P152" s="221">
        <f>B152/(B150+H148+B152+B154)</f>
        <v>2.34375E-2</v>
      </c>
      <c r="Q152" s="221">
        <f>F152/(F152+F150+F154)</f>
        <v>0.68554522400676243</v>
      </c>
    </row>
    <row r="153" spans="1:20" x14ac:dyDescent="0.15">
      <c r="A153" s="242" t="s">
        <v>82</v>
      </c>
      <c r="B153" s="217" t="s">
        <v>10</v>
      </c>
      <c r="C153" s="217" t="s">
        <v>19</v>
      </c>
      <c r="D153" s="217" t="s">
        <v>77</v>
      </c>
      <c r="E153" s="217" t="s">
        <v>6</v>
      </c>
      <c r="F153" s="217" t="s">
        <v>17</v>
      </c>
      <c r="G153" s="217" t="s">
        <v>18</v>
      </c>
      <c r="H153" s="217" t="s">
        <v>19</v>
      </c>
      <c r="I153" s="217" t="s">
        <v>78</v>
      </c>
      <c r="J153" s="217" t="s">
        <v>6</v>
      </c>
      <c r="K153" s="217" t="s">
        <v>14</v>
      </c>
      <c r="L153" s="243" t="s">
        <v>91</v>
      </c>
      <c r="O153" s="222" t="s">
        <v>85</v>
      </c>
      <c r="P153" s="222" t="s">
        <v>87</v>
      </c>
      <c r="Q153" s="222" t="s">
        <v>88</v>
      </c>
    </row>
    <row r="154" spans="1:20" x14ac:dyDescent="0.15">
      <c r="A154" s="231" t="s">
        <v>44</v>
      </c>
      <c r="B154" s="243">
        <f>AVERAGE(B164,B174)</f>
        <v>0</v>
      </c>
      <c r="C154" s="243">
        <f>AVERAGE(C164,C174)</f>
        <v>0</v>
      </c>
      <c r="D154" s="243" t="e">
        <f>C154/B154</f>
        <v>#DIV/0!</v>
      </c>
      <c r="E154" s="243">
        <f>AVERAGE(E164,E174)</f>
        <v>0</v>
      </c>
      <c r="F154" s="243">
        <f>AVERAGE(F164,F174)</f>
        <v>82</v>
      </c>
      <c r="G154" s="243">
        <f t="shared" ref="G154:H154" si="123">AVERAGE(G164,G174)</f>
        <v>57.5</v>
      </c>
      <c r="H154" s="243">
        <f t="shared" si="123"/>
        <v>619.5</v>
      </c>
      <c r="I154" s="246">
        <f>H154/G154</f>
        <v>10.773913043478261</v>
      </c>
      <c r="J154" s="243">
        <f>AVERAGE(J164,J174)</f>
        <v>8.5</v>
      </c>
      <c r="K154" s="232">
        <f>(C154*0.1)+(E154*6)+(H154*0.1)+(J154*6)</f>
        <v>112.95</v>
      </c>
      <c r="L154" s="232">
        <f>(C154*0.1)+(E154*6)+(G154*1)+(H154*0.1)+(J154*6)</f>
        <v>170.45</v>
      </c>
      <c r="O154" s="220">
        <f>(B154+F154)/(B150+F150+B152+F152+B154+F154+B148+H148)</f>
        <v>4.9501961968004826E-2</v>
      </c>
      <c r="P154" s="223">
        <f>B154/(B154+B152+B150+H148)</f>
        <v>0</v>
      </c>
      <c r="Q154" s="221">
        <f>F154/(F154+F152+F150)</f>
        <v>0.1386306001690617</v>
      </c>
    </row>
    <row r="155" spans="1:20" x14ac:dyDescent="0.15">
      <c r="B155" s="248"/>
      <c r="C155" s="248"/>
      <c r="D155" s="248"/>
      <c r="E155" s="248"/>
      <c r="F155" s="248"/>
      <c r="G155" s="248"/>
      <c r="H155" s="248"/>
      <c r="I155" s="248"/>
      <c r="J155" s="248"/>
      <c r="K155" s="248"/>
      <c r="L155" s="249"/>
      <c r="P155" s="227"/>
    </row>
    <row r="156" spans="1:20" x14ac:dyDescent="0.15">
      <c r="A156" s="230">
        <v>2022</v>
      </c>
      <c r="P156" s="227">
        <v>2020</v>
      </c>
      <c r="S156" s="230" t="s">
        <v>92</v>
      </c>
    </row>
    <row r="157" spans="1:20" x14ac:dyDescent="0.15">
      <c r="A157" s="242" t="s">
        <v>79</v>
      </c>
      <c r="B157" s="217" t="s">
        <v>89</v>
      </c>
      <c r="C157" s="217" t="s">
        <v>2</v>
      </c>
      <c r="D157" s="217" t="s">
        <v>3</v>
      </c>
      <c r="E157" s="217" t="s">
        <v>19</v>
      </c>
      <c r="F157" s="217" t="s">
        <v>6</v>
      </c>
      <c r="G157" s="217" t="s">
        <v>76</v>
      </c>
      <c r="H157" s="217" t="s">
        <v>10</v>
      </c>
      <c r="I157" s="217" t="s">
        <v>19</v>
      </c>
      <c r="J157" s="217" t="s">
        <v>77</v>
      </c>
      <c r="K157" s="217" t="s">
        <v>6</v>
      </c>
      <c r="L157" s="217" t="s">
        <v>14</v>
      </c>
      <c r="O157" s="217" t="s">
        <v>85</v>
      </c>
      <c r="P157" s="217" t="s">
        <v>86</v>
      </c>
      <c r="Q157" s="217" t="s">
        <v>87</v>
      </c>
      <c r="S157" s="222" t="s">
        <v>40</v>
      </c>
      <c r="T157" s="222" t="s">
        <v>41</v>
      </c>
    </row>
    <row r="158" spans="1:20" x14ac:dyDescent="0.15">
      <c r="A158" s="231" t="s">
        <v>44</v>
      </c>
      <c r="B158" s="243">
        <v>580</v>
      </c>
      <c r="C158" s="243">
        <v>364</v>
      </c>
      <c r="D158" s="220">
        <f>C158/B158</f>
        <v>0.62758620689655176</v>
      </c>
      <c r="E158" s="243">
        <v>4324</v>
      </c>
      <c r="F158" s="243">
        <v>35</v>
      </c>
      <c r="G158" s="243">
        <v>14</v>
      </c>
      <c r="H158" s="243">
        <v>131</v>
      </c>
      <c r="I158" s="243">
        <v>776</v>
      </c>
      <c r="J158" s="246">
        <f>I158/H158</f>
        <v>5.9236641221374047</v>
      </c>
      <c r="K158" s="243">
        <v>7</v>
      </c>
      <c r="L158" s="232">
        <f>((E158*0.05)+(F158*4)+(G158*-1)+(I158*0.1)+(K158*6))</f>
        <v>461.80000000000007</v>
      </c>
      <c r="O158" s="220">
        <f>(B158+H158)/(B160+F160+B162+F162+B164+F164+B158+H158)</f>
        <v>0.4514285714285714</v>
      </c>
      <c r="P158" s="221">
        <f>B158/(B158+F160+F162+F164)</f>
        <v>0.50877192982456143</v>
      </c>
      <c r="Q158" s="221">
        <f>H158/(H158+B160+B162+B164)</f>
        <v>0.30114942528735633</v>
      </c>
      <c r="S158" s="221">
        <f>(H158+B160+B162+B164)/(H158+B160+B162+B164+B158)</f>
        <v>0.42857142857142855</v>
      </c>
      <c r="T158" s="221">
        <f>B158/(B158+H158+B160+B162+B164)</f>
        <v>0.5714285714285714</v>
      </c>
    </row>
    <row r="159" spans="1:20" x14ac:dyDescent="0.15">
      <c r="A159" s="242" t="s">
        <v>80</v>
      </c>
      <c r="B159" s="217" t="s">
        <v>10</v>
      </c>
      <c r="C159" s="217" t="s">
        <v>19</v>
      </c>
      <c r="D159" s="217" t="s">
        <v>77</v>
      </c>
      <c r="E159" s="217" t="s">
        <v>6</v>
      </c>
      <c r="F159" s="217" t="s">
        <v>17</v>
      </c>
      <c r="G159" s="217" t="s">
        <v>18</v>
      </c>
      <c r="H159" s="217" t="s">
        <v>19</v>
      </c>
      <c r="I159" s="217" t="s">
        <v>78</v>
      </c>
      <c r="J159" s="217" t="s">
        <v>6</v>
      </c>
      <c r="K159" s="217" t="s">
        <v>14</v>
      </c>
      <c r="L159" s="217" t="s">
        <v>91</v>
      </c>
      <c r="O159" s="222" t="s">
        <v>85</v>
      </c>
      <c r="P159" s="222" t="s">
        <v>87</v>
      </c>
      <c r="Q159" s="222" t="s">
        <v>88</v>
      </c>
    </row>
    <row r="160" spans="1:20" x14ac:dyDescent="0.15">
      <c r="A160" s="231" t="s">
        <v>44</v>
      </c>
      <c r="B160" s="243">
        <v>294</v>
      </c>
      <c r="C160" s="243">
        <v>1439</v>
      </c>
      <c r="D160" s="246">
        <f>C160/B160</f>
        <v>4.8945578231292517</v>
      </c>
      <c r="E160" s="243">
        <v>7</v>
      </c>
      <c r="F160" s="243">
        <v>112</v>
      </c>
      <c r="G160" s="243">
        <v>80</v>
      </c>
      <c r="H160" s="243">
        <v>616</v>
      </c>
      <c r="I160" s="246">
        <f>H160/G160</f>
        <v>7.7</v>
      </c>
      <c r="J160" s="243">
        <v>4</v>
      </c>
      <c r="K160" s="232">
        <f>(C160*0.1)+(E160*6)+(H160*0.1)+(J160*6)</f>
        <v>271.5</v>
      </c>
      <c r="L160" s="232">
        <f>(C160*0.1)+(E160*6)+(G160*1)+(H160*0.1)+(J160*6)</f>
        <v>351.5</v>
      </c>
      <c r="O160" s="220">
        <f>(B160+F160)/(B160+F160+B162+F162+B164+F164+B158+H158)</f>
        <v>0.25777777777777777</v>
      </c>
      <c r="P160" s="221">
        <f>B160/(H158+B160+B162+B164)</f>
        <v>0.67586206896551726</v>
      </c>
      <c r="Q160" s="221">
        <f>F160/(F160+F162+F164)</f>
        <v>0.2</v>
      </c>
    </row>
    <row r="161" spans="1:20" x14ac:dyDescent="0.15">
      <c r="A161" s="242" t="s">
        <v>81</v>
      </c>
      <c r="B161" s="217" t="s">
        <v>10</v>
      </c>
      <c r="C161" s="217" t="s">
        <v>19</v>
      </c>
      <c r="D161" s="217" t="s">
        <v>77</v>
      </c>
      <c r="E161" s="217" t="s">
        <v>6</v>
      </c>
      <c r="F161" s="217" t="s">
        <v>17</v>
      </c>
      <c r="G161" s="217" t="s">
        <v>18</v>
      </c>
      <c r="H161" s="217" t="s">
        <v>19</v>
      </c>
      <c r="I161" s="217" t="s">
        <v>78</v>
      </c>
      <c r="J161" s="217" t="s">
        <v>6</v>
      </c>
      <c r="K161" s="217" t="s">
        <v>14</v>
      </c>
      <c r="L161" s="217" t="s">
        <v>91</v>
      </c>
      <c r="O161" s="222" t="s">
        <v>85</v>
      </c>
      <c r="P161" s="222" t="s">
        <v>87</v>
      </c>
      <c r="Q161" s="222" t="s">
        <v>88</v>
      </c>
    </row>
    <row r="162" spans="1:20" x14ac:dyDescent="0.15">
      <c r="A162" s="231" t="s">
        <v>44</v>
      </c>
      <c r="B162" s="243">
        <v>10</v>
      </c>
      <c r="C162" s="243">
        <v>52</v>
      </c>
      <c r="D162" s="243">
        <f>C162/B162</f>
        <v>5.2</v>
      </c>
      <c r="E162" s="243">
        <v>1</v>
      </c>
      <c r="F162" s="243">
        <v>367</v>
      </c>
      <c r="G162" s="243">
        <v>227</v>
      </c>
      <c r="H162" s="243">
        <v>3100</v>
      </c>
      <c r="I162" s="246">
        <f>H162/G162</f>
        <v>13.656387665198238</v>
      </c>
      <c r="J162" s="243">
        <v>14</v>
      </c>
      <c r="K162" s="232">
        <f>(C162*0.1)+(E162*6)+(H162*0.1)+(J162*6)</f>
        <v>405.2</v>
      </c>
      <c r="L162" s="232">
        <f>(C162*0.1)+(E162*6)+(G162*1)+(H162*0.1)+(J162*6)</f>
        <v>632.20000000000005</v>
      </c>
      <c r="O162" s="220">
        <f>(B162+F162)/(B160+F160+B162+F162+B164+F164+B158+H158)</f>
        <v>0.23936507936507936</v>
      </c>
      <c r="P162" s="221">
        <f>B162/(B160+H158+B162+B164)</f>
        <v>2.2988505747126436E-2</v>
      </c>
      <c r="Q162" s="221">
        <f>F162/(F162+F160+F164)</f>
        <v>0.65535714285714286</v>
      </c>
    </row>
    <row r="163" spans="1:20" x14ac:dyDescent="0.15">
      <c r="A163" s="242" t="s">
        <v>82</v>
      </c>
      <c r="B163" s="217" t="s">
        <v>10</v>
      </c>
      <c r="C163" s="217" t="s">
        <v>19</v>
      </c>
      <c r="D163" s="217" t="s">
        <v>77</v>
      </c>
      <c r="E163" s="217" t="s">
        <v>6</v>
      </c>
      <c r="F163" s="217" t="s">
        <v>17</v>
      </c>
      <c r="G163" s="217" t="s">
        <v>18</v>
      </c>
      <c r="H163" s="217" t="s">
        <v>19</v>
      </c>
      <c r="I163" s="217" t="s">
        <v>78</v>
      </c>
      <c r="J163" s="217" t="s">
        <v>6</v>
      </c>
      <c r="K163" s="217" t="s">
        <v>14</v>
      </c>
      <c r="L163" s="217" t="s">
        <v>91</v>
      </c>
      <c r="O163" s="222" t="s">
        <v>85</v>
      </c>
      <c r="P163" s="222" t="s">
        <v>87</v>
      </c>
      <c r="Q163" s="222" t="s">
        <v>88</v>
      </c>
    </row>
    <row r="164" spans="1:20" x14ac:dyDescent="0.15">
      <c r="A164" s="231" t="s">
        <v>44</v>
      </c>
      <c r="B164" s="243">
        <v>0</v>
      </c>
      <c r="C164" s="243">
        <v>0</v>
      </c>
      <c r="D164" s="243" t="e">
        <f>C164/B164</f>
        <v>#DIV/0!</v>
      </c>
      <c r="E164" s="243">
        <v>0</v>
      </c>
      <c r="F164" s="243">
        <v>81</v>
      </c>
      <c r="G164" s="243">
        <v>57</v>
      </c>
      <c r="H164" s="243">
        <v>608</v>
      </c>
      <c r="I164" s="246">
        <f>H164/G164</f>
        <v>10.666666666666666</v>
      </c>
      <c r="J164" s="243">
        <v>7</v>
      </c>
      <c r="K164" s="232">
        <f>(C164*0.1)+(E164*6)+(H164*0.1)+(J164*6)</f>
        <v>102.80000000000001</v>
      </c>
      <c r="L164" s="232">
        <f>(C164*0.1)+(E164*6)+(G164*1)+(H164*0.1)+(J164*6)</f>
        <v>159.80000000000001</v>
      </c>
      <c r="O164" s="220">
        <f>(B164+F164)/(B160+F160+B162+F162+B164+F164+B158+H158)</f>
        <v>5.1428571428571428E-2</v>
      </c>
      <c r="P164" s="223">
        <f>B164/(B164+B162+B160+H158)</f>
        <v>0</v>
      </c>
      <c r="Q164" s="221">
        <f>F164/(F164+F162+F160)</f>
        <v>0.14464285714285716</v>
      </c>
    </row>
    <row r="166" spans="1:20" x14ac:dyDescent="0.15">
      <c r="A166" s="230">
        <v>2021</v>
      </c>
      <c r="P166" s="227">
        <v>2021</v>
      </c>
      <c r="S166" s="230" t="s">
        <v>92</v>
      </c>
    </row>
    <row r="167" spans="1:20" x14ac:dyDescent="0.15">
      <c r="A167" s="242" t="s">
        <v>79</v>
      </c>
      <c r="B167" s="217" t="s">
        <v>89</v>
      </c>
      <c r="C167" s="217" t="s">
        <v>2</v>
      </c>
      <c r="D167" s="217" t="s">
        <v>3</v>
      </c>
      <c r="E167" s="217" t="s">
        <v>19</v>
      </c>
      <c r="F167" s="217" t="s">
        <v>6</v>
      </c>
      <c r="G167" s="217" t="s">
        <v>76</v>
      </c>
      <c r="H167" s="217" t="s">
        <v>10</v>
      </c>
      <c r="I167" s="217" t="s">
        <v>19</v>
      </c>
      <c r="J167" s="217" t="s">
        <v>77</v>
      </c>
      <c r="K167" s="217" t="s">
        <v>6</v>
      </c>
      <c r="L167" s="217" t="s">
        <v>14</v>
      </c>
      <c r="O167" s="217" t="s">
        <v>85</v>
      </c>
      <c r="P167" s="217" t="s">
        <v>86</v>
      </c>
      <c r="Q167" s="217" t="s">
        <v>87</v>
      </c>
      <c r="S167" s="222" t="s">
        <v>40</v>
      </c>
      <c r="T167" s="222" t="s">
        <v>41</v>
      </c>
    </row>
    <row r="168" spans="1:20" x14ac:dyDescent="0.15">
      <c r="A168" s="231" t="s">
        <v>44</v>
      </c>
      <c r="B168" s="243">
        <v>654</v>
      </c>
      <c r="C168" s="243">
        <v>415</v>
      </c>
      <c r="D168" s="220">
        <f>C168/B168</f>
        <v>0.63455657492354745</v>
      </c>
      <c r="E168" s="243">
        <v>4450</v>
      </c>
      <c r="F168" s="243">
        <v>36</v>
      </c>
      <c r="G168" s="243">
        <v>16</v>
      </c>
      <c r="H168" s="243">
        <v>137</v>
      </c>
      <c r="I168" s="243">
        <v>784</v>
      </c>
      <c r="J168" s="243">
        <f>I168/H168</f>
        <v>5.7226277372262775</v>
      </c>
      <c r="K168" s="243">
        <v>7</v>
      </c>
      <c r="L168" s="232">
        <f>((E168*0.05)+(F168*4)+(G168*-1)+(I168*0.1)+(K168*6))</f>
        <v>470.9</v>
      </c>
      <c r="O168" s="220">
        <f>(B168+H168)/(B170+F170+B172+F172+B174+F174+B168+H168)</f>
        <v>0.45512082853855007</v>
      </c>
      <c r="P168" s="221">
        <f>B168/(B168+F170+F172+F174)</f>
        <v>0.51213782302270949</v>
      </c>
      <c r="Q168" s="221">
        <f>H168/(H168+B170+B172+B174)</f>
        <v>0.29718004338394793</v>
      </c>
      <c r="S168" s="221">
        <f>(H168+B170+B172+B174)/(H168+B170+B172+B174+B168)</f>
        <v>0.41345291479820628</v>
      </c>
      <c r="T168" s="221">
        <f>B168/(B168+H168+B170+B172+B174)</f>
        <v>0.58654708520179377</v>
      </c>
    </row>
    <row r="169" spans="1:20" x14ac:dyDescent="0.15">
      <c r="A169" s="242" t="s">
        <v>80</v>
      </c>
      <c r="B169" s="217" t="s">
        <v>10</v>
      </c>
      <c r="C169" s="217" t="s">
        <v>19</v>
      </c>
      <c r="D169" s="217" t="s">
        <v>77</v>
      </c>
      <c r="E169" s="217" t="s">
        <v>6</v>
      </c>
      <c r="F169" s="217" t="s">
        <v>17</v>
      </c>
      <c r="G169" s="217" t="s">
        <v>18</v>
      </c>
      <c r="H169" s="217" t="s">
        <v>19</v>
      </c>
      <c r="I169" s="217" t="s">
        <v>78</v>
      </c>
      <c r="J169" s="217" t="s">
        <v>6</v>
      </c>
      <c r="K169" s="217" t="s">
        <v>14</v>
      </c>
      <c r="L169" s="217" t="s">
        <v>91</v>
      </c>
      <c r="O169" s="222" t="s">
        <v>85</v>
      </c>
      <c r="P169" s="222" t="s">
        <v>87</v>
      </c>
      <c r="Q169" s="222" t="s">
        <v>88</v>
      </c>
    </row>
    <row r="170" spans="1:20" x14ac:dyDescent="0.15">
      <c r="A170" s="231" t="s">
        <v>44</v>
      </c>
      <c r="B170" s="243">
        <v>313</v>
      </c>
      <c r="C170" s="243">
        <v>1343</v>
      </c>
      <c r="D170" s="246">
        <f>C170/B170</f>
        <v>4.2907348242811505</v>
      </c>
      <c r="E170" s="243">
        <v>12</v>
      </c>
      <c r="F170" s="243">
        <v>96</v>
      </c>
      <c r="G170" s="243">
        <v>73</v>
      </c>
      <c r="H170" s="243">
        <v>520</v>
      </c>
      <c r="I170" s="246">
        <f>H170/G170</f>
        <v>7.1232876712328768</v>
      </c>
      <c r="J170" s="243">
        <v>4</v>
      </c>
      <c r="K170" s="232">
        <f>(C170*0.1)+(E170*6)+(H170*0.1)+(J170*6)</f>
        <v>282.3</v>
      </c>
      <c r="L170" s="232">
        <f>(C170*0.1)+(E170*6)+(G170*1)+(H170*0.1)+(J170*6)</f>
        <v>355.3</v>
      </c>
      <c r="O170" s="220">
        <f>(B170+F170)/(B170+F170+B172+F172+B174+F174+B168+H168)</f>
        <v>0.23532796317606444</v>
      </c>
      <c r="P170" s="221">
        <f>B170/(H168+B170+B172+B174)</f>
        <v>0.67895878524945774</v>
      </c>
      <c r="Q170" s="221">
        <f>F170/(F170+F172+F174)</f>
        <v>0.15409309791332262</v>
      </c>
    </row>
    <row r="171" spans="1:20" x14ac:dyDescent="0.15">
      <c r="A171" s="242" t="s">
        <v>81</v>
      </c>
      <c r="B171" s="217" t="s">
        <v>10</v>
      </c>
      <c r="C171" s="217" t="s">
        <v>19</v>
      </c>
      <c r="D171" s="217" t="s">
        <v>77</v>
      </c>
      <c r="E171" s="217" t="s">
        <v>6</v>
      </c>
      <c r="F171" s="217" t="s">
        <v>17</v>
      </c>
      <c r="G171" s="217" t="s">
        <v>18</v>
      </c>
      <c r="H171" s="217" t="s">
        <v>19</v>
      </c>
      <c r="I171" s="217" t="s">
        <v>78</v>
      </c>
      <c r="J171" s="217" t="s">
        <v>6</v>
      </c>
      <c r="K171" s="217" t="s">
        <v>14</v>
      </c>
      <c r="L171" s="217" t="s">
        <v>91</v>
      </c>
      <c r="O171" s="222" t="s">
        <v>85</v>
      </c>
      <c r="P171" s="222" t="s">
        <v>87</v>
      </c>
      <c r="Q171" s="222" t="s">
        <v>88</v>
      </c>
    </row>
    <row r="172" spans="1:20" x14ac:dyDescent="0.15">
      <c r="A172" s="231" t="s">
        <v>44</v>
      </c>
      <c r="B172" s="243">
        <v>11</v>
      </c>
      <c r="C172" s="243">
        <v>78</v>
      </c>
      <c r="D172" s="246">
        <f>C172/B172</f>
        <v>7.0909090909090908</v>
      </c>
      <c r="E172" s="243">
        <v>1</v>
      </c>
      <c r="F172" s="243">
        <v>444</v>
      </c>
      <c r="G172" s="243">
        <v>284</v>
      </c>
      <c r="H172" s="243">
        <v>3299</v>
      </c>
      <c r="I172" s="246">
        <f>H172/G172</f>
        <v>11.616197183098592</v>
      </c>
      <c r="J172" s="243">
        <v>22</v>
      </c>
      <c r="K172" s="232">
        <f>(C172*0.1)+(E172*6)+(H172*0.1)+(J172*6)</f>
        <v>475.70000000000005</v>
      </c>
      <c r="L172" s="232">
        <f>(C172*0.1)+(E172*6)+(G172*1)+(H172*0.1)+(J172*6)</f>
        <v>759.7</v>
      </c>
      <c r="O172" s="220">
        <f>(B172+F172)/(B170+F170+B172+F172+B174+F174+B168+H168)</f>
        <v>0.26179516685845799</v>
      </c>
      <c r="P172" s="221">
        <f>B172/(B170+H168+B172+B174)</f>
        <v>2.3861171366594359E-2</v>
      </c>
      <c r="Q172" s="221">
        <f>F172/(F172+F170+F174)</f>
        <v>0.7126805778491172</v>
      </c>
    </row>
    <row r="173" spans="1:20" x14ac:dyDescent="0.15">
      <c r="A173" s="242" t="s">
        <v>82</v>
      </c>
      <c r="B173" s="217" t="s">
        <v>10</v>
      </c>
      <c r="C173" s="217" t="s">
        <v>19</v>
      </c>
      <c r="D173" s="217" t="s">
        <v>77</v>
      </c>
      <c r="E173" s="217" t="s">
        <v>6</v>
      </c>
      <c r="F173" s="217" t="s">
        <v>17</v>
      </c>
      <c r="G173" s="217" t="s">
        <v>18</v>
      </c>
      <c r="H173" s="217" t="s">
        <v>19</v>
      </c>
      <c r="I173" s="217" t="s">
        <v>78</v>
      </c>
      <c r="J173" s="217" t="s">
        <v>6</v>
      </c>
      <c r="K173" s="217" t="s">
        <v>14</v>
      </c>
      <c r="L173" s="217" t="s">
        <v>91</v>
      </c>
      <c r="O173" s="222" t="s">
        <v>85</v>
      </c>
      <c r="P173" s="222" t="s">
        <v>87</v>
      </c>
      <c r="Q173" s="222" t="s">
        <v>88</v>
      </c>
    </row>
    <row r="174" spans="1:20" x14ac:dyDescent="0.15">
      <c r="A174" s="231" t="s">
        <v>44</v>
      </c>
      <c r="B174" s="243">
        <v>0</v>
      </c>
      <c r="C174" s="243">
        <v>0</v>
      </c>
      <c r="D174" s="243" t="e">
        <f>C174/B174</f>
        <v>#DIV/0!</v>
      </c>
      <c r="E174" s="243">
        <v>0</v>
      </c>
      <c r="F174" s="243">
        <v>83</v>
      </c>
      <c r="G174" s="243">
        <v>58</v>
      </c>
      <c r="H174" s="243">
        <v>631</v>
      </c>
      <c r="I174" s="246">
        <f>H174/G174</f>
        <v>10.879310344827585</v>
      </c>
      <c r="J174" s="243">
        <v>10</v>
      </c>
      <c r="K174" s="232">
        <f>(C174*0.1)+(E174*6)+(H174*0.1)+(J174*6)</f>
        <v>123.1</v>
      </c>
      <c r="L174" s="232">
        <f>(C174*0.1)+(E174*6)+(G174*1)+(H174*0.1)+(J174*6)</f>
        <v>181.1</v>
      </c>
      <c r="O174" s="220">
        <f>(B174+F174)/(B170+F170+B172+F172+B174+F174+B168+H168)</f>
        <v>4.7756041426927506E-2</v>
      </c>
      <c r="P174" s="223">
        <f>B174/(B174+B172+B170+H168)</f>
        <v>0</v>
      </c>
      <c r="Q174" s="221">
        <f>F174/(F174+F172+F170)</f>
        <v>0.1332263242375602</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A89:G89"/>
    <mergeCell ref="H89:M89"/>
    <mergeCell ref="R89:T89"/>
    <mergeCell ref="V89:W89"/>
    <mergeCell ref="A99:G99"/>
    <mergeCell ref="J99:N99"/>
    <mergeCell ref="R99:T99"/>
    <mergeCell ref="V99:W99"/>
    <mergeCell ref="J59:M59"/>
    <mergeCell ref="R59:U59"/>
    <mergeCell ref="H76:J76"/>
    <mergeCell ref="H77:J77"/>
    <mergeCell ref="A80:W80"/>
    <mergeCell ref="C81:I81"/>
    <mergeCell ref="L81:P81"/>
    <mergeCell ref="R81:T81"/>
    <mergeCell ref="V81:W81"/>
    <mergeCell ref="J126:M126"/>
    <mergeCell ref="A139:W139"/>
    <mergeCell ref="H141:J141"/>
    <mergeCell ref="M141:O141"/>
    <mergeCell ref="R126:U126"/>
    <mergeCell ref="H142:J142"/>
    <mergeCell ref="H143:J143"/>
    <mergeCell ref="H144:J144"/>
    <mergeCell ref="J127:M127"/>
    <mergeCell ref="R127:U127"/>
    <mergeCell ref="J128:M128"/>
    <mergeCell ref="R128:U128"/>
    <mergeCell ref="J123:M123"/>
    <mergeCell ref="R123:U123"/>
    <mergeCell ref="J124:M124"/>
    <mergeCell ref="R124:U124"/>
    <mergeCell ref="J125:M125"/>
    <mergeCell ref="R125:U125"/>
    <mergeCell ref="J121:M121"/>
    <mergeCell ref="R121:U121"/>
    <mergeCell ref="J122:M122"/>
    <mergeCell ref="R122:U122"/>
    <mergeCell ref="A110:G110"/>
    <mergeCell ref="J110:N110"/>
    <mergeCell ref="R110:T110"/>
    <mergeCell ref="V110:W110"/>
    <mergeCell ref="A119:G119"/>
    <mergeCell ref="J119:N119"/>
    <mergeCell ref="R119:V119"/>
    <mergeCell ref="J120:M120"/>
    <mergeCell ref="R120:U120"/>
  </mergeCells>
  <hyperlinks>
    <hyperlink ref="H6" location="ARI!A90" display="RSP Projections: Year 2" xr:uid="{5C3E558F-F904-4AD1-AE41-6AFA1A36E5A9}"/>
    <hyperlink ref="H6:J6" location="ARI!A110" display="RSP Projections: Year 2" xr:uid="{CDE0AD58-00B5-4CDF-946E-94E2AE14DF48}"/>
    <hyperlink ref="M5:O5" location="ARI!AX11" display="Adjustable Projections: Year 1" xr:uid="{7784914C-F205-49C6-A0B5-718FE9BE1A40}"/>
    <hyperlink ref="AJ5" location="ARI!C9" display="RSP Projections: Year 1" xr:uid="{C1224896-919C-4824-B09E-C1C6BBCFFBD1}"/>
    <hyperlink ref="AJ6" location="ARI!A90" display="RSP Projections: Year 2" xr:uid="{D1BEFFFE-D0A4-4964-9BD0-EB605DCB3F66}"/>
    <hyperlink ref="AJ6:AL6" location="ARI!A110" display="RSP Projections: Year 2" xr:uid="{A36114C4-E396-4062-8203-A5F888BA0559}"/>
    <hyperlink ref="AO5:AQ5" location="ARI!AX11" display="Adjustable Projections: Year 1" xr:uid="{1C8BC6C0-C7C5-4898-85EB-0661B834CB0D}"/>
    <hyperlink ref="H5" location="ARI!C9" display="RSP Projections: Year 1" xr:uid="{A5ACCA99-C245-4F51-92D0-A6F41DE4C95D}"/>
    <hyperlink ref="H76" location="ARI!A90" display="RSP Projections: Year 2" xr:uid="{E0E14A62-CDD4-4ACC-9FE3-240682952F76}"/>
    <hyperlink ref="H76:J76" location="ARI!A110" display="RSP Projections: Year 2" xr:uid="{23E2458F-9F2E-4214-BF70-F04F307A0BE3}"/>
    <hyperlink ref="M75:O75" location="ARI!AX11" display="Adjustable Projections: Year 1" xr:uid="{4A28EEE6-42A9-4E90-9A00-F580C22E42A9}"/>
    <hyperlink ref="H75" location="ARI!C9" display="RSP Projections: Year 1" xr:uid="{B162CEFA-356D-4A72-9217-B8AB77B2585E}"/>
    <hyperlink ref="M141:O141" location="ARI!AX11" display="Adjustable Projections: Year 1" xr:uid="{0BA135BC-B8F2-4FB7-BE27-6565EFC99310}"/>
    <hyperlink ref="H142:J142" location="ARI!A110" display="RSP Projections: Year 2" xr:uid="{BEC02F22-0571-40BD-8D79-E30CD4AE6A0E}"/>
    <hyperlink ref="H142" location="ARI!A90" display="RSP Projections: Year 2" xr:uid="{81D987CB-8034-40D8-8779-40C06B293DC7}"/>
    <hyperlink ref="H141" location="ARI!C9" display="RSP Projections: Year 1" xr:uid="{5A4E5BA8-8117-4175-A369-18FD5EA2B5A7}"/>
    <hyperlink ref="M6" location="ARI!A170" display="Past Run/Pass Performances" xr:uid="{ADF18E65-174E-47B1-A9B2-C8AD2BCABD5C}"/>
    <hyperlink ref="M76" location="ARI!A170" display="Past Run/Pass Performances" xr:uid="{51C44E5C-5A4F-43C9-9A20-57620F8E1851}"/>
  </hyperlinks>
  <pageMargins left="0" right="0" top="0" bottom="0" header="0" footer="0"/>
  <pageSetup scale="54" orientation="landscape"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BE8ED-A401-487F-8EA5-E47BC7F524AE}">
  <dimension ref="A1:AZ176"/>
  <sheetViews>
    <sheetView zoomScale="200" zoomScaleNormal="200" workbookViewId="0">
      <selection sqref="A1:X193"/>
    </sheetView>
  </sheetViews>
  <sheetFormatPr defaultColWidth="3.6640625" defaultRowHeight="6.6" x14ac:dyDescent="0.15"/>
  <cols>
    <col min="1" max="1" width="12.109375" style="50" customWidth="1"/>
    <col min="2" max="3" width="3.88671875" style="50" bestFit="1" customWidth="1"/>
    <col min="4" max="4" width="4.109375" style="50" bestFit="1" customWidth="1"/>
    <col min="5" max="5" width="4.33203125" style="50" bestFit="1" customWidth="1"/>
    <col min="6" max="6" width="4.109375" style="50" bestFit="1" customWidth="1"/>
    <col min="7" max="7" width="4.33203125" style="50" bestFit="1" customWidth="1"/>
    <col min="8" max="8" width="3.88671875" style="50" bestFit="1" customWidth="1"/>
    <col min="9" max="9" width="4.33203125" style="50" bestFit="1" customWidth="1"/>
    <col min="10" max="10" width="3.88671875" style="50" bestFit="1" customWidth="1"/>
    <col min="11" max="11" width="4.33203125" style="50" bestFit="1" customWidth="1"/>
    <col min="12" max="12" width="4.109375" style="50" bestFit="1" customWidth="1"/>
    <col min="13" max="13" width="4.33203125" style="50" bestFit="1" customWidth="1"/>
    <col min="14" max="14" width="3.88671875" style="50" bestFit="1" customWidth="1"/>
    <col min="15" max="15" width="4.33203125" style="50" bestFit="1" customWidth="1"/>
    <col min="16" max="16" width="4.109375" style="50" bestFit="1" customWidth="1"/>
    <col min="17" max="17" width="4.33203125" style="50" bestFit="1" customWidth="1"/>
    <col min="18" max="18" width="13.44140625" style="50" customWidth="1"/>
    <col min="19" max="19" width="5.33203125" style="50" bestFit="1" customWidth="1"/>
    <col min="20" max="20" width="4.6640625" style="50" bestFit="1" customWidth="1"/>
    <col min="21" max="21" width="4" style="50" bestFit="1" customWidth="1"/>
    <col min="22" max="22" width="3.6640625" style="50"/>
    <col min="23" max="24" width="3.88671875" style="50" bestFit="1" customWidth="1"/>
    <col min="25" max="29" width="3.6640625" style="50"/>
    <col min="30" max="30" width="3.88671875" style="50" bestFit="1" customWidth="1"/>
    <col min="31" max="31" width="4.33203125" style="50" bestFit="1" customWidth="1"/>
    <col min="32" max="32" width="4.109375" style="50" bestFit="1" customWidth="1"/>
    <col min="33" max="33" width="4.33203125" style="50" bestFit="1" customWidth="1"/>
    <col min="34" max="34" width="4.109375" style="50" bestFit="1" customWidth="1"/>
    <col min="35" max="35" width="4.33203125" style="50" bestFit="1" customWidth="1"/>
    <col min="36" max="36" width="3.88671875" style="50" bestFit="1" customWidth="1"/>
    <col min="37" max="37" width="4.33203125" style="50" bestFit="1" customWidth="1"/>
    <col min="38" max="38" width="3.88671875" style="50" bestFit="1" customWidth="1"/>
    <col min="39" max="39" width="4.33203125" style="50" bestFit="1" customWidth="1"/>
    <col min="40" max="40" width="3.88671875" style="50" bestFit="1" customWidth="1"/>
    <col min="41" max="41" width="4.33203125" style="50" bestFit="1" customWidth="1"/>
    <col min="42" max="42" width="3.88671875" style="50" bestFit="1" customWidth="1"/>
    <col min="43" max="43" width="4.33203125" style="50" bestFit="1" customWidth="1"/>
    <col min="44" max="44" width="3.88671875" style="50" bestFit="1" customWidth="1"/>
    <col min="45" max="45" width="4.33203125" style="50" bestFit="1" customWidth="1"/>
    <col min="46" max="46" width="3.6640625" style="50"/>
    <col min="47" max="47" width="5.88671875" style="50" bestFit="1" customWidth="1"/>
    <col min="48" max="48" width="4.6640625" style="50" bestFit="1" customWidth="1"/>
    <col min="49" max="49" width="4.5546875" style="50" bestFit="1" customWidth="1"/>
    <col min="50" max="50" width="3.6640625" style="50"/>
    <col min="51" max="52" width="3.88671875" style="50" bestFit="1" customWidth="1"/>
    <col min="53" max="16384" width="3.6640625" style="50"/>
  </cols>
  <sheetData>
    <row r="1" spans="1:52" x14ac:dyDescent="0.15">
      <c r="A1" s="489" t="s">
        <v>99</v>
      </c>
      <c r="B1" s="489"/>
      <c r="C1" s="489"/>
      <c r="D1" s="489"/>
      <c r="E1" s="489"/>
      <c r="F1" s="489"/>
      <c r="G1" s="489"/>
      <c r="H1" s="489"/>
      <c r="I1" s="489"/>
      <c r="J1" s="489"/>
      <c r="K1" s="489"/>
      <c r="L1" s="489"/>
      <c r="M1" s="489"/>
      <c r="N1" s="489"/>
      <c r="O1" s="489"/>
      <c r="P1" s="489"/>
      <c r="Q1" s="489"/>
      <c r="R1" s="489"/>
      <c r="S1" s="489"/>
      <c r="T1" s="489"/>
      <c r="U1" s="489"/>
      <c r="V1" s="489"/>
      <c r="W1" s="489"/>
    </row>
    <row r="2" spans="1:52" x14ac:dyDescent="0.15">
      <c r="C2" s="99"/>
      <c r="D2" s="99"/>
      <c r="E2" s="99"/>
      <c r="F2" s="99"/>
      <c r="G2" s="99"/>
      <c r="H2" s="99"/>
      <c r="I2" s="99"/>
      <c r="J2" s="99"/>
      <c r="K2" s="99"/>
      <c r="L2" s="99"/>
      <c r="M2" s="99"/>
      <c r="N2" s="99"/>
    </row>
    <row r="3" spans="1:52" x14ac:dyDescent="0.15">
      <c r="A3" s="489" t="s">
        <v>55</v>
      </c>
      <c r="B3" s="489"/>
      <c r="C3" s="489"/>
      <c r="D3" s="489"/>
      <c r="E3" s="489"/>
      <c r="F3" s="489"/>
      <c r="G3" s="489"/>
      <c r="H3" s="489"/>
      <c r="I3" s="489"/>
      <c r="J3" s="489"/>
      <c r="K3" s="489"/>
      <c r="L3" s="489"/>
      <c r="M3" s="489"/>
      <c r="N3" s="489"/>
      <c r="O3" s="489"/>
      <c r="P3" s="489"/>
      <c r="Q3" s="489"/>
      <c r="R3" s="489"/>
      <c r="S3" s="489"/>
      <c r="T3" s="489"/>
      <c r="U3" s="489"/>
      <c r="V3" s="489"/>
      <c r="W3" s="489"/>
      <c r="AC3" s="489" t="s">
        <v>55</v>
      </c>
      <c r="AD3" s="489"/>
      <c r="AE3" s="489"/>
      <c r="AF3" s="489"/>
      <c r="AG3" s="489"/>
      <c r="AH3" s="489"/>
      <c r="AI3" s="489"/>
      <c r="AJ3" s="489"/>
      <c r="AK3" s="489"/>
      <c r="AL3" s="489"/>
      <c r="AM3" s="489"/>
      <c r="AN3" s="489"/>
      <c r="AO3" s="489"/>
      <c r="AP3" s="489"/>
      <c r="AQ3" s="489"/>
      <c r="AR3" s="489"/>
      <c r="AS3" s="489"/>
      <c r="AT3" s="489"/>
      <c r="AU3" s="489"/>
      <c r="AV3" s="489"/>
      <c r="AW3" s="489"/>
      <c r="AX3" s="489"/>
      <c r="AY3" s="489"/>
    </row>
    <row r="4" spans="1:52" x14ac:dyDescent="0.15">
      <c r="A4" s="99"/>
      <c r="B4" s="99"/>
      <c r="C4" s="99"/>
      <c r="D4" s="99"/>
      <c r="E4" s="99"/>
      <c r="F4" s="99"/>
      <c r="G4" s="99"/>
      <c r="H4" s="99"/>
      <c r="I4" s="99"/>
      <c r="J4" s="99"/>
      <c r="K4" s="99"/>
      <c r="L4" s="99"/>
      <c r="M4" s="99"/>
      <c r="N4" s="99"/>
      <c r="O4" s="99"/>
      <c r="P4" s="99"/>
      <c r="Q4" s="99"/>
      <c r="R4" s="99"/>
      <c r="S4" s="99"/>
      <c r="T4" s="99"/>
      <c r="U4" s="99"/>
      <c r="V4" s="99"/>
      <c r="W4" s="99"/>
      <c r="X4" s="99"/>
      <c r="Y4" s="99"/>
      <c r="Z4" s="99"/>
      <c r="AA4" s="99"/>
      <c r="AC4" s="99"/>
      <c r="AD4" s="99"/>
      <c r="AE4" s="99"/>
      <c r="AF4" s="99"/>
      <c r="AG4" s="99"/>
      <c r="AH4" s="99"/>
      <c r="AI4" s="99"/>
      <c r="AJ4" s="99"/>
      <c r="AK4" s="99"/>
      <c r="AL4" s="99"/>
      <c r="AM4" s="99"/>
      <c r="AN4" s="99"/>
      <c r="AO4" s="99"/>
      <c r="AP4" s="99"/>
      <c r="AQ4" s="99"/>
      <c r="AR4" s="99"/>
      <c r="AS4" s="99"/>
      <c r="AT4" s="99"/>
      <c r="AU4" s="99"/>
      <c r="AV4" s="99"/>
      <c r="AW4" s="99"/>
      <c r="AX4" s="99"/>
      <c r="AY4" s="99"/>
    </row>
    <row r="5" spans="1:52" x14ac:dyDescent="0.15">
      <c r="H5" s="490" t="s">
        <v>36</v>
      </c>
      <c r="I5" s="491"/>
      <c r="J5" s="491"/>
      <c r="M5" s="490" t="s">
        <v>37</v>
      </c>
      <c r="N5" s="490"/>
      <c r="O5" s="490"/>
      <c r="S5" s="59" t="s">
        <v>94</v>
      </c>
      <c r="AJ5" s="490" t="s">
        <v>36</v>
      </c>
      <c r="AK5" s="491"/>
      <c r="AL5" s="491"/>
      <c r="AO5" s="490" t="s">
        <v>37</v>
      </c>
      <c r="AP5" s="490"/>
      <c r="AQ5" s="490"/>
    </row>
    <row r="6" spans="1:52" x14ac:dyDescent="0.15">
      <c r="H6" s="490" t="s">
        <v>38</v>
      </c>
      <c r="I6" s="490"/>
      <c r="J6" s="490"/>
      <c r="M6" s="250" t="s">
        <v>75</v>
      </c>
      <c r="S6" s="251" t="s">
        <v>40</v>
      </c>
      <c r="T6" s="251" t="s">
        <v>41</v>
      </c>
      <c r="AJ6" s="490" t="s">
        <v>38</v>
      </c>
      <c r="AK6" s="490"/>
      <c r="AL6" s="490"/>
    </row>
    <row r="7" spans="1:52" x14ac:dyDescent="0.15">
      <c r="H7" s="490"/>
      <c r="I7" s="491"/>
      <c r="J7" s="491"/>
      <c r="S7" s="51">
        <f>(M17+C27+K38+K47)/(M17+C27+K38+C17)</f>
        <v>0.49073170731707316</v>
      </c>
      <c r="T7" s="51">
        <f>C17/(C17+M17+C27+K38+K47)</f>
        <v>0.50926829268292684</v>
      </c>
      <c r="AJ7" s="490"/>
      <c r="AK7" s="491"/>
      <c r="AL7" s="491"/>
    </row>
    <row r="10" spans="1:52" x14ac:dyDescent="0.15">
      <c r="A10" s="489" t="s">
        <v>36</v>
      </c>
      <c r="B10" s="489"/>
      <c r="C10" s="489"/>
      <c r="D10" s="489"/>
      <c r="E10" s="489"/>
      <c r="F10" s="489"/>
      <c r="G10" s="489"/>
      <c r="H10" s="489"/>
      <c r="I10" s="489"/>
      <c r="J10" s="489"/>
      <c r="K10" s="489"/>
      <c r="L10" s="489"/>
      <c r="M10" s="489"/>
      <c r="N10" s="489"/>
      <c r="O10" s="489"/>
      <c r="P10" s="489"/>
      <c r="Q10" s="489"/>
      <c r="R10" s="489"/>
      <c r="S10" s="489"/>
      <c r="T10" s="489"/>
      <c r="U10" s="489"/>
      <c r="V10" s="489"/>
      <c r="W10" s="489"/>
      <c r="AC10" s="489" t="s">
        <v>37</v>
      </c>
      <c r="AD10" s="489"/>
      <c r="AE10" s="489"/>
      <c r="AF10" s="489"/>
      <c r="AG10" s="489"/>
      <c r="AH10" s="489"/>
      <c r="AI10" s="489"/>
      <c r="AJ10" s="489"/>
      <c r="AK10" s="489"/>
      <c r="AL10" s="489"/>
      <c r="AM10" s="489"/>
      <c r="AN10" s="489"/>
      <c r="AO10" s="489"/>
      <c r="AP10" s="489"/>
      <c r="AQ10" s="489"/>
      <c r="AR10" s="489"/>
      <c r="AS10" s="489"/>
      <c r="AT10" s="489"/>
      <c r="AU10" s="489"/>
      <c r="AV10" s="489"/>
      <c r="AW10" s="489"/>
      <c r="AX10" s="489"/>
      <c r="AY10" s="489"/>
    </row>
    <row r="12" spans="1:52" x14ac:dyDescent="0.15">
      <c r="C12" s="489" t="s">
        <v>48</v>
      </c>
      <c r="D12" s="489"/>
      <c r="E12" s="489"/>
      <c r="F12" s="489"/>
      <c r="G12" s="489"/>
      <c r="H12" s="489"/>
      <c r="I12" s="489"/>
      <c r="L12" s="489" t="s">
        <v>49</v>
      </c>
      <c r="M12" s="495"/>
      <c r="N12" s="495"/>
      <c r="O12" s="495"/>
      <c r="P12" s="495"/>
      <c r="R12" s="489" t="s">
        <v>50</v>
      </c>
      <c r="S12" s="489"/>
      <c r="T12" s="489"/>
      <c r="V12" s="489" t="s">
        <v>51</v>
      </c>
      <c r="W12" s="489"/>
      <c r="AE12" s="489" t="s">
        <v>48</v>
      </c>
      <c r="AF12" s="489"/>
      <c r="AG12" s="489"/>
      <c r="AH12" s="489"/>
      <c r="AI12" s="489"/>
      <c r="AJ12" s="489"/>
      <c r="AK12" s="489"/>
      <c r="AN12" s="489" t="s">
        <v>49</v>
      </c>
      <c r="AO12" s="495"/>
      <c r="AP12" s="495"/>
      <c r="AQ12" s="495"/>
      <c r="AR12" s="495"/>
      <c r="AT12" s="489" t="s">
        <v>50</v>
      </c>
      <c r="AU12" s="489"/>
      <c r="AV12" s="489"/>
      <c r="AX12" s="489" t="s">
        <v>51</v>
      </c>
      <c r="AY12" s="489"/>
    </row>
    <row r="13" spans="1:52" x14ac:dyDescent="0.15">
      <c r="A13" s="52" t="s">
        <v>0</v>
      </c>
      <c r="B13" s="52" t="s">
        <v>66</v>
      </c>
      <c r="C13" s="52" t="s">
        <v>1</v>
      </c>
      <c r="D13" s="52" t="s">
        <v>2</v>
      </c>
      <c r="E13" s="52" t="s">
        <v>3</v>
      </c>
      <c r="F13" s="52" t="s">
        <v>4</v>
      </c>
      <c r="G13" s="52" t="s">
        <v>5</v>
      </c>
      <c r="H13" s="52" t="s">
        <v>6</v>
      </c>
      <c r="I13" s="52" t="s">
        <v>7</v>
      </c>
      <c r="J13" s="52" t="s">
        <v>8</v>
      </c>
      <c r="K13" s="52" t="s">
        <v>9</v>
      </c>
      <c r="M13" s="52" t="s">
        <v>10</v>
      </c>
      <c r="N13" s="52" t="s">
        <v>11</v>
      </c>
      <c r="O13" s="52" t="s">
        <v>12</v>
      </c>
      <c r="P13" s="52" t="s">
        <v>6</v>
      </c>
      <c r="Q13" s="52" t="s">
        <v>13</v>
      </c>
      <c r="R13" s="52"/>
      <c r="S13" s="52" t="s">
        <v>47</v>
      </c>
      <c r="T13" s="52" t="s">
        <v>45</v>
      </c>
      <c r="U13" s="52" t="s">
        <v>46</v>
      </c>
      <c r="V13" s="52"/>
      <c r="W13" s="52" t="s">
        <v>14</v>
      </c>
      <c r="X13" s="52" t="s">
        <v>63</v>
      </c>
      <c r="Y13" s="52"/>
      <c r="Z13" s="52"/>
      <c r="AC13" s="52" t="s">
        <v>0</v>
      </c>
      <c r="AD13" s="52" t="s">
        <v>66</v>
      </c>
      <c r="AE13" s="52" t="s">
        <v>1</v>
      </c>
      <c r="AF13" s="52" t="s">
        <v>2</v>
      </c>
      <c r="AG13" s="52" t="s">
        <v>3</v>
      </c>
      <c r="AH13" s="52" t="s">
        <v>4</v>
      </c>
      <c r="AI13" s="52" t="s">
        <v>5</v>
      </c>
      <c r="AJ13" s="52" t="s">
        <v>6</v>
      </c>
      <c r="AK13" s="52" t="s">
        <v>7</v>
      </c>
      <c r="AL13" s="52" t="s">
        <v>8</v>
      </c>
      <c r="AM13" s="52" t="s">
        <v>9</v>
      </c>
      <c r="AO13" s="52" t="s">
        <v>10</v>
      </c>
      <c r="AP13" s="52" t="s">
        <v>11</v>
      </c>
      <c r="AQ13" s="52" t="s">
        <v>12</v>
      </c>
      <c r="AR13" s="52" t="s">
        <v>6</v>
      </c>
      <c r="AS13" s="52" t="s">
        <v>13</v>
      </c>
      <c r="AT13" s="52"/>
      <c r="AU13" s="52" t="s">
        <v>47</v>
      </c>
      <c r="AV13" s="52" t="s">
        <v>45</v>
      </c>
      <c r="AW13" s="52" t="s">
        <v>46</v>
      </c>
      <c r="AX13" s="52"/>
      <c r="AY13" s="52" t="s">
        <v>14</v>
      </c>
      <c r="AZ13" s="52" t="s">
        <v>63</v>
      </c>
    </row>
    <row r="14" spans="1:52" x14ac:dyDescent="0.15">
      <c r="A14" s="53" t="s">
        <v>2400</v>
      </c>
      <c r="B14" s="54">
        <v>14</v>
      </c>
      <c r="C14" s="54">
        <v>435</v>
      </c>
      <c r="D14" s="54">
        <v>272</v>
      </c>
      <c r="E14" s="51">
        <f>D14/C14</f>
        <v>0.62528735632183907</v>
      </c>
      <c r="F14" s="54">
        <v>2909</v>
      </c>
      <c r="G14" s="55">
        <f>F14/C14</f>
        <v>6.6873563218390801</v>
      </c>
      <c r="H14" s="54">
        <v>16</v>
      </c>
      <c r="I14" s="51">
        <f>H14/C14</f>
        <v>3.6781609195402298E-2</v>
      </c>
      <c r="J14" s="54">
        <v>7</v>
      </c>
      <c r="K14" s="51">
        <f>J14/C14</f>
        <v>1.6091954022988506E-2</v>
      </c>
      <c r="M14" s="54">
        <v>67</v>
      </c>
      <c r="N14" s="54">
        <v>294</v>
      </c>
      <c r="O14" s="54">
        <f>N14/M14</f>
        <v>4.3880597014925371</v>
      </c>
      <c r="P14" s="54">
        <v>4</v>
      </c>
      <c r="Q14" s="51">
        <f>P14/M14</f>
        <v>5.9701492537313432E-2</v>
      </c>
      <c r="R14" s="56"/>
      <c r="S14" s="51">
        <f>(C14+M14)/($C$17+$M$17)</f>
        <v>0.8408710217755444</v>
      </c>
      <c r="T14" s="51">
        <f>C14/($C$17)</f>
        <v>0.83333333333333337</v>
      </c>
      <c r="U14" s="51">
        <f>M14/($M$17)</f>
        <v>0.89333333333333331</v>
      </c>
      <c r="V14" s="57"/>
      <c r="W14" s="54">
        <f>(F14*0.05)+(H14*4)+(J14*-1)+(N14*0.1)+(P14*6)</f>
        <v>255.85000000000002</v>
      </c>
      <c r="X14" s="58">
        <f>((F14*0.05)+(H14*4)+(J14*-1)+(N14*0.1)+(P14*6))*0.4</f>
        <v>102.34000000000002</v>
      </c>
      <c r="Y14" s="56"/>
      <c r="Z14" s="56"/>
      <c r="AC14" s="53" t="s">
        <v>15</v>
      </c>
      <c r="AD14" s="53"/>
      <c r="AE14" s="54">
        <v>583</v>
      </c>
      <c r="AF14" s="54">
        <v>378</v>
      </c>
      <c r="AG14" s="51">
        <f>AF14/AE14</f>
        <v>0.64837049742710118</v>
      </c>
      <c r="AH14" s="54">
        <v>4072</v>
      </c>
      <c r="AI14" s="55">
        <f>AH14/AE14</f>
        <v>6.9845626072041167</v>
      </c>
      <c r="AJ14" s="54">
        <v>27</v>
      </c>
      <c r="AK14" s="51">
        <f>AJ14/AE14</f>
        <v>4.6312178387650088E-2</v>
      </c>
      <c r="AL14" s="54">
        <v>11</v>
      </c>
      <c r="AM14" s="51">
        <f>AL14/AE14</f>
        <v>1.8867924528301886E-2</v>
      </c>
      <c r="AO14" s="54">
        <v>100</v>
      </c>
      <c r="AP14" s="54">
        <v>590</v>
      </c>
      <c r="AQ14" s="54">
        <f>AP14/AO14</f>
        <v>5.9</v>
      </c>
      <c r="AR14" s="54">
        <v>5</v>
      </c>
      <c r="AS14" s="51">
        <f>AR14/AO14</f>
        <v>0.05</v>
      </c>
      <c r="AT14" s="56"/>
      <c r="AU14" s="51">
        <f>(AE14+AO14)/(AE17+AO17)</f>
        <v>1</v>
      </c>
      <c r="AV14" s="51">
        <f>AE14/(AO14+AE14)</f>
        <v>0.85358711566617862</v>
      </c>
      <c r="AW14" s="51">
        <f>AO14/(AE14+AO14)</f>
        <v>0.14641288433382138</v>
      </c>
      <c r="AX14" s="57"/>
      <c r="AY14" s="54">
        <f>((AH14*0.05)+(AJ14*4)+(AL14*-1)+(AP14*0.1)+(AR14*6))*0.55</f>
        <v>214.28000000000003</v>
      </c>
      <c r="AZ14" s="58">
        <f>((AH14*0.05)+(AJ14*4)+(AL14*-1)+(AP14*0.1)+(AR14*6))*0.4</f>
        <v>155.84000000000003</v>
      </c>
    </row>
    <row r="15" spans="1:52" x14ac:dyDescent="0.15">
      <c r="A15" s="53" t="s">
        <v>1876</v>
      </c>
      <c r="B15" s="54"/>
      <c r="C15" s="54"/>
      <c r="D15" s="54"/>
      <c r="E15" s="51" t="e">
        <f t="shared" ref="E15:E16" si="0">D15/C15</f>
        <v>#DIV/0!</v>
      </c>
      <c r="F15" s="54"/>
      <c r="G15" s="55" t="e">
        <f>F15/C15</f>
        <v>#DIV/0!</v>
      </c>
      <c r="H15" s="54"/>
      <c r="I15" s="51" t="e">
        <f>H15/C15</f>
        <v>#DIV/0!</v>
      </c>
      <c r="J15" s="54"/>
      <c r="K15" s="51" t="e">
        <f t="shared" ref="K15:K16" si="1">J15/C15</f>
        <v>#DIV/0!</v>
      </c>
      <c r="M15" s="54"/>
      <c r="N15" s="54"/>
      <c r="O15" s="54" t="e">
        <f>N15/M15</f>
        <v>#DIV/0!</v>
      </c>
      <c r="P15" s="54"/>
      <c r="Q15" s="51" t="e">
        <f t="shared" ref="Q15:Q16" si="2">P15/M15</f>
        <v>#DIV/0!</v>
      </c>
      <c r="R15" s="56"/>
      <c r="S15" s="51">
        <f t="shared" ref="S15:S16" si="3">(C15+M15)/($C$17+$M$17)</f>
        <v>0</v>
      </c>
      <c r="T15" s="51">
        <f t="shared" ref="T15:T16" si="4">C15/($C$17)</f>
        <v>0</v>
      </c>
      <c r="U15" s="51">
        <f t="shared" ref="U15:U16" si="5">M15/($M$17)</f>
        <v>0</v>
      </c>
      <c r="V15" s="57"/>
      <c r="W15" s="54">
        <f t="shared" ref="W15:W16" si="6">(F15*0.05)+(H15*4)+(J15*-1)+(N15*0.1)+(P15*6)</f>
        <v>0</v>
      </c>
      <c r="X15" s="58">
        <f t="shared" ref="X15:X16" si="7">((F15*0.05)+(H15*4)+(J15*-1)+(N15*0.1)+(P15*6))*0.4</f>
        <v>0</v>
      </c>
      <c r="Y15" s="56"/>
      <c r="Z15" s="56"/>
      <c r="AC15" s="53" t="s">
        <v>67</v>
      </c>
      <c r="AD15" s="53"/>
      <c r="AE15" s="54">
        <v>0</v>
      </c>
      <c r="AF15" s="54">
        <v>0</v>
      </c>
      <c r="AG15" s="51">
        <v>0</v>
      </c>
      <c r="AH15" s="54">
        <v>0</v>
      </c>
      <c r="AI15" s="55"/>
      <c r="AJ15" s="54">
        <v>0</v>
      </c>
      <c r="AK15" s="51" t="e">
        <f>AJ15/AE15</f>
        <v>#DIV/0!</v>
      </c>
      <c r="AL15" s="54">
        <v>0</v>
      </c>
      <c r="AM15" s="51" t="e">
        <f t="shared" ref="AM15:AM16" si="8">AL15/AE15</f>
        <v>#DIV/0!</v>
      </c>
      <c r="AO15" s="54">
        <v>0</v>
      </c>
      <c r="AP15" s="54">
        <v>0</v>
      </c>
      <c r="AQ15" s="54"/>
      <c r="AR15" s="54">
        <v>0</v>
      </c>
      <c r="AS15" s="51" t="e">
        <f t="shared" ref="AS15:AS16" si="9">AR15/AO15</f>
        <v>#DIV/0!</v>
      </c>
      <c r="AT15" s="56"/>
      <c r="AU15" s="51" t="e">
        <f>(AE15+AO15)/(AD18+AN18)</f>
        <v>#DIV/0!</v>
      </c>
      <c r="AV15" s="51" t="e">
        <f>AE15/(AO15+AE15)</f>
        <v>#DIV/0!</v>
      </c>
      <c r="AW15" s="51" t="e">
        <f>AO15/(AE15+AO15)</f>
        <v>#DIV/0!</v>
      </c>
      <c r="AX15" s="57"/>
      <c r="AY15" s="54"/>
      <c r="AZ15" s="58"/>
    </row>
    <row r="16" spans="1:52" x14ac:dyDescent="0.15">
      <c r="A16" s="53" t="s">
        <v>2135</v>
      </c>
      <c r="B16" s="54">
        <v>3</v>
      </c>
      <c r="C16" s="54">
        <v>87</v>
      </c>
      <c r="D16" s="54">
        <v>54</v>
      </c>
      <c r="E16" s="51">
        <f t="shared" si="0"/>
        <v>0.62068965517241381</v>
      </c>
      <c r="F16" s="54">
        <v>565</v>
      </c>
      <c r="G16" s="55">
        <f>F16/C16</f>
        <v>6.4942528735632186</v>
      </c>
      <c r="H16" s="54">
        <v>5</v>
      </c>
      <c r="I16" s="51">
        <f>H16/C16</f>
        <v>5.7471264367816091E-2</v>
      </c>
      <c r="J16" s="54">
        <v>2</v>
      </c>
      <c r="K16" s="51">
        <f t="shared" si="1"/>
        <v>2.2988505747126436E-2</v>
      </c>
      <c r="M16" s="54">
        <v>8</v>
      </c>
      <c r="N16" s="54">
        <v>37</v>
      </c>
      <c r="O16" s="54">
        <f>N16/M16</f>
        <v>4.625</v>
      </c>
      <c r="P16" s="54">
        <v>0</v>
      </c>
      <c r="Q16" s="51">
        <f t="shared" si="2"/>
        <v>0</v>
      </c>
      <c r="R16" s="56"/>
      <c r="S16" s="51">
        <f t="shared" si="3"/>
        <v>0.15912897822445563</v>
      </c>
      <c r="T16" s="51">
        <f t="shared" si="4"/>
        <v>0.16666666666666666</v>
      </c>
      <c r="U16" s="51">
        <f t="shared" si="5"/>
        <v>0.10666666666666667</v>
      </c>
      <c r="V16" s="57"/>
      <c r="W16" s="54">
        <f t="shared" si="6"/>
        <v>49.95</v>
      </c>
      <c r="X16" s="58">
        <f t="shared" si="7"/>
        <v>19.980000000000004</v>
      </c>
      <c r="Y16" s="56"/>
      <c r="Z16" s="56"/>
      <c r="AC16" s="53" t="s">
        <v>68</v>
      </c>
      <c r="AD16" s="53"/>
      <c r="AE16" s="54"/>
      <c r="AF16" s="54"/>
      <c r="AG16" s="51" t="e">
        <f>AF16/AE16</f>
        <v>#DIV/0!</v>
      </c>
      <c r="AH16" s="54"/>
      <c r="AI16" s="55" t="e">
        <f>AH16/AE16</f>
        <v>#DIV/0!</v>
      </c>
      <c r="AJ16" s="54"/>
      <c r="AK16" s="51" t="e">
        <f>AJ16/AE16</f>
        <v>#DIV/0!</v>
      </c>
      <c r="AL16" s="54"/>
      <c r="AM16" s="51" t="e">
        <f t="shared" si="8"/>
        <v>#DIV/0!</v>
      </c>
      <c r="AO16" s="54"/>
      <c r="AP16" s="54"/>
      <c r="AQ16" s="54" t="e">
        <f>AP16/AO16</f>
        <v>#DIV/0!</v>
      </c>
      <c r="AR16" s="54"/>
      <c r="AS16" s="51" t="e">
        <f t="shared" si="9"/>
        <v>#DIV/0!</v>
      </c>
      <c r="AT16" s="56"/>
      <c r="AU16" s="51" t="e">
        <f>(AE16+AO16)/(AD20+AN20)</f>
        <v>#DIV/0!</v>
      </c>
      <c r="AV16" s="51" t="e">
        <f>AE16/(AO16+AE16)</f>
        <v>#DIV/0!</v>
      </c>
      <c r="AW16" s="51" t="e">
        <f>AO16/(AE16+AO16)</f>
        <v>#DIV/0!</v>
      </c>
      <c r="AX16" s="57"/>
      <c r="AY16" s="54">
        <f>((AH16*0.05)+(AJ16*4)+(AL16*-1)+(AP16*0.1)+(AR16*6))*0.55</f>
        <v>0</v>
      </c>
      <c r="AZ16" s="58">
        <f>((AH16*0.05)+(AJ16*4)+(AL16*-1)+(AP16*0.1)+(AR16*6))*0.4</f>
        <v>0</v>
      </c>
    </row>
    <row r="17" spans="1:52" x14ac:dyDescent="0.15">
      <c r="A17" s="52" t="s">
        <v>44</v>
      </c>
      <c r="B17" s="52"/>
      <c r="C17" s="52">
        <f>SUM(C14:C16)</f>
        <v>522</v>
      </c>
      <c r="D17" s="52">
        <f>SUM(D14:D16)</f>
        <v>326</v>
      </c>
      <c r="E17" s="52"/>
      <c r="F17" s="52">
        <f t="shared" ref="F17:J17" si="10">SUM(F14:F16)</f>
        <v>3474</v>
      </c>
      <c r="G17" s="52"/>
      <c r="H17" s="52">
        <f t="shared" si="10"/>
        <v>21</v>
      </c>
      <c r="I17" s="52"/>
      <c r="J17" s="52">
        <f t="shared" si="10"/>
        <v>9</v>
      </c>
      <c r="K17" s="52"/>
      <c r="L17" s="59"/>
      <c r="M17" s="52">
        <f>SUM(M14:M16)</f>
        <v>75</v>
      </c>
      <c r="N17" s="52">
        <f>SUM(N14:N16)</f>
        <v>331</v>
      </c>
      <c r="O17" s="52"/>
      <c r="P17" s="52">
        <f>SUM(P14:P16)</f>
        <v>4</v>
      </c>
      <c r="Q17" s="52"/>
      <c r="R17" s="52"/>
      <c r="S17" s="60">
        <f>S14+S15+S16</f>
        <v>1</v>
      </c>
      <c r="T17" s="61">
        <f>C17/(C17+M17)</f>
        <v>0.87437185929648242</v>
      </c>
      <c r="U17" s="61">
        <f>M17/(M17+C17)</f>
        <v>0.12562814070351758</v>
      </c>
      <c r="V17" s="57"/>
      <c r="W17" s="56"/>
      <c r="X17" s="56"/>
      <c r="Y17" s="56"/>
      <c r="Z17" s="56"/>
      <c r="AC17" s="52" t="s">
        <v>44</v>
      </c>
      <c r="AD17" s="52"/>
      <c r="AE17" s="52">
        <f>SUM(AE14:AE16)</f>
        <v>583</v>
      </c>
      <c r="AF17" s="52">
        <f>SUM(AF14:AF16)</f>
        <v>378</v>
      </c>
      <c r="AG17" s="52"/>
      <c r="AH17" s="52">
        <f t="shared" ref="AH17" si="11">SUM(AH14:AH16)</f>
        <v>4072</v>
      </c>
      <c r="AI17" s="52"/>
      <c r="AJ17" s="52">
        <f t="shared" ref="AJ17" si="12">SUM(AJ14:AJ16)</f>
        <v>27</v>
      </c>
      <c r="AK17" s="52"/>
      <c r="AL17" s="52">
        <f t="shared" ref="AL17" si="13">SUM(AL14:AL16)</f>
        <v>11</v>
      </c>
      <c r="AM17" s="52"/>
      <c r="AN17" s="59"/>
      <c r="AO17" s="52">
        <f>SUM(AO14:AO16)</f>
        <v>100</v>
      </c>
      <c r="AP17" s="52">
        <f>SUM(AP14:AP16)</f>
        <v>590</v>
      </c>
      <c r="AQ17" s="52"/>
      <c r="AR17" s="52">
        <f>SUM(AR14:AR16)</f>
        <v>5</v>
      </c>
      <c r="AS17" s="52"/>
      <c r="AT17" s="52"/>
      <c r="AU17" s="60" t="e">
        <f>AU14+AU15+AU16</f>
        <v>#DIV/0!</v>
      </c>
      <c r="AV17" s="61">
        <f>AE17/(AE17+AO17)</f>
        <v>0.85358711566617862</v>
      </c>
      <c r="AW17" s="61">
        <f>AO17/(AO17+AE17)</f>
        <v>0.14641288433382138</v>
      </c>
      <c r="AX17" s="57"/>
      <c r="AY17" s="56"/>
      <c r="AZ17" s="56"/>
    </row>
    <row r="18" spans="1:52" x14ac:dyDescent="0.15">
      <c r="A18" s="59"/>
      <c r="B18" s="56"/>
      <c r="C18" s="56"/>
      <c r="D18" s="62"/>
      <c r="E18" s="56"/>
      <c r="F18" s="63"/>
      <c r="G18" s="56"/>
      <c r="H18" s="64"/>
      <c r="I18" s="56"/>
      <c r="J18" s="64"/>
      <c r="K18" s="56"/>
      <c r="L18" s="56"/>
      <c r="M18" s="56"/>
      <c r="N18" s="56"/>
      <c r="O18" s="56"/>
      <c r="P18" s="56"/>
      <c r="Q18" s="56"/>
      <c r="R18" s="56"/>
      <c r="AD18" s="56"/>
      <c r="AE18" s="56"/>
      <c r="AF18" s="62"/>
      <c r="AG18" s="56"/>
      <c r="AH18" s="63"/>
      <c r="AI18" s="56"/>
      <c r="AJ18" s="64"/>
      <c r="AK18" s="56"/>
      <c r="AL18" s="64"/>
      <c r="AM18" s="56"/>
      <c r="AN18" s="56"/>
      <c r="AO18" s="56"/>
      <c r="AP18" s="56"/>
      <c r="AQ18" s="56"/>
      <c r="AR18" s="56"/>
      <c r="AS18" s="56"/>
      <c r="AT18" s="56"/>
    </row>
    <row r="19" spans="1:52" x14ac:dyDescent="0.15">
      <c r="B19" s="56"/>
      <c r="C19" s="56"/>
      <c r="D19" s="62"/>
      <c r="E19" s="56"/>
      <c r="F19" s="63"/>
      <c r="G19" s="56"/>
      <c r="H19" s="64"/>
      <c r="I19" s="56"/>
      <c r="J19" s="64"/>
      <c r="K19" s="56"/>
      <c r="L19" s="56"/>
      <c r="M19" s="56"/>
      <c r="N19" s="56"/>
      <c r="O19" s="56"/>
      <c r="P19" s="56"/>
      <c r="Q19" s="56"/>
      <c r="R19" s="56"/>
      <c r="AD19" s="56"/>
      <c r="AE19" s="56"/>
      <c r="AF19" s="62"/>
      <c r="AG19" s="56"/>
      <c r="AH19" s="63"/>
      <c r="AI19" s="56"/>
      <c r="AJ19" s="64"/>
      <c r="AK19" s="56"/>
      <c r="AL19" s="64"/>
      <c r="AM19" s="56"/>
      <c r="AN19" s="56"/>
      <c r="AO19" s="56"/>
      <c r="AP19" s="56"/>
      <c r="AQ19" s="56"/>
      <c r="AR19" s="56"/>
      <c r="AS19" s="56"/>
      <c r="AT19" s="56"/>
    </row>
    <row r="20" spans="1:52" x14ac:dyDescent="0.15">
      <c r="A20" s="489" t="s">
        <v>49</v>
      </c>
      <c r="B20" s="489"/>
      <c r="C20" s="489"/>
      <c r="D20" s="489"/>
      <c r="E20" s="489"/>
      <c r="F20" s="489"/>
      <c r="G20" s="489"/>
      <c r="H20" s="489" t="s">
        <v>52</v>
      </c>
      <c r="I20" s="495"/>
      <c r="J20" s="495"/>
      <c r="K20" s="495"/>
      <c r="L20" s="495"/>
      <c r="M20" s="495"/>
      <c r="N20" s="56"/>
      <c r="O20" s="56"/>
      <c r="R20" s="489" t="s">
        <v>50</v>
      </c>
      <c r="S20" s="489"/>
      <c r="T20" s="489"/>
      <c r="V20" s="489" t="s">
        <v>51</v>
      </c>
      <c r="W20" s="489"/>
      <c r="X20" s="99"/>
      <c r="Y20" s="99"/>
      <c r="Z20" s="99"/>
      <c r="AA20" s="99"/>
      <c r="AC20" s="489" t="s">
        <v>49</v>
      </c>
      <c r="AD20" s="489"/>
      <c r="AE20" s="489"/>
      <c r="AF20" s="489"/>
      <c r="AG20" s="489"/>
      <c r="AH20" s="489"/>
      <c r="AI20" s="489"/>
      <c r="AJ20" s="489" t="s">
        <v>52</v>
      </c>
      <c r="AK20" s="495"/>
      <c r="AL20" s="495"/>
      <c r="AM20" s="495"/>
      <c r="AN20" s="495"/>
      <c r="AO20" s="495"/>
      <c r="AP20" s="56"/>
      <c r="AQ20" s="56"/>
      <c r="AT20" s="489" t="s">
        <v>50</v>
      </c>
      <c r="AU20" s="489"/>
      <c r="AV20" s="489"/>
      <c r="AX20" s="489" t="s">
        <v>51</v>
      </c>
      <c r="AY20" s="489"/>
      <c r="AZ20" s="99"/>
    </row>
    <row r="21" spans="1:52" x14ac:dyDescent="0.15">
      <c r="A21" s="52" t="s">
        <v>16</v>
      </c>
      <c r="B21" s="52" t="s">
        <v>66</v>
      </c>
      <c r="C21" s="52" t="s">
        <v>1</v>
      </c>
      <c r="D21" s="52" t="s">
        <v>4</v>
      </c>
      <c r="E21" s="52" t="s">
        <v>5</v>
      </c>
      <c r="F21" s="52" t="s">
        <v>6</v>
      </c>
      <c r="G21" s="52" t="s">
        <v>7</v>
      </c>
      <c r="I21" s="52" t="s">
        <v>34</v>
      </c>
      <c r="J21" s="52" t="s">
        <v>17</v>
      </c>
      <c r="K21" s="52" t="s">
        <v>18</v>
      </c>
      <c r="L21" s="52" t="s">
        <v>19</v>
      </c>
      <c r="M21" s="52" t="s">
        <v>20</v>
      </c>
      <c r="N21" s="52" t="s">
        <v>6</v>
      </c>
      <c r="O21" s="52" t="s">
        <v>53</v>
      </c>
      <c r="R21" s="52" t="s">
        <v>16</v>
      </c>
      <c r="S21" s="52" t="s">
        <v>47</v>
      </c>
      <c r="T21" s="52" t="s">
        <v>45</v>
      </c>
      <c r="U21" s="52" t="s">
        <v>46</v>
      </c>
      <c r="W21" s="52" t="s">
        <v>14</v>
      </c>
      <c r="X21" s="52" t="s">
        <v>21</v>
      </c>
      <c r="Y21" s="52"/>
      <c r="Z21" s="52"/>
      <c r="AA21" s="52"/>
      <c r="AB21" s="52"/>
      <c r="AC21" s="52" t="s">
        <v>16</v>
      </c>
      <c r="AD21" s="52" t="s">
        <v>66</v>
      </c>
      <c r="AE21" s="52" t="s">
        <v>1</v>
      </c>
      <c r="AF21" s="52" t="s">
        <v>4</v>
      </c>
      <c r="AG21" s="52" t="s">
        <v>5</v>
      </c>
      <c r="AH21" s="52" t="s">
        <v>6</v>
      </c>
      <c r="AI21" s="52" t="s">
        <v>7</v>
      </c>
      <c r="AK21" s="52" t="s">
        <v>34</v>
      </c>
      <c r="AL21" s="52" t="s">
        <v>17</v>
      </c>
      <c r="AM21" s="52" t="s">
        <v>18</v>
      </c>
      <c r="AN21" s="52" t="s">
        <v>19</v>
      </c>
      <c r="AO21" s="52" t="s">
        <v>20</v>
      </c>
      <c r="AP21" s="52" t="s">
        <v>6</v>
      </c>
      <c r="AQ21" s="52" t="s">
        <v>53</v>
      </c>
      <c r="AU21" s="52" t="s">
        <v>47</v>
      </c>
      <c r="AV21" s="52" t="s">
        <v>45</v>
      </c>
      <c r="AW21" s="52" t="s">
        <v>46</v>
      </c>
      <c r="AY21" s="52" t="s">
        <v>14</v>
      </c>
      <c r="AZ21" s="52" t="s">
        <v>21</v>
      </c>
    </row>
    <row r="22" spans="1:52" x14ac:dyDescent="0.15">
      <c r="A22" s="53" t="s">
        <v>1057</v>
      </c>
      <c r="B22" s="252">
        <v>10</v>
      </c>
      <c r="C22" s="54">
        <v>30</v>
      </c>
      <c r="D22" s="54">
        <v>105</v>
      </c>
      <c r="E22" s="54">
        <f>D22/C22</f>
        <v>3.5</v>
      </c>
      <c r="F22" s="54">
        <v>1</v>
      </c>
      <c r="G22" s="51">
        <f>F22/C22</f>
        <v>3.3333333333333333E-2</v>
      </c>
      <c r="I22" s="51">
        <f>K22/J22</f>
        <v>0.8</v>
      </c>
      <c r="J22" s="54">
        <v>15</v>
      </c>
      <c r="K22" s="54">
        <v>12</v>
      </c>
      <c r="L22" s="54">
        <v>103</v>
      </c>
      <c r="M22" s="54">
        <f>L22/K22</f>
        <v>8.5833333333333339</v>
      </c>
      <c r="N22" s="54">
        <v>0</v>
      </c>
      <c r="O22" s="51">
        <f>N22/K22</f>
        <v>0</v>
      </c>
      <c r="R22" s="53" t="s">
        <v>1058</v>
      </c>
      <c r="S22" s="51">
        <f>(C22+J22)/($C$27+$J$27+$M$17+$D$17+$K$38+$K$47)</f>
        <v>4.8491379310344827E-2</v>
      </c>
      <c r="T22" s="51">
        <f>J22/($J$27+$E$38+$E$47)</f>
        <v>4.1782729805013928E-2</v>
      </c>
      <c r="U22" s="51">
        <f>C22/($C$27+$M$17+$K$38+$K$47)</f>
        <v>5.9642147117296221E-2</v>
      </c>
      <c r="W22" s="54">
        <f>(D22*0.1)+(F22*6)+(L22*0.1)+(N22*6)</f>
        <v>26.8</v>
      </c>
      <c r="X22" s="54">
        <f>(D22*0.1)+(F22*6)+(K22*1)+(L22*0.1)+(N22*6)</f>
        <v>38.799999999999997</v>
      </c>
      <c r="Y22" s="56"/>
      <c r="Z22" s="56"/>
      <c r="AA22" s="56"/>
      <c r="AB22" s="56"/>
      <c r="AC22" s="53" t="s">
        <v>69</v>
      </c>
      <c r="AD22" s="53"/>
      <c r="AE22" s="54">
        <v>200</v>
      </c>
      <c r="AF22" s="54">
        <v>1040</v>
      </c>
      <c r="AG22" s="54">
        <f>AF22/AE22</f>
        <v>5.2</v>
      </c>
      <c r="AH22" s="54">
        <v>7</v>
      </c>
      <c r="AI22" s="51">
        <f>AH22/AE22</f>
        <v>3.5000000000000003E-2</v>
      </c>
      <c r="AK22" s="51">
        <f>AM22/AL22</f>
        <v>0.8</v>
      </c>
      <c r="AL22" s="54">
        <v>70</v>
      </c>
      <c r="AM22" s="54">
        <v>56</v>
      </c>
      <c r="AN22" s="54">
        <v>364</v>
      </c>
      <c r="AO22" s="54">
        <f>AN22/AM22</f>
        <v>6.5</v>
      </c>
      <c r="AP22" s="54">
        <v>2</v>
      </c>
      <c r="AQ22" s="51">
        <f>AP22/AM22</f>
        <v>3.5714285714285712E-2</v>
      </c>
      <c r="AU22" s="51" t="e">
        <f>(#REF!+AL22)/(#REF!+AL25)</f>
        <v>#REF!</v>
      </c>
      <c r="AV22" s="51" t="e">
        <f>#REF!/(AL22+#REF!)</f>
        <v>#REF!</v>
      </c>
      <c r="AW22" s="51" t="e">
        <f>AL22/(#REF!+AL22)</f>
        <v>#REF!</v>
      </c>
      <c r="AY22" s="54" t="e">
        <f>(#REF!*0.1)+(AE22*6)+(AK22*0.1)+(AM22*6)</f>
        <v>#REF!</v>
      </c>
      <c r="AZ22" s="54" t="e">
        <f>(#REF!*0.1)+(AE22*6)+(AJ22*1)+(AK22*0.1)+(AM22*6)</f>
        <v>#REF!</v>
      </c>
    </row>
    <row r="23" spans="1:52" x14ac:dyDescent="0.15">
      <c r="A23" s="53" t="s">
        <v>889</v>
      </c>
      <c r="B23" s="252">
        <v>12</v>
      </c>
      <c r="C23" s="54">
        <v>105</v>
      </c>
      <c r="D23" s="54">
        <v>499</v>
      </c>
      <c r="E23" s="54">
        <f>D23/C23</f>
        <v>4.7523809523809524</v>
      </c>
      <c r="F23" s="54">
        <v>2</v>
      </c>
      <c r="G23" s="51">
        <f>F23/C23</f>
        <v>1.9047619047619049E-2</v>
      </c>
      <c r="I23" s="51">
        <f t="shared" ref="I23:I26" si="14">K23/J23</f>
        <v>0.65</v>
      </c>
      <c r="J23" s="54">
        <v>20</v>
      </c>
      <c r="K23" s="54">
        <v>13</v>
      </c>
      <c r="L23" s="54">
        <v>161</v>
      </c>
      <c r="M23" s="54">
        <f>L23/K23</f>
        <v>12.384615384615385</v>
      </c>
      <c r="N23" s="54">
        <v>0</v>
      </c>
      <c r="O23" s="51">
        <f t="shared" ref="O23:O26" si="15">N23/K23</f>
        <v>0</v>
      </c>
      <c r="R23" s="53" t="s">
        <v>142</v>
      </c>
      <c r="S23" s="51">
        <f t="shared" ref="S23:S26" si="16">(C23+J23)/($C$27+$J$27+$M$17+$D$17+$K$38+$K$47)</f>
        <v>0.13469827586206898</v>
      </c>
      <c r="T23" s="51">
        <f t="shared" ref="T23:T26" si="17">J23/($J$27+$E$38+$E$47)</f>
        <v>5.5710306406685235E-2</v>
      </c>
      <c r="U23" s="51">
        <f t="shared" ref="U23:U26" si="18">C23/($C$27+$M$17+$K$38+$K$47)</f>
        <v>0.20874751491053678</v>
      </c>
      <c r="W23" s="54">
        <f t="shared" ref="W23:W26" si="19">(D23*0.1)+(F23*6)+(L23*0.1)+(N23*6)</f>
        <v>78</v>
      </c>
      <c r="X23" s="54">
        <f t="shared" ref="X23:X26" si="20">(D23*0.1)+(F23*6)+(K23*1)+(L23*0.1)+(N23*6)</f>
        <v>91</v>
      </c>
      <c r="Y23" s="56"/>
      <c r="Z23" s="56"/>
      <c r="AA23" s="56"/>
      <c r="AB23" s="56"/>
      <c r="AC23" s="53" t="s">
        <v>22</v>
      </c>
      <c r="AD23" s="53"/>
      <c r="AE23" s="54">
        <v>96</v>
      </c>
      <c r="AF23" s="54">
        <v>445</v>
      </c>
      <c r="AG23" s="54">
        <f>AF23/AE23</f>
        <v>4.635416666666667</v>
      </c>
      <c r="AH23" s="54">
        <v>6</v>
      </c>
      <c r="AI23" s="51">
        <f>AH23/AE23</f>
        <v>6.25E-2</v>
      </c>
      <c r="AK23" s="51">
        <f t="shared" ref="AK23:AK26" si="21">AM23/AL23</f>
        <v>0.58333333333333337</v>
      </c>
      <c r="AL23" s="54">
        <v>24</v>
      </c>
      <c r="AM23" s="54">
        <v>14</v>
      </c>
      <c r="AN23" s="54">
        <v>110</v>
      </c>
      <c r="AO23" s="54">
        <f>AN23/AM23</f>
        <v>7.8571428571428568</v>
      </c>
      <c r="AP23" s="54">
        <v>2</v>
      </c>
      <c r="AQ23" s="51">
        <f t="shared" ref="AQ23:AQ26" si="22">AP23/AM23</f>
        <v>0.14285714285714285</v>
      </c>
      <c r="AU23" s="51" t="e">
        <f>(#REF!+AL23)/(#REF!+AL26)</f>
        <v>#REF!</v>
      </c>
      <c r="AV23" s="51" t="e">
        <f>#REF!/(AL23+#REF!)</f>
        <v>#REF!</v>
      </c>
      <c r="AW23" s="51" t="e">
        <f>AL23/(#REF!+AL23)</f>
        <v>#REF!</v>
      </c>
      <c r="AY23" s="54" t="e">
        <f>(#REF!*0.1)+(AE23*6)+(AK23*0.1)+(AM23*6)</f>
        <v>#REF!</v>
      </c>
      <c r="AZ23" s="54" t="e">
        <f>(#REF!*0.1)+(AE23*6)+(AJ23*1)+(AK23*0.1)+(AM23*6)</f>
        <v>#REF!</v>
      </c>
    </row>
    <row r="24" spans="1:52" x14ac:dyDescent="0.15">
      <c r="A24" s="53" t="s">
        <v>2137</v>
      </c>
      <c r="B24" s="252">
        <v>16</v>
      </c>
      <c r="C24" s="54">
        <v>270</v>
      </c>
      <c r="D24" s="54">
        <v>1240</v>
      </c>
      <c r="E24" s="54">
        <f>D24/C24</f>
        <v>4.5925925925925926</v>
      </c>
      <c r="F24" s="54">
        <v>7</v>
      </c>
      <c r="G24" s="51">
        <f>F24/C24</f>
        <v>2.5925925925925925E-2</v>
      </c>
      <c r="I24" s="51">
        <f t="shared" si="14"/>
        <v>0.68421052631578949</v>
      </c>
      <c r="J24" s="54">
        <v>57</v>
      </c>
      <c r="K24" s="54">
        <v>39</v>
      </c>
      <c r="L24" s="54">
        <v>300</v>
      </c>
      <c r="M24" s="54">
        <f>L24/K24</f>
        <v>7.6923076923076925</v>
      </c>
      <c r="N24" s="54">
        <v>1</v>
      </c>
      <c r="O24" s="51">
        <f t="shared" si="15"/>
        <v>2.564102564102564E-2</v>
      </c>
      <c r="R24" s="53" t="s">
        <v>2402</v>
      </c>
      <c r="S24" s="51">
        <f t="shared" si="16"/>
        <v>0.35237068965517243</v>
      </c>
      <c r="T24" s="51">
        <f t="shared" si="17"/>
        <v>0.15877437325905291</v>
      </c>
      <c r="U24" s="51">
        <f t="shared" si="18"/>
        <v>0.53677932405566597</v>
      </c>
      <c r="W24" s="54">
        <f t="shared" si="19"/>
        <v>202</v>
      </c>
      <c r="X24" s="54">
        <f t="shared" si="20"/>
        <v>241</v>
      </c>
      <c r="Y24" s="56"/>
      <c r="Z24" s="56"/>
      <c r="AA24" s="56"/>
      <c r="AB24" s="56"/>
      <c r="AC24" s="53" t="s">
        <v>23</v>
      </c>
      <c r="AD24" s="53"/>
      <c r="AE24" s="54">
        <v>8</v>
      </c>
      <c r="AF24" s="54">
        <v>28</v>
      </c>
      <c r="AG24" s="54">
        <f>AF24/AE24</f>
        <v>3.5</v>
      </c>
      <c r="AH24" s="54">
        <v>0</v>
      </c>
      <c r="AI24" s="51">
        <f>AH24/AE24</f>
        <v>0</v>
      </c>
      <c r="AK24" s="51">
        <f t="shared" si="21"/>
        <v>0.5</v>
      </c>
      <c r="AL24" s="54">
        <v>4</v>
      </c>
      <c r="AM24" s="54">
        <v>2</v>
      </c>
      <c r="AN24" s="54">
        <v>17</v>
      </c>
      <c r="AO24" s="54">
        <f>AN24/AM24</f>
        <v>8.5</v>
      </c>
      <c r="AP24" s="54">
        <v>0</v>
      </c>
      <c r="AQ24" s="51">
        <f t="shared" si="22"/>
        <v>0</v>
      </c>
      <c r="AU24" s="51" t="e">
        <f>(#REF!+AL24)/(#REF!+AK30)</f>
        <v>#REF!</v>
      </c>
      <c r="AV24" s="51" t="e">
        <f>#REF!/(AL24+#REF!)</f>
        <v>#REF!</v>
      </c>
      <c r="AW24" s="51" t="e">
        <f>AL24/(#REF!+AL24)</f>
        <v>#REF!</v>
      </c>
      <c r="AY24" s="54" t="e">
        <f>(#REF!*0.1)+(AE24*6)+(AK24*0.1)+(AM24*6)</f>
        <v>#REF!</v>
      </c>
      <c r="AZ24" s="54" t="e">
        <f>(#REF!*0.1)+(AE24*6)+(AJ24*1)+(AK24*0.1)+(AM24*6)</f>
        <v>#REF!</v>
      </c>
    </row>
    <row r="25" spans="1:52" x14ac:dyDescent="0.15">
      <c r="A25" s="53" t="s">
        <v>2401</v>
      </c>
      <c r="B25" s="252">
        <v>2</v>
      </c>
      <c r="C25" s="54">
        <v>5</v>
      </c>
      <c r="D25" s="54">
        <v>28</v>
      </c>
      <c r="E25" s="54">
        <f>D25/C25</f>
        <v>5.6</v>
      </c>
      <c r="F25" s="54">
        <v>0</v>
      </c>
      <c r="G25" s="51">
        <f>F25/C25</f>
        <v>0</v>
      </c>
      <c r="I25" s="51">
        <f t="shared" si="14"/>
        <v>0.5</v>
      </c>
      <c r="J25" s="54">
        <v>4</v>
      </c>
      <c r="K25" s="54">
        <v>2</v>
      </c>
      <c r="L25" s="54">
        <v>8</v>
      </c>
      <c r="M25" s="54">
        <f>L25/K25</f>
        <v>4</v>
      </c>
      <c r="N25" s="54">
        <v>0</v>
      </c>
      <c r="O25" s="51">
        <f t="shared" si="15"/>
        <v>0</v>
      </c>
      <c r="R25" s="53" t="s">
        <v>503</v>
      </c>
      <c r="S25" s="51">
        <f t="shared" si="16"/>
        <v>9.6982758620689658E-3</v>
      </c>
      <c r="T25" s="51">
        <f t="shared" si="17"/>
        <v>1.1142061281337047E-2</v>
      </c>
      <c r="U25" s="51">
        <f t="shared" si="18"/>
        <v>9.9403578528827041E-3</v>
      </c>
      <c r="W25" s="54">
        <f t="shared" si="19"/>
        <v>3.6000000000000005</v>
      </c>
      <c r="X25" s="54">
        <f t="shared" si="20"/>
        <v>5.6000000000000005</v>
      </c>
      <c r="Y25" s="56"/>
      <c r="Z25" s="56"/>
      <c r="AA25" s="56"/>
      <c r="AB25" s="56"/>
      <c r="AC25" s="53" t="s">
        <v>24</v>
      </c>
      <c r="AD25" s="53"/>
      <c r="AE25" s="54"/>
      <c r="AF25" s="54"/>
      <c r="AG25" s="54" t="e">
        <f>AF25/AE25</f>
        <v>#DIV/0!</v>
      </c>
      <c r="AH25" s="54">
        <v>0</v>
      </c>
      <c r="AI25" s="51" t="e">
        <f>AH25/AE25</f>
        <v>#DIV/0!</v>
      </c>
      <c r="AK25" s="51" t="e">
        <f t="shared" si="21"/>
        <v>#DIV/0!</v>
      </c>
      <c r="AL25" s="54"/>
      <c r="AM25" s="54"/>
      <c r="AN25" s="54"/>
      <c r="AO25" s="54" t="e">
        <f>AN25/AM25</f>
        <v>#DIV/0!</v>
      </c>
      <c r="AP25" s="54">
        <v>0</v>
      </c>
      <c r="AQ25" s="51" t="e">
        <f t="shared" si="22"/>
        <v>#DIV/0!</v>
      </c>
      <c r="AU25" s="51" t="e">
        <f>(#REF!+AL25)/(#REF!+AL31)</f>
        <v>#REF!</v>
      </c>
      <c r="AV25" s="51" t="e">
        <f>#REF!/(AL25+#REF!)</f>
        <v>#REF!</v>
      </c>
      <c r="AW25" s="51" t="e">
        <f>AL25/(#REF!+AL25)</f>
        <v>#REF!</v>
      </c>
      <c r="AY25" s="54" t="e">
        <f>(#REF!*0.1)+(AE25*6)+(AK25*0.1)+(AM25*6)</f>
        <v>#REF!</v>
      </c>
      <c r="AZ25" s="54" t="e">
        <f>(#REF!*0.1)+(AE25*6)+(AJ25*1)+(AK25*0.1)+(AM25*6)</f>
        <v>#REF!</v>
      </c>
    </row>
    <row r="26" spans="1:52" x14ac:dyDescent="0.15">
      <c r="A26" s="53" t="s">
        <v>2404</v>
      </c>
      <c r="B26" s="252">
        <v>2</v>
      </c>
      <c r="C26" s="54">
        <v>5</v>
      </c>
      <c r="D26" s="54">
        <v>12</v>
      </c>
      <c r="E26" s="54">
        <f>D26/C26</f>
        <v>2.4</v>
      </c>
      <c r="F26" s="54">
        <v>0</v>
      </c>
      <c r="G26" s="51">
        <f>F26/C26</f>
        <v>0</v>
      </c>
      <c r="I26" s="51">
        <f t="shared" si="14"/>
        <v>0</v>
      </c>
      <c r="J26" s="54">
        <v>3</v>
      </c>
      <c r="K26" s="54">
        <v>0</v>
      </c>
      <c r="L26" s="54">
        <v>0</v>
      </c>
      <c r="M26" s="54" t="e">
        <f>L26/K26</f>
        <v>#DIV/0!</v>
      </c>
      <c r="N26" s="54">
        <v>0</v>
      </c>
      <c r="O26" s="51" t="e">
        <f t="shared" si="15"/>
        <v>#DIV/0!</v>
      </c>
      <c r="R26" s="53" t="s">
        <v>2403</v>
      </c>
      <c r="S26" s="51">
        <f t="shared" si="16"/>
        <v>8.6206896551724137E-3</v>
      </c>
      <c r="T26" s="51">
        <f t="shared" si="17"/>
        <v>8.356545961002786E-3</v>
      </c>
      <c r="U26" s="51">
        <f t="shared" si="18"/>
        <v>9.9403578528827041E-3</v>
      </c>
      <c r="W26" s="54">
        <f t="shared" si="19"/>
        <v>1.2000000000000002</v>
      </c>
      <c r="X26" s="54">
        <f t="shared" si="20"/>
        <v>1.2000000000000002</v>
      </c>
      <c r="Y26" s="56"/>
      <c r="Z26" s="56"/>
      <c r="AA26" s="56"/>
      <c r="AB26" s="56"/>
      <c r="AC26" s="53" t="s">
        <v>70</v>
      </c>
      <c r="AD26" s="53"/>
      <c r="AE26" s="54"/>
      <c r="AF26" s="54"/>
      <c r="AG26" s="54" t="e">
        <f>AF26/AE26</f>
        <v>#DIV/0!</v>
      </c>
      <c r="AH26" s="54"/>
      <c r="AI26" s="51" t="e">
        <f>AH26/AE26</f>
        <v>#DIV/0!</v>
      </c>
      <c r="AK26" s="51" t="e">
        <f t="shared" si="21"/>
        <v>#DIV/0!</v>
      </c>
      <c r="AL26" s="54"/>
      <c r="AM26" s="54"/>
      <c r="AN26" s="54"/>
      <c r="AO26" s="54"/>
      <c r="AP26" s="54">
        <f>(AF26*0.1)+(AH26*6)+(AM26*0.1)+(AO26*6)</f>
        <v>0</v>
      </c>
      <c r="AQ26" s="51" t="e">
        <f t="shared" si="22"/>
        <v>#DIV/0!</v>
      </c>
      <c r="AU26" s="51" t="e">
        <f>(#REF!+AL26)/(#REF!+AL32)</f>
        <v>#REF!</v>
      </c>
      <c r="AV26" s="51" t="e">
        <f>#REF!/(AL26+#REF!)</f>
        <v>#REF!</v>
      </c>
      <c r="AW26" s="51" t="e">
        <f>AL26/(#REF!+AL26)</f>
        <v>#REF!</v>
      </c>
      <c r="AY26" s="54" t="e">
        <f>(#REF!*0.1)+(AE26*6)+(AI26*1)+(AJ26*0.1)+(AL26*6)</f>
        <v>#REF!</v>
      </c>
      <c r="AZ26" s="54" t="e">
        <f>(#REF!*0.1)+(AE26*6)+(AJ26*1)+(AK26*0.1)+(AM26*6)</f>
        <v>#REF!</v>
      </c>
    </row>
    <row r="27" spans="1:52" x14ac:dyDescent="0.15">
      <c r="A27" s="52" t="s">
        <v>44</v>
      </c>
      <c r="B27" s="52"/>
      <c r="C27" s="52">
        <f>SUM(C22:C26)</f>
        <v>415</v>
      </c>
      <c r="D27" s="52">
        <f t="shared" ref="D27:F27" si="23">SUM(D22:D26)</f>
        <v>1884</v>
      </c>
      <c r="E27" s="52"/>
      <c r="F27" s="52">
        <f t="shared" si="23"/>
        <v>10</v>
      </c>
      <c r="G27" s="52"/>
      <c r="H27" s="52"/>
      <c r="I27" s="52"/>
      <c r="J27" s="52">
        <f>SUM(J22:J26)</f>
        <v>99</v>
      </c>
      <c r="K27" s="52">
        <f t="shared" ref="K27:N27" si="24">SUM(K22:K26)</f>
        <v>66</v>
      </c>
      <c r="L27" s="52">
        <f t="shared" si="24"/>
        <v>572</v>
      </c>
      <c r="M27" s="52"/>
      <c r="N27" s="52">
        <f t="shared" si="24"/>
        <v>1</v>
      </c>
      <c r="O27" s="52"/>
      <c r="AC27" s="52" t="s">
        <v>44</v>
      </c>
      <c r="AD27" s="52"/>
      <c r="AE27" s="52">
        <f>SUM(AE22:AE26)</f>
        <v>304</v>
      </c>
      <c r="AF27" s="52">
        <f t="shared" ref="AF27" si="25">SUM(AF22:AF26)</f>
        <v>1513</v>
      </c>
      <c r="AG27" s="52"/>
      <c r="AH27" s="52">
        <f t="shared" ref="AH27" si="26">SUM(AH22:AH26)</f>
        <v>13</v>
      </c>
      <c r="AI27" s="52"/>
      <c r="AJ27" s="52"/>
      <c r="AK27" s="52"/>
      <c r="AL27" s="52">
        <f>SUM(AL22:AL26)</f>
        <v>98</v>
      </c>
      <c r="AM27" s="52">
        <f t="shared" ref="AM27:AN27" si="27">SUM(AM22:AM26)</f>
        <v>72</v>
      </c>
      <c r="AN27" s="52">
        <f t="shared" si="27"/>
        <v>491</v>
      </c>
      <c r="AO27" s="52"/>
      <c r="AP27" s="52">
        <f t="shared" ref="AP27" si="28">SUM(AP22:AP26)</f>
        <v>4</v>
      </c>
      <c r="AQ27" s="52"/>
    </row>
    <row r="28" spans="1:52" x14ac:dyDescent="0.15">
      <c r="A28" s="52"/>
      <c r="B28" s="56"/>
      <c r="C28" s="56"/>
      <c r="D28" s="56"/>
      <c r="E28" s="56"/>
      <c r="F28" s="56"/>
      <c r="G28" s="56"/>
      <c r="H28" s="52"/>
      <c r="I28" s="56"/>
      <c r="J28" s="56"/>
      <c r="K28" s="56"/>
      <c r="L28" s="56"/>
      <c r="M28" s="56"/>
      <c r="N28" s="56"/>
      <c r="AC28" s="52"/>
      <c r="AD28" s="56"/>
      <c r="AE28" s="56"/>
      <c r="AF28" s="56"/>
      <c r="AG28" s="56"/>
      <c r="AH28" s="56"/>
      <c r="AI28" s="56"/>
      <c r="AJ28" s="52"/>
      <c r="AK28" s="56"/>
      <c r="AL28" s="56"/>
      <c r="AM28" s="56"/>
      <c r="AN28" s="56"/>
      <c r="AO28" s="56"/>
      <c r="AP28" s="56"/>
    </row>
    <row r="29" spans="1:52" x14ac:dyDescent="0.15">
      <c r="B29" s="56"/>
      <c r="C29" s="56"/>
      <c r="D29" s="56"/>
      <c r="E29" s="56"/>
      <c r="F29" s="56"/>
      <c r="G29" s="56"/>
      <c r="H29" s="56"/>
      <c r="I29" s="56"/>
      <c r="J29" s="56"/>
      <c r="K29" s="56"/>
      <c r="L29" s="56"/>
      <c r="M29" s="56"/>
      <c r="AD29" s="56"/>
      <c r="AE29" s="56"/>
      <c r="AF29" s="56"/>
      <c r="AG29" s="56"/>
      <c r="AH29" s="56"/>
      <c r="AI29" s="56"/>
      <c r="AJ29" s="56"/>
      <c r="AK29" s="56"/>
      <c r="AL29" s="56"/>
      <c r="AM29" s="56"/>
      <c r="AN29" s="56"/>
      <c r="AO29" s="56"/>
    </row>
    <row r="30" spans="1:52" x14ac:dyDescent="0.15">
      <c r="A30" s="489" t="s">
        <v>52</v>
      </c>
      <c r="B30" s="489"/>
      <c r="C30" s="489"/>
      <c r="D30" s="489"/>
      <c r="E30" s="489"/>
      <c r="F30" s="489"/>
      <c r="G30" s="489"/>
      <c r="H30" s="56"/>
      <c r="I30" s="56"/>
      <c r="J30" s="489" t="s">
        <v>49</v>
      </c>
      <c r="K30" s="489"/>
      <c r="L30" s="489"/>
      <c r="M30" s="489"/>
      <c r="N30" s="489"/>
      <c r="R30" s="489" t="s">
        <v>50</v>
      </c>
      <c r="S30" s="489"/>
      <c r="T30" s="489"/>
      <c r="V30" s="489" t="s">
        <v>51</v>
      </c>
      <c r="W30" s="491"/>
      <c r="AC30" s="489" t="s">
        <v>52</v>
      </c>
      <c r="AD30" s="489"/>
      <c r="AE30" s="489"/>
      <c r="AF30" s="489"/>
      <c r="AG30" s="489"/>
      <c r="AH30" s="489"/>
      <c r="AI30" s="489"/>
      <c r="AJ30" s="56"/>
      <c r="AK30" s="56"/>
      <c r="AL30" s="489" t="s">
        <v>49</v>
      </c>
      <c r="AM30" s="489"/>
      <c r="AN30" s="489"/>
      <c r="AO30" s="489"/>
      <c r="AP30" s="489"/>
      <c r="AT30" s="489" t="s">
        <v>50</v>
      </c>
      <c r="AU30" s="489"/>
      <c r="AV30" s="489"/>
      <c r="AX30" s="489" t="s">
        <v>51</v>
      </c>
      <c r="AY30" s="491"/>
    </row>
    <row r="31" spans="1:52" x14ac:dyDescent="0.15">
      <c r="A31" s="52" t="s">
        <v>25</v>
      </c>
      <c r="B31" s="52" t="s">
        <v>66</v>
      </c>
      <c r="C31" s="52" t="s">
        <v>34</v>
      </c>
      <c r="D31" s="52" t="s">
        <v>17</v>
      </c>
      <c r="E31" s="52" t="s">
        <v>18</v>
      </c>
      <c r="F31" s="52" t="s">
        <v>19</v>
      </c>
      <c r="G31" s="52" t="s">
        <v>20</v>
      </c>
      <c r="H31" s="52" t="s">
        <v>6</v>
      </c>
      <c r="I31" s="52" t="s">
        <v>53</v>
      </c>
      <c r="K31" s="52" t="s">
        <v>10</v>
      </c>
      <c r="L31" s="52" t="s">
        <v>11</v>
      </c>
      <c r="M31" s="52" t="s">
        <v>12</v>
      </c>
      <c r="N31" s="52" t="s">
        <v>26</v>
      </c>
      <c r="O31" s="52" t="s">
        <v>7</v>
      </c>
      <c r="R31" s="52" t="s">
        <v>25</v>
      </c>
      <c r="S31" s="52" t="s">
        <v>47</v>
      </c>
      <c r="T31" s="52" t="s">
        <v>45</v>
      </c>
      <c r="U31" s="52" t="s">
        <v>46</v>
      </c>
      <c r="W31" s="52" t="s">
        <v>14</v>
      </c>
      <c r="X31" s="52" t="s">
        <v>21</v>
      </c>
      <c r="Y31" s="52"/>
      <c r="Z31" s="52"/>
      <c r="AC31" s="52" t="s">
        <v>25</v>
      </c>
      <c r="AD31" s="52" t="s">
        <v>66</v>
      </c>
      <c r="AE31" s="52" t="s">
        <v>34</v>
      </c>
      <c r="AF31" s="52" t="s">
        <v>17</v>
      </c>
      <c r="AG31" s="52" t="s">
        <v>18</v>
      </c>
      <c r="AH31" s="52" t="s">
        <v>19</v>
      </c>
      <c r="AI31" s="52" t="s">
        <v>20</v>
      </c>
      <c r="AJ31" s="52" t="s">
        <v>6</v>
      </c>
      <c r="AK31" s="52" t="s">
        <v>53</v>
      </c>
      <c r="AM31" s="52" t="s">
        <v>10</v>
      </c>
      <c r="AN31" s="52" t="s">
        <v>11</v>
      </c>
      <c r="AO31" s="52" t="s">
        <v>12</v>
      </c>
      <c r="AP31" s="52" t="s">
        <v>26</v>
      </c>
      <c r="AQ31" s="52" t="s">
        <v>7</v>
      </c>
      <c r="AU31" s="52" t="s">
        <v>47</v>
      </c>
      <c r="AV31" s="52" t="s">
        <v>45</v>
      </c>
      <c r="AW31" s="52" t="s">
        <v>46</v>
      </c>
      <c r="AY31" s="52" t="s">
        <v>14</v>
      </c>
      <c r="AZ31" s="52" t="s">
        <v>21</v>
      </c>
    </row>
    <row r="32" spans="1:52" x14ac:dyDescent="0.15">
      <c r="A32" s="53" t="s">
        <v>2138</v>
      </c>
      <c r="B32" s="54">
        <v>16</v>
      </c>
      <c r="C32" s="51">
        <f>E32/D32</f>
        <v>0.67</v>
      </c>
      <c r="D32" s="54">
        <v>100</v>
      </c>
      <c r="E32" s="54">
        <v>67</v>
      </c>
      <c r="F32" s="54">
        <v>716</v>
      </c>
      <c r="G32" s="54">
        <f t="shared" ref="G32:G37" si="29">F32/E32</f>
        <v>10.686567164179104</v>
      </c>
      <c r="H32" s="54">
        <v>7</v>
      </c>
      <c r="I32" s="51">
        <f>H32/E32</f>
        <v>0.1044776119402985</v>
      </c>
      <c r="K32" s="54">
        <v>1</v>
      </c>
      <c r="L32" s="54">
        <v>8</v>
      </c>
      <c r="M32" s="65">
        <f t="shared" ref="M32:M37" si="30">L32/K32</f>
        <v>8</v>
      </c>
      <c r="N32" s="54">
        <v>0</v>
      </c>
      <c r="O32" s="51">
        <f>N32/K32</f>
        <v>0</v>
      </c>
      <c r="R32" s="53" t="s">
        <v>2139</v>
      </c>
      <c r="S32" s="66">
        <f>(D32+K32)/($C$27+$K$27+$M$17+$D$47+$K$47)</f>
        <v>0.1558641975308642</v>
      </c>
      <c r="T32" s="66">
        <f>D32/($D$17)</f>
        <v>0.30674846625766872</v>
      </c>
      <c r="U32" s="66">
        <f>K32/($M$17+$C$27+$K$38+$K$47)</f>
        <v>1.9880715705765406E-3</v>
      </c>
      <c r="W32" s="54">
        <f>(F32*0.1)+(H32*6)+(L32*0.1)+(N32*6)</f>
        <v>114.4</v>
      </c>
      <c r="X32" s="54">
        <f>(E32*1)+(F32*0.1)+(H32*6)+(L32*0.1)+(N32*6)</f>
        <v>181.40000000000003</v>
      </c>
      <c r="Y32" s="56"/>
      <c r="Z32" s="56"/>
      <c r="AC32" s="53" t="s">
        <v>71</v>
      </c>
      <c r="AD32" s="53"/>
      <c r="AE32" s="51">
        <f>AG32/AF32</f>
        <v>0.60747663551401865</v>
      </c>
      <c r="AF32" s="54">
        <v>107</v>
      </c>
      <c r="AG32" s="54">
        <v>65</v>
      </c>
      <c r="AH32" s="54">
        <v>710</v>
      </c>
      <c r="AI32" s="54">
        <f t="shared" ref="AI32:AI36" si="31">AH32/AG32</f>
        <v>10.923076923076923</v>
      </c>
      <c r="AJ32" s="54">
        <v>6</v>
      </c>
      <c r="AK32" s="51">
        <f>AJ32/AG32</f>
        <v>9.2307692307692313E-2</v>
      </c>
      <c r="AM32" s="54">
        <v>0</v>
      </c>
      <c r="AN32" s="54">
        <v>0</v>
      </c>
      <c r="AO32" s="65" t="e">
        <f t="shared" ref="AO32:AO37" si="32">AN32/AM32</f>
        <v>#DIV/0!</v>
      </c>
      <c r="AP32" s="54">
        <v>0</v>
      </c>
      <c r="AQ32" s="51" t="e">
        <f>AP32/AM32</f>
        <v>#DIV/0!</v>
      </c>
      <c r="AU32" s="66" t="e">
        <f>(#REF!+AJ32)/(#REF!+AJ35)</f>
        <v>#REF!</v>
      </c>
      <c r="AV32" s="66" t="e">
        <f>#REF!/(AJ32+#REF!)</f>
        <v>#REF!</v>
      </c>
      <c r="AW32" s="66" t="e">
        <f>AJ32/(#REF!+AJ32)</f>
        <v>#REF!</v>
      </c>
      <c r="AY32" s="54">
        <f>(AH32*0.1)+(AJ32*6)+(AN32*0.1)+(AP32*6)</f>
        <v>107</v>
      </c>
      <c r="AZ32" s="54">
        <f>(AG32*1)+(AH32*0.1)+(AJ32*6)+(AN32*0.1)+(AP32*6)</f>
        <v>172</v>
      </c>
    </row>
    <row r="33" spans="1:52" x14ac:dyDescent="0.15">
      <c r="A33" s="53" t="s">
        <v>2405</v>
      </c>
      <c r="B33" s="54">
        <v>15</v>
      </c>
      <c r="C33" s="51">
        <f t="shared" ref="C33:C37" si="33">E33/D33</f>
        <v>0.58333333333333337</v>
      </c>
      <c r="D33" s="54">
        <v>60</v>
      </c>
      <c r="E33" s="54">
        <v>35</v>
      </c>
      <c r="F33" s="54">
        <v>422</v>
      </c>
      <c r="G33" s="54">
        <f t="shared" si="29"/>
        <v>12.057142857142857</v>
      </c>
      <c r="H33" s="54">
        <v>2</v>
      </c>
      <c r="I33" s="51">
        <f t="shared" ref="I33:I37" si="34">H33/E33</f>
        <v>5.7142857142857141E-2</v>
      </c>
      <c r="K33" s="54">
        <v>3</v>
      </c>
      <c r="L33" s="54">
        <v>25</v>
      </c>
      <c r="M33" s="65">
        <f t="shared" si="30"/>
        <v>8.3333333333333339</v>
      </c>
      <c r="N33" s="54">
        <v>0</v>
      </c>
      <c r="O33" s="51">
        <f t="shared" ref="O33:O37" si="35">N33/K33</f>
        <v>0</v>
      </c>
      <c r="R33" s="53" t="s">
        <v>2406</v>
      </c>
      <c r="S33" s="66">
        <f t="shared" ref="S33:S37" si="36">(D33+K33)/($C$27+$K$27+$M$17+$D$47+$K$47)</f>
        <v>9.7222222222222224E-2</v>
      </c>
      <c r="T33" s="66">
        <f t="shared" ref="T33:T37" si="37">D33/($D$17)</f>
        <v>0.18404907975460122</v>
      </c>
      <c r="U33" s="66">
        <f t="shared" ref="U33:U37" si="38">K33/($M$17+$C$27+$K$38+$K$47)</f>
        <v>5.9642147117296221E-3</v>
      </c>
      <c r="W33" s="54">
        <f t="shared" ref="W33:W37" si="39">(F33*0.1)+(H33*6)+(L33*0.1)+(N33*6)</f>
        <v>56.7</v>
      </c>
      <c r="X33" s="54">
        <f t="shared" ref="X33:X37" si="40">(E33*1)+(F33*0.1)+(H33*6)+(L33*0.1)+(N33*6)</f>
        <v>91.7</v>
      </c>
      <c r="Y33" s="56"/>
      <c r="Z33" s="56"/>
      <c r="AC33" s="53" t="s">
        <v>27</v>
      </c>
      <c r="AD33" s="53"/>
      <c r="AE33" s="51">
        <f t="shared" ref="AE33:AE37" si="41">AG33/AF33</f>
        <v>0.6333333333333333</v>
      </c>
      <c r="AF33" s="54">
        <v>120</v>
      </c>
      <c r="AG33" s="54">
        <v>76</v>
      </c>
      <c r="AH33" s="54">
        <v>892</v>
      </c>
      <c r="AI33" s="54">
        <f t="shared" si="31"/>
        <v>11.736842105263158</v>
      </c>
      <c r="AJ33" s="54">
        <v>5</v>
      </c>
      <c r="AK33" s="51">
        <f t="shared" ref="AK33:AK37" si="42">AJ33/AG33</f>
        <v>6.5789473684210523E-2</v>
      </c>
      <c r="AM33" s="54">
        <v>12</v>
      </c>
      <c r="AN33" s="54">
        <v>108</v>
      </c>
      <c r="AO33" s="65">
        <f t="shared" si="32"/>
        <v>9</v>
      </c>
      <c r="AP33" s="54">
        <v>0</v>
      </c>
      <c r="AQ33" s="51">
        <f t="shared" ref="AQ33:AQ37" si="43">AP33/AM33</f>
        <v>0</v>
      </c>
      <c r="AU33" s="66" t="e">
        <f>(#REF!+AJ33)/(#REF!+AJ36)</f>
        <v>#REF!</v>
      </c>
      <c r="AV33" s="66" t="e">
        <f>#REF!/(AJ33+#REF!)</f>
        <v>#REF!</v>
      </c>
      <c r="AW33" s="66" t="e">
        <f>AJ33/(#REF!+AJ33)</f>
        <v>#REF!</v>
      </c>
      <c r="AY33" s="54">
        <f>(AH33*0.1)+(AJ33*6)+(AN33*0.1)+(AP33*6)</f>
        <v>130</v>
      </c>
      <c r="AZ33" s="54">
        <f>(AG33*1)+(AH33*0.1)+(AJ33*6)+(AN33*0.1)+(AP33*6)</f>
        <v>206</v>
      </c>
    </row>
    <row r="34" spans="1:52" x14ac:dyDescent="0.15">
      <c r="A34" s="53" t="s">
        <v>1278</v>
      </c>
      <c r="B34" s="54">
        <v>14</v>
      </c>
      <c r="C34" s="51">
        <f t="shared" si="33"/>
        <v>0.58333333333333337</v>
      </c>
      <c r="D34" s="54">
        <v>24</v>
      </c>
      <c r="E34" s="54">
        <v>14</v>
      </c>
      <c r="F34" s="54">
        <v>245</v>
      </c>
      <c r="G34" s="54">
        <f t="shared" si="29"/>
        <v>17.5</v>
      </c>
      <c r="H34" s="54">
        <v>1</v>
      </c>
      <c r="I34" s="51">
        <f t="shared" si="34"/>
        <v>7.1428571428571425E-2</v>
      </c>
      <c r="K34" s="54">
        <v>0</v>
      </c>
      <c r="L34" s="54">
        <v>0</v>
      </c>
      <c r="M34" s="65" t="e">
        <f t="shared" si="30"/>
        <v>#DIV/0!</v>
      </c>
      <c r="N34" s="54">
        <v>0</v>
      </c>
      <c r="O34" s="51" t="e">
        <f t="shared" si="35"/>
        <v>#DIV/0!</v>
      </c>
      <c r="R34" s="53" t="s">
        <v>143</v>
      </c>
      <c r="S34" s="66">
        <f t="shared" si="36"/>
        <v>3.7037037037037035E-2</v>
      </c>
      <c r="T34" s="66">
        <f t="shared" si="37"/>
        <v>7.3619631901840496E-2</v>
      </c>
      <c r="U34" s="66">
        <f t="shared" si="38"/>
        <v>0</v>
      </c>
      <c r="W34" s="54">
        <f t="shared" si="39"/>
        <v>30.5</v>
      </c>
      <c r="X34" s="54">
        <f t="shared" si="40"/>
        <v>44.5</v>
      </c>
      <c r="Y34" s="56"/>
      <c r="Z34" s="56"/>
      <c r="AC34" s="53" t="s">
        <v>28</v>
      </c>
      <c r="AD34" s="53"/>
      <c r="AE34" s="51">
        <f t="shared" si="41"/>
        <v>0.55000000000000004</v>
      </c>
      <c r="AF34" s="54">
        <v>40</v>
      </c>
      <c r="AG34" s="54">
        <v>22</v>
      </c>
      <c r="AH34" s="54">
        <v>325</v>
      </c>
      <c r="AI34" s="54">
        <f t="shared" si="31"/>
        <v>14.772727272727273</v>
      </c>
      <c r="AJ34" s="54">
        <v>2</v>
      </c>
      <c r="AK34" s="51">
        <f t="shared" si="42"/>
        <v>9.0909090909090912E-2</v>
      </c>
      <c r="AM34" s="54">
        <v>5</v>
      </c>
      <c r="AN34" s="54">
        <v>20</v>
      </c>
      <c r="AO34" s="65">
        <f t="shared" si="32"/>
        <v>4</v>
      </c>
      <c r="AP34" s="54">
        <v>0</v>
      </c>
      <c r="AQ34" s="51">
        <f t="shared" si="43"/>
        <v>0</v>
      </c>
      <c r="AU34" s="66" t="e">
        <f>(#REF!+AJ34)/(#REF!+AJ37)</f>
        <v>#REF!</v>
      </c>
      <c r="AV34" s="66" t="e">
        <f>#REF!/(AJ34+#REF!)</f>
        <v>#REF!</v>
      </c>
      <c r="AW34" s="66" t="e">
        <f>AJ34/(#REF!+AJ34)</f>
        <v>#REF!</v>
      </c>
      <c r="AY34" s="54">
        <f>(AH34*0.1)+(AJ34*6)+(AN34*0.1)+(AP34*6)</f>
        <v>46.5</v>
      </c>
      <c r="AZ34" s="54">
        <f>(AG34*1)+(AH34*0.1)+(AJ34*6)+(AN34*0.1)+(AP34*6)</f>
        <v>68.5</v>
      </c>
    </row>
    <row r="35" spans="1:52" x14ac:dyDescent="0.15">
      <c r="A35" s="53" t="s">
        <v>1050</v>
      </c>
      <c r="B35" s="54">
        <v>10</v>
      </c>
      <c r="C35" s="51">
        <f t="shared" si="33"/>
        <v>0.53125</v>
      </c>
      <c r="D35" s="54">
        <v>32</v>
      </c>
      <c r="E35" s="54">
        <v>17</v>
      </c>
      <c r="F35" s="54">
        <v>172</v>
      </c>
      <c r="G35" s="54">
        <f t="shared" si="29"/>
        <v>10.117647058823529</v>
      </c>
      <c r="H35" s="54">
        <v>1</v>
      </c>
      <c r="I35" s="51">
        <f t="shared" si="34"/>
        <v>5.8823529411764705E-2</v>
      </c>
      <c r="K35" s="54">
        <v>6</v>
      </c>
      <c r="L35" s="54">
        <v>45</v>
      </c>
      <c r="M35" s="65">
        <f t="shared" si="30"/>
        <v>7.5</v>
      </c>
      <c r="N35" s="54">
        <v>1</v>
      </c>
      <c r="O35" s="51">
        <f t="shared" si="35"/>
        <v>0.16666666666666666</v>
      </c>
      <c r="R35" s="53" t="s">
        <v>1051</v>
      </c>
      <c r="S35" s="66">
        <f t="shared" si="36"/>
        <v>5.8641975308641972E-2</v>
      </c>
      <c r="T35" s="66">
        <f t="shared" si="37"/>
        <v>9.815950920245399E-2</v>
      </c>
      <c r="U35" s="66">
        <f t="shared" si="38"/>
        <v>1.1928429423459244E-2</v>
      </c>
      <c r="W35" s="54">
        <f t="shared" si="39"/>
        <v>33.700000000000003</v>
      </c>
      <c r="X35" s="54">
        <f t="shared" si="40"/>
        <v>50.7</v>
      </c>
      <c r="Y35" s="56"/>
      <c r="Z35" s="56"/>
      <c r="AC35" s="53" t="s">
        <v>29</v>
      </c>
      <c r="AD35" s="53"/>
      <c r="AE35" s="51">
        <f t="shared" si="41"/>
        <v>0.66206896551724137</v>
      </c>
      <c r="AF35" s="54">
        <v>145</v>
      </c>
      <c r="AG35" s="54">
        <v>96</v>
      </c>
      <c r="AH35" s="54">
        <v>1098</v>
      </c>
      <c r="AI35" s="54">
        <f t="shared" si="31"/>
        <v>11.4375</v>
      </c>
      <c r="AJ35" s="54">
        <v>7</v>
      </c>
      <c r="AK35" s="51">
        <f t="shared" si="42"/>
        <v>7.2916666666666671E-2</v>
      </c>
      <c r="AM35" s="54">
        <v>0</v>
      </c>
      <c r="AN35" s="54">
        <v>0</v>
      </c>
      <c r="AO35" s="65" t="e">
        <f t="shared" si="32"/>
        <v>#DIV/0!</v>
      </c>
      <c r="AP35" s="54">
        <v>0</v>
      </c>
      <c r="AQ35" s="51" t="e">
        <f t="shared" si="43"/>
        <v>#DIV/0!</v>
      </c>
      <c r="AU35" s="66" t="e">
        <f>(#REF!+AJ35)/(#REF!+AJ38)</f>
        <v>#REF!</v>
      </c>
      <c r="AV35" s="66" t="e">
        <f>#REF!/(AJ35+#REF!)</f>
        <v>#REF!</v>
      </c>
      <c r="AW35" s="66" t="e">
        <f>AJ35/(#REF!+AJ35)</f>
        <v>#REF!</v>
      </c>
      <c r="AY35" s="54">
        <f>(AH35*0.1)+(AJ35*6)+(AN35*0.1)+(AP35*6)</f>
        <v>151.80000000000001</v>
      </c>
      <c r="AZ35" s="54">
        <f>(AG35*1)+(AH35*0.1)+(AJ35*6)+(AN35*0.1)+(AP35*6)</f>
        <v>247.8</v>
      </c>
    </row>
    <row r="36" spans="1:52" x14ac:dyDescent="0.15">
      <c r="A36" s="53" t="s">
        <v>2140</v>
      </c>
      <c r="B36" s="54">
        <v>16</v>
      </c>
      <c r="C36" s="51">
        <f t="shared" si="33"/>
        <v>0.58333333333333337</v>
      </c>
      <c r="D36" s="54">
        <v>72</v>
      </c>
      <c r="E36" s="54">
        <v>42</v>
      </c>
      <c r="F36" s="54">
        <v>690</v>
      </c>
      <c r="G36" s="54">
        <f t="shared" si="29"/>
        <v>16.428571428571427</v>
      </c>
      <c r="H36" s="54">
        <v>4</v>
      </c>
      <c r="I36" s="51">
        <f t="shared" si="34"/>
        <v>9.5238095238095233E-2</v>
      </c>
      <c r="K36" s="54">
        <v>0</v>
      </c>
      <c r="L36" s="54">
        <v>0</v>
      </c>
      <c r="M36" s="65" t="e">
        <f t="shared" si="30"/>
        <v>#DIV/0!</v>
      </c>
      <c r="N36" s="54">
        <v>0</v>
      </c>
      <c r="O36" s="51" t="e">
        <f t="shared" si="35"/>
        <v>#DIV/0!</v>
      </c>
      <c r="R36" s="53" t="s">
        <v>2141</v>
      </c>
      <c r="S36" s="66">
        <f t="shared" si="36"/>
        <v>0.1111111111111111</v>
      </c>
      <c r="T36" s="66">
        <f t="shared" si="37"/>
        <v>0.22085889570552147</v>
      </c>
      <c r="U36" s="66">
        <f t="shared" si="38"/>
        <v>0</v>
      </c>
      <c r="W36" s="54">
        <f t="shared" si="39"/>
        <v>93</v>
      </c>
      <c r="X36" s="54">
        <f t="shared" si="40"/>
        <v>135</v>
      </c>
      <c r="Y36" s="56"/>
      <c r="Z36" s="56"/>
      <c r="AC36" s="53" t="s">
        <v>30</v>
      </c>
      <c r="AD36" s="53"/>
      <c r="AE36" s="51">
        <f t="shared" si="41"/>
        <v>0.6</v>
      </c>
      <c r="AF36" s="54">
        <v>10</v>
      </c>
      <c r="AG36" s="54">
        <v>6</v>
      </c>
      <c r="AH36" s="54">
        <v>100</v>
      </c>
      <c r="AI36" s="54">
        <f t="shared" si="31"/>
        <v>16.666666666666668</v>
      </c>
      <c r="AJ36" s="54">
        <v>0</v>
      </c>
      <c r="AK36" s="51">
        <f t="shared" si="42"/>
        <v>0</v>
      </c>
      <c r="AM36" s="54">
        <v>0</v>
      </c>
      <c r="AN36" s="54">
        <v>0</v>
      </c>
      <c r="AO36" s="65" t="e">
        <f t="shared" si="32"/>
        <v>#DIV/0!</v>
      </c>
      <c r="AP36" s="54">
        <v>0</v>
      </c>
      <c r="AQ36" s="51" t="e">
        <f t="shared" si="43"/>
        <v>#DIV/0!</v>
      </c>
      <c r="AU36" s="66" t="e">
        <f>(#REF!+AJ36)/(#REF!+AI41)</f>
        <v>#REF!</v>
      </c>
      <c r="AV36" s="66" t="e">
        <f>#REF!/(AJ36+#REF!)</f>
        <v>#REF!</v>
      </c>
      <c r="AW36" s="66" t="e">
        <f>AJ36/(#REF!+AJ36)</f>
        <v>#REF!</v>
      </c>
      <c r="AY36" s="54">
        <f>(AH36*0.1)+(AJ36*6)+(AN36*0.1)+(AP36*6)</f>
        <v>10</v>
      </c>
      <c r="AZ36" s="54">
        <f>(AG36*1)+(AH36*0.1)+(AJ36*6)+(AN36*0.1)+(AP36*6)</f>
        <v>16</v>
      </c>
    </row>
    <row r="37" spans="1:52" x14ac:dyDescent="0.15">
      <c r="A37" s="53" t="s">
        <v>2142</v>
      </c>
      <c r="B37" s="54">
        <v>17</v>
      </c>
      <c r="C37" s="51">
        <f t="shared" si="33"/>
        <v>0.65116279069767447</v>
      </c>
      <c r="D37" s="54">
        <v>43</v>
      </c>
      <c r="E37" s="54">
        <v>28</v>
      </c>
      <c r="F37" s="54">
        <v>338</v>
      </c>
      <c r="G37" s="54">
        <f t="shared" si="29"/>
        <v>12.071428571428571</v>
      </c>
      <c r="H37" s="54">
        <v>1</v>
      </c>
      <c r="I37" s="51">
        <f t="shared" si="34"/>
        <v>3.5714285714285712E-2</v>
      </c>
      <c r="K37" s="54">
        <v>3</v>
      </c>
      <c r="L37" s="54">
        <v>18</v>
      </c>
      <c r="M37" s="65">
        <f t="shared" si="30"/>
        <v>6</v>
      </c>
      <c r="N37" s="54">
        <v>0</v>
      </c>
      <c r="O37" s="51">
        <f t="shared" si="35"/>
        <v>0</v>
      </c>
      <c r="R37" s="53" t="s">
        <v>2143</v>
      </c>
      <c r="S37" s="66">
        <f t="shared" si="36"/>
        <v>7.098765432098765E-2</v>
      </c>
      <c r="T37" s="66">
        <f t="shared" si="37"/>
        <v>0.13190184049079753</v>
      </c>
      <c r="U37" s="66">
        <f t="shared" si="38"/>
        <v>5.9642147117296221E-3</v>
      </c>
      <c r="W37" s="54">
        <f t="shared" si="39"/>
        <v>41.6</v>
      </c>
      <c r="X37" s="54">
        <f t="shared" si="40"/>
        <v>69.600000000000009</v>
      </c>
      <c r="Y37" s="56"/>
      <c r="Z37" s="56"/>
      <c r="AC37" s="53" t="s">
        <v>72</v>
      </c>
      <c r="AD37" s="53"/>
      <c r="AE37" s="51" t="e">
        <f t="shared" si="41"/>
        <v>#DIV/0!</v>
      </c>
      <c r="AF37" s="54"/>
      <c r="AG37" s="54"/>
      <c r="AH37" s="54"/>
      <c r="AI37" s="54"/>
      <c r="AJ37" s="54"/>
      <c r="AK37" s="51" t="e">
        <f t="shared" si="42"/>
        <v>#DIV/0!</v>
      </c>
      <c r="AM37" s="54"/>
      <c r="AN37" s="54"/>
      <c r="AO37" s="65" t="e">
        <f t="shared" si="32"/>
        <v>#DIV/0!</v>
      </c>
      <c r="AP37" s="54"/>
      <c r="AQ37" s="51" t="e">
        <f t="shared" si="43"/>
        <v>#DIV/0!</v>
      </c>
      <c r="AU37" s="66" t="e">
        <f>(#REF!+AJ37)/(#REF!+AJ42)</f>
        <v>#REF!</v>
      </c>
      <c r="AV37" s="66" t="e">
        <f>#REF!/(AJ37+#REF!)</f>
        <v>#REF!</v>
      </c>
      <c r="AW37" s="66" t="e">
        <f>AJ37/(#REF!+AJ37)</f>
        <v>#REF!</v>
      </c>
      <c r="AY37" s="54"/>
      <c r="AZ37" s="54"/>
    </row>
    <row r="38" spans="1:52" x14ac:dyDescent="0.15">
      <c r="A38" s="52" t="s">
        <v>44</v>
      </c>
      <c r="B38" s="52"/>
      <c r="C38" s="59"/>
      <c r="D38" s="52">
        <f>SUM(D32:D37)</f>
        <v>331</v>
      </c>
      <c r="E38" s="52">
        <f t="shared" ref="E38:H38" si="44">SUM(E32:E37)</f>
        <v>203</v>
      </c>
      <c r="F38" s="52">
        <f t="shared" si="44"/>
        <v>2583</v>
      </c>
      <c r="G38" s="52"/>
      <c r="H38" s="52">
        <f t="shared" si="44"/>
        <v>16</v>
      </c>
      <c r="I38" s="52"/>
      <c r="J38" s="52"/>
      <c r="K38" s="52">
        <f>SUM(K32:K37)</f>
        <v>13</v>
      </c>
      <c r="L38" s="52">
        <f t="shared" ref="L38:N38" si="45">SUM(L32:L37)</f>
        <v>96</v>
      </c>
      <c r="M38" s="52"/>
      <c r="N38" s="52">
        <f t="shared" si="45"/>
        <v>1</v>
      </c>
      <c r="O38" s="52"/>
      <c r="AC38" s="52" t="s">
        <v>44</v>
      </c>
      <c r="AD38" s="52"/>
      <c r="AE38" s="59"/>
      <c r="AF38" s="52">
        <f>SUM(AF32:AF37)</f>
        <v>422</v>
      </c>
      <c r="AG38" s="52">
        <f t="shared" ref="AG38:AH38" si="46">SUM(AG32:AG37)</f>
        <v>265</v>
      </c>
      <c r="AH38" s="52">
        <f t="shared" si="46"/>
        <v>3125</v>
      </c>
      <c r="AI38" s="52"/>
      <c r="AJ38" s="52">
        <f t="shared" ref="AJ38" si="47">SUM(AJ32:AJ37)</f>
        <v>20</v>
      </c>
      <c r="AK38" s="52"/>
      <c r="AL38" s="52"/>
      <c r="AM38" s="52">
        <f>SUM(AM32:AM37)</f>
        <v>17</v>
      </c>
      <c r="AN38" s="52">
        <f t="shared" ref="AN38" si="48">SUM(AN32:AN37)</f>
        <v>128</v>
      </c>
      <c r="AO38" s="52"/>
      <c r="AP38" s="52">
        <f t="shared" ref="AP38" si="49">SUM(AP32:AP37)</f>
        <v>0</v>
      </c>
      <c r="AQ38" s="52"/>
    </row>
    <row r="39" spans="1:52" x14ac:dyDescent="0.15">
      <c r="A39" s="52"/>
      <c r="C39" s="56"/>
      <c r="D39" s="56"/>
      <c r="E39" s="56"/>
      <c r="F39" s="56"/>
      <c r="G39" s="56"/>
      <c r="H39" s="56"/>
      <c r="I39" s="56"/>
      <c r="J39" s="56"/>
      <c r="K39" s="56"/>
      <c r="L39" s="56"/>
      <c r="AC39" s="52"/>
      <c r="AE39" s="56"/>
      <c r="AF39" s="56"/>
      <c r="AG39" s="56"/>
      <c r="AH39" s="56"/>
      <c r="AI39" s="56"/>
      <c r="AJ39" s="56"/>
      <c r="AK39" s="56"/>
      <c r="AL39" s="56"/>
      <c r="AM39" s="56"/>
      <c r="AN39" s="56"/>
    </row>
    <row r="40" spans="1:52" x14ac:dyDescent="0.15">
      <c r="A40" s="52"/>
      <c r="C40" s="56"/>
      <c r="D40" s="56"/>
      <c r="E40" s="56"/>
      <c r="F40" s="56"/>
      <c r="G40" s="56"/>
      <c r="H40" s="56"/>
      <c r="I40" s="56"/>
      <c r="J40" s="56"/>
      <c r="K40" s="56"/>
      <c r="L40" s="56"/>
      <c r="AC40" s="52"/>
      <c r="AE40" s="56"/>
      <c r="AF40" s="56"/>
      <c r="AG40" s="56"/>
      <c r="AH40" s="56"/>
      <c r="AI40" s="56"/>
      <c r="AJ40" s="56"/>
      <c r="AK40" s="56"/>
      <c r="AL40" s="56"/>
      <c r="AM40" s="56"/>
      <c r="AN40" s="56"/>
    </row>
    <row r="41" spans="1:52" x14ac:dyDescent="0.15">
      <c r="A41" s="489" t="s">
        <v>52</v>
      </c>
      <c r="B41" s="489"/>
      <c r="C41" s="489"/>
      <c r="D41" s="489"/>
      <c r="E41" s="489"/>
      <c r="F41" s="489"/>
      <c r="G41" s="489"/>
      <c r="H41" s="56"/>
      <c r="I41" s="56"/>
      <c r="J41" s="489" t="s">
        <v>49</v>
      </c>
      <c r="K41" s="489"/>
      <c r="L41" s="489"/>
      <c r="M41" s="489"/>
      <c r="N41" s="489"/>
      <c r="R41" s="489" t="s">
        <v>50</v>
      </c>
      <c r="S41" s="489"/>
      <c r="T41" s="489"/>
      <c r="V41" s="489" t="s">
        <v>51</v>
      </c>
      <c r="W41" s="491"/>
      <c r="AC41" s="489" t="s">
        <v>52</v>
      </c>
      <c r="AD41" s="489"/>
      <c r="AE41" s="489"/>
      <c r="AF41" s="489"/>
      <c r="AG41" s="489"/>
      <c r="AH41" s="489"/>
      <c r="AI41" s="489"/>
      <c r="AJ41" s="56"/>
      <c r="AK41" s="56"/>
      <c r="AL41" s="489" t="s">
        <v>49</v>
      </c>
      <c r="AM41" s="489"/>
      <c r="AN41" s="489"/>
      <c r="AO41" s="489"/>
      <c r="AP41" s="489"/>
      <c r="AT41" s="489" t="s">
        <v>50</v>
      </c>
      <c r="AU41" s="489"/>
      <c r="AV41" s="489"/>
      <c r="AX41" s="489" t="s">
        <v>51</v>
      </c>
      <c r="AY41" s="491"/>
    </row>
    <row r="42" spans="1:52" x14ac:dyDescent="0.15">
      <c r="A42" s="52" t="s">
        <v>31</v>
      </c>
      <c r="B42" s="52" t="s">
        <v>66</v>
      </c>
      <c r="C42" s="52" t="s">
        <v>34</v>
      </c>
      <c r="D42" s="52" t="s">
        <v>17</v>
      </c>
      <c r="E42" s="52" t="s">
        <v>18</v>
      </c>
      <c r="F42" s="52" t="s">
        <v>19</v>
      </c>
      <c r="G42" s="52" t="s">
        <v>20</v>
      </c>
      <c r="H42" s="52" t="s">
        <v>6</v>
      </c>
      <c r="I42" s="52" t="s">
        <v>53</v>
      </c>
      <c r="K42" s="52" t="s">
        <v>10</v>
      </c>
      <c r="L42" s="52" t="s">
        <v>11</v>
      </c>
      <c r="M42" s="52" t="s">
        <v>12</v>
      </c>
      <c r="N42" s="52" t="s">
        <v>54</v>
      </c>
      <c r="O42" s="52" t="s">
        <v>7</v>
      </c>
      <c r="R42" s="52" t="s">
        <v>31</v>
      </c>
      <c r="S42" s="52" t="s">
        <v>47</v>
      </c>
      <c r="T42" s="52" t="s">
        <v>45</v>
      </c>
      <c r="U42" s="52" t="s">
        <v>46</v>
      </c>
      <c r="W42" s="52" t="s">
        <v>14</v>
      </c>
      <c r="X42" s="52" t="s">
        <v>21</v>
      </c>
      <c r="Y42" s="52"/>
      <c r="Z42" s="52"/>
      <c r="AC42" s="52" t="s">
        <v>31</v>
      </c>
      <c r="AD42" s="52" t="s">
        <v>66</v>
      </c>
      <c r="AE42" s="52" t="s">
        <v>34</v>
      </c>
      <c r="AF42" s="52" t="s">
        <v>17</v>
      </c>
      <c r="AG42" s="52" t="s">
        <v>18</v>
      </c>
      <c r="AH42" s="52" t="s">
        <v>19</v>
      </c>
      <c r="AI42" s="52" t="s">
        <v>20</v>
      </c>
      <c r="AJ42" s="52" t="s">
        <v>6</v>
      </c>
      <c r="AK42" s="52" t="s">
        <v>53</v>
      </c>
      <c r="AM42" s="52" t="s">
        <v>10</v>
      </c>
      <c r="AN42" s="52" t="s">
        <v>11</v>
      </c>
      <c r="AO42" s="52" t="s">
        <v>12</v>
      </c>
      <c r="AP42" s="52" t="s">
        <v>54</v>
      </c>
      <c r="AQ42" s="52" t="s">
        <v>7</v>
      </c>
      <c r="AU42" s="52" t="s">
        <v>47</v>
      </c>
      <c r="AV42" s="52" t="s">
        <v>45</v>
      </c>
      <c r="AW42" s="52" t="s">
        <v>46</v>
      </c>
      <c r="AY42" s="52" t="s">
        <v>14</v>
      </c>
      <c r="AZ42" s="52" t="s">
        <v>21</v>
      </c>
    </row>
    <row r="43" spans="1:52" x14ac:dyDescent="0.15">
      <c r="A43" s="53" t="s">
        <v>2144</v>
      </c>
      <c r="B43" s="54">
        <v>14</v>
      </c>
      <c r="C43" s="51">
        <f>E43/D43</f>
        <v>0.54545454545454541</v>
      </c>
      <c r="D43" s="54">
        <v>44</v>
      </c>
      <c r="E43" s="54">
        <v>24</v>
      </c>
      <c r="F43" s="54">
        <v>192</v>
      </c>
      <c r="G43" s="54">
        <f>F43/E43</f>
        <v>8</v>
      </c>
      <c r="H43" s="54">
        <v>2</v>
      </c>
      <c r="I43" s="51">
        <f>H43/E43</f>
        <v>8.3333333333333329E-2</v>
      </c>
      <c r="K43" s="54"/>
      <c r="L43" s="54"/>
      <c r="M43" s="54" t="e">
        <f>L43/K43</f>
        <v>#DIV/0!</v>
      </c>
      <c r="N43" s="54"/>
      <c r="O43" s="51" t="e">
        <f>N43/K43</f>
        <v>#DIV/0!</v>
      </c>
      <c r="R43" s="53" t="s">
        <v>2146</v>
      </c>
      <c r="S43" s="66">
        <f>(D43+K43)/($D$47+$K$47+$D$38+$K$38+$J$27+$C$27+$M$17)</f>
        <v>4.2926829268292686E-2</v>
      </c>
      <c r="T43" s="66">
        <f>D43/($D$47+$D$38+$J$27)</f>
        <v>8.4291187739463605E-2</v>
      </c>
      <c r="U43" s="66">
        <f>K43/($K$47+$K$38+$C$27+$M$17)</f>
        <v>0</v>
      </c>
      <c r="W43" s="54">
        <f>(F43*0.1)+(H43*6)+(L43*0.1)+(N43*6)</f>
        <v>31.200000000000003</v>
      </c>
      <c r="X43" s="54">
        <f>(E43*1)+(F43*0.1)+(H43*6)+(L43*0.1)+(N43*6)</f>
        <v>55.2</v>
      </c>
      <c r="Y43" s="56"/>
      <c r="Z43" s="56"/>
      <c r="AC43" s="53" t="s">
        <v>32</v>
      </c>
      <c r="AD43" s="53"/>
      <c r="AE43" s="51">
        <f>AG43/AF43</f>
        <v>0.5625</v>
      </c>
      <c r="AF43" s="54">
        <v>16</v>
      </c>
      <c r="AG43" s="54">
        <v>9</v>
      </c>
      <c r="AH43" s="54">
        <v>108</v>
      </c>
      <c r="AI43" s="54">
        <f>AH43/AG43</f>
        <v>12</v>
      </c>
      <c r="AJ43" s="54">
        <v>1</v>
      </c>
      <c r="AK43" s="51">
        <f>AJ43/AG43</f>
        <v>0.1111111111111111</v>
      </c>
      <c r="AM43" s="54">
        <v>0</v>
      </c>
      <c r="AN43" s="54">
        <v>0</v>
      </c>
      <c r="AO43" s="54">
        <v>0</v>
      </c>
      <c r="AP43" s="54">
        <v>0</v>
      </c>
      <c r="AQ43" s="51" t="e">
        <f>AP43/AM43</f>
        <v>#DIV/0!</v>
      </c>
      <c r="AU43" s="66" t="e">
        <f>(#REF!+AJ43)/(#REF!+AJ46)</f>
        <v>#REF!</v>
      </c>
      <c r="AV43" s="66" t="e">
        <f>#REF!/(AJ43+#REF!)</f>
        <v>#REF!</v>
      </c>
      <c r="AW43" s="66" t="e">
        <f>AJ43/(#REF!+AJ43)</f>
        <v>#REF!</v>
      </c>
      <c r="AY43" s="54">
        <f>(AH43*0.1)+(AJ43*6)+(AN43*0.1)+(AP43*6)</f>
        <v>16.8</v>
      </c>
      <c r="AZ43" s="54">
        <f>(AG43*1)+(AH43*0.1)+(AJ43*6)+(AN43*0.1)+(AP43*6)</f>
        <v>25.8</v>
      </c>
    </row>
    <row r="44" spans="1:52" x14ac:dyDescent="0.15">
      <c r="A44" s="53" t="s">
        <v>891</v>
      </c>
      <c r="B44" s="54">
        <v>14</v>
      </c>
      <c r="C44" s="51">
        <f t="shared" ref="C44:C46" si="50">E44/D44</f>
        <v>0.5</v>
      </c>
      <c r="D44" s="54">
        <v>10</v>
      </c>
      <c r="E44" s="54">
        <v>5</v>
      </c>
      <c r="F44" s="54">
        <v>44</v>
      </c>
      <c r="G44" s="54">
        <f>F44/E44</f>
        <v>8.8000000000000007</v>
      </c>
      <c r="H44" s="54">
        <v>0</v>
      </c>
      <c r="I44" s="51">
        <f t="shared" ref="I44:I46" si="51">H44/E44</f>
        <v>0</v>
      </c>
      <c r="K44" s="54"/>
      <c r="L44" s="54"/>
      <c r="M44" s="54" t="e">
        <f t="shared" ref="M44:M46" si="52">L44/K44</f>
        <v>#DIV/0!</v>
      </c>
      <c r="N44" s="54"/>
      <c r="O44" s="51" t="e">
        <f t="shared" ref="O44:O46" si="53">N44/K44</f>
        <v>#DIV/0!</v>
      </c>
      <c r="R44" s="53" t="s">
        <v>145</v>
      </c>
      <c r="S44" s="66">
        <f t="shared" ref="S44:S46" si="54">(D44+K44)/($D$47+$K$47+$D$38+$K$38+$J$27+$C$27+$M$17)</f>
        <v>9.7560975609756097E-3</v>
      </c>
      <c r="T44" s="66">
        <f t="shared" ref="T44:T46" si="55">D44/($D$47+$D$38+$J$27)</f>
        <v>1.9157088122605363E-2</v>
      </c>
      <c r="U44" s="66">
        <f t="shared" ref="U44:U46" si="56">K44/($K$47+$K$38+$C$27+$M$17)</f>
        <v>0</v>
      </c>
      <c r="W44" s="54">
        <f t="shared" ref="W44:W46" si="57">(F44*0.1)+(H44*6)+(L44*0.1)+(N44*6)</f>
        <v>4.4000000000000004</v>
      </c>
      <c r="X44" s="54">
        <f t="shared" ref="X44:X46" si="58">(E44*1)+(F44*0.1)+(H44*6)+(L44*0.1)+(N44*6)</f>
        <v>9.4</v>
      </c>
      <c r="Y44" s="56"/>
      <c r="Z44" s="56"/>
      <c r="AC44" s="53" t="s">
        <v>73</v>
      </c>
      <c r="AD44" s="53"/>
      <c r="AE44" s="51">
        <f t="shared" ref="AE44:AE46" si="59">AG44/AF44</f>
        <v>0.74285714285714288</v>
      </c>
      <c r="AF44" s="54">
        <v>35</v>
      </c>
      <c r="AG44" s="54">
        <v>26</v>
      </c>
      <c r="AH44" s="54">
        <v>283</v>
      </c>
      <c r="AI44" s="54">
        <f>AH44/AG44</f>
        <v>10.884615384615385</v>
      </c>
      <c r="AJ44" s="54">
        <v>2</v>
      </c>
      <c r="AK44" s="51">
        <f t="shared" ref="AK44:AK46" si="60">AJ44/AG44</f>
        <v>7.6923076923076927E-2</v>
      </c>
      <c r="AM44" s="54">
        <v>0</v>
      </c>
      <c r="AN44" s="54">
        <v>0</v>
      </c>
      <c r="AO44" s="54">
        <v>0</v>
      </c>
      <c r="AP44" s="54">
        <v>0</v>
      </c>
      <c r="AQ44" s="51" t="e">
        <f t="shared" ref="AQ44:AQ46" si="61">AP44/AM44</f>
        <v>#DIV/0!</v>
      </c>
      <c r="AU44" s="66" t="e">
        <f>(#REF!+AJ44)/(#REF!+AJ47)</f>
        <v>#REF!</v>
      </c>
      <c r="AV44" s="66" t="e">
        <f>#REF!/(AJ44+#REF!)</f>
        <v>#REF!</v>
      </c>
      <c r="AW44" s="66" t="e">
        <f>AJ44/(#REF!+AJ44)</f>
        <v>#REF!</v>
      </c>
      <c r="AY44" s="54">
        <f>(AH44*0.1)+(AJ44*6)+(AN44*0.1)+(AP44*6)</f>
        <v>40.299999999999997</v>
      </c>
      <c r="AZ44" s="54">
        <f>(AG44*1)+(AH44*0.1)+(AJ44*6)+(AN44*0.1)+(AP44*6)</f>
        <v>66.3</v>
      </c>
    </row>
    <row r="45" spans="1:52" x14ac:dyDescent="0.15">
      <c r="A45" s="53" t="s">
        <v>892</v>
      </c>
      <c r="B45" s="54">
        <v>14</v>
      </c>
      <c r="C45" s="51">
        <f t="shared" si="50"/>
        <v>0.66666666666666663</v>
      </c>
      <c r="D45" s="54">
        <v>30</v>
      </c>
      <c r="E45" s="54">
        <v>20</v>
      </c>
      <c r="F45" s="54">
        <v>180</v>
      </c>
      <c r="G45" s="54">
        <f>F45/E45</f>
        <v>9</v>
      </c>
      <c r="H45" s="54">
        <v>2</v>
      </c>
      <c r="I45" s="51">
        <f t="shared" si="51"/>
        <v>0.1</v>
      </c>
      <c r="K45" s="54"/>
      <c r="L45" s="54"/>
      <c r="M45" s="54" t="e">
        <f t="shared" si="52"/>
        <v>#DIV/0!</v>
      </c>
      <c r="N45" s="54"/>
      <c r="O45" s="51" t="e">
        <f t="shared" si="53"/>
        <v>#DIV/0!</v>
      </c>
      <c r="R45" s="53" t="s">
        <v>146</v>
      </c>
      <c r="S45" s="66">
        <f t="shared" si="54"/>
        <v>2.9268292682926831E-2</v>
      </c>
      <c r="T45" s="66">
        <f t="shared" si="55"/>
        <v>5.7471264367816091E-2</v>
      </c>
      <c r="U45" s="66">
        <f t="shared" si="56"/>
        <v>0</v>
      </c>
      <c r="W45" s="54">
        <f t="shared" si="57"/>
        <v>30</v>
      </c>
      <c r="X45" s="54">
        <f t="shared" si="58"/>
        <v>50</v>
      </c>
      <c r="Y45" s="56"/>
      <c r="Z45" s="56"/>
      <c r="AC45" s="53" t="s">
        <v>74</v>
      </c>
      <c r="AD45" s="53"/>
      <c r="AE45" s="51">
        <f t="shared" si="59"/>
        <v>0.5</v>
      </c>
      <c r="AF45" s="54">
        <v>12</v>
      </c>
      <c r="AG45" s="54">
        <v>6</v>
      </c>
      <c r="AH45" s="54">
        <v>65</v>
      </c>
      <c r="AI45" s="54">
        <f>AH45/AG45</f>
        <v>10.833333333333334</v>
      </c>
      <c r="AJ45" s="54">
        <v>0</v>
      </c>
      <c r="AK45" s="51">
        <f t="shared" si="60"/>
        <v>0</v>
      </c>
      <c r="AM45" s="54">
        <v>0</v>
      </c>
      <c r="AN45" s="54">
        <v>0</v>
      </c>
      <c r="AO45" s="54">
        <v>0</v>
      </c>
      <c r="AP45" s="54">
        <v>0</v>
      </c>
      <c r="AQ45" s="51" t="e">
        <f t="shared" si="61"/>
        <v>#DIV/0!</v>
      </c>
      <c r="AU45" s="66" t="e">
        <f>(#REF!+AJ45)/(#REF!+AI49)</f>
        <v>#REF!</v>
      </c>
      <c r="AV45" s="66" t="e">
        <f>#REF!/(AJ45+#REF!)</f>
        <v>#REF!</v>
      </c>
      <c r="AW45" s="66" t="e">
        <f>AJ45/(#REF!+AJ45)</f>
        <v>#REF!</v>
      </c>
      <c r="AY45" s="54">
        <f>(AH45*0.1)+(AJ45*6)+(AN45*0.1)+(AP45*6)</f>
        <v>6.5</v>
      </c>
      <c r="AZ45" s="54">
        <f>(AG45*1)+(AH45*0.1)+(AJ45*6)+(AN45*0.1)+(AP45*6)</f>
        <v>12.5</v>
      </c>
    </row>
    <row r="46" spans="1:52" x14ac:dyDescent="0.15">
      <c r="A46" s="53" t="s">
        <v>1385</v>
      </c>
      <c r="B46" s="54">
        <v>8</v>
      </c>
      <c r="C46" s="51">
        <f t="shared" si="50"/>
        <v>1</v>
      </c>
      <c r="D46" s="54">
        <v>8</v>
      </c>
      <c r="E46" s="54">
        <v>8</v>
      </c>
      <c r="F46" s="54">
        <v>96</v>
      </c>
      <c r="G46" s="54">
        <f>F46/E46</f>
        <v>12</v>
      </c>
      <c r="H46" s="54">
        <v>0</v>
      </c>
      <c r="I46" s="51">
        <f t="shared" si="51"/>
        <v>0</v>
      </c>
      <c r="K46" s="54"/>
      <c r="L46" s="54"/>
      <c r="M46" s="54" t="e">
        <f t="shared" si="52"/>
        <v>#DIV/0!</v>
      </c>
      <c r="N46" s="54"/>
      <c r="O46" s="51" t="e">
        <f t="shared" si="53"/>
        <v>#DIV/0!</v>
      </c>
      <c r="R46" s="53" t="s">
        <v>1353</v>
      </c>
      <c r="S46" s="66">
        <f t="shared" si="54"/>
        <v>7.8048780487804878E-3</v>
      </c>
      <c r="T46" s="66">
        <f t="shared" si="55"/>
        <v>1.532567049808429E-2</v>
      </c>
      <c r="U46" s="66">
        <f t="shared" si="56"/>
        <v>0</v>
      </c>
      <c r="W46" s="54">
        <f t="shared" si="57"/>
        <v>9.6000000000000014</v>
      </c>
      <c r="X46" s="54">
        <f t="shared" si="58"/>
        <v>17.600000000000001</v>
      </c>
      <c r="Y46" s="56"/>
      <c r="Z46" s="56"/>
      <c r="AC46" s="53"/>
      <c r="AD46" s="53"/>
      <c r="AE46" s="51" t="e">
        <f t="shared" si="59"/>
        <v>#DIV/0!</v>
      </c>
      <c r="AF46" s="54"/>
      <c r="AG46" s="54"/>
      <c r="AH46" s="54"/>
      <c r="AI46" s="54" t="e">
        <f>AH46/AG46</f>
        <v>#DIV/0!</v>
      </c>
      <c r="AJ46" s="54"/>
      <c r="AK46" s="51" t="e">
        <f t="shared" si="60"/>
        <v>#DIV/0!</v>
      </c>
      <c r="AM46" s="54"/>
      <c r="AN46" s="54"/>
      <c r="AO46" s="54"/>
      <c r="AP46" s="54">
        <v>0</v>
      </c>
      <c r="AQ46" s="51" t="e">
        <f t="shared" si="61"/>
        <v>#DIV/0!</v>
      </c>
      <c r="AU46" s="66" t="e">
        <f>(#REF!+AJ46)/(#REF!+AI50)</f>
        <v>#REF!</v>
      </c>
      <c r="AV46" s="66" t="e">
        <f>#REF!/(AJ46+#REF!)</f>
        <v>#REF!</v>
      </c>
      <c r="AW46" s="66" t="e">
        <f>AJ46/(#REF!+AJ46)</f>
        <v>#REF!</v>
      </c>
      <c r="AY46" s="54">
        <f>(AH46*0.1)+(AJ46*6)+(AN46*0.1)+(AP46*6)</f>
        <v>0</v>
      </c>
      <c r="AZ46" s="54">
        <f>(AG46*1)+(AH46*0.1)+(AJ46*6)+(AN46*0.1)+(AP46*6)</f>
        <v>0</v>
      </c>
    </row>
    <row r="47" spans="1:52" x14ac:dyDescent="0.15">
      <c r="A47" s="52" t="s">
        <v>44</v>
      </c>
      <c r="B47" s="52"/>
      <c r="C47" s="59"/>
      <c r="D47" s="52">
        <f>SUM(D43:D46)</f>
        <v>92</v>
      </c>
      <c r="E47" s="52">
        <f t="shared" ref="E47:H47" si="62">SUM(E43:E46)</f>
        <v>57</v>
      </c>
      <c r="F47" s="52">
        <f t="shared" si="62"/>
        <v>512</v>
      </c>
      <c r="G47" s="52"/>
      <c r="H47" s="52">
        <f t="shared" si="62"/>
        <v>4</v>
      </c>
      <c r="I47" s="52"/>
      <c r="J47" s="52"/>
      <c r="K47" s="52">
        <f>SUM(K43:K46)</f>
        <v>0</v>
      </c>
      <c r="L47" s="52">
        <f t="shared" ref="L47:N47" si="63">SUM(L43:L46)</f>
        <v>0</v>
      </c>
      <c r="M47" s="52"/>
      <c r="N47" s="52">
        <f t="shared" si="63"/>
        <v>0</v>
      </c>
      <c r="O47" s="59"/>
      <c r="Q47" s="57"/>
      <c r="S47" s="57"/>
      <c r="U47" s="56"/>
      <c r="V47" s="56"/>
      <c r="AC47" s="52" t="s">
        <v>44</v>
      </c>
      <c r="AD47" s="52"/>
      <c r="AE47" s="59"/>
      <c r="AF47" s="52">
        <f>SUM(AF43:AF46)</f>
        <v>63</v>
      </c>
      <c r="AG47" s="52">
        <f t="shared" ref="AG47:AH47" si="64">SUM(AG43:AG46)</f>
        <v>41</v>
      </c>
      <c r="AH47" s="52">
        <f t="shared" si="64"/>
        <v>456</v>
      </c>
      <c r="AI47" s="52"/>
      <c r="AJ47" s="52">
        <f t="shared" ref="AJ47" si="65">SUM(AJ43:AJ46)</f>
        <v>3</v>
      </c>
      <c r="AK47" s="52"/>
      <c r="AL47" s="52"/>
      <c r="AM47" s="52">
        <f>SUM(AM43:AM46)</f>
        <v>0</v>
      </c>
      <c r="AN47" s="52">
        <f t="shared" ref="AN47" si="66">SUM(AN43:AN46)</f>
        <v>0</v>
      </c>
      <c r="AO47" s="52"/>
      <c r="AP47" s="52">
        <f t="shared" ref="AP47" si="67">SUM(AP43:AP46)</f>
        <v>0</v>
      </c>
      <c r="AQ47" s="59"/>
      <c r="AS47" s="57"/>
      <c r="AT47" s="57"/>
      <c r="AU47" s="57"/>
      <c r="AW47" s="56"/>
      <c r="AX47" s="56"/>
    </row>
    <row r="48" spans="1:52" x14ac:dyDescent="0.15">
      <c r="H48" s="62"/>
      <c r="I48" s="56"/>
      <c r="J48" s="56"/>
      <c r="P48" s="57"/>
      <c r="Q48" s="57"/>
      <c r="R48" s="57"/>
      <c r="T48" s="56"/>
      <c r="U48" s="56"/>
      <c r="AJ48" s="62"/>
      <c r="AK48" s="56"/>
      <c r="AL48" s="56"/>
      <c r="AR48" s="57"/>
      <c r="AS48" s="57"/>
      <c r="AT48" s="57"/>
      <c r="AV48" s="56"/>
      <c r="AW48" s="56"/>
    </row>
    <row r="49" spans="1:50" x14ac:dyDescent="0.15">
      <c r="H49" s="62"/>
      <c r="I49" s="56"/>
      <c r="J49" s="56"/>
      <c r="P49" s="57"/>
      <c r="Q49" s="57"/>
      <c r="R49" s="57"/>
      <c r="T49" s="56"/>
      <c r="U49" s="56"/>
      <c r="AJ49" s="62"/>
      <c r="AK49" s="56"/>
      <c r="AL49" s="56"/>
      <c r="AR49" s="57"/>
      <c r="AS49" s="57"/>
      <c r="AT49" s="57"/>
      <c r="AV49" s="56"/>
      <c r="AW49" s="56"/>
    </row>
    <row r="50" spans="1:50" x14ac:dyDescent="0.15">
      <c r="A50" s="489" t="s">
        <v>57</v>
      </c>
      <c r="B50" s="489"/>
      <c r="C50" s="489"/>
      <c r="D50" s="489"/>
      <c r="E50" s="489"/>
      <c r="F50" s="489"/>
      <c r="G50" s="489"/>
      <c r="H50" s="62"/>
      <c r="I50" s="56"/>
      <c r="J50" s="489" t="s">
        <v>58</v>
      </c>
      <c r="K50" s="495"/>
      <c r="L50" s="495"/>
      <c r="M50" s="495"/>
      <c r="N50" s="495"/>
      <c r="P50" s="68"/>
      <c r="Q50" s="57"/>
      <c r="R50" s="489" t="s">
        <v>62</v>
      </c>
      <c r="S50" s="495"/>
      <c r="T50" s="495"/>
      <c r="U50" s="495"/>
      <c r="V50" s="495"/>
      <c r="AC50" s="489" t="s">
        <v>57</v>
      </c>
      <c r="AD50" s="489"/>
      <c r="AE50" s="489"/>
      <c r="AF50" s="489"/>
      <c r="AG50" s="489"/>
      <c r="AH50" s="489"/>
      <c r="AI50" s="489"/>
      <c r="AJ50" s="62"/>
      <c r="AK50" s="56"/>
      <c r="AL50" s="489" t="s">
        <v>58</v>
      </c>
      <c r="AM50" s="495"/>
      <c r="AN50" s="495"/>
      <c r="AO50" s="495"/>
      <c r="AP50" s="495"/>
      <c r="AR50" s="68"/>
      <c r="AS50" s="57"/>
      <c r="AT50" s="489" t="s">
        <v>62</v>
      </c>
      <c r="AU50" s="495"/>
      <c r="AV50" s="495"/>
      <c r="AW50" s="495"/>
      <c r="AX50" s="495"/>
    </row>
    <row r="51" spans="1:50" x14ac:dyDescent="0.15">
      <c r="A51" s="59"/>
      <c r="B51" s="52" t="s">
        <v>17</v>
      </c>
      <c r="C51" s="52" t="s">
        <v>42</v>
      </c>
      <c r="D51" s="52" t="s">
        <v>19</v>
      </c>
      <c r="E51" s="52" t="s">
        <v>6</v>
      </c>
      <c r="H51" s="56"/>
      <c r="I51" s="56"/>
      <c r="J51" s="494" t="s">
        <v>59</v>
      </c>
      <c r="K51" s="491"/>
      <c r="L51" s="491"/>
      <c r="M51" s="491"/>
      <c r="N51" s="59" t="s">
        <v>60</v>
      </c>
      <c r="R51" s="494" t="s">
        <v>59</v>
      </c>
      <c r="S51" s="491"/>
      <c r="T51" s="491"/>
      <c r="U51" s="491"/>
      <c r="V51" s="59" t="s">
        <v>60</v>
      </c>
      <c r="AC51" s="59"/>
      <c r="AD51" s="52" t="s">
        <v>17</v>
      </c>
      <c r="AE51" s="52" t="s">
        <v>42</v>
      </c>
      <c r="AF51" s="52" t="s">
        <v>19</v>
      </c>
      <c r="AG51" s="52" t="s">
        <v>6</v>
      </c>
      <c r="AJ51" s="56"/>
      <c r="AK51" s="56"/>
      <c r="AL51" s="494" t="s">
        <v>59</v>
      </c>
      <c r="AM51" s="491"/>
      <c r="AN51" s="491"/>
      <c r="AO51" s="491"/>
      <c r="AP51" s="59" t="s">
        <v>60</v>
      </c>
      <c r="AT51" s="494" t="s">
        <v>59</v>
      </c>
      <c r="AU51" s="491"/>
      <c r="AV51" s="491"/>
      <c r="AW51" s="491"/>
      <c r="AX51" s="59" t="s">
        <v>60</v>
      </c>
    </row>
    <row r="52" spans="1:50" x14ac:dyDescent="0.15">
      <c r="A52" s="67" t="s">
        <v>473</v>
      </c>
      <c r="B52" s="54">
        <f>SUM(J22:J26,D32:D37,D43:D46)</f>
        <v>522</v>
      </c>
      <c r="C52" s="54">
        <f>SUM(E43:E46,E32:E37,K22:K26)</f>
        <v>326</v>
      </c>
      <c r="D52" s="54">
        <f>SUM(F43:F46,F32:F37,L22:L26)</f>
        <v>3667</v>
      </c>
      <c r="E52" s="54">
        <f>SUM(N22:N26,H32:H37,H43:H46)</f>
        <v>21</v>
      </c>
      <c r="H52" s="56"/>
      <c r="I52" s="56"/>
      <c r="J52" s="492" t="s">
        <v>2136</v>
      </c>
      <c r="K52" s="492"/>
      <c r="L52" s="492"/>
      <c r="M52" s="492"/>
      <c r="N52" s="53" t="s">
        <v>0</v>
      </c>
      <c r="R52" s="493"/>
      <c r="S52" s="492"/>
      <c r="T52" s="492"/>
      <c r="U52" s="492"/>
      <c r="V52" s="53"/>
      <c r="AC52" s="67" t="s">
        <v>33</v>
      </c>
      <c r="AD52" s="54">
        <f>SUM(AL22:AL26,AF32:AF37,AF43:AF46)</f>
        <v>583</v>
      </c>
      <c r="AE52" s="54">
        <f>SUM(AG43:AG46,AG32:AG37,AL22:AL26)</f>
        <v>404</v>
      </c>
      <c r="AF52" s="54">
        <f>SUM(AH43:AH46,AH32:AH37,AM22:AM26)</f>
        <v>3653</v>
      </c>
      <c r="AG52" s="54">
        <f>SUM(AP22:AP26,AJ32:AJ37,AJ43:AJ46)</f>
        <v>27</v>
      </c>
      <c r="AJ52" s="56"/>
      <c r="AK52" s="56"/>
      <c r="AL52" s="493"/>
      <c r="AM52" s="492"/>
      <c r="AN52" s="492"/>
      <c r="AO52" s="492"/>
      <c r="AP52" s="53"/>
      <c r="AT52" s="493"/>
      <c r="AU52" s="492"/>
      <c r="AV52" s="492"/>
      <c r="AW52" s="492"/>
      <c r="AX52" s="53"/>
    </row>
    <row r="53" spans="1:50" x14ac:dyDescent="0.15">
      <c r="A53" s="67" t="s">
        <v>43</v>
      </c>
      <c r="B53" s="54">
        <f>SUM(C17)</f>
        <v>522</v>
      </c>
      <c r="C53" s="54">
        <f>SUM(D17)</f>
        <v>326</v>
      </c>
      <c r="D53" s="54">
        <f>SUM(F17)</f>
        <v>3474</v>
      </c>
      <c r="E53" s="54">
        <f>SUM(H17)</f>
        <v>21</v>
      </c>
      <c r="F53" s="52"/>
      <c r="J53" s="492" t="s">
        <v>1144</v>
      </c>
      <c r="K53" s="492"/>
      <c r="L53" s="492"/>
      <c r="M53" s="492"/>
      <c r="N53" s="53" t="s">
        <v>373</v>
      </c>
      <c r="R53" s="493"/>
      <c r="S53" s="492"/>
      <c r="T53" s="492"/>
      <c r="U53" s="492"/>
      <c r="V53" s="53"/>
      <c r="AC53" s="67" t="s">
        <v>43</v>
      </c>
      <c r="AD53" s="54">
        <f>SUM(AE17)</f>
        <v>583</v>
      </c>
      <c r="AE53" s="54">
        <f>SUM(AF17)</f>
        <v>378</v>
      </c>
      <c r="AF53" s="54">
        <f>SUM(AH17)</f>
        <v>4072</v>
      </c>
      <c r="AG53" s="54">
        <f>SUM(AJ17)</f>
        <v>27</v>
      </c>
      <c r="AH53" s="52"/>
      <c r="AL53" s="493"/>
      <c r="AM53" s="492"/>
      <c r="AN53" s="492"/>
      <c r="AO53" s="492"/>
      <c r="AP53" s="53"/>
      <c r="AT53" s="493"/>
      <c r="AU53" s="492"/>
      <c r="AV53" s="492"/>
      <c r="AW53" s="492"/>
      <c r="AX53" s="53"/>
    </row>
    <row r="54" spans="1:50" x14ac:dyDescent="0.15">
      <c r="A54" s="67" t="s">
        <v>65</v>
      </c>
      <c r="B54" s="53"/>
      <c r="F54" s="52"/>
      <c r="J54" s="492" t="s">
        <v>1145</v>
      </c>
      <c r="K54" s="492"/>
      <c r="L54" s="492"/>
      <c r="M54" s="492"/>
      <c r="N54" s="53" t="s">
        <v>373</v>
      </c>
      <c r="R54" s="493"/>
      <c r="S54" s="492"/>
      <c r="T54" s="492"/>
      <c r="U54" s="492"/>
      <c r="V54" s="53"/>
      <c r="AC54" s="67" t="s">
        <v>65</v>
      </c>
      <c r="AD54" s="53"/>
      <c r="AH54" s="52"/>
      <c r="AL54" s="493"/>
      <c r="AM54" s="492"/>
      <c r="AN54" s="492"/>
      <c r="AO54" s="492"/>
      <c r="AP54" s="53"/>
      <c r="AT54" s="493"/>
      <c r="AU54" s="492"/>
      <c r="AV54" s="492"/>
      <c r="AW54" s="492"/>
      <c r="AX54" s="53"/>
    </row>
    <row r="55" spans="1:50" x14ac:dyDescent="0.15">
      <c r="J55" s="492" t="s">
        <v>2407</v>
      </c>
      <c r="K55" s="492"/>
      <c r="L55" s="492"/>
      <c r="M55" s="492"/>
      <c r="N55" s="53" t="s">
        <v>373</v>
      </c>
      <c r="R55" s="493"/>
      <c r="S55" s="492"/>
      <c r="T55" s="492"/>
      <c r="U55" s="492"/>
      <c r="V55" s="53"/>
      <c r="AL55" s="493"/>
      <c r="AM55" s="492"/>
      <c r="AN55" s="492"/>
      <c r="AO55" s="492"/>
      <c r="AP55" s="53"/>
      <c r="AT55" s="493"/>
      <c r="AU55" s="492"/>
      <c r="AV55" s="492"/>
      <c r="AW55" s="492"/>
      <c r="AX55" s="53"/>
    </row>
    <row r="56" spans="1:50" x14ac:dyDescent="0.15">
      <c r="A56" s="59"/>
      <c r="B56" s="52" t="s">
        <v>1</v>
      </c>
      <c r="C56" s="52" t="s">
        <v>4</v>
      </c>
      <c r="D56" s="52" t="s">
        <v>6</v>
      </c>
      <c r="J56" s="492" t="s">
        <v>2145</v>
      </c>
      <c r="K56" s="492"/>
      <c r="L56" s="492"/>
      <c r="M56" s="492"/>
      <c r="N56" s="53" t="s">
        <v>374</v>
      </c>
      <c r="R56" s="493"/>
      <c r="S56" s="492"/>
      <c r="T56" s="492"/>
      <c r="U56" s="492"/>
      <c r="V56" s="53"/>
      <c r="AC56" s="59"/>
      <c r="AD56" s="52" t="s">
        <v>1</v>
      </c>
      <c r="AE56" s="52" t="s">
        <v>4</v>
      </c>
      <c r="AF56" s="52" t="s">
        <v>6</v>
      </c>
      <c r="AL56" s="493"/>
      <c r="AM56" s="492"/>
      <c r="AN56" s="492"/>
      <c r="AO56" s="492"/>
      <c r="AP56" s="53"/>
      <c r="AT56" s="493"/>
      <c r="AU56" s="492"/>
      <c r="AV56" s="492"/>
      <c r="AW56" s="492"/>
      <c r="AX56" s="53"/>
    </row>
    <row r="57" spans="1:50" x14ac:dyDescent="0.15">
      <c r="A57" s="67" t="s">
        <v>56</v>
      </c>
      <c r="B57" s="54">
        <f>SUM(M14:M16,C22:C26,K32:K37,K43:K46)</f>
        <v>503</v>
      </c>
      <c r="C57" s="54">
        <f>SUM(N14:N16,D22:D26,L32:L37,L43:L46)</f>
        <v>2311</v>
      </c>
      <c r="D57" s="54">
        <f>SUM(P14:P16,F22:F26,N32:N37,N43:N46)</f>
        <v>15</v>
      </c>
      <c r="J57" s="492" t="s">
        <v>1147</v>
      </c>
      <c r="K57" s="492"/>
      <c r="L57" s="492"/>
      <c r="M57" s="492"/>
      <c r="N57" s="53" t="s">
        <v>373</v>
      </c>
      <c r="R57" s="493"/>
      <c r="S57" s="492"/>
      <c r="T57" s="492"/>
      <c r="U57" s="492"/>
      <c r="V57" s="53"/>
      <c r="AC57" s="67" t="s">
        <v>56</v>
      </c>
      <c r="AD57" s="54">
        <f>SUM(AO14:AO16,AE22:AE26,AM32:AM37,AM43:AM46)</f>
        <v>421</v>
      </c>
      <c r="AE57" s="54">
        <f>SUM(AP14:AP16,AF22:AF26,AN32:AN37,AN43:AN46)</f>
        <v>2231</v>
      </c>
      <c r="AF57" s="54">
        <f>SUM(AR14:AR16,AH22:AH26,AP32:AP37,AP43:AP46)</f>
        <v>18</v>
      </c>
      <c r="AL57" s="493"/>
      <c r="AM57" s="492"/>
      <c r="AN57" s="492"/>
      <c r="AO57" s="492"/>
      <c r="AP57" s="53"/>
      <c r="AT57" s="493"/>
      <c r="AU57" s="492"/>
      <c r="AV57" s="492"/>
      <c r="AW57" s="492"/>
      <c r="AX57" s="53"/>
    </row>
    <row r="58" spans="1:50" x14ac:dyDescent="0.15">
      <c r="A58" s="67" t="s">
        <v>65</v>
      </c>
      <c r="B58" s="53"/>
      <c r="J58" s="492" t="s">
        <v>2678</v>
      </c>
      <c r="K58" s="492"/>
      <c r="L58" s="492"/>
      <c r="M58" s="492"/>
      <c r="N58" s="53" t="s">
        <v>374</v>
      </c>
      <c r="R58" s="493"/>
      <c r="S58" s="492"/>
      <c r="T58" s="492"/>
      <c r="U58" s="492"/>
      <c r="V58" s="53"/>
      <c r="AC58" s="67" t="s">
        <v>65</v>
      </c>
      <c r="AD58" s="53"/>
      <c r="AL58" s="493"/>
      <c r="AM58" s="492"/>
      <c r="AN58" s="492"/>
      <c r="AO58" s="492"/>
      <c r="AP58" s="53"/>
      <c r="AT58" s="493"/>
      <c r="AU58" s="492"/>
      <c r="AV58" s="492"/>
      <c r="AW58" s="492"/>
      <c r="AX58" s="53"/>
    </row>
    <row r="59" spans="1:50" x14ac:dyDescent="0.15">
      <c r="J59" s="492" t="s">
        <v>2408</v>
      </c>
      <c r="K59" s="492"/>
      <c r="L59" s="492"/>
      <c r="M59" s="492"/>
      <c r="N59" s="53" t="s">
        <v>373</v>
      </c>
      <c r="R59" s="493"/>
      <c r="S59" s="492"/>
      <c r="T59" s="492"/>
      <c r="U59" s="492"/>
      <c r="V59" s="53"/>
      <c r="AL59" s="493"/>
      <c r="AM59" s="492"/>
      <c r="AN59" s="492"/>
      <c r="AO59" s="492"/>
      <c r="AP59" s="53"/>
      <c r="AT59" s="493"/>
      <c r="AU59" s="492"/>
      <c r="AV59" s="492"/>
      <c r="AW59" s="492"/>
      <c r="AX59" s="53"/>
    </row>
    <row r="60" spans="1:50" x14ac:dyDescent="0.15">
      <c r="B60" s="52" t="s">
        <v>40</v>
      </c>
      <c r="C60" s="52" t="s">
        <v>41</v>
      </c>
      <c r="J60" s="50" t="s">
        <v>2673</v>
      </c>
      <c r="N60" s="50" t="s">
        <v>373</v>
      </c>
      <c r="AD60" s="52" t="s">
        <v>40</v>
      </c>
      <c r="AE60" s="52" t="s">
        <v>41</v>
      </c>
    </row>
    <row r="61" spans="1:50" x14ac:dyDescent="0.15">
      <c r="A61" s="67" t="s">
        <v>39</v>
      </c>
      <c r="B61" s="51">
        <f>B57/(B53+B57)</f>
        <v>0.49073170731707316</v>
      </c>
      <c r="C61" s="51">
        <f>B53/(B53+B57)</f>
        <v>0.50926829268292684</v>
      </c>
      <c r="AC61" s="67" t="s">
        <v>39</v>
      </c>
      <c r="AD61" s="51">
        <f>AD57/(AD53+AD57)</f>
        <v>0.41932270916334663</v>
      </c>
      <c r="AE61" s="51">
        <f>AD53/(AD53+AD57)</f>
        <v>0.58067729083665343</v>
      </c>
      <c r="AL61" s="50" t="s">
        <v>61</v>
      </c>
    </row>
    <row r="62" spans="1:50" x14ac:dyDescent="0.15">
      <c r="A62" s="67" t="s">
        <v>64</v>
      </c>
      <c r="B62" s="53"/>
      <c r="C62" s="53"/>
      <c r="J62" s="50" t="s">
        <v>61</v>
      </c>
      <c r="AC62" s="67" t="s">
        <v>64</v>
      </c>
      <c r="AD62" s="53"/>
      <c r="AE62" s="53"/>
    </row>
    <row r="73" spans="1:23" x14ac:dyDescent="0.15">
      <c r="A73" s="489" t="s">
        <v>55</v>
      </c>
      <c r="B73" s="489"/>
      <c r="C73" s="489"/>
      <c r="D73" s="489"/>
      <c r="E73" s="489"/>
      <c r="F73" s="489"/>
      <c r="G73" s="489"/>
      <c r="H73" s="489"/>
      <c r="I73" s="489"/>
      <c r="J73" s="489"/>
      <c r="K73" s="489"/>
      <c r="L73" s="489"/>
      <c r="M73" s="489"/>
      <c r="N73" s="489"/>
      <c r="O73" s="489"/>
      <c r="P73" s="489"/>
      <c r="Q73" s="489"/>
      <c r="R73" s="489"/>
      <c r="S73" s="489"/>
      <c r="T73" s="489"/>
      <c r="U73" s="489"/>
      <c r="V73" s="489"/>
      <c r="W73" s="489"/>
    </row>
    <row r="74" spans="1:23" x14ac:dyDescent="0.15">
      <c r="A74" s="99"/>
      <c r="B74" s="99"/>
      <c r="C74" s="99"/>
      <c r="D74" s="99"/>
      <c r="E74" s="99"/>
      <c r="F74" s="99"/>
      <c r="G74" s="99"/>
      <c r="H74" s="99"/>
      <c r="I74" s="99"/>
      <c r="J74" s="99"/>
      <c r="K74" s="99"/>
      <c r="L74" s="99"/>
      <c r="M74" s="99"/>
      <c r="N74" s="99"/>
      <c r="O74" s="99"/>
      <c r="P74" s="99"/>
      <c r="Q74" s="99"/>
      <c r="R74" s="99"/>
      <c r="S74" s="99"/>
      <c r="T74" s="99"/>
      <c r="U74" s="99"/>
      <c r="V74" s="99"/>
      <c r="W74" s="99"/>
    </row>
    <row r="75" spans="1:23" x14ac:dyDescent="0.15">
      <c r="H75" s="490" t="s">
        <v>36</v>
      </c>
      <c r="I75" s="490"/>
      <c r="J75" s="490"/>
      <c r="M75" s="490" t="s">
        <v>37</v>
      </c>
      <c r="N75" s="490"/>
      <c r="O75" s="490"/>
      <c r="S75" s="59" t="s">
        <v>94</v>
      </c>
    </row>
    <row r="76" spans="1:23" x14ac:dyDescent="0.15">
      <c r="H76" s="490" t="s">
        <v>38</v>
      </c>
      <c r="I76" s="490"/>
      <c r="J76" s="490"/>
      <c r="M76" s="250" t="s">
        <v>75</v>
      </c>
      <c r="S76" s="251" t="s">
        <v>40</v>
      </c>
      <c r="T76" s="251" t="s">
        <v>41</v>
      </c>
    </row>
    <row r="77" spans="1:23" x14ac:dyDescent="0.15">
      <c r="H77" s="490"/>
      <c r="I77" s="490"/>
      <c r="J77" s="490"/>
      <c r="S77" s="51">
        <f>(M87+C97+K108+K117)/(M87+C97+K108+C87)</f>
        <v>7.623318385650224E-2</v>
      </c>
      <c r="T77" s="51">
        <f>C87/(C87+M87+C97+K108+K117)</f>
        <v>0.92376681614349776</v>
      </c>
    </row>
    <row r="80" spans="1:23" x14ac:dyDescent="0.15">
      <c r="A80" s="489" t="s">
        <v>38</v>
      </c>
      <c r="B80" s="489"/>
      <c r="C80" s="489"/>
      <c r="D80" s="489"/>
      <c r="E80" s="489"/>
      <c r="F80" s="489"/>
      <c r="G80" s="489"/>
      <c r="H80" s="489"/>
      <c r="I80" s="489"/>
      <c r="J80" s="489"/>
      <c r="K80" s="489"/>
      <c r="L80" s="489"/>
      <c r="M80" s="489"/>
      <c r="N80" s="489"/>
      <c r="O80" s="489"/>
      <c r="P80" s="489"/>
      <c r="Q80" s="489"/>
      <c r="R80" s="489"/>
      <c r="S80" s="489"/>
      <c r="T80" s="489"/>
      <c r="U80" s="489"/>
      <c r="V80" s="489"/>
      <c r="W80" s="489"/>
    </row>
    <row r="82" spans="1:27" x14ac:dyDescent="0.15">
      <c r="C82" s="489" t="s">
        <v>48</v>
      </c>
      <c r="D82" s="489"/>
      <c r="E82" s="489"/>
      <c r="F82" s="489"/>
      <c r="G82" s="489"/>
      <c r="H82" s="489"/>
      <c r="I82" s="489"/>
      <c r="L82" s="489" t="s">
        <v>49</v>
      </c>
      <c r="M82" s="495"/>
      <c r="N82" s="495"/>
      <c r="O82" s="495"/>
      <c r="P82" s="495"/>
      <c r="R82" s="489" t="s">
        <v>50</v>
      </c>
      <c r="S82" s="489"/>
      <c r="T82" s="489"/>
      <c r="V82" s="489" t="s">
        <v>51</v>
      </c>
      <c r="W82" s="489"/>
    </row>
    <row r="83" spans="1:27" x14ac:dyDescent="0.15">
      <c r="A83" s="52" t="s">
        <v>0</v>
      </c>
      <c r="B83" s="52" t="s">
        <v>66</v>
      </c>
      <c r="C83" s="52" t="s">
        <v>1</v>
      </c>
      <c r="D83" s="52" t="s">
        <v>2</v>
      </c>
      <c r="E83" s="52" t="s">
        <v>3</v>
      </c>
      <c r="F83" s="52" t="s">
        <v>4</v>
      </c>
      <c r="G83" s="52" t="s">
        <v>5</v>
      </c>
      <c r="H83" s="52" t="s">
        <v>6</v>
      </c>
      <c r="I83" s="52" t="s">
        <v>7</v>
      </c>
      <c r="J83" s="52" t="s">
        <v>8</v>
      </c>
      <c r="K83" s="52" t="s">
        <v>9</v>
      </c>
      <c r="M83" s="52" t="s">
        <v>10</v>
      </c>
      <c r="N83" s="52" t="s">
        <v>11</v>
      </c>
      <c r="O83" s="52" t="s">
        <v>12</v>
      </c>
      <c r="P83" s="52" t="s">
        <v>6</v>
      </c>
      <c r="Q83" s="52" t="s">
        <v>13</v>
      </c>
      <c r="R83" s="52"/>
      <c r="S83" s="52" t="s">
        <v>47</v>
      </c>
      <c r="T83" s="52" t="s">
        <v>45</v>
      </c>
      <c r="U83" s="52" t="s">
        <v>46</v>
      </c>
      <c r="V83" s="52"/>
      <c r="W83" s="52" t="s">
        <v>14</v>
      </c>
      <c r="X83" s="52" t="s">
        <v>63</v>
      </c>
      <c r="Y83" s="52"/>
      <c r="Z83" s="52"/>
    </row>
    <row r="84" spans="1:27" x14ac:dyDescent="0.15">
      <c r="A84" s="67"/>
      <c r="B84" s="54">
        <v>7</v>
      </c>
      <c r="C84" s="54">
        <v>206</v>
      </c>
      <c r="D84" s="54">
        <v>119</v>
      </c>
      <c r="E84" s="51">
        <f>D84/C84</f>
        <v>0.57766990291262132</v>
      </c>
      <c r="F84" s="54">
        <v>1313</v>
      </c>
      <c r="G84" s="55">
        <f>F84/C84</f>
        <v>6.3737864077669899</v>
      </c>
      <c r="H84" s="54">
        <v>6</v>
      </c>
      <c r="I84" s="51">
        <f>H84/C84</f>
        <v>2.9126213592233011E-2</v>
      </c>
      <c r="J84" s="54">
        <v>6</v>
      </c>
      <c r="K84" s="51">
        <f>J84/C84</f>
        <v>2.9126213592233011E-2</v>
      </c>
      <c r="M84" s="54">
        <v>16</v>
      </c>
      <c r="N84" s="54">
        <v>52</v>
      </c>
      <c r="O84" s="54">
        <f>N84/M84</f>
        <v>3.25</v>
      </c>
      <c r="P84" s="54">
        <v>1</v>
      </c>
      <c r="Q84" s="51">
        <f>P84/M84</f>
        <v>6.25E-2</v>
      </c>
      <c r="R84" s="56"/>
      <c r="S84" s="51">
        <f>(C84+M84)/($C$17+$M$17)</f>
        <v>0.37185929648241206</v>
      </c>
      <c r="T84" s="51">
        <f>C84/($C$17)</f>
        <v>0.3946360153256705</v>
      </c>
      <c r="U84" s="51">
        <f>M84/($M$17)</f>
        <v>0.21333333333333335</v>
      </c>
      <c r="V84" s="57"/>
      <c r="W84" s="54">
        <f>(F84*0.05)+(H84*4)+(J84*-1)+(N84*0.1)+(P84*6)</f>
        <v>94.850000000000009</v>
      </c>
      <c r="X84" s="58">
        <f>((F84*0.05)+(H84*4)+(J84*-1)+(N84*0.1)+(P84*6))*0.4</f>
        <v>37.940000000000005</v>
      </c>
      <c r="Y84" s="56"/>
      <c r="Z84" s="56"/>
    </row>
    <row r="85" spans="1:27" x14ac:dyDescent="0.15">
      <c r="A85" s="67"/>
      <c r="B85" s="54">
        <v>5</v>
      </c>
      <c r="C85" s="54">
        <v>100</v>
      </c>
      <c r="D85" s="54">
        <v>64</v>
      </c>
      <c r="E85" s="51">
        <f t="shared" ref="E85:E86" si="68">D85/C85</f>
        <v>0.64</v>
      </c>
      <c r="F85" s="54">
        <v>842</v>
      </c>
      <c r="G85" s="55">
        <f>F85/C85</f>
        <v>8.42</v>
      </c>
      <c r="H85" s="54">
        <v>6</v>
      </c>
      <c r="I85" s="51">
        <f>H85/C85</f>
        <v>0.06</v>
      </c>
      <c r="J85" s="54">
        <v>2</v>
      </c>
      <c r="K85" s="51">
        <f t="shared" ref="K85:K86" si="69">J85/C85</f>
        <v>0.02</v>
      </c>
      <c r="M85" s="54">
        <v>12</v>
      </c>
      <c r="N85" s="54">
        <v>22</v>
      </c>
      <c r="O85" s="54">
        <f>N85/M85</f>
        <v>1.8333333333333333</v>
      </c>
      <c r="P85" s="54">
        <v>2</v>
      </c>
      <c r="Q85" s="51">
        <f t="shared" ref="Q85:Q86" si="70">P85/M85</f>
        <v>0.16666666666666666</v>
      </c>
      <c r="R85" s="56"/>
      <c r="S85" s="51">
        <f t="shared" ref="S85:S86" si="71">(C85+M85)/($C$17+$M$17)</f>
        <v>0.18760469011725292</v>
      </c>
      <c r="T85" s="51">
        <f t="shared" ref="T85:T86" si="72">C85/($C$17)</f>
        <v>0.19157088122605365</v>
      </c>
      <c r="U85" s="51">
        <f t="shared" ref="U85:U86" si="73">M85/($M$17)</f>
        <v>0.16</v>
      </c>
      <c r="V85" s="57"/>
      <c r="W85" s="54">
        <f t="shared" ref="W85:W86" si="74">(F85*0.05)+(H85*4)+(J85*-1)+(N85*0.1)+(P85*6)</f>
        <v>78.3</v>
      </c>
      <c r="X85" s="58">
        <f t="shared" ref="X85:X86" si="75">((F85*0.05)+(H85*4)+(J85*-1)+(N85*0.1)+(P85*6))*0.4</f>
        <v>31.32</v>
      </c>
      <c r="Y85" s="56"/>
      <c r="Z85" s="56"/>
    </row>
    <row r="86" spans="1:27" x14ac:dyDescent="0.15">
      <c r="A86" s="67"/>
      <c r="B86" s="54">
        <v>6</v>
      </c>
      <c r="C86" s="54">
        <v>106</v>
      </c>
      <c r="D86" s="54">
        <v>63</v>
      </c>
      <c r="E86" s="51">
        <f t="shared" si="68"/>
        <v>0.59433962264150941</v>
      </c>
      <c r="F86" s="54">
        <v>731</v>
      </c>
      <c r="G86" s="55">
        <f>F86/C86</f>
        <v>6.8962264150943398</v>
      </c>
      <c r="H86" s="54">
        <v>3</v>
      </c>
      <c r="I86" s="51">
        <f>H86/C86</f>
        <v>2.8301886792452831E-2</v>
      </c>
      <c r="J86" s="54">
        <v>3</v>
      </c>
      <c r="K86" s="51">
        <f t="shared" si="69"/>
        <v>2.8301886792452831E-2</v>
      </c>
      <c r="M86" s="54">
        <v>6</v>
      </c>
      <c r="N86" s="54">
        <v>39</v>
      </c>
      <c r="O86" s="54">
        <f>N86/M86</f>
        <v>6.5</v>
      </c>
      <c r="P86" s="54">
        <v>0</v>
      </c>
      <c r="Q86" s="51">
        <f t="shared" si="70"/>
        <v>0</v>
      </c>
      <c r="R86" s="56"/>
      <c r="S86" s="51">
        <f t="shared" si="71"/>
        <v>0.18760469011725292</v>
      </c>
      <c r="T86" s="51">
        <f t="shared" si="72"/>
        <v>0.20306513409961685</v>
      </c>
      <c r="U86" s="51">
        <f t="shared" si="73"/>
        <v>0.08</v>
      </c>
      <c r="V86" s="57"/>
      <c r="W86" s="54">
        <f t="shared" si="74"/>
        <v>49.45</v>
      </c>
      <c r="X86" s="58">
        <f t="shared" si="75"/>
        <v>19.78</v>
      </c>
      <c r="Y86" s="56"/>
      <c r="Z86" s="56"/>
    </row>
    <row r="87" spans="1:27" x14ac:dyDescent="0.15">
      <c r="A87" s="52" t="s">
        <v>44</v>
      </c>
      <c r="B87" s="52"/>
      <c r="C87" s="52">
        <f>SUM(C84:C86)</f>
        <v>412</v>
      </c>
      <c r="D87" s="52">
        <f>SUM(D84:D86)</f>
        <v>246</v>
      </c>
      <c r="E87" s="52"/>
      <c r="F87" s="52">
        <f t="shared" ref="F87" si="76">SUM(F84:F86)</f>
        <v>2886</v>
      </c>
      <c r="G87" s="52"/>
      <c r="H87" s="52">
        <f t="shared" ref="H87" si="77">SUM(H84:H86)</f>
        <v>15</v>
      </c>
      <c r="I87" s="52"/>
      <c r="J87" s="52">
        <f t="shared" ref="J87" si="78">SUM(J84:J86)</f>
        <v>11</v>
      </c>
      <c r="K87" s="52"/>
      <c r="L87" s="59"/>
      <c r="M87" s="52">
        <f>SUM(M84:M86)</f>
        <v>34</v>
      </c>
      <c r="N87" s="52">
        <f>SUM(N84:N86)</f>
        <v>113</v>
      </c>
      <c r="O87" s="52"/>
      <c r="P87" s="52">
        <f>SUM(P84:P86)</f>
        <v>3</v>
      </c>
      <c r="Q87" s="52"/>
      <c r="R87" s="52"/>
      <c r="S87" s="60">
        <f>S84+S85+S86</f>
        <v>0.7470686767169179</v>
      </c>
      <c r="T87" s="61">
        <f>C87/(C87+M87)</f>
        <v>0.92376681614349776</v>
      </c>
      <c r="U87" s="61">
        <f>M87/(M87+C87)</f>
        <v>7.623318385650224E-2</v>
      </c>
      <c r="V87" s="57"/>
      <c r="W87" s="56"/>
      <c r="X87" s="56"/>
      <c r="Y87" s="56"/>
      <c r="Z87" s="56"/>
    </row>
    <row r="88" spans="1:27" x14ac:dyDescent="0.15">
      <c r="A88" s="59"/>
      <c r="B88" s="56"/>
      <c r="C88" s="56"/>
      <c r="D88" s="62"/>
      <c r="E88" s="56"/>
      <c r="F88" s="63"/>
      <c r="G88" s="56"/>
      <c r="H88" s="64"/>
      <c r="I88" s="56"/>
      <c r="J88" s="64"/>
      <c r="K88" s="56"/>
      <c r="L88" s="56"/>
      <c r="M88" s="56"/>
      <c r="N88" s="56"/>
      <c r="O88" s="56"/>
      <c r="P88" s="56"/>
      <c r="Q88" s="56"/>
      <c r="R88" s="56"/>
    </row>
    <row r="89" spans="1:27" x14ac:dyDescent="0.15">
      <c r="B89" s="56"/>
      <c r="C89" s="56"/>
      <c r="D89" s="62"/>
      <c r="E89" s="56"/>
      <c r="F89" s="63"/>
      <c r="G89" s="56"/>
      <c r="H89" s="64"/>
      <c r="I89" s="56"/>
      <c r="J89" s="64"/>
      <c r="K89" s="56"/>
      <c r="L89" s="56"/>
      <c r="M89" s="56"/>
      <c r="N89" s="56"/>
      <c r="O89" s="56"/>
      <c r="P89" s="56"/>
      <c r="Q89" s="56"/>
      <c r="R89" s="56"/>
    </row>
    <row r="90" spans="1:27" x14ac:dyDescent="0.15">
      <c r="A90" s="489" t="s">
        <v>49</v>
      </c>
      <c r="B90" s="489"/>
      <c r="C90" s="489"/>
      <c r="D90" s="489"/>
      <c r="E90" s="489"/>
      <c r="F90" s="489"/>
      <c r="G90" s="489"/>
      <c r="H90" s="489" t="s">
        <v>52</v>
      </c>
      <c r="I90" s="495"/>
      <c r="J90" s="495"/>
      <c r="K90" s="495"/>
      <c r="L90" s="495"/>
      <c r="M90" s="495"/>
      <c r="N90" s="56"/>
      <c r="O90" s="56"/>
      <c r="R90" s="489" t="s">
        <v>50</v>
      </c>
      <c r="S90" s="489"/>
      <c r="T90" s="489"/>
      <c r="V90" s="489" t="s">
        <v>51</v>
      </c>
      <c r="W90" s="489"/>
      <c r="X90" s="99"/>
      <c r="Y90" s="99"/>
      <c r="Z90" s="99"/>
      <c r="AA90" s="99"/>
    </row>
    <row r="91" spans="1:27" x14ac:dyDescent="0.15">
      <c r="A91" s="52" t="s">
        <v>16</v>
      </c>
      <c r="B91" s="52" t="s">
        <v>66</v>
      </c>
      <c r="C91" s="52" t="s">
        <v>1</v>
      </c>
      <c r="D91" s="52" t="s">
        <v>4</v>
      </c>
      <c r="E91" s="52" t="s">
        <v>5</v>
      </c>
      <c r="F91" s="52" t="s">
        <v>6</v>
      </c>
      <c r="G91" s="52" t="s">
        <v>7</v>
      </c>
      <c r="I91" s="52" t="s">
        <v>34</v>
      </c>
      <c r="J91" s="52" t="s">
        <v>17</v>
      </c>
      <c r="K91" s="52" t="s">
        <v>18</v>
      </c>
      <c r="L91" s="52" t="s">
        <v>19</v>
      </c>
      <c r="M91" s="52" t="s">
        <v>20</v>
      </c>
      <c r="N91" s="52" t="s">
        <v>6</v>
      </c>
      <c r="O91" s="52" t="s">
        <v>53</v>
      </c>
      <c r="R91" s="52" t="s">
        <v>16</v>
      </c>
      <c r="S91" s="52" t="s">
        <v>47</v>
      </c>
      <c r="T91" s="52" t="s">
        <v>45</v>
      </c>
      <c r="U91" s="52" t="s">
        <v>46</v>
      </c>
      <c r="W91" s="52" t="s">
        <v>14</v>
      </c>
      <c r="X91" s="52" t="s">
        <v>21</v>
      </c>
      <c r="Y91" s="52"/>
      <c r="Z91" s="52"/>
      <c r="AA91" s="52"/>
    </row>
    <row r="92" spans="1:27" x14ac:dyDescent="0.15">
      <c r="A92" s="53" t="s">
        <v>1057</v>
      </c>
      <c r="B92" s="252"/>
      <c r="C92" s="54"/>
      <c r="D92" s="54"/>
      <c r="E92" s="54" t="e">
        <f>D92/C92</f>
        <v>#DIV/0!</v>
      </c>
      <c r="F92" s="54"/>
      <c r="G92" s="51" t="e">
        <f>F92/C92</f>
        <v>#DIV/0!</v>
      </c>
      <c r="I92" s="51" t="e">
        <f>K92/J92</f>
        <v>#DIV/0!</v>
      </c>
      <c r="J92" s="54"/>
      <c r="K92" s="54"/>
      <c r="L92" s="54"/>
      <c r="M92" s="54" t="e">
        <f>L92/K92</f>
        <v>#DIV/0!</v>
      </c>
      <c r="N92" s="54"/>
      <c r="O92" s="51" t="e">
        <f>N92/K92</f>
        <v>#DIV/0!</v>
      </c>
      <c r="R92" s="53" t="s">
        <v>1058</v>
      </c>
      <c r="S92" s="51">
        <f>(C92+J92)/($C$27+$J$27+$M$17+$D$17+$K$38+$K$47)</f>
        <v>0</v>
      </c>
      <c r="T92" s="51">
        <f>J92/($J$27+$E$38+$E$47)</f>
        <v>0</v>
      </c>
      <c r="U92" s="51">
        <f>C92/($C$27+$M$17+$K$38+$K$47)</f>
        <v>0</v>
      </c>
      <c r="W92" s="54">
        <f>(D92*0.1)+(F92*6)+(L92*0.1)+(N92*6)</f>
        <v>0</v>
      </c>
      <c r="X92" s="54">
        <f>(D92*0.1)+(F92*6)+(K92*1)+(L92*0.1)+(N92*6)</f>
        <v>0</v>
      </c>
      <c r="Y92" s="56"/>
      <c r="Z92" s="56"/>
      <c r="AA92" s="56"/>
    </row>
    <row r="93" spans="1:27" x14ac:dyDescent="0.15">
      <c r="A93" s="53" t="s">
        <v>889</v>
      </c>
      <c r="B93" s="252"/>
      <c r="C93" s="54"/>
      <c r="D93" s="54"/>
      <c r="E93" s="54" t="e">
        <f>D93/C93</f>
        <v>#DIV/0!</v>
      </c>
      <c r="F93" s="54"/>
      <c r="G93" s="51" t="e">
        <f>F93/C93</f>
        <v>#DIV/0!</v>
      </c>
      <c r="I93" s="51" t="e">
        <f t="shared" ref="I93:I96" si="79">K93/J93</f>
        <v>#DIV/0!</v>
      </c>
      <c r="J93" s="54"/>
      <c r="K93" s="54"/>
      <c r="L93" s="54"/>
      <c r="M93" s="54" t="e">
        <f>L93/K93</f>
        <v>#DIV/0!</v>
      </c>
      <c r="N93" s="54">
        <v>0</v>
      </c>
      <c r="O93" s="51" t="e">
        <f t="shared" ref="O93:O96" si="80">N93/K93</f>
        <v>#DIV/0!</v>
      </c>
      <c r="R93" s="53" t="s">
        <v>142</v>
      </c>
      <c r="S93" s="51">
        <f t="shared" ref="S93:S96" si="81">(C93+J93)/($C$27+$J$27+$M$17+$D$17+$K$38+$K$47)</f>
        <v>0</v>
      </c>
      <c r="T93" s="51">
        <f t="shared" ref="T93:T96" si="82">J93/($J$27+$E$38+$E$47)</f>
        <v>0</v>
      </c>
      <c r="U93" s="51">
        <f t="shared" ref="U93:U96" si="83">C93/($C$27+$M$17+$K$38+$K$47)</f>
        <v>0</v>
      </c>
      <c r="W93" s="54">
        <f t="shared" ref="W93:W96" si="84">(D93*0.1)+(F93*6)+(L93*0.1)+(N93*6)</f>
        <v>0</v>
      </c>
      <c r="X93" s="54">
        <f t="shared" ref="X93:X96" si="85">(D93*0.1)+(F93*6)+(K93*1)+(L93*0.1)+(N93*6)</f>
        <v>0</v>
      </c>
      <c r="Y93" s="56"/>
      <c r="Z93" s="56"/>
      <c r="AA93" s="56"/>
    </row>
    <row r="94" spans="1:27" x14ac:dyDescent="0.15">
      <c r="A94" s="53"/>
      <c r="B94" s="252"/>
      <c r="C94" s="54"/>
      <c r="D94" s="54"/>
      <c r="E94" s="54" t="e">
        <f>D94/C94</f>
        <v>#DIV/0!</v>
      </c>
      <c r="F94" s="54"/>
      <c r="G94" s="51" t="e">
        <f>F94/C94</f>
        <v>#DIV/0!</v>
      </c>
      <c r="I94" s="51" t="e">
        <f t="shared" si="79"/>
        <v>#DIV/0!</v>
      </c>
      <c r="J94" s="54"/>
      <c r="K94" s="54"/>
      <c r="L94" s="54"/>
      <c r="M94" s="54" t="e">
        <f>L94/K94</f>
        <v>#DIV/0!</v>
      </c>
      <c r="N94" s="54">
        <v>0</v>
      </c>
      <c r="O94" s="51" t="e">
        <f t="shared" si="80"/>
        <v>#DIV/0!</v>
      </c>
      <c r="R94" s="53"/>
      <c r="S94" s="51">
        <f t="shared" si="81"/>
        <v>0</v>
      </c>
      <c r="T94" s="51">
        <f t="shared" si="82"/>
        <v>0</v>
      </c>
      <c r="U94" s="51">
        <f t="shared" si="83"/>
        <v>0</v>
      </c>
      <c r="W94" s="54">
        <f t="shared" si="84"/>
        <v>0</v>
      </c>
      <c r="X94" s="54">
        <f t="shared" si="85"/>
        <v>0</v>
      </c>
      <c r="Y94" s="56"/>
      <c r="Z94" s="56"/>
      <c r="AA94" s="56"/>
    </row>
    <row r="95" spans="1:27" x14ac:dyDescent="0.15">
      <c r="A95" s="53"/>
      <c r="B95" s="252"/>
      <c r="C95" s="54"/>
      <c r="D95" s="54"/>
      <c r="E95" s="54" t="e">
        <f>D95/C95</f>
        <v>#DIV/0!</v>
      </c>
      <c r="F95" s="54"/>
      <c r="G95" s="51" t="e">
        <f>F95/C95</f>
        <v>#DIV/0!</v>
      </c>
      <c r="I95" s="51" t="e">
        <f t="shared" si="79"/>
        <v>#DIV/0!</v>
      </c>
      <c r="J95" s="54"/>
      <c r="K95" s="54"/>
      <c r="L95" s="54"/>
      <c r="M95" s="54" t="e">
        <f>L95/K95</f>
        <v>#DIV/0!</v>
      </c>
      <c r="N95" s="54">
        <v>0</v>
      </c>
      <c r="O95" s="51" t="e">
        <f t="shared" si="80"/>
        <v>#DIV/0!</v>
      </c>
      <c r="R95" s="53"/>
      <c r="S95" s="51">
        <f t="shared" si="81"/>
        <v>0</v>
      </c>
      <c r="T95" s="51">
        <f t="shared" si="82"/>
        <v>0</v>
      </c>
      <c r="U95" s="51">
        <f t="shared" si="83"/>
        <v>0</v>
      </c>
      <c r="W95" s="54">
        <f t="shared" si="84"/>
        <v>0</v>
      </c>
      <c r="X95" s="54">
        <f t="shared" si="85"/>
        <v>0</v>
      </c>
      <c r="Y95" s="56"/>
      <c r="Z95" s="56"/>
      <c r="AA95" s="56"/>
    </row>
    <row r="96" spans="1:27" x14ac:dyDescent="0.15">
      <c r="A96" s="67"/>
      <c r="B96" s="252"/>
      <c r="C96" s="54"/>
      <c r="D96" s="54"/>
      <c r="E96" s="54" t="e">
        <f>D96/C96</f>
        <v>#DIV/0!</v>
      </c>
      <c r="F96" s="54"/>
      <c r="G96" s="51" t="e">
        <f>F96/C96</f>
        <v>#DIV/0!</v>
      </c>
      <c r="I96" s="51" t="e">
        <f t="shared" si="79"/>
        <v>#DIV/0!</v>
      </c>
      <c r="J96" s="54"/>
      <c r="K96" s="54"/>
      <c r="L96" s="54"/>
      <c r="M96" s="54" t="e">
        <f>L96/K96</f>
        <v>#DIV/0!</v>
      </c>
      <c r="N96" s="54">
        <v>0</v>
      </c>
      <c r="O96" s="51" t="e">
        <f t="shared" si="80"/>
        <v>#DIV/0!</v>
      </c>
      <c r="R96" s="53"/>
      <c r="S96" s="51">
        <f t="shared" si="81"/>
        <v>0</v>
      </c>
      <c r="T96" s="51">
        <f t="shared" si="82"/>
        <v>0</v>
      </c>
      <c r="U96" s="51">
        <f t="shared" si="83"/>
        <v>0</v>
      </c>
      <c r="W96" s="54">
        <f t="shared" si="84"/>
        <v>0</v>
      </c>
      <c r="X96" s="54">
        <f t="shared" si="85"/>
        <v>0</v>
      </c>
      <c r="Y96" s="56"/>
      <c r="Z96" s="56"/>
      <c r="AA96" s="56"/>
    </row>
    <row r="97" spans="1:26" x14ac:dyDescent="0.15">
      <c r="A97" s="52" t="s">
        <v>44</v>
      </c>
      <c r="B97" s="52"/>
      <c r="C97" s="52">
        <f>SUM(C92:C96)</f>
        <v>0</v>
      </c>
      <c r="D97" s="52">
        <f t="shared" ref="D97" si="86">SUM(D92:D96)</f>
        <v>0</v>
      </c>
      <c r="E97" s="52"/>
      <c r="F97" s="52">
        <f t="shared" ref="F97" si="87">SUM(F92:F96)</f>
        <v>0</v>
      </c>
      <c r="G97" s="52"/>
      <c r="H97" s="52"/>
      <c r="I97" s="52"/>
      <c r="J97" s="52">
        <f>SUM(J92:J96)</f>
        <v>0</v>
      </c>
      <c r="K97" s="52">
        <f t="shared" ref="K97:L97" si="88">SUM(K92:K96)</f>
        <v>0</v>
      </c>
      <c r="L97" s="52">
        <f t="shared" si="88"/>
        <v>0</v>
      </c>
      <c r="M97" s="52"/>
      <c r="N97" s="52">
        <f t="shared" ref="N97" si="89">SUM(N92:N96)</f>
        <v>0</v>
      </c>
      <c r="O97" s="52"/>
    </row>
    <row r="98" spans="1:26" x14ac:dyDescent="0.15">
      <c r="A98" s="52"/>
      <c r="B98" s="56"/>
      <c r="C98" s="56"/>
      <c r="D98" s="56"/>
      <c r="E98" s="56"/>
      <c r="F98" s="56"/>
      <c r="G98" s="56"/>
      <c r="H98" s="52"/>
      <c r="I98" s="56"/>
      <c r="J98" s="56"/>
      <c r="K98" s="56"/>
      <c r="L98" s="56"/>
      <c r="M98" s="56"/>
      <c r="N98" s="56"/>
    </row>
    <row r="99" spans="1:26" x14ac:dyDescent="0.15">
      <c r="B99" s="56"/>
      <c r="C99" s="56"/>
      <c r="D99" s="56"/>
      <c r="E99" s="56"/>
      <c r="F99" s="56"/>
      <c r="G99" s="56"/>
      <c r="H99" s="56"/>
      <c r="I99" s="56"/>
      <c r="J99" s="56"/>
      <c r="K99" s="56"/>
      <c r="L99" s="56"/>
      <c r="M99" s="56"/>
    </row>
    <row r="100" spans="1:26" x14ac:dyDescent="0.15">
      <c r="A100" s="489" t="s">
        <v>52</v>
      </c>
      <c r="B100" s="489"/>
      <c r="C100" s="489"/>
      <c r="D100" s="489"/>
      <c r="E100" s="489"/>
      <c r="F100" s="489"/>
      <c r="G100" s="489"/>
      <c r="H100" s="56"/>
      <c r="I100" s="56"/>
      <c r="J100" s="489" t="s">
        <v>49</v>
      </c>
      <c r="K100" s="489"/>
      <c r="L100" s="489"/>
      <c r="M100" s="489"/>
      <c r="N100" s="489"/>
      <c r="R100" s="489" t="s">
        <v>50</v>
      </c>
      <c r="S100" s="489"/>
      <c r="T100" s="489"/>
      <c r="V100" s="489" t="s">
        <v>51</v>
      </c>
      <c r="W100" s="491"/>
    </row>
    <row r="101" spans="1:26" x14ac:dyDescent="0.15">
      <c r="A101" s="52" t="s">
        <v>25</v>
      </c>
      <c r="B101" s="52" t="s">
        <v>66</v>
      </c>
      <c r="C101" s="52" t="s">
        <v>34</v>
      </c>
      <c r="D101" s="52" t="s">
        <v>17</v>
      </c>
      <c r="E101" s="52" t="s">
        <v>18</v>
      </c>
      <c r="F101" s="52" t="s">
        <v>19</v>
      </c>
      <c r="G101" s="52" t="s">
        <v>20</v>
      </c>
      <c r="H101" s="52" t="s">
        <v>6</v>
      </c>
      <c r="I101" s="52" t="s">
        <v>53</v>
      </c>
      <c r="K101" s="52" t="s">
        <v>10</v>
      </c>
      <c r="L101" s="52" t="s">
        <v>11</v>
      </c>
      <c r="M101" s="52" t="s">
        <v>12</v>
      </c>
      <c r="N101" s="52" t="s">
        <v>26</v>
      </c>
      <c r="O101" s="52" t="s">
        <v>7</v>
      </c>
      <c r="R101" s="52" t="s">
        <v>25</v>
      </c>
      <c r="S101" s="52" t="s">
        <v>47</v>
      </c>
      <c r="T101" s="52" t="s">
        <v>45</v>
      </c>
      <c r="U101" s="52" t="s">
        <v>46</v>
      </c>
      <c r="W101" s="52" t="s">
        <v>14</v>
      </c>
      <c r="X101" s="52" t="s">
        <v>21</v>
      </c>
      <c r="Y101" s="52"/>
      <c r="Z101" s="52"/>
    </row>
    <row r="102" spans="1:26" x14ac:dyDescent="0.15">
      <c r="A102" s="53" t="s">
        <v>890</v>
      </c>
      <c r="B102" s="54"/>
      <c r="C102" s="51" t="e">
        <f>E102/D102</f>
        <v>#DIV/0!</v>
      </c>
      <c r="D102" s="54"/>
      <c r="E102" s="54"/>
      <c r="F102" s="54"/>
      <c r="G102" s="54" t="e">
        <f t="shared" ref="G102:G107" si="90">F102/E102</f>
        <v>#DIV/0!</v>
      </c>
      <c r="H102" s="54"/>
      <c r="I102" s="51" t="e">
        <f>H102/E102</f>
        <v>#DIV/0!</v>
      </c>
      <c r="K102" s="54"/>
      <c r="L102" s="54"/>
      <c r="M102" s="65" t="e">
        <f t="shared" ref="M102:M107" si="91">L102/K102</f>
        <v>#DIV/0!</v>
      </c>
      <c r="N102" s="54"/>
      <c r="O102" s="51" t="e">
        <f>N102/K102</f>
        <v>#DIV/0!</v>
      </c>
      <c r="R102" s="53" t="s">
        <v>386</v>
      </c>
      <c r="S102" s="66">
        <f>(D102+K102)/($C$27+$K$27+$M$17+$D$47+$K$47)</f>
        <v>0</v>
      </c>
      <c r="T102" s="66">
        <f>D102/($D$17)</f>
        <v>0</v>
      </c>
      <c r="U102" s="66">
        <f>K102/($M$17+$C$27+$K$38+$K$47)</f>
        <v>0</v>
      </c>
      <c r="W102" s="54">
        <f>(F102*0.1)+(H102*6)+(L102*0.1)+(N102*6)</f>
        <v>0</v>
      </c>
      <c r="X102" s="54">
        <f>(E102*1)+(F102*0.1)+(H102*6)+(L102*0.1)+(N102*6)</f>
        <v>0</v>
      </c>
      <c r="Y102" s="56"/>
      <c r="Z102" s="56"/>
    </row>
    <row r="103" spans="1:26" x14ac:dyDescent="0.15">
      <c r="A103" s="53" t="s">
        <v>1059</v>
      </c>
      <c r="B103" s="54"/>
      <c r="C103" s="51" t="e">
        <f t="shared" ref="C103:C107" si="92">E103/D103</f>
        <v>#DIV/0!</v>
      </c>
      <c r="D103" s="54"/>
      <c r="E103" s="54"/>
      <c r="F103" s="54"/>
      <c r="G103" s="54" t="e">
        <f t="shared" si="90"/>
        <v>#DIV/0!</v>
      </c>
      <c r="H103" s="54"/>
      <c r="I103" s="51" t="e">
        <f t="shared" ref="I103:I107" si="93">H103/E103</f>
        <v>#DIV/0!</v>
      </c>
      <c r="K103" s="54"/>
      <c r="L103" s="54"/>
      <c r="M103" s="65" t="e">
        <f t="shared" si="91"/>
        <v>#DIV/0!</v>
      </c>
      <c r="N103" s="54"/>
      <c r="O103" s="51" t="e">
        <f t="shared" ref="O103:O107" si="94">N103/K103</f>
        <v>#DIV/0!</v>
      </c>
      <c r="R103" s="53" t="s">
        <v>144</v>
      </c>
      <c r="S103" s="66">
        <f t="shared" ref="S103:S107" si="95">(D103+K103)/($C$27+$K$27+$M$17+$D$47+$K$47)</f>
        <v>0</v>
      </c>
      <c r="T103" s="66">
        <f t="shared" ref="T103:T107" si="96">D103/($D$17)</f>
        <v>0</v>
      </c>
      <c r="U103" s="66">
        <f t="shared" ref="U103:U107" si="97">K103/($M$17+$C$27+$K$38+$K$47)</f>
        <v>0</v>
      </c>
      <c r="W103" s="54">
        <f t="shared" ref="W103:W107" si="98">(F103*0.1)+(H103*6)+(L103*0.1)+(N103*6)</f>
        <v>0</v>
      </c>
      <c r="X103" s="54">
        <f t="shared" ref="X103:X107" si="99">(E103*1)+(F103*0.1)+(H103*6)+(L103*0.1)+(N103*6)</f>
        <v>0</v>
      </c>
      <c r="Y103" s="56"/>
      <c r="Z103" s="56"/>
    </row>
    <row r="104" spans="1:26" x14ac:dyDescent="0.15">
      <c r="A104" s="53" t="s">
        <v>1278</v>
      </c>
      <c r="B104" s="54"/>
      <c r="C104" s="51" t="e">
        <f t="shared" si="92"/>
        <v>#DIV/0!</v>
      </c>
      <c r="D104" s="54"/>
      <c r="E104" s="54"/>
      <c r="F104" s="54"/>
      <c r="G104" s="54" t="e">
        <f t="shared" si="90"/>
        <v>#DIV/0!</v>
      </c>
      <c r="H104" s="54"/>
      <c r="I104" s="51" t="e">
        <f t="shared" si="93"/>
        <v>#DIV/0!</v>
      </c>
      <c r="K104" s="54"/>
      <c r="L104" s="54"/>
      <c r="M104" s="65" t="e">
        <f t="shared" si="91"/>
        <v>#DIV/0!</v>
      </c>
      <c r="N104" s="54"/>
      <c r="O104" s="51" t="e">
        <f t="shared" si="94"/>
        <v>#DIV/0!</v>
      </c>
      <c r="R104" s="53" t="s">
        <v>143</v>
      </c>
      <c r="S104" s="66">
        <f t="shared" si="95"/>
        <v>0</v>
      </c>
      <c r="T104" s="66">
        <f t="shared" si="96"/>
        <v>0</v>
      </c>
      <c r="U104" s="66">
        <f t="shared" si="97"/>
        <v>0</v>
      </c>
      <c r="W104" s="54">
        <f t="shared" si="98"/>
        <v>0</v>
      </c>
      <c r="X104" s="54">
        <f t="shared" si="99"/>
        <v>0</v>
      </c>
      <c r="Y104" s="56"/>
      <c r="Z104" s="56"/>
    </row>
    <row r="105" spans="1:26" x14ac:dyDescent="0.15">
      <c r="A105" s="53" t="s">
        <v>1050</v>
      </c>
      <c r="B105" s="54"/>
      <c r="C105" s="51" t="e">
        <f t="shared" si="92"/>
        <v>#DIV/0!</v>
      </c>
      <c r="D105" s="54"/>
      <c r="E105" s="54"/>
      <c r="F105" s="54"/>
      <c r="G105" s="54" t="e">
        <f t="shared" si="90"/>
        <v>#DIV/0!</v>
      </c>
      <c r="H105" s="54"/>
      <c r="I105" s="51" t="e">
        <f t="shared" si="93"/>
        <v>#DIV/0!</v>
      </c>
      <c r="K105" s="54"/>
      <c r="L105" s="54"/>
      <c r="M105" s="65" t="e">
        <f t="shared" si="91"/>
        <v>#DIV/0!</v>
      </c>
      <c r="N105" s="54"/>
      <c r="O105" s="51" t="e">
        <f t="shared" si="94"/>
        <v>#DIV/0!</v>
      </c>
      <c r="R105" s="53" t="s">
        <v>1051</v>
      </c>
      <c r="S105" s="66">
        <f t="shared" si="95"/>
        <v>0</v>
      </c>
      <c r="T105" s="66">
        <f t="shared" si="96"/>
        <v>0</v>
      </c>
      <c r="U105" s="66">
        <f t="shared" si="97"/>
        <v>0</v>
      </c>
      <c r="W105" s="54">
        <f t="shared" si="98"/>
        <v>0</v>
      </c>
      <c r="X105" s="54">
        <f t="shared" si="99"/>
        <v>0</v>
      </c>
      <c r="Y105" s="56"/>
      <c r="Z105" s="56"/>
    </row>
    <row r="106" spans="1:26" x14ac:dyDescent="0.15">
      <c r="A106" s="67"/>
      <c r="B106" s="54"/>
      <c r="C106" s="51" t="e">
        <f t="shared" si="92"/>
        <v>#DIV/0!</v>
      </c>
      <c r="D106" s="54"/>
      <c r="E106" s="54"/>
      <c r="F106" s="54"/>
      <c r="G106" s="54" t="e">
        <f t="shared" si="90"/>
        <v>#DIV/0!</v>
      </c>
      <c r="H106" s="54"/>
      <c r="I106" s="51" t="e">
        <f t="shared" si="93"/>
        <v>#DIV/0!</v>
      </c>
      <c r="K106" s="54"/>
      <c r="L106" s="54"/>
      <c r="M106" s="65" t="e">
        <f t="shared" si="91"/>
        <v>#DIV/0!</v>
      </c>
      <c r="N106" s="54"/>
      <c r="O106" s="51" t="e">
        <f t="shared" si="94"/>
        <v>#DIV/0!</v>
      </c>
      <c r="R106" s="53"/>
      <c r="S106" s="66">
        <f t="shared" si="95"/>
        <v>0</v>
      </c>
      <c r="T106" s="66">
        <f t="shared" si="96"/>
        <v>0</v>
      </c>
      <c r="U106" s="66">
        <f t="shared" si="97"/>
        <v>0</v>
      </c>
      <c r="W106" s="54">
        <f t="shared" si="98"/>
        <v>0</v>
      </c>
      <c r="X106" s="54">
        <f t="shared" si="99"/>
        <v>0</v>
      </c>
      <c r="Y106" s="56"/>
      <c r="Z106" s="56"/>
    </row>
    <row r="107" spans="1:26" x14ac:dyDescent="0.15">
      <c r="A107" s="67"/>
      <c r="B107" s="54"/>
      <c r="C107" s="51" t="e">
        <f t="shared" si="92"/>
        <v>#DIV/0!</v>
      </c>
      <c r="D107" s="54"/>
      <c r="E107" s="54"/>
      <c r="F107" s="54"/>
      <c r="G107" s="54" t="e">
        <f t="shared" si="90"/>
        <v>#DIV/0!</v>
      </c>
      <c r="H107" s="54"/>
      <c r="I107" s="51" t="e">
        <f t="shared" si="93"/>
        <v>#DIV/0!</v>
      </c>
      <c r="K107" s="54"/>
      <c r="L107" s="54"/>
      <c r="M107" s="65" t="e">
        <f t="shared" si="91"/>
        <v>#DIV/0!</v>
      </c>
      <c r="N107" s="54"/>
      <c r="O107" s="51" t="e">
        <f t="shared" si="94"/>
        <v>#DIV/0!</v>
      </c>
      <c r="R107" s="53"/>
      <c r="S107" s="66">
        <f t="shared" si="95"/>
        <v>0</v>
      </c>
      <c r="T107" s="66">
        <f t="shared" si="96"/>
        <v>0</v>
      </c>
      <c r="U107" s="66">
        <f t="shared" si="97"/>
        <v>0</v>
      </c>
      <c r="W107" s="54">
        <f t="shared" si="98"/>
        <v>0</v>
      </c>
      <c r="X107" s="54">
        <f t="shared" si="99"/>
        <v>0</v>
      </c>
      <c r="Y107" s="56"/>
      <c r="Z107" s="56"/>
    </row>
    <row r="108" spans="1:26" x14ac:dyDescent="0.15">
      <c r="A108" s="52" t="s">
        <v>44</v>
      </c>
      <c r="B108" s="52"/>
      <c r="C108" s="59"/>
      <c r="D108" s="52">
        <f>SUM(D102:D107)</f>
        <v>0</v>
      </c>
      <c r="E108" s="52">
        <f t="shared" ref="E108:F108" si="100">SUM(E102:E107)</f>
        <v>0</v>
      </c>
      <c r="F108" s="52">
        <f t="shared" si="100"/>
        <v>0</v>
      </c>
      <c r="G108" s="52"/>
      <c r="H108" s="52">
        <f t="shared" ref="H108" si="101">SUM(H102:H107)</f>
        <v>0</v>
      </c>
      <c r="I108" s="52"/>
      <c r="J108" s="52"/>
      <c r="K108" s="52">
        <f>SUM(K102:K107)</f>
        <v>0</v>
      </c>
      <c r="L108" s="52">
        <f t="shared" ref="L108" si="102">SUM(L102:L107)</f>
        <v>0</v>
      </c>
      <c r="M108" s="52"/>
      <c r="N108" s="52">
        <f t="shared" ref="N108" si="103">SUM(N102:N107)</f>
        <v>0</v>
      </c>
      <c r="O108" s="52"/>
    </row>
    <row r="109" spans="1:26" x14ac:dyDescent="0.15">
      <c r="A109" s="52"/>
      <c r="C109" s="56"/>
      <c r="D109" s="56"/>
      <c r="E109" s="56"/>
      <c r="F109" s="56"/>
      <c r="G109" s="56"/>
      <c r="H109" s="56"/>
      <c r="I109" s="56"/>
      <c r="J109" s="56"/>
      <c r="K109" s="56"/>
      <c r="L109" s="56"/>
    </row>
    <row r="110" spans="1:26" x14ac:dyDescent="0.15">
      <c r="A110" s="52"/>
      <c r="C110" s="56"/>
      <c r="D110" s="56"/>
      <c r="E110" s="56"/>
      <c r="F110" s="56"/>
      <c r="G110" s="56"/>
      <c r="H110" s="56"/>
      <c r="I110" s="56"/>
      <c r="J110" s="56"/>
      <c r="K110" s="56"/>
      <c r="L110" s="56"/>
    </row>
    <row r="111" spans="1:26" x14ac:dyDescent="0.15">
      <c r="A111" s="489" t="s">
        <v>52</v>
      </c>
      <c r="B111" s="489"/>
      <c r="C111" s="489"/>
      <c r="D111" s="489"/>
      <c r="E111" s="489"/>
      <c r="F111" s="489"/>
      <c r="G111" s="489"/>
      <c r="H111" s="56"/>
      <c r="I111" s="56"/>
      <c r="J111" s="489" t="s">
        <v>49</v>
      </c>
      <c r="K111" s="489"/>
      <c r="L111" s="489"/>
      <c r="M111" s="489"/>
      <c r="N111" s="489"/>
      <c r="R111" s="489" t="s">
        <v>50</v>
      </c>
      <c r="S111" s="489"/>
      <c r="T111" s="489"/>
      <c r="V111" s="489" t="s">
        <v>51</v>
      </c>
      <c r="W111" s="491"/>
    </row>
    <row r="112" spans="1:26" x14ac:dyDescent="0.15">
      <c r="A112" s="52" t="s">
        <v>31</v>
      </c>
      <c r="B112" s="52" t="s">
        <v>66</v>
      </c>
      <c r="C112" s="52" t="s">
        <v>34</v>
      </c>
      <c r="D112" s="52" t="s">
        <v>17</v>
      </c>
      <c r="E112" s="52" t="s">
        <v>18</v>
      </c>
      <c r="F112" s="52" t="s">
        <v>19</v>
      </c>
      <c r="G112" s="52" t="s">
        <v>20</v>
      </c>
      <c r="H112" s="52" t="s">
        <v>6</v>
      </c>
      <c r="I112" s="52" t="s">
        <v>53</v>
      </c>
      <c r="K112" s="52" t="s">
        <v>10</v>
      </c>
      <c r="L112" s="52" t="s">
        <v>11</v>
      </c>
      <c r="M112" s="52" t="s">
        <v>12</v>
      </c>
      <c r="N112" s="52" t="s">
        <v>54</v>
      </c>
      <c r="O112" s="52" t="s">
        <v>7</v>
      </c>
      <c r="R112" s="52" t="s">
        <v>31</v>
      </c>
      <c r="S112" s="52" t="s">
        <v>47</v>
      </c>
      <c r="T112" s="52" t="s">
        <v>45</v>
      </c>
      <c r="U112" s="52" t="s">
        <v>46</v>
      </c>
      <c r="W112" s="52" t="s">
        <v>14</v>
      </c>
      <c r="X112" s="52" t="s">
        <v>21</v>
      </c>
      <c r="Y112" s="52"/>
      <c r="Z112" s="52"/>
    </row>
    <row r="113" spans="1:26" x14ac:dyDescent="0.15">
      <c r="A113" s="53" t="s">
        <v>1060</v>
      </c>
      <c r="B113" s="54"/>
      <c r="C113" s="51" t="e">
        <f>E113/D113</f>
        <v>#DIV/0!</v>
      </c>
      <c r="D113" s="54"/>
      <c r="E113" s="54"/>
      <c r="F113" s="54"/>
      <c r="G113" s="54" t="e">
        <f>F113/E113</f>
        <v>#DIV/0!</v>
      </c>
      <c r="H113" s="54"/>
      <c r="I113" s="51" t="e">
        <f>H113/E113</f>
        <v>#DIV/0!</v>
      </c>
      <c r="K113" s="54"/>
      <c r="L113" s="54"/>
      <c r="M113" s="54" t="e">
        <f>L113/K113</f>
        <v>#DIV/0!</v>
      </c>
      <c r="N113" s="54"/>
      <c r="O113" s="51" t="e">
        <f>N113/K113</f>
        <v>#DIV/0!</v>
      </c>
      <c r="R113" s="53" t="s">
        <v>1061</v>
      </c>
      <c r="S113" s="66">
        <f>(D113+K113)/($D$47+$K$47+$D$38+$K$38+$J$27+$C$27+$M$17)</f>
        <v>0</v>
      </c>
      <c r="T113" s="66">
        <f>D113/($D$47+$D$38+$J$27)</f>
        <v>0</v>
      </c>
      <c r="U113" s="66">
        <f>K113/($K$47+$K$38+$C$27+$M$17)</f>
        <v>0</v>
      </c>
      <c r="W113" s="54">
        <f>(F113*0.1)+(H113*6)+(L113*0.1)+(N113*6)</f>
        <v>0</v>
      </c>
      <c r="X113" s="54">
        <f>(E113*1)+(F113*0.1)+(H113*6)+(L113*0.1)+(N113*6)</f>
        <v>0</v>
      </c>
      <c r="Y113" s="56"/>
      <c r="Z113" s="56"/>
    </row>
    <row r="114" spans="1:26" x14ac:dyDescent="0.15">
      <c r="A114" s="53" t="s">
        <v>891</v>
      </c>
      <c r="B114" s="54"/>
      <c r="C114" s="51" t="e">
        <f t="shared" ref="C114:C116" si="104">E114/D114</f>
        <v>#DIV/0!</v>
      </c>
      <c r="D114" s="54"/>
      <c r="E114" s="54"/>
      <c r="F114" s="54"/>
      <c r="G114" s="54" t="e">
        <f>F114/E114</f>
        <v>#DIV/0!</v>
      </c>
      <c r="H114" s="54"/>
      <c r="I114" s="51" t="e">
        <f t="shared" ref="I114:I116" si="105">H114/E114</f>
        <v>#DIV/0!</v>
      </c>
      <c r="K114" s="54"/>
      <c r="L114" s="54"/>
      <c r="M114" s="54" t="e">
        <f t="shared" ref="M114:M116" si="106">L114/K114</f>
        <v>#DIV/0!</v>
      </c>
      <c r="N114" s="54"/>
      <c r="O114" s="51" t="e">
        <f t="shared" ref="O114:O116" si="107">N114/K114</f>
        <v>#DIV/0!</v>
      </c>
      <c r="R114" s="53" t="s">
        <v>145</v>
      </c>
      <c r="S114" s="66">
        <f t="shared" ref="S114:S116" si="108">(D114+K114)/($D$47+$K$47+$D$38+$K$38+$J$27+$C$27+$M$17)</f>
        <v>0</v>
      </c>
      <c r="T114" s="66">
        <f t="shared" ref="T114:T116" si="109">D114/($D$47+$D$38+$J$27)</f>
        <v>0</v>
      </c>
      <c r="U114" s="66">
        <f t="shared" ref="U114:U116" si="110">K114/($K$47+$K$38+$C$27+$M$17)</f>
        <v>0</v>
      </c>
      <c r="W114" s="54">
        <f t="shared" ref="W114:W116" si="111">(F114*0.1)+(H114*6)+(L114*0.1)+(N114*6)</f>
        <v>0</v>
      </c>
      <c r="X114" s="54">
        <f t="shared" ref="X114:X116" si="112">(E114*1)+(F114*0.1)+(H114*6)+(L114*0.1)+(N114*6)</f>
        <v>0</v>
      </c>
      <c r="Y114" s="56"/>
      <c r="Z114" s="56"/>
    </row>
    <row r="115" spans="1:26" x14ac:dyDescent="0.15">
      <c r="A115" s="53" t="s">
        <v>892</v>
      </c>
      <c r="B115" s="54"/>
      <c r="C115" s="51" t="e">
        <f t="shared" si="104"/>
        <v>#DIV/0!</v>
      </c>
      <c r="D115" s="54"/>
      <c r="E115" s="54"/>
      <c r="F115" s="54"/>
      <c r="G115" s="54" t="e">
        <f>F115/E115</f>
        <v>#DIV/0!</v>
      </c>
      <c r="H115" s="54"/>
      <c r="I115" s="51" t="e">
        <f t="shared" si="105"/>
        <v>#DIV/0!</v>
      </c>
      <c r="K115" s="54"/>
      <c r="L115" s="54"/>
      <c r="M115" s="54" t="e">
        <f t="shared" si="106"/>
        <v>#DIV/0!</v>
      </c>
      <c r="N115" s="54"/>
      <c r="O115" s="51" t="e">
        <f t="shared" si="107"/>
        <v>#DIV/0!</v>
      </c>
      <c r="R115" s="53" t="s">
        <v>146</v>
      </c>
      <c r="S115" s="66">
        <f t="shared" si="108"/>
        <v>0</v>
      </c>
      <c r="T115" s="66">
        <f t="shared" si="109"/>
        <v>0</v>
      </c>
      <c r="U115" s="66">
        <f t="shared" si="110"/>
        <v>0</v>
      </c>
      <c r="W115" s="54">
        <f t="shared" si="111"/>
        <v>0</v>
      </c>
      <c r="X115" s="54">
        <f t="shared" si="112"/>
        <v>0</v>
      </c>
      <c r="Y115" s="56"/>
      <c r="Z115" s="56"/>
    </row>
    <row r="116" spans="1:26" x14ac:dyDescent="0.15">
      <c r="A116" s="53" t="s">
        <v>1385</v>
      </c>
      <c r="B116" s="54"/>
      <c r="C116" s="51" t="e">
        <f t="shared" si="104"/>
        <v>#DIV/0!</v>
      </c>
      <c r="D116" s="54"/>
      <c r="E116" s="54"/>
      <c r="F116" s="54"/>
      <c r="G116" s="54" t="e">
        <f>F116/E116</f>
        <v>#DIV/0!</v>
      </c>
      <c r="H116" s="54"/>
      <c r="I116" s="51" t="e">
        <f t="shared" si="105"/>
        <v>#DIV/0!</v>
      </c>
      <c r="K116" s="54"/>
      <c r="L116" s="54"/>
      <c r="M116" s="54" t="e">
        <f t="shared" si="106"/>
        <v>#DIV/0!</v>
      </c>
      <c r="N116" s="54"/>
      <c r="O116" s="51" t="e">
        <f t="shared" si="107"/>
        <v>#DIV/0!</v>
      </c>
      <c r="R116" s="53" t="s">
        <v>1353</v>
      </c>
      <c r="S116" s="66">
        <f t="shared" si="108"/>
        <v>0</v>
      </c>
      <c r="T116" s="66">
        <f t="shared" si="109"/>
        <v>0</v>
      </c>
      <c r="U116" s="66">
        <f t="shared" si="110"/>
        <v>0</v>
      </c>
      <c r="W116" s="54">
        <f t="shared" si="111"/>
        <v>0</v>
      </c>
      <c r="X116" s="54">
        <f t="shared" si="112"/>
        <v>0</v>
      </c>
      <c r="Y116" s="56"/>
      <c r="Z116" s="56"/>
    </row>
    <row r="117" spans="1:26" x14ac:dyDescent="0.15">
      <c r="A117" s="52" t="s">
        <v>44</v>
      </c>
      <c r="B117" s="52"/>
      <c r="C117" s="59"/>
      <c r="D117" s="52">
        <f>SUM(D113:D116)</f>
        <v>0</v>
      </c>
      <c r="E117" s="52">
        <f t="shared" ref="E117:F117" si="113">SUM(E113:E116)</f>
        <v>0</v>
      </c>
      <c r="F117" s="52">
        <f t="shared" si="113"/>
        <v>0</v>
      </c>
      <c r="G117" s="52"/>
      <c r="H117" s="52">
        <f t="shared" ref="H117" si="114">SUM(H113:H116)</f>
        <v>0</v>
      </c>
      <c r="I117" s="52"/>
      <c r="J117" s="52"/>
      <c r="K117" s="52">
        <f>SUM(K113:K116)</f>
        <v>0</v>
      </c>
      <c r="L117" s="52">
        <f t="shared" ref="L117" si="115">SUM(L113:L116)</f>
        <v>0</v>
      </c>
      <c r="M117" s="52"/>
      <c r="N117" s="52">
        <f t="shared" ref="N117" si="116">SUM(N113:N116)</f>
        <v>0</v>
      </c>
      <c r="O117" s="59"/>
      <c r="Q117" s="57"/>
      <c r="S117" s="57"/>
      <c r="U117" s="56"/>
      <c r="V117" s="56"/>
    </row>
    <row r="118" spans="1:26" x14ac:dyDescent="0.15">
      <c r="H118" s="62"/>
      <c r="I118" s="56"/>
      <c r="J118" s="56"/>
      <c r="P118" s="57"/>
      <c r="Q118" s="57"/>
      <c r="R118" s="57"/>
      <c r="T118" s="56"/>
      <c r="U118" s="56"/>
    </row>
    <row r="119" spans="1:26" x14ac:dyDescent="0.15">
      <c r="H119" s="62"/>
      <c r="I119" s="56"/>
      <c r="J119" s="56"/>
      <c r="P119" s="57"/>
      <c r="Q119" s="57"/>
      <c r="R119" s="57"/>
      <c r="T119" s="56"/>
      <c r="U119" s="56"/>
    </row>
    <row r="120" spans="1:26" x14ac:dyDescent="0.15">
      <c r="A120" s="489" t="s">
        <v>57</v>
      </c>
      <c r="B120" s="489"/>
      <c r="C120" s="489"/>
      <c r="D120" s="489"/>
      <c r="E120" s="489"/>
      <c r="F120" s="489"/>
      <c r="G120" s="489"/>
      <c r="H120" s="62"/>
      <c r="I120" s="56"/>
      <c r="J120" s="489" t="s">
        <v>58</v>
      </c>
      <c r="K120" s="495"/>
      <c r="L120" s="495"/>
      <c r="M120" s="495"/>
      <c r="N120" s="495"/>
      <c r="P120" s="68"/>
      <c r="Q120" s="57"/>
      <c r="R120" s="489" t="s">
        <v>62</v>
      </c>
      <c r="S120" s="495"/>
      <c r="T120" s="495"/>
      <c r="U120" s="495"/>
      <c r="V120" s="495"/>
    </row>
    <row r="121" spans="1:26" x14ac:dyDescent="0.15">
      <c r="A121" s="59"/>
      <c r="B121" s="52" t="s">
        <v>17</v>
      </c>
      <c r="C121" s="52" t="s">
        <v>42</v>
      </c>
      <c r="D121" s="52" t="s">
        <v>19</v>
      </c>
      <c r="E121" s="52" t="s">
        <v>6</v>
      </c>
      <c r="H121" s="56"/>
      <c r="I121" s="56"/>
      <c r="J121" s="494" t="s">
        <v>59</v>
      </c>
      <c r="K121" s="491"/>
      <c r="L121" s="491"/>
      <c r="M121" s="491"/>
      <c r="N121" s="59" t="s">
        <v>60</v>
      </c>
      <c r="R121" s="494" t="s">
        <v>59</v>
      </c>
      <c r="S121" s="491"/>
      <c r="T121" s="491"/>
      <c r="U121" s="491"/>
      <c r="V121" s="59" t="s">
        <v>60</v>
      </c>
    </row>
    <row r="122" spans="1:26" x14ac:dyDescent="0.15">
      <c r="A122" s="67" t="s">
        <v>473</v>
      </c>
      <c r="B122" s="54">
        <f>SUM(J92:J96,D102:D107,D113:D116)</f>
        <v>0</v>
      </c>
      <c r="C122" s="54">
        <f>SUM(E113:E116,E102:E107,K92:K96)</f>
        <v>0</v>
      </c>
      <c r="D122" s="54">
        <f>SUM(F113:F116,F102:F107,L92:L96)</f>
        <v>0</v>
      </c>
      <c r="E122" s="54">
        <f>SUM(N92:N96,H102:H107,H113:H116)</f>
        <v>0</v>
      </c>
      <c r="H122" s="56"/>
      <c r="I122" s="56"/>
      <c r="J122" s="492" t="s">
        <v>1143</v>
      </c>
      <c r="K122" s="492"/>
      <c r="L122" s="492"/>
      <c r="M122" s="492"/>
      <c r="N122" s="53" t="s">
        <v>374</v>
      </c>
      <c r="R122" s="493" t="s">
        <v>1041</v>
      </c>
      <c r="S122" s="492"/>
      <c r="T122" s="492"/>
      <c r="U122" s="492"/>
      <c r="V122" s="53" t="s">
        <v>0</v>
      </c>
    </row>
    <row r="123" spans="1:26" x14ac:dyDescent="0.15">
      <c r="A123" s="67" t="s">
        <v>43</v>
      </c>
      <c r="B123" s="54">
        <f>SUM(C87)</f>
        <v>412</v>
      </c>
      <c r="C123" s="54">
        <f>SUM(D87)</f>
        <v>246</v>
      </c>
      <c r="D123" s="54">
        <f>SUM(F87)</f>
        <v>2886</v>
      </c>
      <c r="E123" s="54">
        <f>SUM(H87)</f>
        <v>15</v>
      </c>
      <c r="F123" s="52"/>
      <c r="J123" s="492" t="s">
        <v>1144</v>
      </c>
      <c r="K123" s="492"/>
      <c r="L123" s="492"/>
      <c r="M123" s="492"/>
      <c r="N123" s="53" t="s">
        <v>373</v>
      </c>
      <c r="R123" s="493" t="s">
        <v>1148</v>
      </c>
      <c r="S123" s="492"/>
      <c r="T123" s="492"/>
      <c r="U123" s="492"/>
      <c r="V123" s="53" t="s">
        <v>373</v>
      </c>
    </row>
    <row r="124" spans="1:26" x14ac:dyDescent="0.15">
      <c r="A124" s="67" t="s">
        <v>65</v>
      </c>
      <c r="B124" s="53"/>
      <c r="F124" s="52"/>
      <c r="J124" s="492" t="s">
        <v>1145</v>
      </c>
      <c r="K124" s="492"/>
      <c r="L124" s="492"/>
      <c r="M124" s="492"/>
      <c r="N124" s="53" t="s">
        <v>373</v>
      </c>
      <c r="R124" s="493"/>
      <c r="S124" s="492"/>
      <c r="T124" s="492"/>
      <c r="U124" s="492"/>
      <c r="V124" s="53"/>
    </row>
    <row r="125" spans="1:26" x14ac:dyDescent="0.15">
      <c r="J125" s="492" t="s">
        <v>1383</v>
      </c>
      <c r="K125" s="492"/>
      <c r="L125" s="492"/>
      <c r="M125" s="492"/>
      <c r="N125" s="53" t="s">
        <v>16</v>
      </c>
      <c r="R125" s="493"/>
      <c r="S125" s="492"/>
      <c r="T125" s="492"/>
      <c r="U125" s="492"/>
      <c r="V125" s="53"/>
    </row>
    <row r="126" spans="1:26" x14ac:dyDescent="0.15">
      <c r="A126" s="59"/>
      <c r="B126" s="52" t="s">
        <v>1</v>
      </c>
      <c r="C126" s="52" t="s">
        <v>4</v>
      </c>
      <c r="D126" s="52" t="s">
        <v>6</v>
      </c>
      <c r="J126" s="492" t="s">
        <v>1146</v>
      </c>
      <c r="K126" s="492"/>
      <c r="L126" s="492"/>
      <c r="M126" s="492"/>
      <c r="N126" s="53" t="s">
        <v>374</v>
      </c>
      <c r="R126" s="493"/>
      <c r="S126" s="492"/>
      <c r="T126" s="492"/>
      <c r="U126" s="492"/>
      <c r="V126" s="53"/>
    </row>
    <row r="127" spans="1:26" x14ac:dyDescent="0.15">
      <c r="A127" s="67" t="s">
        <v>56</v>
      </c>
      <c r="B127" s="54">
        <f>SUM(M84:M86,C92:C96,K102:K107,K113:K116)</f>
        <v>34</v>
      </c>
      <c r="C127" s="54">
        <f>SUM(N84:N86,D92:D96,L102:L107,L113:L116)</f>
        <v>113</v>
      </c>
      <c r="D127" s="54">
        <f>SUM(P84:P86,F92:F96,N102:N107,N113:N116)</f>
        <v>3</v>
      </c>
      <c r="J127" s="492" t="s">
        <v>1147</v>
      </c>
      <c r="K127" s="492"/>
      <c r="L127" s="492"/>
      <c r="M127" s="492"/>
      <c r="N127" s="53" t="s">
        <v>373</v>
      </c>
      <c r="R127" s="493"/>
      <c r="S127" s="492"/>
      <c r="T127" s="492"/>
      <c r="U127" s="492"/>
      <c r="V127" s="53"/>
    </row>
    <row r="128" spans="1:26" x14ac:dyDescent="0.15">
      <c r="A128" s="67" t="s">
        <v>65</v>
      </c>
      <c r="B128" s="53"/>
      <c r="J128" s="492" t="s">
        <v>1384</v>
      </c>
      <c r="K128" s="492"/>
      <c r="L128" s="492"/>
      <c r="M128" s="492"/>
      <c r="N128" s="53" t="s">
        <v>16</v>
      </c>
      <c r="R128" s="493"/>
      <c r="S128" s="492"/>
      <c r="T128" s="492"/>
      <c r="U128" s="492"/>
      <c r="V128" s="53"/>
    </row>
    <row r="129" spans="1:23" x14ac:dyDescent="0.15">
      <c r="J129" s="492"/>
      <c r="K129" s="492"/>
      <c r="L129" s="492"/>
      <c r="M129" s="492"/>
      <c r="N129" s="53"/>
      <c r="R129" s="493"/>
      <c r="S129" s="492"/>
      <c r="T129" s="492"/>
      <c r="U129" s="492"/>
      <c r="V129" s="53"/>
    </row>
    <row r="130" spans="1:23" x14ac:dyDescent="0.15">
      <c r="B130" s="52" t="s">
        <v>40</v>
      </c>
      <c r="C130" s="52" t="s">
        <v>41</v>
      </c>
    </row>
    <row r="131" spans="1:23" x14ac:dyDescent="0.15">
      <c r="A131" s="67" t="s">
        <v>39</v>
      </c>
      <c r="B131" s="51">
        <f>B127/(B123+B127)</f>
        <v>7.623318385650224E-2</v>
      </c>
      <c r="C131" s="51">
        <f>B123/(B123+B127)</f>
        <v>0.92376681614349776</v>
      </c>
      <c r="J131" s="50" t="s">
        <v>61</v>
      </c>
    </row>
    <row r="132" spans="1:23" x14ac:dyDescent="0.15">
      <c r="A132" s="67" t="s">
        <v>64</v>
      </c>
      <c r="B132" s="53"/>
      <c r="C132" s="53"/>
    </row>
    <row r="141" spans="1:23" x14ac:dyDescent="0.15">
      <c r="A141" s="489" t="s">
        <v>93</v>
      </c>
      <c r="B141" s="489"/>
      <c r="C141" s="489"/>
      <c r="D141" s="489"/>
      <c r="E141" s="489"/>
      <c r="F141" s="489"/>
      <c r="G141" s="489"/>
      <c r="H141" s="489"/>
      <c r="I141" s="489"/>
      <c r="J141" s="489"/>
      <c r="K141" s="489"/>
      <c r="L141" s="489"/>
      <c r="M141" s="489"/>
      <c r="N141" s="489"/>
      <c r="O141" s="489"/>
      <c r="P141" s="489"/>
      <c r="Q141" s="489"/>
      <c r="R141" s="489"/>
      <c r="S141" s="489"/>
      <c r="T141" s="489"/>
      <c r="U141" s="489"/>
      <c r="V141" s="489"/>
      <c r="W141" s="489"/>
    </row>
    <row r="142" spans="1:23" x14ac:dyDescent="0.15">
      <c r="A142" s="99"/>
      <c r="B142" s="99"/>
      <c r="C142" s="99"/>
      <c r="D142" s="99"/>
      <c r="E142" s="99"/>
      <c r="F142" s="99"/>
      <c r="G142" s="99"/>
      <c r="H142" s="99"/>
      <c r="I142" s="99"/>
      <c r="J142" s="99"/>
      <c r="K142" s="99"/>
      <c r="L142" s="99"/>
      <c r="M142" s="99"/>
      <c r="N142" s="99"/>
      <c r="O142" s="99"/>
      <c r="P142" s="99"/>
      <c r="Q142" s="99"/>
      <c r="R142" s="99"/>
      <c r="S142" s="99"/>
      <c r="T142" s="99"/>
      <c r="U142" s="99"/>
      <c r="V142" s="99"/>
      <c r="W142" s="99"/>
    </row>
    <row r="143" spans="1:23" x14ac:dyDescent="0.15">
      <c r="H143" s="490" t="s">
        <v>36</v>
      </c>
      <c r="I143" s="491"/>
      <c r="J143" s="491"/>
      <c r="M143" s="490" t="s">
        <v>37</v>
      </c>
      <c r="N143" s="490"/>
      <c r="O143" s="490"/>
    </row>
    <row r="144" spans="1:23" x14ac:dyDescent="0.15">
      <c r="H144" s="490" t="s">
        <v>38</v>
      </c>
      <c r="I144" s="490"/>
      <c r="J144" s="490"/>
    </row>
    <row r="145" spans="1:20" x14ac:dyDescent="0.15">
      <c r="H145" s="490"/>
      <c r="I145" s="491"/>
      <c r="J145" s="491"/>
    </row>
    <row r="146" spans="1:20" x14ac:dyDescent="0.15">
      <c r="H146" s="490"/>
      <c r="I146" s="491"/>
      <c r="J146" s="491"/>
    </row>
    <row r="147" spans="1:20" x14ac:dyDescent="0.15">
      <c r="D147" s="59" t="s">
        <v>83</v>
      </c>
      <c r="P147" s="59" t="s">
        <v>84</v>
      </c>
    </row>
    <row r="148" spans="1:20" x14ac:dyDescent="0.15">
      <c r="A148" s="52" t="s">
        <v>90</v>
      </c>
      <c r="P148" s="59" t="s">
        <v>90</v>
      </c>
      <c r="S148" s="52" t="s">
        <v>92</v>
      </c>
    </row>
    <row r="149" spans="1:20" x14ac:dyDescent="0.15">
      <c r="A149" s="67" t="s">
        <v>79</v>
      </c>
      <c r="B149" s="253" t="s">
        <v>89</v>
      </c>
      <c r="C149" s="253" t="s">
        <v>2</v>
      </c>
      <c r="D149" s="253" t="s">
        <v>3</v>
      </c>
      <c r="E149" s="253" t="s">
        <v>19</v>
      </c>
      <c r="F149" s="253" t="s">
        <v>6</v>
      </c>
      <c r="G149" s="253" t="s">
        <v>76</v>
      </c>
      <c r="H149" s="253" t="s">
        <v>10</v>
      </c>
      <c r="I149" s="253" t="s">
        <v>19</v>
      </c>
      <c r="J149" s="253" t="s">
        <v>77</v>
      </c>
      <c r="K149" s="253" t="s">
        <v>6</v>
      </c>
      <c r="L149" s="253" t="s">
        <v>14</v>
      </c>
      <c r="O149" s="253" t="s">
        <v>85</v>
      </c>
      <c r="P149" s="253" t="s">
        <v>86</v>
      </c>
      <c r="Q149" s="253" t="s">
        <v>87</v>
      </c>
      <c r="S149" s="251" t="s">
        <v>40</v>
      </c>
      <c r="T149" s="251" t="s">
        <v>41</v>
      </c>
    </row>
    <row r="150" spans="1:20" x14ac:dyDescent="0.15">
      <c r="A150" s="53" t="s">
        <v>44</v>
      </c>
      <c r="B150" s="252">
        <f>AVERAGE(B160,B170)</f>
        <v>527.5</v>
      </c>
      <c r="C150" s="252">
        <f>AVERAGE(C160,C170)</f>
        <v>307.5</v>
      </c>
      <c r="D150" s="254">
        <f>C150/B150</f>
        <v>0.58293838862559244</v>
      </c>
      <c r="E150" s="252">
        <f>AVERAGE(E160,E170)</f>
        <v>3409</v>
      </c>
      <c r="F150" s="252">
        <f t="shared" ref="F150:I150" si="117">AVERAGE(F160,F170)</f>
        <v>15</v>
      </c>
      <c r="G150" s="252">
        <f t="shared" si="117"/>
        <v>17</v>
      </c>
      <c r="H150" s="252">
        <f t="shared" si="117"/>
        <v>75</v>
      </c>
      <c r="I150" s="252">
        <f t="shared" si="117"/>
        <v>331</v>
      </c>
      <c r="J150" s="255">
        <f>I150/H150</f>
        <v>4.4133333333333331</v>
      </c>
      <c r="K150" s="252">
        <f>AVERAGE(K160,K170)</f>
        <v>6.5</v>
      </c>
      <c r="L150" s="54">
        <f>((E150*0.05)+(F150*4)+(G150*-1)+(I150*0.1)+(K150*6))</f>
        <v>285.55</v>
      </c>
      <c r="O150" s="254">
        <f>(B150+H150)/(B152+F152+B154+F154+B156+F156+B150+H150)</f>
        <v>0.40327978580990631</v>
      </c>
      <c r="P150" s="51">
        <f>B150/(B150+F152+F154+F156)</f>
        <v>0.51338199513381999</v>
      </c>
      <c r="Q150" s="51">
        <f>H150/(H150+B152+B154+B156)</f>
        <v>0.16077170418006431</v>
      </c>
      <c r="S150" s="51">
        <f>(H150+B152+B154+B156)/(H150+B152+B154+B156+B150)</f>
        <v>0.46931589537223339</v>
      </c>
      <c r="T150" s="51">
        <f>B150/(B150+H150+B152+B154+B156)</f>
        <v>0.53068410462776661</v>
      </c>
    </row>
    <row r="151" spans="1:20" x14ac:dyDescent="0.15">
      <c r="A151" s="67" t="s">
        <v>80</v>
      </c>
      <c r="B151" s="253" t="s">
        <v>10</v>
      </c>
      <c r="C151" s="253" t="s">
        <v>19</v>
      </c>
      <c r="D151" s="253" t="s">
        <v>77</v>
      </c>
      <c r="E151" s="253" t="s">
        <v>6</v>
      </c>
      <c r="F151" s="253" t="s">
        <v>17</v>
      </c>
      <c r="G151" s="253" t="s">
        <v>18</v>
      </c>
      <c r="H151" s="253" t="s">
        <v>19</v>
      </c>
      <c r="I151" s="253" t="s">
        <v>78</v>
      </c>
      <c r="J151" s="253" t="s">
        <v>6</v>
      </c>
      <c r="K151" s="253" t="s">
        <v>14</v>
      </c>
      <c r="L151" s="252" t="s">
        <v>91</v>
      </c>
      <c r="O151" s="251" t="s">
        <v>85</v>
      </c>
      <c r="P151" s="251" t="s">
        <v>87</v>
      </c>
      <c r="Q151" s="251" t="s">
        <v>88</v>
      </c>
    </row>
    <row r="152" spans="1:20" x14ac:dyDescent="0.15">
      <c r="A152" s="53" t="s">
        <v>44</v>
      </c>
      <c r="B152" s="252">
        <f>AVERAGE(B162,B172)</f>
        <v>376</v>
      </c>
      <c r="C152" s="252">
        <f>AVERAGE(C162,C172)</f>
        <v>1582</v>
      </c>
      <c r="D152" s="255">
        <f>C152/B152</f>
        <v>4.207446808510638</v>
      </c>
      <c r="E152" s="252">
        <f>AVERAGE(E162,E172)</f>
        <v>9</v>
      </c>
      <c r="F152" s="252">
        <f t="shared" ref="F152:H152" si="118">AVERAGE(F162,F172)</f>
        <v>113.5</v>
      </c>
      <c r="G152" s="252">
        <f t="shared" si="118"/>
        <v>85.5</v>
      </c>
      <c r="H152" s="252">
        <f t="shared" si="118"/>
        <v>720.5</v>
      </c>
      <c r="I152" s="255">
        <f>H152/G152</f>
        <v>8.4269005847953213</v>
      </c>
      <c r="J152" s="252">
        <f>AVERAGE(J172)</f>
        <v>3</v>
      </c>
      <c r="K152" s="54">
        <f>(C152*0.1)+(E152*6)+(H152*0.1)+(J152*6)</f>
        <v>302.25</v>
      </c>
      <c r="L152" s="54">
        <f>(C152*0.1)+(E152*6)+(G152*1)+(H152*0.1)+(J152*6)</f>
        <v>387.75000000000006</v>
      </c>
      <c r="O152" s="254">
        <f>(B152+F152)/(B152+F152+B154+F154+B156+F156+B150+H150)</f>
        <v>0.3276439089692102</v>
      </c>
      <c r="P152" s="51">
        <f>B152/(H150+B152+B154+B156)</f>
        <v>0.80600214362272238</v>
      </c>
      <c r="Q152" s="51">
        <f>F152/(F152+F154+F156)</f>
        <v>0.22700000000000001</v>
      </c>
    </row>
    <row r="153" spans="1:20" x14ac:dyDescent="0.15">
      <c r="A153" s="67" t="s">
        <v>81</v>
      </c>
      <c r="B153" s="253" t="s">
        <v>10</v>
      </c>
      <c r="C153" s="253" t="s">
        <v>19</v>
      </c>
      <c r="D153" s="253" t="s">
        <v>77</v>
      </c>
      <c r="E153" s="253" t="s">
        <v>6</v>
      </c>
      <c r="F153" s="253" t="s">
        <v>17</v>
      </c>
      <c r="G153" s="253" t="s">
        <v>18</v>
      </c>
      <c r="H153" s="253" t="s">
        <v>19</v>
      </c>
      <c r="I153" s="253" t="s">
        <v>78</v>
      </c>
      <c r="J153" s="253" t="s">
        <v>6</v>
      </c>
      <c r="K153" s="253" t="s">
        <v>14</v>
      </c>
      <c r="L153" s="252" t="s">
        <v>91</v>
      </c>
      <c r="O153" s="251" t="s">
        <v>85</v>
      </c>
      <c r="P153" s="251" t="s">
        <v>87</v>
      </c>
      <c r="Q153" s="251" t="s">
        <v>88</v>
      </c>
    </row>
    <row r="154" spans="1:20" x14ac:dyDescent="0.15">
      <c r="A154" s="53" t="s">
        <v>44</v>
      </c>
      <c r="B154" s="252">
        <f>AVERAGE(B164,B174)</f>
        <v>15.5</v>
      </c>
      <c r="C154" s="252">
        <f>AVERAGE(C164,C174)</f>
        <v>99.5</v>
      </c>
      <c r="D154" s="252">
        <f>C154/B154</f>
        <v>6.419354838709677</v>
      </c>
      <c r="E154" s="252">
        <f>AVERAGE(E164,E174)</f>
        <v>0.5</v>
      </c>
      <c r="F154" s="252">
        <f t="shared" ref="F154:H154" si="119">AVERAGE(F164,F174)</f>
        <v>309</v>
      </c>
      <c r="G154" s="252">
        <f t="shared" si="119"/>
        <v>173.5</v>
      </c>
      <c r="H154" s="252">
        <f t="shared" si="119"/>
        <v>2198.5</v>
      </c>
      <c r="I154" s="255">
        <f>H154/G154</f>
        <v>12.671469740634006</v>
      </c>
      <c r="J154" s="252">
        <f>AVERAGE(J164,J174)</f>
        <v>11</v>
      </c>
      <c r="K154" s="54">
        <f>(C154*0.1)+(E154*6)+(H154*0.1)+(J154*6)</f>
        <v>298.8</v>
      </c>
      <c r="L154" s="54">
        <f>(C154*0.1)+(E154*6)+(G154*1)+(H154*0.1)+(J154*6)</f>
        <v>472.3</v>
      </c>
      <c r="O154" s="254">
        <f>(B154+F154)/(B152+F152+B154+F154+B156+F156+B150+H150)</f>
        <v>0.21720214190093709</v>
      </c>
      <c r="P154" s="51">
        <f>B154/(B152+H150+B154+B156)</f>
        <v>3.3226152197213289E-2</v>
      </c>
      <c r="Q154" s="51">
        <f>F154/(F154+F152+F156)</f>
        <v>0.61799999999999999</v>
      </c>
    </row>
    <row r="155" spans="1:20" x14ac:dyDescent="0.15">
      <c r="A155" s="67" t="s">
        <v>82</v>
      </c>
      <c r="B155" s="253" t="s">
        <v>10</v>
      </c>
      <c r="C155" s="253" t="s">
        <v>19</v>
      </c>
      <c r="D155" s="253" t="s">
        <v>77</v>
      </c>
      <c r="E155" s="253" t="s">
        <v>6</v>
      </c>
      <c r="F155" s="253" t="s">
        <v>17</v>
      </c>
      <c r="G155" s="253" t="s">
        <v>18</v>
      </c>
      <c r="H155" s="253" t="s">
        <v>19</v>
      </c>
      <c r="I155" s="253" t="s">
        <v>78</v>
      </c>
      <c r="J155" s="253" t="s">
        <v>6</v>
      </c>
      <c r="K155" s="253" t="s">
        <v>14</v>
      </c>
      <c r="L155" s="252" t="s">
        <v>91</v>
      </c>
      <c r="O155" s="251" t="s">
        <v>85</v>
      </c>
      <c r="P155" s="251" t="s">
        <v>87</v>
      </c>
      <c r="Q155" s="251" t="s">
        <v>88</v>
      </c>
    </row>
    <row r="156" spans="1:20" x14ac:dyDescent="0.15">
      <c r="A156" s="53" t="s">
        <v>44</v>
      </c>
      <c r="B156" s="252">
        <f>AVERAGE(B166,B176)</f>
        <v>0</v>
      </c>
      <c r="C156" s="252">
        <f>AVERAGE(C166,C176)</f>
        <v>0</v>
      </c>
      <c r="D156" s="252" t="e">
        <f>C156/B156</f>
        <v>#DIV/0!</v>
      </c>
      <c r="E156" s="252">
        <f>AVERAGE(E166,E176)</f>
        <v>0</v>
      </c>
      <c r="F156" s="252">
        <f>AVERAGE(F166,F176)</f>
        <v>77.5</v>
      </c>
      <c r="G156" s="252">
        <f t="shared" ref="G156:H156" si="120">AVERAGE(G166,G176)</f>
        <v>47.5</v>
      </c>
      <c r="H156" s="252">
        <f t="shared" si="120"/>
        <v>484.5</v>
      </c>
      <c r="I156" s="255">
        <f>H156/G156</f>
        <v>10.199999999999999</v>
      </c>
      <c r="J156" s="252">
        <f>AVERAGE(J166,J176)</f>
        <v>2</v>
      </c>
      <c r="K156" s="54">
        <f>(C156*0.1)+(E156*6)+(H156*0.1)+(J156*6)</f>
        <v>60.45</v>
      </c>
      <c r="L156" s="54">
        <f>(C156*0.1)+(E156*6)+(G156*1)+(H156*0.1)+(J156*6)</f>
        <v>107.95</v>
      </c>
      <c r="O156" s="254">
        <f>(B156+F156)/(B152+F152+B154+F154+B156+F156+B150+H150)</f>
        <v>5.1874163319946452E-2</v>
      </c>
      <c r="P156" s="66">
        <f>B156/(B156+B154+B152+H150)</f>
        <v>0</v>
      </c>
      <c r="Q156" s="51">
        <f>F156/(F156+F154+F152)</f>
        <v>0.155</v>
      </c>
    </row>
    <row r="157" spans="1:20" x14ac:dyDescent="0.15">
      <c r="B157" s="256"/>
      <c r="C157" s="256"/>
      <c r="D157" s="256"/>
      <c r="E157" s="256"/>
      <c r="F157" s="256"/>
      <c r="G157" s="256"/>
      <c r="H157" s="256"/>
      <c r="I157" s="256"/>
      <c r="J157" s="256"/>
      <c r="K157" s="256"/>
      <c r="L157" s="257"/>
      <c r="P157" s="59"/>
    </row>
    <row r="158" spans="1:20" x14ac:dyDescent="0.15">
      <c r="A158" s="52">
        <v>2022</v>
      </c>
      <c r="P158" s="59">
        <v>2020</v>
      </c>
      <c r="S158" s="52" t="s">
        <v>92</v>
      </c>
    </row>
    <row r="159" spans="1:20" x14ac:dyDescent="0.15">
      <c r="A159" s="67" t="s">
        <v>79</v>
      </c>
      <c r="B159" s="253" t="s">
        <v>89</v>
      </c>
      <c r="C159" s="253" t="s">
        <v>2</v>
      </c>
      <c r="D159" s="253" t="s">
        <v>3</v>
      </c>
      <c r="E159" s="253" t="s">
        <v>19</v>
      </c>
      <c r="F159" s="253" t="s">
        <v>6</v>
      </c>
      <c r="G159" s="253" t="s">
        <v>76</v>
      </c>
      <c r="H159" s="253" t="s">
        <v>10</v>
      </c>
      <c r="I159" s="253" t="s">
        <v>19</v>
      </c>
      <c r="J159" s="253" t="s">
        <v>77</v>
      </c>
      <c r="K159" s="253" t="s">
        <v>6</v>
      </c>
      <c r="L159" s="253" t="s">
        <v>14</v>
      </c>
      <c r="O159" s="253" t="s">
        <v>85</v>
      </c>
      <c r="P159" s="253" t="s">
        <v>86</v>
      </c>
      <c r="Q159" s="253" t="s">
        <v>87</v>
      </c>
      <c r="S159" s="251" t="s">
        <v>40</v>
      </c>
      <c r="T159" s="251" t="s">
        <v>41</v>
      </c>
    </row>
    <row r="160" spans="1:20" x14ac:dyDescent="0.15">
      <c r="A160" s="53" t="s">
        <v>44</v>
      </c>
      <c r="B160" s="252">
        <v>457</v>
      </c>
      <c r="C160" s="252">
        <v>267</v>
      </c>
      <c r="D160" s="254">
        <f>C160/B160</f>
        <v>0.58424507658643321</v>
      </c>
      <c r="E160" s="252">
        <v>3246</v>
      </c>
      <c r="F160" s="252">
        <v>16</v>
      </c>
      <c r="G160" s="252">
        <v>13</v>
      </c>
      <c r="H160" s="252">
        <v>48</v>
      </c>
      <c r="I160" s="252">
        <v>197</v>
      </c>
      <c r="J160" s="255">
        <f>I160/H160</f>
        <v>4.104166666666667</v>
      </c>
      <c r="K160" s="252">
        <v>3</v>
      </c>
      <c r="L160" s="54">
        <f>((E160*0.05)+(F160*4)+(G160*-1)+(I160*0.1)+(K160*6))</f>
        <v>251</v>
      </c>
      <c r="O160" s="254">
        <f>(B160+H160)/(B162+F162+B164+F164+B166+F166+B160+H160)</f>
        <v>0.369692532942899</v>
      </c>
      <c r="P160" s="51">
        <f>B160/(B160+F162+F164+F166)</f>
        <v>0.51696832579185525</v>
      </c>
      <c r="Q160" s="51">
        <f>H160/(H160+B162+B164+B166)</f>
        <v>9.9585062240663894E-2</v>
      </c>
      <c r="S160" s="51">
        <f>(H160+B162+B164+B166)/(H160+B162+B164+B166+B160)</f>
        <v>0.51331203407880721</v>
      </c>
      <c r="T160" s="51">
        <f>B160/(B160+H160+B162+B164+B166)</f>
        <v>0.48668796592119273</v>
      </c>
    </row>
    <row r="161" spans="1:20" x14ac:dyDescent="0.15">
      <c r="A161" s="67" t="s">
        <v>80</v>
      </c>
      <c r="B161" s="253" t="s">
        <v>10</v>
      </c>
      <c r="C161" s="253" t="s">
        <v>19</v>
      </c>
      <c r="D161" s="253" t="s">
        <v>77</v>
      </c>
      <c r="E161" s="253" t="s">
        <v>6</v>
      </c>
      <c r="F161" s="253" t="s">
        <v>17</v>
      </c>
      <c r="G161" s="253" t="s">
        <v>18</v>
      </c>
      <c r="H161" s="253" t="s">
        <v>19</v>
      </c>
      <c r="I161" s="253" t="s">
        <v>78</v>
      </c>
      <c r="J161" s="253" t="s">
        <v>6</v>
      </c>
      <c r="K161" s="253" t="s">
        <v>14</v>
      </c>
      <c r="L161" s="253" t="s">
        <v>91</v>
      </c>
      <c r="O161" s="251" t="s">
        <v>85</v>
      </c>
      <c r="P161" s="251" t="s">
        <v>87</v>
      </c>
      <c r="Q161" s="251" t="s">
        <v>88</v>
      </c>
    </row>
    <row r="162" spans="1:20" x14ac:dyDescent="0.15">
      <c r="A162" s="53" t="s">
        <v>44</v>
      </c>
      <c r="B162" s="252">
        <v>415</v>
      </c>
      <c r="C162" s="252">
        <v>1893</v>
      </c>
      <c r="D162" s="255">
        <f>C162/B162</f>
        <v>4.5614457831325304</v>
      </c>
      <c r="E162" s="252">
        <v>12</v>
      </c>
      <c r="F162" s="252">
        <v>85</v>
      </c>
      <c r="G162" s="252">
        <v>64</v>
      </c>
      <c r="H162" s="252">
        <v>577</v>
      </c>
      <c r="I162" s="255">
        <f>H162/G162</f>
        <v>9.015625</v>
      </c>
      <c r="J162" s="252">
        <v>1</v>
      </c>
      <c r="K162" s="54">
        <f>(C162*0.1)+(E162*6)+(H162*0.1)+(J162*6)</f>
        <v>325</v>
      </c>
      <c r="L162" s="54">
        <f>(C162*0.1)+(E162*6)+(G162*1)+(H162*0.1)+(J162*6)</f>
        <v>389</v>
      </c>
      <c r="O162" s="254">
        <f>(B162+F162)/(B162+F162+B164+F164+B166+F166+B160+H160)</f>
        <v>0.36603221083455345</v>
      </c>
      <c r="P162" s="51">
        <f>B162/(H160+B162+B164+B166)</f>
        <v>0.86099585062240669</v>
      </c>
      <c r="Q162" s="51">
        <f>F162/(F162+F164+F166)</f>
        <v>0.19906323185011709</v>
      </c>
    </row>
    <row r="163" spans="1:20" x14ac:dyDescent="0.15">
      <c r="A163" s="67" t="s">
        <v>81</v>
      </c>
      <c r="B163" s="253" t="s">
        <v>10</v>
      </c>
      <c r="C163" s="253" t="s">
        <v>19</v>
      </c>
      <c r="D163" s="253" t="s">
        <v>77</v>
      </c>
      <c r="E163" s="253" t="s">
        <v>6</v>
      </c>
      <c r="F163" s="253" t="s">
        <v>17</v>
      </c>
      <c r="G163" s="253" t="s">
        <v>18</v>
      </c>
      <c r="H163" s="253" t="s">
        <v>19</v>
      </c>
      <c r="I163" s="253" t="s">
        <v>78</v>
      </c>
      <c r="J163" s="253" t="s">
        <v>6</v>
      </c>
      <c r="K163" s="253" t="s">
        <v>14</v>
      </c>
      <c r="L163" s="253" t="s">
        <v>91</v>
      </c>
      <c r="O163" s="251" t="s">
        <v>85</v>
      </c>
      <c r="P163" s="251" t="s">
        <v>87</v>
      </c>
      <c r="Q163" s="251" t="s">
        <v>88</v>
      </c>
    </row>
    <row r="164" spans="1:20" x14ac:dyDescent="0.15">
      <c r="A164" s="53" t="s">
        <v>44</v>
      </c>
      <c r="B164" s="252">
        <v>19</v>
      </c>
      <c r="C164" s="252">
        <v>118</v>
      </c>
      <c r="D164" s="252">
        <f>C164/B164</f>
        <v>6.2105263157894735</v>
      </c>
      <c r="E164" s="252">
        <v>1</v>
      </c>
      <c r="F164" s="252">
        <v>265</v>
      </c>
      <c r="G164" s="252">
        <v>153</v>
      </c>
      <c r="H164" s="252">
        <v>2152</v>
      </c>
      <c r="I164" s="255">
        <f>H164/G164</f>
        <v>14.065359477124183</v>
      </c>
      <c r="J164" s="252">
        <v>12</v>
      </c>
      <c r="K164" s="54">
        <f>(C164*0.1)+(E164*6)+(H164*0.1)+(J164*6)</f>
        <v>305</v>
      </c>
      <c r="L164" s="54">
        <f>(C164*0.1)+(E164*6)+(G164*1)+(H164*0.1)+(J164*6)</f>
        <v>458</v>
      </c>
      <c r="O164" s="254">
        <f>(B164+F164)/(B162+F162+B164+F164+B166+F166+B160+H160)</f>
        <v>0.20790629575402636</v>
      </c>
      <c r="P164" s="51">
        <f>B164/(B162+H160+B164+B166)</f>
        <v>3.9419087136929459E-2</v>
      </c>
      <c r="Q164" s="51">
        <f>F164/(F164+F162+F166)</f>
        <v>0.62060889929742391</v>
      </c>
    </row>
    <row r="165" spans="1:20" x14ac:dyDescent="0.15">
      <c r="A165" s="67" t="s">
        <v>82</v>
      </c>
      <c r="B165" s="253" t="s">
        <v>10</v>
      </c>
      <c r="C165" s="253" t="s">
        <v>19</v>
      </c>
      <c r="D165" s="253" t="s">
        <v>77</v>
      </c>
      <c r="E165" s="253" t="s">
        <v>6</v>
      </c>
      <c r="F165" s="253" t="s">
        <v>17</v>
      </c>
      <c r="G165" s="253" t="s">
        <v>18</v>
      </c>
      <c r="H165" s="253" t="s">
        <v>19</v>
      </c>
      <c r="I165" s="253" t="s">
        <v>78</v>
      </c>
      <c r="J165" s="253" t="s">
        <v>6</v>
      </c>
      <c r="K165" s="253" t="s">
        <v>14</v>
      </c>
      <c r="L165" s="253" t="s">
        <v>91</v>
      </c>
      <c r="O165" s="251" t="s">
        <v>85</v>
      </c>
      <c r="P165" s="251" t="s">
        <v>87</v>
      </c>
      <c r="Q165" s="251" t="s">
        <v>88</v>
      </c>
    </row>
    <row r="166" spans="1:20" x14ac:dyDescent="0.15">
      <c r="A166" s="53" t="s">
        <v>44</v>
      </c>
      <c r="B166" s="252">
        <v>0</v>
      </c>
      <c r="C166" s="252">
        <v>0</v>
      </c>
      <c r="D166" s="252" t="e">
        <f>C166/B166</f>
        <v>#DIV/0!</v>
      </c>
      <c r="E166" s="252">
        <v>0</v>
      </c>
      <c r="F166" s="252">
        <v>77</v>
      </c>
      <c r="G166" s="252">
        <v>50</v>
      </c>
      <c r="H166" s="252">
        <v>517</v>
      </c>
      <c r="I166" s="255">
        <f>H166/G166</f>
        <v>10.34</v>
      </c>
      <c r="J166" s="252">
        <v>3</v>
      </c>
      <c r="K166" s="54">
        <f>(C166*0.1)+(E166*6)+(H166*0.1)+(J166*6)</f>
        <v>69.7</v>
      </c>
      <c r="L166" s="54">
        <f>(C166*0.1)+(E166*6)+(G166*1)+(H166*0.1)+(J166*6)</f>
        <v>119.7</v>
      </c>
      <c r="O166" s="254">
        <f>(B166+F166)/(B162+F162+B164+F164+B166+F166+B160+H160)</f>
        <v>5.6368960468521231E-2</v>
      </c>
      <c r="P166" s="66">
        <f>B166/(B166+B164+B162+H160)</f>
        <v>0</v>
      </c>
      <c r="Q166" s="51">
        <f>F166/(F166+F164+F162)</f>
        <v>0.18032786885245902</v>
      </c>
    </row>
    <row r="168" spans="1:20" x14ac:dyDescent="0.15">
      <c r="A168" s="52">
        <v>2021</v>
      </c>
      <c r="P168" s="59">
        <v>2021</v>
      </c>
      <c r="S168" s="52" t="s">
        <v>92</v>
      </c>
    </row>
    <row r="169" spans="1:20" x14ac:dyDescent="0.15">
      <c r="A169" s="67" t="s">
        <v>79</v>
      </c>
      <c r="B169" s="253" t="s">
        <v>89</v>
      </c>
      <c r="C169" s="253" t="s">
        <v>2</v>
      </c>
      <c r="D169" s="253" t="s">
        <v>3</v>
      </c>
      <c r="E169" s="253" t="s">
        <v>19</v>
      </c>
      <c r="F169" s="253" t="s">
        <v>6</v>
      </c>
      <c r="G169" s="253" t="s">
        <v>76</v>
      </c>
      <c r="H169" s="253" t="s">
        <v>10</v>
      </c>
      <c r="I169" s="253" t="s">
        <v>19</v>
      </c>
      <c r="J169" s="253" t="s">
        <v>77</v>
      </c>
      <c r="K169" s="253" t="s">
        <v>6</v>
      </c>
      <c r="L169" s="253" t="s">
        <v>14</v>
      </c>
      <c r="O169" s="253" t="s">
        <v>85</v>
      </c>
      <c r="P169" s="253" t="s">
        <v>86</v>
      </c>
      <c r="Q169" s="253" t="s">
        <v>87</v>
      </c>
      <c r="S169" s="251" t="s">
        <v>40</v>
      </c>
      <c r="T169" s="251" t="s">
        <v>41</v>
      </c>
    </row>
    <row r="170" spans="1:20" x14ac:dyDescent="0.15">
      <c r="A170" s="53" t="s">
        <v>44</v>
      </c>
      <c r="B170" s="252">
        <v>598</v>
      </c>
      <c r="C170" s="252">
        <v>348</v>
      </c>
      <c r="D170" s="254">
        <f>C170/B170</f>
        <v>0.58193979933110362</v>
      </c>
      <c r="E170" s="252">
        <v>3572</v>
      </c>
      <c r="F170" s="252">
        <v>14</v>
      </c>
      <c r="G170" s="252">
        <v>21</v>
      </c>
      <c r="H170" s="252">
        <v>102</v>
      </c>
      <c r="I170" s="252">
        <v>465</v>
      </c>
      <c r="J170" s="252">
        <f>I170/H170</f>
        <v>4.5588235294117645</v>
      </c>
      <c r="K170" s="252">
        <v>10</v>
      </c>
      <c r="L170" s="54">
        <f>((E170*0.05)+(F170*4)+(G170*-1)+(I170*0.1)+(K170*6))</f>
        <v>320.10000000000002</v>
      </c>
      <c r="O170" s="254">
        <f>(B170+H170)/(B172+F172+B174+F174+B176+F176+B170+H170)</f>
        <v>0.43156596794081381</v>
      </c>
      <c r="P170" s="51">
        <f>B170/(B170+F172+F174+F176)</f>
        <v>0.51067463706233984</v>
      </c>
      <c r="Q170" s="51">
        <f>H170/(H170+B172+B174+B176)</f>
        <v>0.22616407982261641</v>
      </c>
      <c r="S170" s="51">
        <f>(H170+B172+B174+B176)/(H170+B172+B174+B176+B170)</f>
        <v>0.42993326978074359</v>
      </c>
      <c r="T170" s="51">
        <f>B170/(B170+H170+B172+B174+B176)</f>
        <v>0.57006673021925647</v>
      </c>
    </row>
    <row r="171" spans="1:20" x14ac:dyDescent="0.15">
      <c r="A171" s="67" t="s">
        <v>80</v>
      </c>
      <c r="B171" s="253" t="s">
        <v>10</v>
      </c>
      <c r="C171" s="253" t="s">
        <v>19</v>
      </c>
      <c r="D171" s="253" t="s">
        <v>77</v>
      </c>
      <c r="E171" s="253" t="s">
        <v>6</v>
      </c>
      <c r="F171" s="253" t="s">
        <v>17</v>
      </c>
      <c r="G171" s="253" t="s">
        <v>18</v>
      </c>
      <c r="H171" s="253" t="s">
        <v>19</v>
      </c>
      <c r="I171" s="253" t="s">
        <v>78</v>
      </c>
      <c r="J171" s="253" t="s">
        <v>6</v>
      </c>
      <c r="K171" s="253" t="s">
        <v>14</v>
      </c>
      <c r="L171" s="253" t="s">
        <v>91</v>
      </c>
      <c r="O171" s="251" t="s">
        <v>85</v>
      </c>
      <c r="P171" s="251" t="s">
        <v>87</v>
      </c>
      <c r="Q171" s="251" t="s">
        <v>88</v>
      </c>
    </row>
    <row r="172" spans="1:20" x14ac:dyDescent="0.15">
      <c r="A172" s="53" t="s">
        <v>44</v>
      </c>
      <c r="B172" s="252">
        <v>337</v>
      </c>
      <c r="C172" s="252">
        <v>1271</v>
      </c>
      <c r="D172" s="255">
        <f>C172/B172</f>
        <v>3.771513353115727</v>
      </c>
      <c r="E172" s="252">
        <v>6</v>
      </c>
      <c r="F172" s="252">
        <v>142</v>
      </c>
      <c r="G172" s="252">
        <v>107</v>
      </c>
      <c r="H172" s="252">
        <v>864</v>
      </c>
      <c r="I172" s="255">
        <f>H172/G172</f>
        <v>8.074766355140186</v>
      </c>
      <c r="J172" s="252">
        <v>3</v>
      </c>
      <c r="K172" s="54">
        <f>(C172*0.1)+(E172*6)+(H172*0.1)+(J172*6)</f>
        <v>267.5</v>
      </c>
      <c r="L172" s="54">
        <f>(C172*0.1)+(E172*6)+(G172*1)+(H172*0.1)+(J172*6)</f>
        <v>374.5</v>
      </c>
      <c r="O172" s="254">
        <f>(B172+F172)/(B172+F172+B174+F174+B176+F176+B170+H170)</f>
        <v>0.29531442663378543</v>
      </c>
      <c r="P172" s="51">
        <f>B172/(H170+B172+B174+B176)</f>
        <v>0.74722838137472281</v>
      </c>
      <c r="Q172" s="51">
        <f>F172/(F172+F174+F176)</f>
        <v>0.24781849912739964</v>
      </c>
    </row>
    <row r="173" spans="1:20" x14ac:dyDescent="0.15">
      <c r="A173" s="67" t="s">
        <v>81</v>
      </c>
      <c r="B173" s="253" t="s">
        <v>10</v>
      </c>
      <c r="C173" s="253" t="s">
        <v>19</v>
      </c>
      <c r="D173" s="253" t="s">
        <v>77</v>
      </c>
      <c r="E173" s="253" t="s">
        <v>6</v>
      </c>
      <c r="F173" s="253" t="s">
        <v>17</v>
      </c>
      <c r="G173" s="253" t="s">
        <v>18</v>
      </c>
      <c r="H173" s="253" t="s">
        <v>19</v>
      </c>
      <c r="I173" s="253" t="s">
        <v>78</v>
      </c>
      <c r="J173" s="253" t="s">
        <v>6</v>
      </c>
      <c r="K173" s="253" t="s">
        <v>14</v>
      </c>
      <c r="L173" s="253" t="s">
        <v>91</v>
      </c>
      <c r="O173" s="251" t="s">
        <v>85</v>
      </c>
      <c r="P173" s="251" t="s">
        <v>87</v>
      </c>
      <c r="Q173" s="251" t="s">
        <v>88</v>
      </c>
    </row>
    <row r="174" spans="1:20" x14ac:dyDescent="0.15">
      <c r="A174" s="53" t="s">
        <v>44</v>
      </c>
      <c r="B174" s="252">
        <v>12</v>
      </c>
      <c r="C174" s="252">
        <v>81</v>
      </c>
      <c r="D174" s="255">
        <f>C174/B174</f>
        <v>6.75</v>
      </c>
      <c r="E174" s="252">
        <v>0</v>
      </c>
      <c r="F174" s="252">
        <v>353</v>
      </c>
      <c r="G174" s="252">
        <v>194</v>
      </c>
      <c r="H174" s="252">
        <v>2245</v>
      </c>
      <c r="I174" s="255">
        <f>H174/G174</f>
        <v>11.572164948453608</v>
      </c>
      <c r="J174" s="252">
        <v>10</v>
      </c>
      <c r="K174" s="54">
        <f>(C174*0.1)+(E174*6)+(H174*0.1)+(J174*6)</f>
        <v>292.60000000000002</v>
      </c>
      <c r="L174" s="54">
        <f>(C174*0.1)+(E174*6)+(G174*1)+(H174*0.1)+(J174*6)</f>
        <v>486.6</v>
      </c>
      <c r="O174" s="254">
        <f>(B174+F174)/(B172+F172+B174+F174+B176+F176+B170+H170)</f>
        <v>0.22503082614056721</v>
      </c>
      <c r="P174" s="51">
        <f>B174/(B172+H170+B174+B176)</f>
        <v>2.6607538802660754E-2</v>
      </c>
      <c r="Q174" s="51">
        <f>F174/(F174+F172+F176)</f>
        <v>0.61605584642233857</v>
      </c>
    </row>
    <row r="175" spans="1:20" x14ac:dyDescent="0.15">
      <c r="A175" s="67" t="s">
        <v>82</v>
      </c>
      <c r="B175" s="253" t="s">
        <v>10</v>
      </c>
      <c r="C175" s="253" t="s">
        <v>19</v>
      </c>
      <c r="D175" s="253" t="s">
        <v>77</v>
      </c>
      <c r="E175" s="253" t="s">
        <v>6</v>
      </c>
      <c r="F175" s="253" t="s">
        <v>17</v>
      </c>
      <c r="G175" s="253" t="s">
        <v>18</v>
      </c>
      <c r="H175" s="253" t="s">
        <v>19</v>
      </c>
      <c r="I175" s="253" t="s">
        <v>78</v>
      </c>
      <c r="J175" s="253" t="s">
        <v>6</v>
      </c>
      <c r="K175" s="253" t="s">
        <v>14</v>
      </c>
      <c r="L175" s="253" t="s">
        <v>91</v>
      </c>
      <c r="O175" s="251" t="s">
        <v>85</v>
      </c>
      <c r="P175" s="251" t="s">
        <v>87</v>
      </c>
      <c r="Q175" s="251" t="s">
        <v>88</v>
      </c>
    </row>
    <row r="176" spans="1:20" x14ac:dyDescent="0.15">
      <c r="A176" s="53" t="s">
        <v>44</v>
      </c>
      <c r="B176" s="252">
        <v>0</v>
      </c>
      <c r="C176" s="252">
        <v>0</v>
      </c>
      <c r="D176" s="252" t="e">
        <f>C176/B176</f>
        <v>#DIV/0!</v>
      </c>
      <c r="E176" s="252">
        <v>0</v>
      </c>
      <c r="F176" s="252">
        <v>78</v>
      </c>
      <c r="G176" s="252">
        <v>45</v>
      </c>
      <c r="H176" s="252">
        <v>452</v>
      </c>
      <c r="I176" s="255">
        <f>H176/G176</f>
        <v>10.044444444444444</v>
      </c>
      <c r="J176" s="252">
        <v>1</v>
      </c>
      <c r="K176" s="54">
        <f>(C176*0.1)+(E176*6)+(H176*0.1)+(J176*6)</f>
        <v>51.2</v>
      </c>
      <c r="L176" s="54">
        <f>(C176*0.1)+(E176*6)+(G176*1)+(H176*0.1)+(J176*6)</f>
        <v>96.2</v>
      </c>
      <c r="O176" s="254">
        <f>(B176+F176)/(B172+F172+B174+F174+B176+F176+B170+H170)</f>
        <v>4.8088779284833537E-2</v>
      </c>
      <c r="P176" s="66">
        <f>B176/(B176+B174+B172+H170)</f>
        <v>0</v>
      </c>
      <c r="Q176" s="51">
        <f>F176/(F176+F174+F172)</f>
        <v>0.13612565445026178</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1FE082A8-C629-474C-BE32-ABFB2AF8FB0E}"/>
    <hyperlink ref="H6:J6" location="ARI!A110" display="RSP Projections: Year 2" xr:uid="{13518631-EF7D-4805-91F7-D6F58BA32D49}"/>
    <hyperlink ref="M5:O5" location="ARI!AX11" display="Adjustable Projections: Year 1" xr:uid="{1DF1B71D-72D9-47F7-AA87-1A31E26579DD}"/>
    <hyperlink ref="AJ5" location="ARI!C9" display="RSP Projections: Year 1" xr:uid="{013FF54B-3E3C-4FD8-BEC0-9B966D7EB970}"/>
    <hyperlink ref="AJ6" location="ARI!A90" display="RSP Projections: Year 2" xr:uid="{CB89F6FC-438D-4D2D-A9F4-5E1C3273E389}"/>
    <hyperlink ref="AJ6:AL6" location="ARI!A110" display="RSP Projections: Year 2" xr:uid="{CEEB7218-1E0A-4DDB-A69D-05A268B6AD97}"/>
    <hyperlink ref="AO5:AQ5" location="ARI!AX11" display="Adjustable Projections: Year 1" xr:uid="{5A1329D0-AA29-4EFB-977F-5D1F6E76A0E0}"/>
    <hyperlink ref="H5" location="ARI!C9" display="RSP Projections: Year 1" xr:uid="{F27FF0C7-77D9-4A5F-B882-470FCC956D5D}"/>
    <hyperlink ref="H76" location="ARI!A90" display="RSP Projections: Year 2" xr:uid="{240D9C0E-72C6-4D7C-AFD3-F23E9AC819A3}"/>
    <hyperlink ref="H76:J76" location="ARI!A110" display="RSP Projections: Year 2" xr:uid="{E689ED6F-509E-4E9D-A0BB-FC111726CB65}"/>
    <hyperlink ref="M75:O75" location="ARI!AX11" display="Adjustable Projections: Year 1" xr:uid="{CD984132-506A-4F39-8539-02CE964B6D29}"/>
    <hyperlink ref="H75" location="ARI!C9" display="RSP Projections: Year 1" xr:uid="{BF242B64-106A-48E0-AB08-0F3E8E71034B}"/>
    <hyperlink ref="M143:O143" location="ARI!AX11" display="Adjustable Projections: Year 1" xr:uid="{A97A8C49-6D7D-4154-B936-C98A2DE35E95}"/>
    <hyperlink ref="H144:J144" location="ARI!A110" display="RSP Projections: Year 2" xr:uid="{12851415-77B3-4483-BEAC-949BABBC8CB7}"/>
    <hyperlink ref="H144" location="ARI!A90" display="RSP Projections: Year 2" xr:uid="{F3096AC7-6DAA-438F-9ECC-44E6DB7EA615}"/>
    <hyperlink ref="H143" location="ARI!C9" display="RSP Projections: Year 1" xr:uid="{3465A9A0-01D0-4C56-B8B2-3507753568F8}"/>
    <hyperlink ref="M6" location="ARI!A170" display="Past Run/Pass Performances" xr:uid="{9C3B26BB-D8C2-4BDB-84B1-AAB9A0975862}"/>
    <hyperlink ref="M76" location="ARI!A170" display="Past Run/Pass Performances" xr:uid="{3D2B0890-859A-477D-9D1A-D15893DA5410}"/>
  </hyperlinks>
  <pageMargins left="0" right="0" top="0" bottom="0" header="0" footer="0"/>
  <pageSetup scale="54" orientation="landscape"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D370A-8CED-41DF-8C28-2B19B7EFCA28}">
  <dimension ref="A1:AZ176"/>
  <sheetViews>
    <sheetView zoomScale="200" zoomScaleNormal="200" workbookViewId="0">
      <selection sqref="A1:X193"/>
    </sheetView>
  </sheetViews>
  <sheetFormatPr defaultColWidth="3.88671875" defaultRowHeight="6.6" x14ac:dyDescent="0.15"/>
  <cols>
    <col min="1" max="1" width="14.88671875" style="259" customWidth="1"/>
    <col min="2" max="2" width="4" style="259" bestFit="1" customWidth="1"/>
    <col min="3" max="3" width="4.33203125" style="259" bestFit="1" customWidth="1"/>
    <col min="4" max="4" width="4" style="259" bestFit="1" customWidth="1"/>
    <col min="5" max="5" width="4.33203125" style="259" bestFit="1" customWidth="1"/>
    <col min="6" max="6" width="4.109375" style="259" bestFit="1" customWidth="1"/>
    <col min="7" max="7" width="4.33203125" style="259" bestFit="1" customWidth="1"/>
    <col min="8" max="8" width="4" style="259" bestFit="1" customWidth="1"/>
    <col min="9" max="9" width="4.33203125" style="259" bestFit="1" customWidth="1"/>
    <col min="10" max="10" width="4" style="259" bestFit="1" customWidth="1"/>
    <col min="11" max="11" width="4.33203125" style="259" bestFit="1" customWidth="1"/>
    <col min="12" max="12" width="4" style="259" bestFit="1" customWidth="1"/>
    <col min="13" max="13" width="4.33203125" style="259" bestFit="1" customWidth="1"/>
    <col min="14" max="14" width="4.109375" style="259" bestFit="1" customWidth="1"/>
    <col min="15" max="15" width="4.33203125" style="259" bestFit="1" customWidth="1"/>
    <col min="16" max="16" width="4" style="259" bestFit="1" customWidth="1"/>
    <col min="17" max="17" width="4.33203125" style="259" bestFit="1" customWidth="1"/>
    <col min="18" max="18" width="12.5546875" style="259" customWidth="1"/>
    <col min="19" max="21" width="4.6640625" style="259" bestFit="1" customWidth="1"/>
    <col min="22" max="22" width="3.88671875" style="259"/>
    <col min="23" max="24" width="4" style="259" bestFit="1" customWidth="1"/>
    <col min="25" max="29" width="3.88671875" style="259"/>
    <col min="30" max="30" width="4" style="259" bestFit="1" customWidth="1"/>
    <col min="31" max="31" width="4.33203125" style="259" bestFit="1" customWidth="1"/>
    <col min="32" max="33" width="4" style="259" bestFit="1" customWidth="1"/>
    <col min="34" max="34" width="4.109375" style="259" bestFit="1" customWidth="1"/>
    <col min="35" max="35" width="4.33203125" style="259" bestFit="1" customWidth="1"/>
    <col min="36" max="36" width="4" style="259" bestFit="1" customWidth="1"/>
    <col min="37" max="37" width="4.33203125" style="259" bestFit="1" customWidth="1"/>
    <col min="38" max="38" width="3.88671875" style="259"/>
    <col min="39" max="40" width="4" style="259" bestFit="1" customWidth="1"/>
    <col min="41" max="41" width="4.33203125" style="259" bestFit="1" customWidth="1"/>
    <col min="42" max="42" width="4" style="259" bestFit="1" customWidth="1"/>
    <col min="43" max="43" width="4.33203125" style="259" bestFit="1" customWidth="1"/>
    <col min="44" max="46" width="3.88671875" style="259"/>
    <col min="47" max="49" width="4" style="259" bestFit="1" customWidth="1"/>
    <col min="50" max="50" width="3.88671875" style="259"/>
    <col min="51" max="52" width="4" style="259" bestFit="1" customWidth="1"/>
    <col min="53" max="16384" width="3.88671875" style="259"/>
  </cols>
  <sheetData>
    <row r="1" spans="1:52" x14ac:dyDescent="0.15">
      <c r="A1" s="496" t="s">
        <v>100</v>
      </c>
      <c r="B1" s="496"/>
      <c r="C1" s="496"/>
      <c r="D1" s="496"/>
      <c r="E1" s="496"/>
      <c r="F1" s="496"/>
      <c r="G1" s="496"/>
      <c r="H1" s="496"/>
      <c r="I1" s="496"/>
      <c r="J1" s="496"/>
      <c r="K1" s="496"/>
      <c r="L1" s="496"/>
      <c r="M1" s="496"/>
      <c r="N1" s="496"/>
      <c r="O1" s="496"/>
      <c r="P1" s="496"/>
      <c r="Q1" s="496"/>
      <c r="R1" s="496"/>
      <c r="S1" s="496"/>
      <c r="T1" s="496"/>
      <c r="U1" s="496"/>
      <c r="V1" s="496"/>
      <c r="W1" s="496"/>
    </row>
    <row r="2" spans="1:52" x14ac:dyDescent="0.15">
      <c r="C2" s="260"/>
      <c r="D2" s="260"/>
      <c r="E2" s="260"/>
      <c r="F2" s="260"/>
      <c r="G2" s="260"/>
      <c r="H2" s="260"/>
      <c r="I2" s="260"/>
      <c r="J2" s="260"/>
      <c r="K2" s="260"/>
      <c r="L2" s="260"/>
      <c r="M2" s="260"/>
      <c r="N2" s="260"/>
    </row>
    <row r="3" spans="1:52" x14ac:dyDescent="0.15">
      <c r="A3" s="496" t="s">
        <v>55</v>
      </c>
      <c r="B3" s="496"/>
      <c r="C3" s="496"/>
      <c r="D3" s="496"/>
      <c r="E3" s="496"/>
      <c r="F3" s="496"/>
      <c r="G3" s="496"/>
      <c r="H3" s="496"/>
      <c r="I3" s="496"/>
      <c r="J3" s="496"/>
      <c r="K3" s="496"/>
      <c r="L3" s="496"/>
      <c r="M3" s="496"/>
      <c r="N3" s="496"/>
      <c r="O3" s="496"/>
      <c r="P3" s="496"/>
      <c r="Q3" s="496"/>
      <c r="R3" s="496"/>
      <c r="S3" s="496"/>
      <c r="T3" s="496"/>
      <c r="U3" s="496"/>
      <c r="V3" s="496"/>
      <c r="W3" s="496"/>
      <c r="AC3" s="496" t="s">
        <v>55</v>
      </c>
      <c r="AD3" s="496"/>
      <c r="AE3" s="496"/>
      <c r="AF3" s="496"/>
      <c r="AG3" s="496"/>
      <c r="AH3" s="496"/>
      <c r="AI3" s="496"/>
      <c r="AJ3" s="496"/>
      <c r="AK3" s="496"/>
      <c r="AL3" s="496"/>
      <c r="AM3" s="496"/>
      <c r="AN3" s="496"/>
      <c r="AO3" s="496"/>
      <c r="AP3" s="496"/>
      <c r="AQ3" s="496"/>
      <c r="AR3" s="496"/>
      <c r="AS3" s="496"/>
      <c r="AT3" s="496"/>
      <c r="AU3" s="496"/>
      <c r="AV3" s="496"/>
      <c r="AW3" s="496"/>
      <c r="AX3" s="496"/>
      <c r="AY3" s="496"/>
    </row>
    <row r="4" spans="1:52" x14ac:dyDescent="0.15">
      <c r="A4" s="260"/>
      <c r="B4" s="260"/>
      <c r="C4" s="260"/>
      <c r="D4" s="260"/>
      <c r="E4" s="260"/>
      <c r="F4" s="260"/>
      <c r="G4" s="260"/>
      <c r="H4" s="260"/>
      <c r="I4" s="260"/>
      <c r="J4" s="260"/>
      <c r="K4" s="260"/>
      <c r="L4" s="260"/>
      <c r="M4" s="260"/>
      <c r="N4" s="260"/>
      <c r="O4" s="260"/>
      <c r="P4" s="260"/>
      <c r="Q4" s="260"/>
      <c r="R4" s="260"/>
      <c r="S4" s="260"/>
      <c r="T4" s="260"/>
      <c r="U4" s="260"/>
      <c r="V4" s="260"/>
      <c r="W4" s="260"/>
      <c r="X4" s="260"/>
      <c r="Y4" s="260"/>
      <c r="Z4" s="260"/>
      <c r="AA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row>
    <row r="5" spans="1:52" x14ac:dyDescent="0.15">
      <c r="H5" s="497" t="s">
        <v>36</v>
      </c>
      <c r="I5" s="498"/>
      <c r="J5" s="498"/>
      <c r="M5" s="497" t="s">
        <v>37</v>
      </c>
      <c r="N5" s="497"/>
      <c r="O5" s="497"/>
      <c r="S5" s="261" t="s">
        <v>94</v>
      </c>
      <c r="AJ5" s="497" t="s">
        <v>36</v>
      </c>
      <c r="AK5" s="498"/>
      <c r="AL5" s="498"/>
      <c r="AO5" s="497" t="s">
        <v>37</v>
      </c>
      <c r="AP5" s="497"/>
      <c r="AQ5" s="497"/>
    </row>
    <row r="6" spans="1:52" x14ac:dyDescent="0.15">
      <c r="H6" s="497" t="s">
        <v>38</v>
      </c>
      <c r="I6" s="497"/>
      <c r="J6" s="497"/>
      <c r="M6" s="262" t="s">
        <v>75</v>
      </c>
      <c r="S6" s="263" t="s">
        <v>40</v>
      </c>
      <c r="T6" s="263" t="s">
        <v>41</v>
      </c>
      <c r="AJ6" s="497" t="s">
        <v>38</v>
      </c>
      <c r="AK6" s="497"/>
      <c r="AL6" s="497"/>
    </row>
    <row r="7" spans="1:52" x14ac:dyDescent="0.15">
      <c r="H7" s="497"/>
      <c r="I7" s="498"/>
      <c r="J7" s="498"/>
      <c r="S7" s="264">
        <f>(M17+C27+K38+K47)/(M17+C27+K38+C17)</f>
        <v>0.53934740882917465</v>
      </c>
      <c r="T7" s="264">
        <f>C17/(C17+M17+C27+K38+K47)</f>
        <v>0.46065259117082535</v>
      </c>
      <c r="AJ7" s="497"/>
      <c r="AK7" s="498"/>
      <c r="AL7" s="498"/>
    </row>
    <row r="10" spans="1:52" x14ac:dyDescent="0.15">
      <c r="A10" s="496" t="s">
        <v>36</v>
      </c>
      <c r="B10" s="496"/>
      <c r="C10" s="496"/>
      <c r="D10" s="496"/>
      <c r="E10" s="496"/>
      <c r="F10" s="496"/>
      <c r="G10" s="496"/>
      <c r="H10" s="496"/>
      <c r="I10" s="496"/>
      <c r="J10" s="496"/>
      <c r="K10" s="496"/>
      <c r="L10" s="496"/>
      <c r="M10" s="496"/>
      <c r="N10" s="496"/>
      <c r="O10" s="496"/>
      <c r="P10" s="496"/>
      <c r="Q10" s="496"/>
      <c r="R10" s="496"/>
      <c r="S10" s="496"/>
      <c r="T10" s="496"/>
      <c r="U10" s="496"/>
      <c r="V10" s="496"/>
      <c r="W10" s="496"/>
      <c r="AC10" s="496" t="s">
        <v>37</v>
      </c>
      <c r="AD10" s="496"/>
      <c r="AE10" s="496"/>
      <c r="AF10" s="496"/>
      <c r="AG10" s="496"/>
      <c r="AH10" s="496"/>
      <c r="AI10" s="496"/>
      <c r="AJ10" s="496"/>
      <c r="AK10" s="496"/>
      <c r="AL10" s="496"/>
      <c r="AM10" s="496"/>
      <c r="AN10" s="496"/>
      <c r="AO10" s="496"/>
      <c r="AP10" s="496"/>
      <c r="AQ10" s="496"/>
      <c r="AR10" s="496"/>
      <c r="AS10" s="496"/>
      <c r="AT10" s="496"/>
      <c r="AU10" s="496"/>
      <c r="AV10" s="496"/>
      <c r="AW10" s="496"/>
      <c r="AX10" s="496"/>
      <c r="AY10" s="496"/>
    </row>
    <row r="12" spans="1:52" x14ac:dyDescent="0.15">
      <c r="C12" s="496" t="s">
        <v>48</v>
      </c>
      <c r="D12" s="496"/>
      <c r="E12" s="496"/>
      <c r="F12" s="496"/>
      <c r="G12" s="496"/>
      <c r="H12" s="496"/>
      <c r="I12" s="496"/>
      <c r="L12" s="496" t="s">
        <v>49</v>
      </c>
      <c r="M12" s="502"/>
      <c r="N12" s="502"/>
      <c r="O12" s="502"/>
      <c r="P12" s="502"/>
      <c r="R12" s="496" t="s">
        <v>50</v>
      </c>
      <c r="S12" s="496"/>
      <c r="T12" s="496"/>
      <c r="V12" s="496" t="s">
        <v>51</v>
      </c>
      <c r="W12" s="496"/>
      <c r="AE12" s="496" t="s">
        <v>48</v>
      </c>
      <c r="AF12" s="496"/>
      <c r="AG12" s="496"/>
      <c r="AH12" s="496"/>
      <c r="AI12" s="496"/>
      <c r="AJ12" s="496"/>
      <c r="AK12" s="496"/>
      <c r="AN12" s="496" t="s">
        <v>49</v>
      </c>
      <c r="AO12" s="502"/>
      <c r="AP12" s="502"/>
      <c r="AQ12" s="502"/>
      <c r="AR12" s="502"/>
      <c r="AT12" s="496" t="s">
        <v>50</v>
      </c>
      <c r="AU12" s="496"/>
      <c r="AV12" s="496"/>
      <c r="AX12" s="496" t="s">
        <v>51</v>
      </c>
      <c r="AY12" s="496"/>
    </row>
    <row r="13" spans="1:52" x14ac:dyDescent="0.15">
      <c r="A13" s="265" t="s">
        <v>0</v>
      </c>
      <c r="B13" s="265" t="s">
        <v>66</v>
      </c>
      <c r="C13" s="265" t="s">
        <v>1</v>
      </c>
      <c r="D13" s="265" t="s">
        <v>2</v>
      </c>
      <c r="E13" s="265" t="s">
        <v>3</v>
      </c>
      <c r="F13" s="265" t="s">
        <v>4</v>
      </c>
      <c r="G13" s="265" t="s">
        <v>5</v>
      </c>
      <c r="H13" s="265" t="s">
        <v>6</v>
      </c>
      <c r="I13" s="265" t="s">
        <v>7</v>
      </c>
      <c r="J13" s="265" t="s">
        <v>8</v>
      </c>
      <c r="K13" s="265" t="s">
        <v>9</v>
      </c>
      <c r="M13" s="265" t="s">
        <v>10</v>
      </c>
      <c r="N13" s="265" t="s">
        <v>11</v>
      </c>
      <c r="O13" s="265" t="s">
        <v>12</v>
      </c>
      <c r="P13" s="265" t="s">
        <v>6</v>
      </c>
      <c r="Q13" s="265" t="s">
        <v>13</v>
      </c>
      <c r="R13" s="265"/>
      <c r="S13" s="265" t="s">
        <v>47</v>
      </c>
      <c r="T13" s="265" t="s">
        <v>45</v>
      </c>
      <c r="U13" s="265" t="s">
        <v>46</v>
      </c>
      <c r="V13" s="265"/>
      <c r="W13" s="265" t="s">
        <v>14</v>
      </c>
      <c r="X13" s="265" t="s">
        <v>63</v>
      </c>
      <c r="Y13" s="265"/>
      <c r="Z13" s="265"/>
      <c r="AC13" s="265" t="s">
        <v>0</v>
      </c>
      <c r="AD13" s="265" t="s">
        <v>66</v>
      </c>
      <c r="AE13" s="265" t="s">
        <v>1</v>
      </c>
      <c r="AF13" s="265" t="s">
        <v>2</v>
      </c>
      <c r="AG13" s="265" t="s">
        <v>3</v>
      </c>
      <c r="AH13" s="265" t="s">
        <v>4</v>
      </c>
      <c r="AI13" s="265" t="s">
        <v>5</v>
      </c>
      <c r="AJ13" s="265" t="s">
        <v>6</v>
      </c>
      <c r="AK13" s="265" t="s">
        <v>7</v>
      </c>
      <c r="AL13" s="265" t="s">
        <v>8</v>
      </c>
      <c r="AM13" s="265" t="s">
        <v>9</v>
      </c>
      <c r="AO13" s="265" t="s">
        <v>10</v>
      </c>
      <c r="AP13" s="265" t="s">
        <v>11</v>
      </c>
      <c r="AQ13" s="265" t="s">
        <v>12</v>
      </c>
      <c r="AR13" s="265" t="s">
        <v>6</v>
      </c>
      <c r="AS13" s="265" t="s">
        <v>13</v>
      </c>
      <c r="AT13" s="265"/>
      <c r="AU13" s="265" t="s">
        <v>47</v>
      </c>
      <c r="AV13" s="265" t="s">
        <v>45</v>
      </c>
      <c r="AW13" s="265" t="s">
        <v>46</v>
      </c>
      <c r="AX13" s="265"/>
      <c r="AY13" s="265" t="s">
        <v>14</v>
      </c>
      <c r="AZ13" s="265" t="s">
        <v>63</v>
      </c>
    </row>
    <row r="14" spans="1:52" x14ac:dyDescent="0.15">
      <c r="A14" s="258" t="s">
        <v>885</v>
      </c>
      <c r="B14" s="266">
        <v>17</v>
      </c>
      <c r="C14" s="266">
        <v>480</v>
      </c>
      <c r="D14" s="266">
        <v>301</v>
      </c>
      <c r="E14" s="264">
        <f>D14/C14</f>
        <v>0.62708333333333333</v>
      </c>
      <c r="F14" s="266">
        <v>3473</v>
      </c>
      <c r="G14" s="267">
        <f>F14/C14</f>
        <v>7.2354166666666666</v>
      </c>
      <c r="H14" s="266">
        <v>20</v>
      </c>
      <c r="I14" s="264">
        <f>H14/C14</f>
        <v>4.1666666666666664E-2</v>
      </c>
      <c r="J14" s="266">
        <v>12</v>
      </c>
      <c r="K14" s="264">
        <f>J14/C14</f>
        <v>2.5000000000000001E-2</v>
      </c>
      <c r="M14" s="266">
        <v>140</v>
      </c>
      <c r="N14" s="266">
        <v>1010</v>
      </c>
      <c r="O14" s="266">
        <f>N14/M14</f>
        <v>7.2142857142857144</v>
      </c>
      <c r="P14" s="266">
        <v>9</v>
      </c>
      <c r="Q14" s="264">
        <f>P14/M14</f>
        <v>6.4285714285714279E-2</v>
      </c>
      <c r="R14" s="268"/>
      <c r="S14" s="264">
        <f>(C14+M14)/($C$17+$M$17)</f>
        <v>1</v>
      </c>
      <c r="T14" s="264">
        <f>C14/($C$17)</f>
        <v>1</v>
      </c>
      <c r="U14" s="264">
        <f>M14/($M$17)</f>
        <v>1</v>
      </c>
      <c r="V14" s="269"/>
      <c r="W14" s="266">
        <f>(F14*0.05)+(H14*4)+(J14*-1)+(N14*0.1)+(P14*6)</f>
        <v>396.65</v>
      </c>
      <c r="X14" s="270">
        <f>((F14*0.05)+(H14*4)+(J14*-1)+(N14*0.1)+(P14*6))*0.4</f>
        <v>158.66</v>
      </c>
      <c r="Y14" s="268"/>
      <c r="Z14" s="268"/>
      <c r="AC14" s="258" t="s">
        <v>15</v>
      </c>
      <c r="AD14" s="258"/>
      <c r="AE14" s="266">
        <v>583</v>
      </c>
      <c r="AF14" s="266">
        <v>378</v>
      </c>
      <c r="AG14" s="264">
        <f>AF14/AE14</f>
        <v>0.64837049742710118</v>
      </c>
      <c r="AH14" s="266">
        <v>4072</v>
      </c>
      <c r="AI14" s="267">
        <f>AH14/AE14</f>
        <v>6.9845626072041167</v>
      </c>
      <c r="AJ14" s="266">
        <v>27</v>
      </c>
      <c r="AK14" s="264">
        <f>AJ14/AE14</f>
        <v>4.6312178387650088E-2</v>
      </c>
      <c r="AL14" s="266">
        <v>11</v>
      </c>
      <c r="AM14" s="264">
        <f>AL14/AE14</f>
        <v>1.8867924528301886E-2</v>
      </c>
      <c r="AO14" s="266">
        <v>100</v>
      </c>
      <c r="AP14" s="266">
        <v>590</v>
      </c>
      <c r="AQ14" s="266">
        <f>AP14/AO14</f>
        <v>5.9</v>
      </c>
      <c r="AR14" s="266">
        <v>5</v>
      </c>
      <c r="AS14" s="264">
        <f>AR14/AO14</f>
        <v>0.05</v>
      </c>
      <c r="AT14" s="268"/>
      <c r="AU14" s="264">
        <f>(AE14+AO14)/(AE17+AO17)</f>
        <v>1</v>
      </c>
      <c r="AV14" s="264">
        <f>AE14/(AO14+AE14)</f>
        <v>0.85358711566617862</v>
      </c>
      <c r="AW14" s="264">
        <f>AO14/(AE14+AO14)</f>
        <v>0.14641288433382138</v>
      </c>
      <c r="AX14" s="269"/>
      <c r="AY14" s="266">
        <f>((AH14*0.05)+(AJ14*4)+(AL14*-1)+(AP14*0.1)+(AR14*6))*0.55</f>
        <v>214.28000000000003</v>
      </c>
      <c r="AZ14" s="270">
        <f>((AH14*0.05)+(AJ14*4)+(AL14*-1)+(AP14*0.1)+(AR14*6))*0.4</f>
        <v>155.84000000000003</v>
      </c>
    </row>
    <row r="15" spans="1:52" x14ac:dyDescent="0.15">
      <c r="A15" s="258" t="s">
        <v>2409</v>
      </c>
      <c r="B15" s="266"/>
      <c r="C15" s="266"/>
      <c r="D15" s="266"/>
      <c r="E15" s="264" t="e">
        <f>D15/C15</f>
        <v>#DIV/0!</v>
      </c>
      <c r="F15" s="266"/>
      <c r="G15" s="267" t="e">
        <f>F15/C15</f>
        <v>#DIV/0!</v>
      </c>
      <c r="H15" s="266"/>
      <c r="I15" s="264" t="e">
        <f>H15/C15</f>
        <v>#DIV/0!</v>
      </c>
      <c r="J15" s="266"/>
      <c r="K15" s="264" t="e">
        <f t="shared" ref="K15:K16" si="0">J15/C15</f>
        <v>#DIV/0!</v>
      </c>
      <c r="M15" s="266"/>
      <c r="N15" s="266"/>
      <c r="O15" s="266" t="e">
        <f>N15/M15</f>
        <v>#DIV/0!</v>
      </c>
      <c r="P15" s="266"/>
      <c r="Q15" s="264" t="e">
        <f t="shared" ref="Q15:Q16" si="1">P15/M15</f>
        <v>#DIV/0!</v>
      </c>
      <c r="R15" s="268"/>
      <c r="S15" s="264">
        <f t="shared" ref="S15:S16" si="2">(C15+M15)/($C$17+$M$17)</f>
        <v>0</v>
      </c>
      <c r="T15" s="264">
        <f t="shared" ref="T15:T16" si="3">C15/($C$17)</f>
        <v>0</v>
      </c>
      <c r="U15" s="264">
        <f t="shared" ref="U15:U16" si="4">M15/($M$17)</f>
        <v>0</v>
      </c>
      <c r="V15" s="269"/>
      <c r="W15" s="266">
        <f t="shared" ref="W15:W16" si="5">(F15*0.05)+(H15*4)+(J15*-1)+(N15*0.1)+(P15*6)</f>
        <v>0</v>
      </c>
      <c r="X15" s="270">
        <f t="shared" ref="X15:X16" si="6">((F15*0.05)+(H15*4)+(J15*-1)+(N15*0.1)+(P15*6))*0.4</f>
        <v>0</v>
      </c>
      <c r="Y15" s="268"/>
      <c r="Z15" s="268"/>
      <c r="AC15" s="258" t="s">
        <v>67</v>
      </c>
      <c r="AD15" s="258"/>
      <c r="AE15" s="266">
        <v>0</v>
      </c>
      <c r="AF15" s="266">
        <v>0</v>
      </c>
      <c r="AG15" s="264">
        <v>0</v>
      </c>
      <c r="AH15" s="266">
        <v>0</v>
      </c>
      <c r="AI15" s="267"/>
      <c r="AJ15" s="266">
        <v>0</v>
      </c>
      <c r="AK15" s="264" t="e">
        <f>AJ15/AE15</f>
        <v>#DIV/0!</v>
      </c>
      <c r="AL15" s="266">
        <v>0</v>
      </c>
      <c r="AM15" s="264" t="e">
        <f t="shared" ref="AM15:AM16" si="7">AL15/AE15</f>
        <v>#DIV/0!</v>
      </c>
      <c r="AO15" s="266">
        <v>0</v>
      </c>
      <c r="AP15" s="266">
        <v>0</v>
      </c>
      <c r="AQ15" s="266"/>
      <c r="AR15" s="266">
        <v>0</v>
      </c>
      <c r="AS15" s="264" t="e">
        <f t="shared" ref="AS15:AS16" si="8">AR15/AO15</f>
        <v>#DIV/0!</v>
      </c>
      <c r="AT15" s="268"/>
      <c r="AU15" s="264" t="e">
        <f>(AE15+AO15)/(AD18+AN18)</f>
        <v>#DIV/0!</v>
      </c>
      <c r="AV15" s="264" t="e">
        <f>AE15/(AO15+AE15)</f>
        <v>#DIV/0!</v>
      </c>
      <c r="AW15" s="264" t="e">
        <f>AO15/(AE15+AO15)</f>
        <v>#DIV/0!</v>
      </c>
      <c r="AX15" s="269"/>
      <c r="AY15" s="266"/>
      <c r="AZ15" s="270"/>
    </row>
    <row r="16" spans="1:52" x14ac:dyDescent="0.15">
      <c r="A16" s="258" t="s">
        <v>2147</v>
      </c>
      <c r="B16" s="266"/>
      <c r="C16" s="266"/>
      <c r="D16" s="266"/>
      <c r="E16" s="264" t="e">
        <f>D16/C16</f>
        <v>#DIV/0!</v>
      </c>
      <c r="F16" s="266"/>
      <c r="G16" s="267" t="e">
        <f>F16/C16</f>
        <v>#DIV/0!</v>
      </c>
      <c r="H16" s="266"/>
      <c r="I16" s="264" t="e">
        <f>H16/C16</f>
        <v>#DIV/0!</v>
      </c>
      <c r="J16" s="266"/>
      <c r="K16" s="264" t="e">
        <f t="shared" si="0"/>
        <v>#DIV/0!</v>
      </c>
      <c r="M16" s="266"/>
      <c r="N16" s="266"/>
      <c r="O16" s="266" t="e">
        <f>N16/M16</f>
        <v>#DIV/0!</v>
      </c>
      <c r="P16" s="266"/>
      <c r="Q16" s="264" t="e">
        <f t="shared" si="1"/>
        <v>#DIV/0!</v>
      </c>
      <c r="R16" s="268"/>
      <c r="S16" s="264">
        <f t="shared" si="2"/>
        <v>0</v>
      </c>
      <c r="T16" s="264">
        <f t="shared" si="3"/>
        <v>0</v>
      </c>
      <c r="U16" s="264">
        <f t="shared" si="4"/>
        <v>0</v>
      </c>
      <c r="V16" s="269"/>
      <c r="W16" s="266">
        <f t="shared" si="5"/>
        <v>0</v>
      </c>
      <c r="X16" s="270">
        <f t="shared" si="6"/>
        <v>0</v>
      </c>
      <c r="Y16" s="268"/>
      <c r="Z16" s="268"/>
      <c r="AC16" s="258" t="s">
        <v>68</v>
      </c>
      <c r="AD16" s="258"/>
      <c r="AE16" s="266"/>
      <c r="AF16" s="266"/>
      <c r="AG16" s="264" t="e">
        <f>AF16/AE16</f>
        <v>#DIV/0!</v>
      </c>
      <c r="AH16" s="266"/>
      <c r="AI16" s="267" t="e">
        <f>AH16/AE16</f>
        <v>#DIV/0!</v>
      </c>
      <c r="AJ16" s="266"/>
      <c r="AK16" s="264" t="e">
        <f>AJ16/AE16</f>
        <v>#DIV/0!</v>
      </c>
      <c r="AL16" s="266"/>
      <c r="AM16" s="264" t="e">
        <f t="shared" si="7"/>
        <v>#DIV/0!</v>
      </c>
      <c r="AO16" s="266"/>
      <c r="AP16" s="266"/>
      <c r="AQ16" s="266" t="e">
        <f>AP16/AO16</f>
        <v>#DIV/0!</v>
      </c>
      <c r="AR16" s="266"/>
      <c r="AS16" s="264" t="e">
        <f t="shared" si="8"/>
        <v>#DIV/0!</v>
      </c>
      <c r="AT16" s="268"/>
      <c r="AU16" s="264" t="e">
        <f>(AE16+AO16)/(AD20+AN20)</f>
        <v>#DIV/0!</v>
      </c>
      <c r="AV16" s="264" t="e">
        <f>AE16/(AO16+AE16)</f>
        <v>#DIV/0!</v>
      </c>
      <c r="AW16" s="264" t="e">
        <f>AO16/(AE16+AO16)</f>
        <v>#DIV/0!</v>
      </c>
      <c r="AX16" s="269"/>
      <c r="AY16" s="266">
        <f>((AH16*0.05)+(AJ16*4)+(AL16*-1)+(AP16*0.1)+(AR16*6))*0.55</f>
        <v>0</v>
      </c>
      <c r="AZ16" s="270">
        <f>((AH16*0.05)+(AJ16*4)+(AL16*-1)+(AP16*0.1)+(AR16*6))*0.4</f>
        <v>0</v>
      </c>
    </row>
    <row r="17" spans="1:52" x14ac:dyDescent="0.15">
      <c r="A17" s="265" t="s">
        <v>44</v>
      </c>
      <c r="B17" s="265"/>
      <c r="C17" s="265">
        <f>SUM(C14:C16)</f>
        <v>480</v>
      </c>
      <c r="D17" s="265">
        <f>SUM(D14:D16)</f>
        <v>301</v>
      </c>
      <c r="E17" s="265"/>
      <c r="F17" s="265">
        <f t="shared" ref="F17:J17" si="9">SUM(F14:F16)</f>
        <v>3473</v>
      </c>
      <c r="G17" s="265"/>
      <c r="H17" s="265">
        <f t="shared" si="9"/>
        <v>20</v>
      </c>
      <c r="I17" s="265"/>
      <c r="J17" s="265">
        <f t="shared" si="9"/>
        <v>12</v>
      </c>
      <c r="K17" s="265"/>
      <c r="L17" s="261"/>
      <c r="M17" s="265">
        <f>SUM(M14:M16)</f>
        <v>140</v>
      </c>
      <c r="N17" s="265">
        <f>SUM(N14:N16)</f>
        <v>1010</v>
      </c>
      <c r="O17" s="265"/>
      <c r="P17" s="265">
        <f>SUM(P14:P16)</f>
        <v>9</v>
      </c>
      <c r="Q17" s="265"/>
      <c r="R17" s="265"/>
      <c r="S17" s="272">
        <f>S14+S15+S16</f>
        <v>1</v>
      </c>
      <c r="T17" s="273">
        <f>C17/(C17+M17)</f>
        <v>0.77419354838709675</v>
      </c>
      <c r="U17" s="273">
        <f>M17/(M17+C17)</f>
        <v>0.22580645161290322</v>
      </c>
      <c r="V17" s="269"/>
      <c r="W17" s="268"/>
      <c r="X17" s="268"/>
      <c r="Y17" s="268"/>
      <c r="Z17" s="268"/>
      <c r="AC17" s="265" t="s">
        <v>44</v>
      </c>
      <c r="AD17" s="265"/>
      <c r="AE17" s="265">
        <f>SUM(AE14:AE16)</f>
        <v>583</v>
      </c>
      <c r="AF17" s="265">
        <f>SUM(AF14:AF16)</f>
        <v>378</v>
      </c>
      <c r="AG17" s="265"/>
      <c r="AH17" s="265">
        <f t="shared" ref="AH17" si="10">SUM(AH14:AH16)</f>
        <v>4072</v>
      </c>
      <c r="AI17" s="265"/>
      <c r="AJ17" s="265">
        <f t="shared" ref="AJ17" si="11">SUM(AJ14:AJ16)</f>
        <v>27</v>
      </c>
      <c r="AK17" s="265"/>
      <c r="AL17" s="265">
        <f t="shared" ref="AL17" si="12">SUM(AL14:AL16)</f>
        <v>11</v>
      </c>
      <c r="AM17" s="265"/>
      <c r="AN17" s="261"/>
      <c r="AO17" s="265">
        <f>SUM(AO14:AO16)</f>
        <v>100</v>
      </c>
      <c r="AP17" s="265">
        <f>SUM(AP14:AP16)</f>
        <v>590</v>
      </c>
      <c r="AQ17" s="265"/>
      <c r="AR17" s="265">
        <f>SUM(AR14:AR16)</f>
        <v>5</v>
      </c>
      <c r="AS17" s="265"/>
      <c r="AT17" s="265"/>
      <c r="AU17" s="272" t="e">
        <f>AU14+AU15+AU16</f>
        <v>#DIV/0!</v>
      </c>
      <c r="AV17" s="273">
        <f>AE17/(AE17+AO17)</f>
        <v>0.85358711566617862</v>
      </c>
      <c r="AW17" s="273">
        <f>AO17/(AO17+AE17)</f>
        <v>0.14641288433382138</v>
      </c>
      <c r="AX17" s="269"/>
      <c r="AY17" s="268"/>
      <c r="AZ17" s="268"/>
    </row>
    <row r="18" spans="1:52" x14ac:dyDescent="0.15">
      <c r="B18" s="268"/>
      <c r="C18" s="268"/>
      <c r="D18" s="274"/>
      <c r="E18" s="268"/>
      <c r="F18" s="275"/>
      <c r="G18" s="268"/>
      <c r="H18" s="276"/>
      <c r="I18" s="268"/>
      <c r="J18" s="276"/>
      <c r="K18" s="268"/>
      <c r="L18" s="268"/>
      <c r="M18" s="268"/>
      <c r="N18" s="268"/>
      <c r="O18" s="268"/>
      <c r="P18" s="268"/>
      <c r="Q18" s="268"/>
      <c r="R18" s="268"/>
      <c r="AD18" s="268"/>
      <c r="AE18" s="268"/>
      <c r="AF18" s="274"/>
      <c r="AG18" s="268"/>
      <c r="AH18" s="275"/>
      <c r="AI18" s="268"/>
      <c r="AJ18" s="276"/>
      <c r="AK18" s="268"/>
      <c r="AL18" s="276"/>
      <c r="AM18" s="268"/>
      <c r="AN18" s="268"/>
      <c r="AO18" s="268"/>
      <c r="AP18" s="268"/>
      <c r="AQ18" s="268"/>
      <c r="AR18" s="268"/>
      <c r="AS18" s="268"/>
      <c r="AT18" s="268"/>
    </row>
    <row r="19" spans="1:52" x14ac:dyDescent="0.15">
      <c r="B19" s="268"/>
      <c r="C19" s="268"/>
      <c r="D19" s="274"/>
      <c r="E19" s="268"/>
      <c r="F19" s="275"/>
      <c r="G19" s="268"/>
      <c r="H19" s="276"/>
      <c r="I19" s="268"/>
      <c r="J19" s="276"/>
      <c r="K19" s="268"/>
      <c r="L19" s="268"/>
      <c r="M19" s="268"/>
      <c r="N19" s="268"/>
      <c r="O19" s="268"/>
      <c r="P19" s="268"/>
      <c r="Q19" s="268"/>
      <c r="R19" s="268"/>
      <c r="AD19" s="268"/>
      <c r="AE19" s="268"/>
      <c r="AF19" s="274"/>
      <c r="AG19" s="268"/>
      <c r="AH19" s="275"/>
      <c r="AI19" s="268"/>
      <c r="AJ19" s="276"/>
      <c r="AK19" s="268"/>
      <c r="AL19" s="276"/>
      <c r="AM19" s="268"/>
      <c r="AN19" s="268"/>
      <c r="AO19" s="268"/>
      <c r="AP19" s="268"/>
      <c r="AQ19" s="268"/>
      <c r="AR19" s="268"/>
      <c r="AS19" s="268"/>
      <c r="AT19" s="268"/>
    </row>
    <row r="20" spans="1:52" x14ac:dyDescent="0.15">
      <c r="A20" s="496" t="s">
        <v>49</v>
      </c>
      <c r="B20" s="496"/>
      <c r="C20" s="496"/>
      <c r="D20" s="496"/>
      <c r="E20" s="496"/>
      <c r="F20" s="496"/>
      <c r="G20" s="496"/>
      <c r="H20" s="496" t="s">
        <v>52</v>
      </c>
      <c r="I20" s="502"/>
      <c r="J20" s="502"/>
      <c r="K20" s="502"/>
      <c r="L20" s="502"/>
      <c r="M20" s="502"/>
      <c r="N20" s="268"/>
      <c r="O20" s="268"/>
      <c r="R20" s="496" t="s">
        <v>50</v>
      </c>
      <c r="S20" s="496"/>
      <c r="T20" s="496"/>
      <c r="V20" s="496" t="s">
        <v>51</v>
      </c>
      <c r="W20" s="496"/>
      <c r="X20" s="260"/>
      <c r="Y20" s="260"/>
      <c r="Z20" s="260"/>
      <c r="AA20" s="260"/>
      <c r="AC20" s="496" t="s">
        <v>49</v>
      </c>
      <c r="AD20" s="496"/>
      <c r="AE20" s="496"/>
      <c r="AF20" s="496"/>
      <c r="AG20" s="496"/>
      <c r="AH20" s="496"/>
      <c r="AI20" s="496"/>
      <c r="AJ20" s="496" t="s">
        <v>52</v>
      </c>
      <c r="AK20" s="502"/>
      <c r="AL20" s="502"/>
      <c r="AM20" s="502"/>
      <c r="AN20" s="502"/>
      <c r="AO20" s="502"/>
      <c r="AP20" s="268"/>
      <c r="AQ20" s="268"/>
      <c r="AT20" s="496" t="s">
        <v>50</v>
      </c>
      <c r="AU20" s="496"/>
      <c r="AV20" s="496"/>
      <c r="AX20" s="496" t="s">
        <v>51</v>
      </c>
      <c r="AY20" s="496"/>
      <c r="AZ20" s="260"/>
    </row>
    <row r="21" spans="1:52" x14ac:dyDescent="0.15">
      <c r="A21" s="265" t="s">
        <v>16</v>
      </c>
      <c r="B21" s="265" t="s">
        <v>66</v>
      </c>
      <c r="C21" s="265" t="s">
        <v>1</v>
      </c>
      <c r="D21" s="265" t="s">
        <v>4</v>
      </c>
      <c r="E21" s="265" t="s">
        <v>5</v>
      </c>
      <c r="F21" s="265" t="s">
        <v>6</v>
      </c>
      <c r="G21" s="265" t="s">
        <v>7</v>
      </c>
      <c r="I21" s="265" t="s">
        <v>34</v>
      </c>
      <c r="J21" s="265" t="s">
        <v>17</v>
      </c>
      <c r="K21" s="265" t="s">
        <v>18</v>
      </c>
      <c r="L21" s="265" t="s">
        <v>19</v>
      </c>
      <c r="M21" s="265" t="s">
        <v>20</v>
      </c>
      <c r="N21" s="265" t="s">
        <v>6</v>
      </c>
      <c r="O21" s="265" t="s">
        <v>53</v>
      </c>
      <c r="R21" s="265" t="s">
        <v>16</v>
      </c>
      <c r="S21" s="265" t="s">
        <v>47</v>
      </c>
      <c r="T21" s="265" t="s">
        <v>45</v>
      </c>
      <c r="U21" s="265" t="s">
        <v>46</v>
      </c>
      <c r="W21" s="265" t="s">
        <v>14</v>
      </c>
      <c r="X21" s="265" t="s">
        <v>21</v>
      </c>
      <c r="Y21" s="265"/>
      <c r="Z21" s="265"/>
      <c r="AA21" s="265"/>
      <c r="AB21" s="265"/>
      <c r="AC21" s="265" t="s">
        <v>16</v>
      </c>
      <c r="AD21" s="265" t="s">
        <v>66</v>
      </c>
      <c r="AE21" s="265" t="s">
        <v>1</v>
      </c>
      <c r="AF21" s="265" t="s">
        <v>4</v>
      </c>
      <c r="AG21" s="265" t="s">
        <v>5</v>
      </c>
      <c r="AH21" s="265" t="s">
        <v>6</v>
      </c>
      <c r="AI21" s="265" t="s">
        <v>7</v>
      </c>
      <c r="AK21" s="265" t="s">
        <v>34</v>
      </c>
      <c r="AL21" s="265" t="s">
        <v>17</v>
      </c>
      <c r="AM21" s="265" t="s">
        <v>18</v>
      </c>
      <c r="AN21" s="265" t="s">
        <v>19</v>
      </c>
      <c r="AO21" s="265" t="s">
        <v>20</v>
      </c>
      <c r="AP21" s="265" t="s">
        <v>6</v>
      </c>
      <c r="AQ21" s="265" t="s">
        <v>53</v>
      </c>
      <c r="AU21" s="265" t="s">
        <v>47</v>
      </c>
      <c r="AV21" s="265" t="s">
        <v>45</v>
      </c>
      <c r="AW21" s="265" t="s">
        <v>46</v>
      </c>
      <c r="AY21" s="265" t="s">
        <v>14</v>
      </c>
      <c r="AZ21" s="265" t="s">
        <v>21</v>
      </c>
    </row>
    <row r="22" spans="1:52" x14ac:dyDescent="0.15">
      <c r="A22" s="258" t="s">
        <v>2149</v>
      </c>
      <c r="B22" s="277">
        <v>16</v>
      </c>
      <c r="C22" s="266">
        <v>170</v>
      </c>
      <c r="D22" s="266">
        <v>680</v>
      </c>
      <c r="E22" s="266">
        <f>D22/C22</f>
        <v>4</v>
      </c>
      <c r="F22" s="266">
        <v>5</v>
      </c>
      <c r="G22" s="264">
        <f>F22/C22</f>
        <v>2.9411764705882353E-2</v>
      </c>
      <c r="I22" s="264">
        <f>K22/J22</f>
        <v>0.55555555555555558</v>
      </c>
      <c r="J22" s="266">
        <v>18</v>
      </c>
      <c r="K22" s="266">
        <v>10</v>
      </c>
      <c r="L22" s="266">
        <v>60</v>
      </c>
      <c r="M22" s="266">
        <f>L22/K22</f>
        <v>6</v>
      </c>
      <c r="N22" s="266">
        <v>0</v>
      </c>
      <c r="O22" s="264">
        <f>N22/K22</f>
        <v>0</v>
      </c>
      <c r="R22" s="258" t="s">
        <v>2148</v>
      </c>
      <c r="S22" s="264">
        <f>(C22+J22)/($C$27+$J$27+$M$17+$D$17+$K$38+$K$47)</f>
        <v>0.20346320346320346</v>
      </c>
      <c r="T22" s="264">
        <f>J22/($J$27+$E$38+$E$47)</f>
        <v>5.5900621118012424E-2</v>
      </c>
      <c r="U22" s="264">
        <f>C22/($C$27+$M$17+$K$38+$K$47)</f>
        <v>0.302491103202847</v>
      </c>
      <c r="W22" s="266">
        <f>(D22*0.1)+(F22*6)+(L22*0.1)+(N22*6)</f>
        <v>104</v>
      </c>
      <c r="X22" s="266">
        <f>(D22*0.1)+(F22*6)+(K22*1)+(L22*0.1)+(N22*6)</f>
        <v>114</v>
      </c>
      <c r="Y22" s="268"/>
      <c r="Z22" s="268"/>
      <c r="AA22" s="268"/>
      <c r="AB22" s="268"/>
      <c r="AC22" s="258" t="s">
        <v>69</v>
      </c>
      <c r="AD22" s="258"/>
      <c r="AE22" s="266">
        <v>200</v>
      </c>
      <c r="AF22" s="266">
        <v>1040</v>
      </c>
      <c r="AG22" s="266">
        <f>AF22/AE22</f>
        <v>5.2</v>
      </c>
      <c r="AH22" s="266">
        <v>7</v>
      </c>
      <c r="AI22" s="264">
        <f>AH22/AE22</f>
        <v>3.5000000000000003E-2</v>
      </c>
      <c r="AK22" s="264">
        <f>AM22/AL22</f>
        <v>0.8</v>
      </c>
      <c r="AL22" s="266">
        <v>70</v>
      </c>
      <c r="AM22" s="266">
        <v>56</v>
      </c>
      <c r="AN22" s="266">
        <v>364</v>
      </c>
      <c r="AO22" s="266">
        <f>AN22/AM22</f>
        <v>6.5</v>
      </c>
      <c r="AP22" s="266">
        <v>2</v>
      </c>
      <c r="AQ22" s="264">
        <f>AP22/AM22</f>
        <v>3.5714285714285712E-2</v>
      </c>
      <c r="AU22" s="264" t="e">
        <f>(#REF!+AL22)/(#REF!+AL25)</f>
        <v>#REF!</v>
      </c>
      <c r="AV22" s="264" t="e">
        <f>#REF!/(AL22+#REF!)</f>
        <v>#REF!</v>
      </c>
      <c r="AW22" s="264" t="e">
        <f>AL22/(#REF!+AL22)</f>
        <v>#REF!</v>
      </c>
      <c r="AY22" s="266" t="e">
        <f>(#REF!*0.1)+(AE22*6)+(AK22*0.1)+(AM22*6)</f>
        <v>#REF!</v>
      </c>
      <c r="AZ22" s="266" t="e">
        <f>(#REF!*0.1)+(AE22*6)+(AJ22*1)+(AK22*0.1)+(AM22*6)</f>
        <v>#REF!</v>
      </c>
    </row>
    <row r="23" spans="1:52" x14ac:dyDescent="0.15">
      <c r="A23" s="258" t="s">
        <v>886</v>
      </c>
      <c r="B23" s="277">
        <v>16</v>
      </c>
      <c r="C23" s="266">
        <v>125</v>
      </c>
      <c r="D23" s="266">
        <v>700</v>
      </c>
      <c r="E23" s="266">
        <f>D23/C23</f>
        <v>5.6</v>
      </c>
      <c r="F23" s="266">
        <v>5</v>
      </c>
      <c r="G23" s="264">
        <f>F23/C23</f>
        <v>0.04</v>
      </c>
      <c r="I23" s="264">
        <f t="shared" ref="I23:I26" si="13">K23/J23</f>
        <v>0.75</v>
      </c>
      <c r="J23" s="266">
        <v>20</v>
      </c>
      <c r="K23" s="266">
        <v>15</v>
      </c>
      <c r="L23" s="266">
        <v>90</v>
      </c>
      <c r="M23" s="266">
        <f>L23/K23</f>
        <v>6</v>
      </c>
      <c r="N23" s="266">
        <v>1</v>
      </c>
      <c r="O23" s="264">
        <f t="shared" ref="O23:O26" si="14">N23/K23</f>
        <v>6.6666666666666666E-2</v>
      </c>
      <c r="R23" s="258" t="s">
        <v>149</v>
      </c>
      <c r="S23" s="264">
        <f t="shared" ref="S23:S26" si="15">(C23+J23)/($C$27+$J$27+$M$17+$D$17+$K$38+$K$47)</f>
        <v>0.15692640692640691</v>
      </c>
      <c r="T23" s="264">
        <f t="shared" ref="T23:T26" si="16">J23/($J$27+$E$38+$E$47)</f>
        <v>6.2111801242236024E-2</v>
      </c>
      <c r="U23" s="264">
        <f t="shared" ref="U23:U26" si="17">C23/($C$27+$M$17+$K$38+$K$47)</f>
        <v>0.22241992882562278</v>
      </c>
      <c r="W23" s="266">
        <f t="shared" ref="W23:W26" si="18">(D23*0.1)+(F23*6)+(L23*0.1)+(N23*6)</f>
        <v>115</v>
      </c>
      <c r="X23" s="266">
        <f t="shared" ref="X23:X26" si="19">(D23*0.1)+(F23*6)+(K23*1)+(L23*0.1)+(N23*6)</f>
        <v>130</v>
      </c>
      <c r="Y23" s="268"/>
      <c r="Z23" s="268"/>
      <c r="AA23" s="268"/>
      <c r="AB23" s="268"/>
      <c r="AC23" s="258" t="s">
        <v>22</v>
      </c>
      <c r="AD23" s="258"/>
      <c r="AE23" s="266">
        <v>96</v>
      </c>
      <c r="AF23" s="266">
        <v>445</v>
      </c>
      <c r="AG23" s="266">
        <f>AF23/AE23</f>
        <v>4.635416666666667</v>
      </c>
      <c r="AH23" s="266">
        <v>6</v>
      </c>
      <c r="AI23" s="264">
        <f>AH23/AE23</f>
        <v>6.25E-2</v>
      </c>
      <c r="AK23" s="264">
        <f t="shared" ref="AK23:AK26" si="20">AM23/AL23</f>
        <v>0.58333333333333337</v>
      </c>
      <c r="AL23" s="266">
        <v>24</v>
      </c>
      <c r="AM23" s="266">
        <v>14</v>
      </c>
      <c r="AN23" s="266">
        <v>110</v>
      </c>
      <c r="AO23" s="266">
        <f>AN23/AM23</f>
        <v>7.8571428571428568</v>
      </c>
      <c r="AP23" s="266">
        <v>2</v>
      </c>
      <c r="AQ23" s="264">
        <f t="shared" ref="AQ23:AQ26" si="21">AP23/AM23</f>
        <v>0.14285714285714285</v>
      </c>
      <c r="AU23" s="264" t="e">
        <f>(#REF!+AL23)/(#REF!+AL26)</f>
        <v>#REF!</v>
      </c>
      <c r="AV23" s="264" t="e">
        <f>#REF!/(AL23+#REF!)</f>
        <v>#REF!</v>
      </c>
      <c r="AW23" s="264" t="e">
        <f>AL23/(#REF!+AL23)</f>
        <v>#REF!</v>
      </c>
      <c r="AY23" s="266" t="e">
        <f>(#REF!*0.1)+(AE23*6)+(AK23*0.1)+(AM23*6)</f>
        <v>#REF!</v>
      </c>
      <c r="AZ23" s="266" t="e">
        <f>(#REF!*0.1)+(AE23*6)+(AJ23*1)+(AK23*0.1)+(AM23*6)</f>
        <v>#REF!</v>
      </c>
    </row>
    <row r="24" spans="1:52" x14ac:dyDescent="0.15">
      <c r="A24" s="258" t="s">
        <v>2410</v>
      </c>
      <c r="B24" s="277">
        <v>11</v>
      </c>
      <c r="C24" s="266">
        <v>78</v>
      </c>
      <c r="D24" s="266">
        <v>380</v>
      </c>
      <c r="E24" s="266">
        <f>D24/C24</f>
        <v>4.8717948717948714</v>
      </c>
      <c r="F24" s="266">
        <v>2</v>
      </c>
      <c r="G24" s="264">
        <f>F24/C24</f>
        <v>2.564102564102564E-2</v>
      </c>
      <c r="I24" s="264">
        <f t="shared" si="13"/>
        <v>0.66666666666666663</v>
      </c>
      <c r="J24" s="266">
        <v>15</v>
      </c>
      <c r="K24" s="266">
        <v>10</v>
      </c>
      <c r="L24" s="266">
        <v>60</v>
      </c>
      <c r="M24" s="266">
        <f>L24/K24</f>
        <v>6</v>
      </c>
      <c r="N24" s="266">
        <v>1</v>
      </c>
      <c r="O24" s="264">
        <f t="shared" si="14"/>
        <v>0.1</v>
      </c>
      <c r="R24" s="258" t="s">
        <v>2411</v>
      </c>
      <c r="S24" s="264">
        <f t="shared" si="15"/>
        <v>0.10064935064935066</v>
      </c>
      <c r="T24" s="264">
        <f t="shared" si="16"/>
        <v>4.6583850931677016E-2</v>
      </c>
      <c r="U24" s="264">
        <f t="shared" si="17"/>
        <v>0.13879003558718861</v>
      </c>
      <c r="W24" s="266">
        <f t="shared" si="18"/>
        <v>62</v>
      </c>
      <c r="X24" s="266">
        <f t="shared" si="19"/>
        <v>72</v>
      </c>
      <c r="Y24" s="268"/>
      <c r="Z24" s="268"/>
      <c r="AA24" s="268"/>
      <c r="AB24" s="268"/>
      <c r="AC24" s="258" t="s">
        <v>23</v>
      </c>
      <c r="AD24" s="258"/>
      <c r="AE24" s="266">
        <v>8</v>
      </c>
      <c r="AF24" s="266">
        <v>28</v>
      </c>
      <c r="AG24" s="266">
        <f>AF24/AE24</f>
        <v>3.5</v>
      </c>
      <c r="AH24" s="266">
        <v>0</v>
      </c>
      <c r="AI24" s="264">
        <f>AH24/AE24</f>
        <v>0</v>
      </c>
      <c r="AK24" s="264">
        <f t="shared" si="20"/>
        <v>0.5</v>
      </c>
      <c r="AL24" s="266">
        <v>4</v>
      </c>
      <c r="AM24" s="266">
        <v>2</v>
      </c>
      <c r="AN24" s="266">
        <v>17</v>
      </c>
      <c r="AO24" s="266">
        <f>AN24/AM24</f>
        <v>8.5</v>
      </c>
      <c r="AP24" s="266">
        <v>0</v>
      </c>
      <c r="AQ24" s="264">
        <f t="shared" si="21"/>
        <v>0</v>
      </c>
      <c r="AU24" s="264" t="e">
        <f>(#REF!+AL24)/(#REF!+AK30)</f>
        <v>#REF!</v>
      </c>
      <c r="AV24" s="264" t="e">
        <f>#REF!/(AL24+#REF!)</f>
        <v>#REF!</v>
      </c>
      <c r="AW24" s="264" t="e">
        <f>AL24/(#REF!+AL24)</f>
        <v>#REF!</v>
      </c>
      <c r="AY24" s="266" t="e">
        <f>(#REF!*0.1)+(AE24*6)+(AK24*0.1)+(AM24*6)</f>
        <v>#REF!</v>
      </c>
      <c r="AZ24" s="266" t="e">
        <f>(#REF!*0.1)+(AE24*6)+(AJ24*1)+(AK24*0.1)+(AM24*6)</f>
        <v>#REF!</v>
      </c>
    </row>
    <row r="25" spans="1:52" x14ac:dyDescent="0.15">
      <c r="A25" s="258" t="s">
        <v>1063</v>
      </c>
      <c r="B25" s="277"/>
      <c r="C25" s="266"/>
      <c r="D25" s="266"/>
      <c r="E25" s="266" t="e">
        <f>D25/C25</f>
        <v>#DIV/0!</v>
      </c>
      <c r="F25" s="266">
        <v>0</v>
      </c>
      <c r="G25" s="264" t="e">
        <f>F25/C25</f>
        <v>#DIV/0!</v>
      </c>
      <c r="I25" s="264" t="e">
        <f t="shared" si="13"/>
        <v>#DIV/0!</v>
      </c>
      <c r="J25" s="266"/>
      <c r="K25" s="266"/>
      <c r="L25" s="266"/>
      <c r="M25" s="266" t="e">
        <f>L25/K25</f>
        <v>#DIV/0!</v>
      </c>
      <c r="N25" s="266">
        <v>0</v>
      </c>
      <c r="O25" s="264" t="e">
        <f t="shared" si="14"/>
        <v>#DIV/0!</v>
      </c>
      <c r="R25" s="258" t="s">
        <v>1035</v>
      </c>
      <c r="S25" s="264">
        <f t="shared" si="15"/>
        <v>0</v>
      </c>
      <c r="T25" s="264">
        <f t="shared" si="16"/>
        <v>0</v>
      </c>
      <c r="U25" s="264">
        <f t="shared" si="17"/>
        <v>0</v>
      </c>
      <c r="W25" s="266">
        <f t="shared" si="18"/>
        <v>0</v>
      </c>
      <c r="X25" s="266">
        <f t="shared" si="19"/>
        <v>0</v>
      </c>
      <c r="Y25" s="268"/>
      <c r="Z25" s="268"/>
      <c r="AA25" s="268"/>
      <c r="AB25" s="268"/>
      <c r="AC25" s="258" t="s">
        <v>24</v>
      </c>
      <c r="AD25" s="258"/>
      <c r="AE25" s="266"/>
      <c r="AF25" s="266"/>
      <c r="AG25" s="266" t="e">
        <f>AF25/AE25</f>
        <v>#DIV/0!</v>
      </c>
      <c r="AH25" s="266">
        <v>0</v>
      </c>
      <c r="AI25" s="264" t="e">
        <f>AH25/AE25</f>
        <v>#DIV/0!</v>
      </c>
      <c r="AK25" s="264" t="e">
        <f t="shared" si="20"/>
        <v>#DIV/0!</v>
      </c>
      <c r="AL25" s="266"/>
      <c r="AM25" s="266"/>
      <c r="AN25" s="266"/>
      <c r="AO25" s="266" t="e">
        <f>AN25/AM25</f>
        <v>#DIV/0!</v>
      </c>
      <c r="AP25" s="266">
        <v>0</v>
      </c>
      <c r="AQ25" s="264" t="e">
        <f t="shared" si="21"/>
        <v>#DIV/0!</v>
      </c>
      <c r="AU25" s="264" t="e">
        <f>(#REF!+AL25)/(#REF!+AL31)</f>
        <v>#REF!</v>
      </c>
      <c r="AV25" s="264" t="e">
        <f>#REF!/(AL25+#REF!)</f>
        <v>#REF!</v>
      </c>
      <c r="AW25" s="264" t="e">
        <f>AL25/(#REF!+AL25)</f>
        <v>#REF!</v>
      </c>
      <c r="AY25" s="266" t="e">
        <f>(#REF!*0.1)+(AE25*6)+(AK25*0.1)+(AM25*6)</f>
        <v>#REF!</v>
      </c>
      <c r="AZ25" s="266" t="e">
        <f>(#REF!*0.1)+(AE25*6)+(AJ25*1)+(AK25*0.1)+(AM25*6)</f>
        <v>#REF!</v>
      </c>
    </row>
    <row r="26" spans="1:52" x14ac:dyDescent="0.15">
      <c r="A26" s="258" t="s">
        <v>2150</v>
      </c>
      <c r="B26" s="277">
        <v>7</v>
      </c>
      <c r="C26" s="266">
        <v>24</v>
      </c>
      <c r="D26" s="266">
        <v>84</v>
      </c>
      <c r="E26" s="266">
        <f>D26/C26</f>
        <v>3.5</v>
      </c>
      <c r="F26" s="266">
        <v>0</v>
      </c>
      <c r="G26" s="264">
        <f>F26/C26</f>
        <v>0</v>
      </c>
      <c r="I26" s="264">
        <f t="shared" si="13"/>
        <v>0.625</v>
      </c>
      <c r="J26" s="266">
        <v>8</v>
      </c>
      <c r="K26" s="266">
        <v>5</v>
      </c>
      <c r="L26" s="266">
        <v>44</v>
      </c>
      <c r="M26" s="266">
        <f>L26/K26</f>
        <v>8.8000000000000007</v>
      </c>
      <c r="N26" s="266">
        <v>0</v>
      </c>
      <c r="O26" s="264">
        <f t="shared" si="14"/>
        <v>0</v>
      </c>
      <c r="R26" s="258" t="s">
        <v>2151</v>
      </c>
      <c r="S26" s="264">
        <f t="shared" si="15"/>
        <v>3.4632034632034632E-2</v>
      </c>
      <c r="T26" s="264">
        <f t="shared" si="16"/>
        <v>2.4844720496894408E-2</v>
      </c>
      <c r="U26" s="264">
        <f t="shared" si="17"/>
        <v>4.2704626334519574E-2</v>
      </c>
      <c r="W26" s="266">
        <f t="shared" si="18"/>
        <v>12.8</v>
      </c>
      <c r="X26" s="266">
        <f t="shared" si="19"/>
        <v>17.8</v>
      </c>
      <c r="Y26" s="268"/>
      <c r="Z26" s="268"/>
      <c r="AA26" s="268"/>
      <c r="AB26" s="268"/>
      <c r="AC26" s="258" t="s">
        <v>70</v>
      </c>
      <c r="AD26" s="258"/>
      <c r="AE26" s="266"/>
      <c r="AF26" s="266"/>
      <c r="AG26" s="266" t="e">
        <f>AF26/AE26</f>
        <v>#DIV/0!</v>
      </c>
      <c r="AH26" s="266"/>
      <c r="AI26" s="264" t="e">
        <f>AH26/AE26</f>
        <v>#DIV/0!</v>
      </c>
      <c r="AK26" s="264" t="e">
        <f t="shared" si="20"/>
        <v>#DIV/0!</v>
      </c>
      <c r="AL26" s="266"/>
      <c r="AM26" s="266"/>
      <c r="AN26" s="266"/>
      <c r="AO26" s="266"/>
      <c r="AP26" s="266">
        <f>(AF26*0.1)+(AH26*6)+(AM26*0.1)+(AO26*6)</f>
        <v>0</v>
      </c>
      <c r="AQ26" s="264" t="e">
        <f t="shared" si="21"/>
        <v>#DIV/0!</v>
      </c>
      <c r="AU26" s="264" t="e">
        <f>(#REF!+AL26)/(#REF!+AL32)</f>
        <v>#REF!</v>
      </c>
      <c r="AV26" s="264" t="e">
        <f>#REF!/(AL26+#REF!)</f>
        <v>#REF!</v>
      </c>
      <c r="AW26" s="264" t="e">
        <f>AL26/(#REF!+AL26)</f>
        <v>#REF!</v>
      </c>
      <c r="AY26" s="266" t="e">
        <f>(#REF!*0.1)+(AE26*6)+(AI26*1)+(AJ26*0.1)+(AL26*6)</f>
        <v>#REF!</v>
      </c>
      <c r="AZ26" s="266" t="e">
        <f>(#REF!*0.1)+(AE26*6)+(AJ26*1)+(AK26*0.1)+(AM26*6)</f>
        <v>#REF!</v>
      </c>
    </row>
    <row r="27" spans="1:52" x14ac:dyDescent="0.15">
      <c r="A27" s="265" t="s">
        <v>44</v>
      </c>
      <c r="B27" s="265"/>
      <c r="C27" s="265">
        <f>SUM(C22:C26)</f>
        <v>397</v>
      </c>
      <c r="D27" s="265">
        <f t="shared" ref="D27:F27" si="22">SUM(D22:D26)</f>
        <v>1844</v>
      </c>
      <c r="E27" s="265"/>
      <c r="F27" s="265">
        <f t="shared" si="22"/>
        <v>12</v>
      </c>
      <c r="G27" s="265"/>
      <c r="H27" s="265"/>
      <c r="I27" s="265"/>
      <c r="J27" s="265">
        <f>SUM(J22:J26)</f>
        <v>61</v>
      </c>
      <c r="K27" s="265">
        <f t="shared" ref="K27:N27" si="23">SUM(K22:K26)</f>
        <v>40</v>
      </c>
      <c r="L27" s="265">
        <f t="shared" si="23"/>
        <v>254</v>
      </c>
      <c r="M27" s="265"/>
      <c r="N27" s="265">
        <f t="shared" si="23"/>
        <v>2</v>
      </c>
      <c r="O27" s="265"/>
      <c r="AC27" s="265" t="s">
        <v>44</v>
      </c>
      <c r="AD27" s="265"/>
      <c r="AE27" s="265">
        <f>SUM(AE22:AE26)</f>
        <v>304</v>
      </c>
      <c r="AF27" s="265">
        <f t="shared" ref="AF27" si="24">SUM(AF22:AF26)</f>
        <v>1513</v>
      </c>
      <c r="AG27" s="265"/>
      <c r="AH27" s="265">
        <f t="shared" ref="AH27" si="25">SUM(AH22:AH26)</f>
        <v>13</v>
      </c>
      <c r="AI27" s="265"/>
      <c r="AJ27" s="265"/>
      <c r="AK27" s="265"/>
      <c r="AL27" s="265">
        <f>SUM(AL22:AL26)</f>
        <v>98</v>
      </c>
      <c r="AM27" s="265">
        <f t="shared" ref="AM27:AN27" si="26">SUM(AM22:AM26)</f>
        <v>72</v>
      </c>
      <c r="AN27" s="265">
        <f t="shared" si="26"/>
        <v>491</v>
      </c>
      <c r="AO27" s="265"/>
      <c r="AP27" s="265">
        <f t="shared" ref="AP27" si="27">SUM(AP22:AP26)</f>
        <v>4</v>
      </c>
      <c r="AQ27" s="265"/>
    </row>
    <row r="28" spans="1:52" x14ac:dyDescent="0.15">
      <c r="A28" s="265"/>
      <c r="B28" s="268"/>
      <c r="C28" s="268"/>
      <c r="D28" s="268"/>
      <c r="E28" s="268"/>
      <c r="F28" s="268"/>
      <c r="G28" s="268"/>
      <c r="H28" s="265"/>
      <c r="I28" s="268"/>
      <c r="J28" s="268"/>
      <c r="K28" s="268"/>
      <c r="L28" s="268"/>
      <c r="M28" s="268"/>
      <c r="N28" s="268"/>
      <c r="AC28" s="265"/>
      <c r="AD28" s="268"/>
      <c r="AE28" s="268"/>
      <c r="AF28" s="268"/>
      <c r="AG28" s="268"/>
      <c r="AH28" s="268"/>
      <c r="AI28" s="268"/>
      <c r="AJ28" s="265"/>
      <c r="AK28" s="268"/>
      <c r="AL28" s="268"/>
      <c r="AM28" s="268"/>
      <c r="AN28" s="268"/>
      <c r="AO28" s="268"/>
      <c r="AP28" s="268"/>
    </row>
    <row r="29" spans="1:52" x14ac:dyDescent="0.15">
      <c r="B29" s="268"/>
      <c r="C29" s="268"/>
      <c r="D29" s="268"/>
      <c r="E29" s="268"/>
      <c r="F29" s="268"/>
      <c r="G29" s="268"/>
      <c r="H29" s="268"/>
      <c r="I29" s="268"/>
      <c r="J29" s="268"/>
      <c r="K29" s="268"/>
      <c r="L29" s="268"/>
      <c r="M29" s="268"/>
      <c r="AD29" s="268"/>
      <c r="AE29" s="268"/>
      <c r="AF29" s="268"/>
      <c r="AG29" s="268"/>
      <c r="AH29" s="268"/>
      <c r="AI29" s="268"/>
      <c r="AJ29" s="268"/>
      <c r="AK29" s="268"/>
      <c r="AL29" s="268"/>
      <c r="AM29" s="268"/>
      <c r="AN29" s="268"/>
      <c r="AO29" s="268"/>
    </row>
    <row r="30" spans="1:52" x14ac:dyDescent="0.15">
      <c r="A30" s="496" t="s">
        <v>52</v>
      </c>
      <c r="B30" s="496"/>
      <c r="C30" s="496"/>
      <c r="D30" s="496"/>
      <c r="E30" s="496"/>
      <c r="F30" s="496"/>
      <c r="G30" s="496"/>
      <c r="H30" s="268"/>
      <c r="I30" s="268"/>
      <c r="J30" s="496" t="s">
        <v>49</v>
      </c>
      <c r="K30" s="496"/>
      <c r="L30" s="496"/>
      <c r="M30" s="496"/>
      <c r="N30" s="496"/>
      <c r="R30" s="496" t="s">
        <v>50</v>
      </c>
      <c r="S30" s="496"/>
      <c r="T30" s="496"/>
      <c r="V30" s="496" t="s">
        <v>51</v>
      </c>
      <c r="W30" s="498"/>
      <c r="AC30" s="496" t="s">
        <v>52</v>
      </c>
      <c r="AD30" s="496"/>
      <c r="AE30" s="496"/>
      <c r="AF30" s="496"/>
      <c r="AG30" s="496"/>
      <c r="AH30" s="496"/>
      <c r="AI30" s="496"/>
      <c r="AJ30" s="268"/>
      <c r="AK30" s="268"/>
      <c r="AL30" s="496" t="s">
        <v>49</v>
      </c>
      <c r="AM30" s="496"/>
      <c r="AN30" s="496"/>
      <c r="AO30" s="496"/>
      <c r="AP30" s="496"/>
      <c r="AT30" s="496" t="s">
        <v>50</v>
      </c>
      <c r="AU30" s="496"/>
      <c r="AV30" s="496"/>
      <c r="AX30" s="496" t="s">
        <v>51</v>
      </c>
      <c r="AY30" s="498"/>
    </row>
    <row r="31" spans="1:52" x14ac:dyDescent="0.15">
      <c r="A31" s="265" t="s">
        <v>25</v>
      </c>
      <c r="B31" s="265" t="s">
        <v>66</v>
      </c>
      <c r="C31" s="265" t="s">
        <v>34</v>
      </c>
      <c r="D31" s="265" t="s">
        <v>17</v>
      </c>
      <c r="E31" s="265" t="s">
        <v>18</v>
      </c>
      <c r="F31" s="265" t="s">
        <v>19</v>
      </c>
      <c r="G31" s="265" t="s">
        <v>20</v>
      </c>
      <c r="H31" s="265" t="s">
        <v>6</v>
      </c>
      <c r="I31" s="265" t="s">
        <v>53</v>
      </c>
      <c r="K31" s="265" t="s">
        <v>10</v>
      </c>
      <c r="L31" s="265" t="s">
        <v>11</v>
      </c>
      <c r="M31" s="265" t="s">
        <v>12</v>
      </c>
      <c r="N31" s="265" t="s">
        <v>26</v>
      </c>
      <c r="O31" s="265" t="s">
        <v>7</v>
      </c>
      <c r="R31" s="265" t="s">
        <v>25</v>
      </c>
      <c r="S31" s="265" t="s">
        <v>47</v>
      </c>
      <c r="T31" s="265" t="s">
        <v>45</v>
      </c>
      <c r="U31" s="265" t="s">
        <v>46</v>
      </c>
      <c r="W31" s="265" t="s">
        <v>14</v>
      </c>
      <c r="X31" s="265" t="s">
        <v>21</v>
      </c>
      <c r="Y31" s="265"/>
      <c r="Z31" s="265"/>
      <c r="AC31" s="265" t="s">
        <v>25</v>
      </c>
      <c r="AD31" s="265" t="s">
        <v>66</v>
      </c>
      <c r="AE31" s="265" t="s">
        <v>34</v>
      </c>
      <c r="AF31" s="265" t="s">
        <v>17</v>
      </c>
      <c r="AG31" s="265" t="s">
        <v>18</v>
      </c>
      <c r="AH31" s="265" t="s">
        <v>19</v>
      </c>
      <c r="AI31" s="265" t="s">
        <v>20</v>
      </c>
      <c r="AJ31" s="265" t="s">
        <v>6</v>
      </c>
      <c r="AK31" s="265" t="s">
        <v>53</v>
      </c>
      <c r="AM31" s="265" t="s">
        <v>10</v>
      </c>
      <c r="AN31" s="265" t="s">
        <v>11</v>
      </c>
      <c r="AO31" s="265" t="s">
        <v>12</v>
      </c>
      <c r="AP31" s="265" t="s">
        <v>26</v>
      </c>
      <c r="AQ31" s="265" t="s">
        <v>7</v>
      </c>
      <c r="AU31" s="265" t="s">
        <v>47</v>
      </c>
      <c r="AV31" s="265" t="s">
        <v>45</v>
      </c>
      <c r="AW31" s="265" t="s">
        <v>46</v>
      </c>
      <c r="AY31" s="265" t="s">
        <v>14</v>
      </c>
      <c r="AZ31" s="265" t="s">
        <v>21</v>
      </c>
    </row>
    <row r="32" spans="1:52" x14ac:dyDescent="0.15">
      <c r="A32" s="258" t="s">
        <v>1389</v>
      </c>
      <c r="B32" s="266">
        <v>17</v>
      </c>
      <c r="C32" s="264">
        <f>E32/D32</f>
        <v>0.70270270270270274</v>
      </c>
      <c r="D32" s="266">
        <v>74</v>
      </c>
      <c r="E32" s="266">
        <v>52</v>
      </c>
      <c r="F32" s="266">
        <v>580</v>
      </c>
      <c r="G32" s="266">
        <f t="shared" ref="G32:G37" si="28">F32/E32</f>
        <v>11.153846153846153</v>
      </c>
      <c r="H32" s="266">
        <v>2</v>
      </c>
      <c r="I32" s="264">
        <f>H32/E32</f>
        <v>3.8461538461538464E-2</v>
      </c>
      <c r="K32" s="266">
        <v>2</v>
      </c>
      <c r="L32" s="266">
        <v>8</v>
      </c>
      <c r="M32" s="278">
        <f t="shared" ref="M32:M37" si="29">L32/K32</f>
        <v>4</v>
      </c>
      <c r="N32" s="266">
        <v>0</v>
      </c>
      <c r="O32" s="264">
        <f>N32/K32</f>
        <v>0</v>
      </c>
      <c r="R32" s="258" t="s">
        <v>150</v>
      </c>
      <c r="S32" s="279">
        <f>(D32+K32)/($C$27+$K$27+$M$17+$D$47+$K$47)</f>
        <v>0.10826210826210826</v>
      </c>
      <c r="T32" s="279">
        <f>D32/($D$17)</f>
        <v>0.24584717607973422</v>
      </c>
      <c r="U32" s="279">
        <f>K32/($M$17+$C$27+$K$38+$K$47)</f>
        <v>3.5587188612099642E-3</v>
      </c>
      <c r="W32" s="266">
        <f>(F32*0.1)+(H32*6)+(L32*0.1)+(N32*6)</f>
        <v>70.8</v>
      </c>
      <c r="X32" s="266">
        <f>(E32*1)+(F32*0.1)+(H32*6)+(L32*0.1)+(N32*6)</f>
        <v>122.8</v>
      </c>
      <c r="Y32" s="268"/>
      <c r="Z32" s="268"/>
      <c r="AC32" s="258" t="s">
        <v>71</v>
      </c>
      <c r="AD32" s="258"/>
      <c r="AE32" s="264">
        <f>AG32/AF32</f>
        <v>0.60747663551401865</v>
      </c>
      <c r="AF32" s="266">
        <v>107</v>
      </c>
      <c r="AG32" s="266">
        <v>65</v>
      </c>
      <c r="AH32" s="266">
        <v>710</v>
      </c>
      <c r="AI32" s="266">
        <f t="shared" ref="AI32:AI36" si="30">AH32/AG32</f>
        <v>10.923076923076923</v>
      </c>
      <c r="AJ32" s="266">
        <v>6</v>
      </c>
      <c r="AK32" s="264">
        <f>AJ32/AG32</f>
        <v>9.2307692307692313E-2</v>
      </c>
      <c r="AM32" s="266">
        <v>0</v>
      </c>
      <c r="AN32" s="266">
        <v>0</v>
      </c>
      <c r="AO32" s="278" t="e">
        <f t="shared" ref="AO32:AO37" si="31">AN32/AM32</f>
        <v>#DIV/0!</v>
      </c>
      <c r="AP32" s="266">
        <v>0</v>
      </c>
      <c r="AQ32" s="264" t="e">
        <f>AP32/AM32</f>
        <v>#DIV/0!</v>
      </c>
      <c r="AU32" s="279" t="e">
        <f>(#REF!+AJ32)/(#REF!+AJ35)</f>
        <v>#REF!</v>
      </c>
      <c r="AV32" s="279" t="e">
        <f>#REF!/(AJ32+#REF!)</f>
        <v>#REF!</v>
      </c>
      <c r="AW32" s="279" t="e">
        <f>AJ32/(#REF!+AJ32)</f>
        <v>#REF!</v>
      </c>
      <c r="AY32" s="266">
        <f>(AH32*0.1)+(AJ32*6)+(AN32*0.1)+(AP32*6)</f>
        <v>107</v>
      </c>
      <c r="AZ32" s="266">
        <f>(AG32*1)+(AH32*0.1)+(AJ32*6)+(AN32*0.1)+(AP32*6)</f>
        <v>172</v>
      </c>
    </row>
    <row r="33" spans="1:52" x14ac:dyDescent="0.15">
      <c r="A33" s="258" t="s">
        <v>2417</v>
      </c>
      <c r="B33" s="266">
        <v>8</v>
      </c>
      <c r="C33" s="264">
        <f t="shared" ref="C33:C37" si="32">E33/D33</f>
        <v>0.53333333333333333</v>
      </c>
      <c r="D33" s="266">
        <v>15</v>
      </c>
      <c r="E33" s="266">
        <v>8</v>
      </c>
      <c r="F33" s="266">
        <v>124</v>
      </c>
      <c r="G33" s="266">
        <f t="shared" si="28"/>
        <v>15.5</v>
      </c>
      <c r="H33" s="266">
        <v>1</v>
      </c>
      <c r="I33" s="264">
        <f t="shared" ref="I33:I37" si="33">H33/E33</f>
        <v>0.125</v>
      </c>
      <c r="K33" s="266">
        <v>9</v>
      </c>
      <c r="L33" s="266">
        <v>100</v>
      </c>
      <c r="M33" s="278">
        <f t="shared" si="29"/>
        <v>11.111111111111111</v>
      </c>
      <c r="N33" s="266">
        <v>1</v>
      </c>
      <c r="O33" s="264">
        <f t="shared" ref="O33:O37" si="34">N33/K33</f>
        <v>0.1111111111111111</v>
      </c>
      <c r="R33" s="258" t="s">
        <v>2418</v>
      </c>
      <c r="S33" s="279">
        <f t="shared" ref="S33:S37" si="35">(D33+K33)/($C$27+$K$27+$M$17+$D$47+$K$47)</f>
        <v>3.4188034188034191E-2</v>
      </c>
      <c r="T33" s="279">
        <f t="shared" ref="T33:T37" si="36">D33/($D$17)</f>
        <v>4.9833887043189369E-2</v>
      </c>
      <c r="U33" s="279">
        <f t="shared" ref="U33:U37" si="37">K33/($M$17+$C$27+$K$38+$K$47)</f>
        <v>1.601423487544484E-2</v>
      </c>
      <c r="W33" s="266">
        <f t="shared" ref="W33:W37" si="38">(F33*0.1)+(H33*6)+(L33*0.1)+(N33*6)</f>
        <v>34.4</v>
      </c>
      <c r="X33" s="266">
        <f t="shared" ref="X33:X37" si="39">(E33*1)+(F33*0.1)+(H33*6)+(L33*0.1)+(N33*6)</f>
        <v>42.4</v>
      </c>
      <c r="Y33" s="268"/>
      <c r="Z33" s="268"/>
      <c r="AC33" s="258" t="s">
        <v>27</v>
      </c>
      <c r="AD33" s="258"/>
      <c r="AE33" s="264">
        <f t="shared" ref="AE33:AE37" si="40">AG33/AF33</f>
        <v>0.6333333333333333</v>
      </c>
      <c r="AF33" s="266">
        <v>120</v>
      </c>
      <c r="AG33" s="266">
        <v>76</v>
      </c>
      <c r="AH33" s="266">
        <v>892</v>
      </c>
      <c r="AI33" s="266">
        <f t="shared" si="30"/>
        <v>11.736842105263158</v>
      </c>
      <c r="AJ33" s="266">
        <v>5</v>
      </c>
      <c r="AK33" s="264">
        <f t="shared" ref="AK33:AK37" si="41">AJ33/AG33</f>
        <v>6.5789473684210523E-2</v>
      </c>
      <c r="AM33" s="266">
        <v>12</v>
      </c>
      <c r="AN33" s="266">
        <v>108</v>
      </c>
      <c r="AO33" s="278">
        <f t="shared" si="31"/>
        <v>9</v>
      </c>
      <c r="AP33" s="266">
        <v>0</v>
      </c>
      <c r="AQ33" s="264">
        <f t="shared" ref="AQ33:AQ37" si="42">AP33/AM33</f>
        <v>0</v>
      </c>
      <c r="AU33" s="279" t="e">
        <f>(#REF!+AJ33)/(#REF!+AJ36)</f>
        <v>#REF!</v>
      </c>
      <c r="AV33" s="279" t="e">
        <f>#REF!/(AJ33+#REF!)</f>
        <v>#REF!</v>
      </c>
      <c r="AW33" s="279" t="e">
        <f>AJ33/(#REF!+AJ33)</f>
        <v>#REF!</v>
      </c>
      <c r="AY33" s="266">
        <f>(AH33*0.1)+(AJ33*6)+(AN33*0.1)+(AP33*6)</f>
        <v>130</v>
      </c>
      <c r="AZ33" s="266">
        <f>(AG33*1)+(AH33*0.1)+(AJ33*6)+(AN33*0.1)+(AP33*6)</f>
        <v>206</v>
      </c>
    </row>
    <row r="34" spans="1:52" x14ac:dyDescent="0.15">
      <c r="A34" s="258" t="s">
        <v>1452</v>
      </c>
      <c r="B34" s="266">
        <v>17</v>
      </c>
      <c r="C34" s="264">
        <f t="shared" si="32"/>
        <v>0.48333333333333334</v>
      </c>
      <c r="D34" s="266">
        <v>60</v>
      </c>
      <c r="E34" s="266">
        <v>29</v>
      </c>
      <c r="F34" s="266">
        <v>350</v>
      </c>
      <c r="G34" s="266">
        <f t="shared" si="28"/>
        <v>12.068965517241379</v>
      </c>
      <c r="H34" s="266">
        <v>2</v>
      </c>
      <c r="I34" s="264">
        <f t="shared" si="33"/>
        <v>6.8965517241379309E-2</v>
      </c>
      <c r="K34" s="266">
        <v>2</v>
      </c>
      <c r="L34" s="266">
        <v>12</v>
      </c>
      <c r="M34" s="278">
        <f t="shared" si="29"/>
        <v>6</v>
      </c>
      <c r="N34" s="266">
        <v>0</v>
      </c>
      <c r="O34" s="264">
        <f t="shared" si="34"/>
        <v>0</v>
      </c>
      <c r="R34" s="258" t="s">
        <v>1453</v>
      </c>
      <c r="S34" s="279">
        <f t="shared" si="35"/>
        <v>8.8319088319088315E-2</v>
      </c>
      <c r="T34" s="279">
        <f t="shared" si="36"/>
        <v>0.19933554817275748</v>
      </c>
      <c r="U34" s="279">
        <f t="shared" si="37"/>
        <v>3.5587188612099642E-3</v>
      </c>
      <c r="W34" s="266">
        <f t="shared" si="38"/>
        <v>48.2</v>
      </c>
      <c r="X34" s="266">
        <f t="shared" si="39"/>
        <v>77.2</v>
      </c>
      <c r="Y34" s="268"/>
      <c r="Z34" s="268"/>
      <c r="AC34" s="258" t="s">
        <v>28</v>
      </c>
      <c r="AD34" s="258"/>
      <c r="AE34" s="264">
        <f t="shared" si="40"/>
        <v>0.55000000000000004</v>
      </c>
      <c r="AF34" s="266">
        <v>40</v>
      </c>
      <c r="AG34" s="266">
        <v>22</v>
      </c>
      <c r="AH34" s="266">
        <v>325</v>
      </c>
      <c r="AI34" s="266">
        <f t="shared" si="30"/>
        <v>14.772727272727273</v>
      </c>
      <c r="AJ34" s="266">
        <v>2</v>
      </c>
      <c r="AK34" s="264">
        <f t="shared" si="41"/>
        <v>9.0909090909090912E-2</v>
      </c>
      <c r="AM34" s="266">
        <v>5</v>
      </c>
      <c r="AN34" s="266">
        <v>20</v>
      </c>
      <c r="AO34" s="278">
        <f t="shared" si="31"/>
        <v>4</v>
      </c>
      <c r="AP34" s="266">
        <v>0</v>
      </c>
      <c r="AQ34" s="264">
        <f t="shared" si="42"/>
        <v>0</v>
      </c>
      <c r="AU34" s="279" t="e">
        <f>(#REF!+AJ34)/(#REF!+AJ37)</f>
        <v>#REF!</v>
      </c>
      <c r="AV34" s="279" t="e">
        <f>#REF!/(AJ34+#REF!)</f>
        <v>#REF!</v>
      </c>
      <c r="AW34" s="279" t="e">
        <f>AJ34/(#REF!+AJ34)</f>
        <v>#REF!</v>
      </c>
      <c r="AY34" s="266">
        <f>(AH34*0.1)+(AJ34*6)+(AN34*0.1)+(AP34*6)</f>
        <v>46.5</v>
      </c>
      <c r="AZ34" s="266">
        <f>(AG34*1)+(AH34*0.1)+(AJ34*6)+(AN34*0.1)+(AP34*6)</f>
        <v>68.5</v>
      </c>
    </row>
    <row r="35" spans="1:52" x14ac:dyDescent="0.15">
      <c r="A35" s="258" t="s">
        <v>2152</v>
      </c>
      <c r="B35" s="266">
        <v>17</v>
      </c>
      <c r="C35" s="264">
        <f t="shared" si="32"/>
        <v>0.56666666666666665</v>
      </c>
      <c r="D35" s="266">
        <v>120</v>
      </c>
      <c r="E35" s="266">
        <v>68</v>
      </c>
      <c r="F35" s="266">
        <v>993</v>
      </c>
      <c r="G35" s="266">
        <f t="shared" si="28"/>
        <v>14.602941176470589</v>
      </c>
      <c r="H35" s="266">
        <v>5</v>
      </c>
      <c r="I35" s="264">
        <f t="shared" si="33"/>
        <v>7.3529411764705885E-2</v>
      </c>
      <c r="K35" s="266">
        <v>6</v>
      </c>
      <c r="L35" s="266">
        <v>40</v>
      </c>
      <c r="M35" s="278">
        <f t="shared" si="29"/>
        <v>6.666666666666667</v>
      </c>
      <c r="N35" s="266">
        <v>0</v>
      </c>
      <c r="O35" s="264">
        <f t="shared" si="34"/>
        <v>0</v>
      </c>
      <c r="R35" s="258" t="s">
        <v>2153</v>
      </c>
      <c r="S35" s="279">
        <f t="shared" si="35"/>
        <v>0.17948717948717949</v>
      </c>
      <c r="T35" s="279">
        <f t="shared" si="36"/>
        <v>0.39867109634551495</v>
      </c>
      <c r="U35" s="279">
        <f t="shared" si="37"/>
        <v>1.0676156583629894E-2</v>
      </c>
      <c r="W35" s="266">
        <f t="shared" si="38"/>
        <v>133.30000000000001</v>
      </c>
      <c r="X35" s="266">
        <f t="shared" si="39"/>
        <v>201.3</v>
      </c>
      <c r="Y35" s="268"/>
      <c r="Z35" s="268"/>
      <c r="AC35" s="258" t="s">
        <v>29</v>
      </c>
      <c r="AD35" s="258"/>
      <c r="AE35" s="264">
        <f t="shared" si="40"/>
        <v>0.66206896551724137</v>
      </c>
      <c r="AF35" s="266">
        <v>145</v>
      </c>
      <c r="AG35" s="266">
        <v>96</v>
      </c>
      <c r="AH35" s="266">
        <v>1098</v>
      </c>
      <c r="AI35" s="266">
        <f t="shared" si="30"/>
        <v>11.4375</v>
      </c>
      <c r="AJ35" s="266">
        <v>7</v>
      </c>
      <c r="AK35" s="264">
        <f t="shared" si="41"/>
        <v>7.2916666666666671E-2</v>
      </c>
      <c r="AM35" s="266">
        <v>0</v>
      </c>
      <c r="AN35" s="266">
        <v>0</v>
      </c>
      <c r="AO35" s="278" t="e">
        <f t="shared" si="31"/>
        <v>#DIV/0!</v>
      </c>
      <c r="AP35" s="266">
        <v>0</v>
      </c>
      <c r="AQ35" s="264" t="e">
        <f t="shared" si="42"/>
        <v>#DIV/0!</v>
      </c>
      <c r="AU35" s="279" t="e">
        <f>(#REF!+AJ35)/(#REF!+AJ38)</f>
        <v>#REF!</v>
      </c>
      <c r="AV35" s="279" t="e">
        <f>#REF!/(AJ35+#REF!)</f>
        <v>#REF!</v>
      </c>
      <c r="AW35" s="279" t="e">
        <f>AJ35/(#REF!+AJ35)</f>
        <v>#REF!</v>
      </c>
      <c r="AY35" s="266">
        <f>(AH35*0.1)+(AJ35*6)+(AN35*0.1)+(AP35*6)</f>
        <v>151.80000000000001</v>
      </c>
      <c r="AZ35" s="266">
        <f>(AG35*1)+(AH35*0.1)+(AJ35*6)+(AN35*0.1)+(AP35*6)</f>
        <v>247.8</v>
      </c>
    </row>
    <row r="36" spans="1:52" x14ac:dyDescent="0.15">
      <c r="A36" s="258" t="s">
        <v>2154</v>
      </c>
      <c r="B36" s="266">
        <v>17</v>
      </c>
      <c r="C36" s="264">
        <f t="shared" si="32"/>
        <v>0.5714285714285714</v>
      </c>
      <c r="D36" s="266">
        <v>14</v>
      </c>
      <c r="E36" s="266">
        <v>8</v>
      </c>
      <c r="F36" s="266">
        <v>112</v>
      </c>
      <c r="G36" s="266">
        <f t="shared" si="28"/>
        <v>14</v>
      </c>
      <c r="H36" s="266">
        <v>0</v>
      </c>
      <c r="I36" s="264">
        <f t="shared" si="33"/>
        <v>0</v>
      </c>
      <c r="K36" s="266">
        <v>3</v>
      </c>
      <c r="L36" s="266">
        <v>34</v>
      </c>
      <c r="M36" s="278">
        <f t="shared" si="29"/>
        <v>11.333333333333334</v>
      </c>
      <c r="N36" s="266">
        <v>0</v>
      </c>
      <c r="O36" s="264">
        <f t="shared" si="34"/>
        <v>0</v>
      </c>
      <c r="R36" s="258" t="s">
        <v>2156</v>
      </c>
      <c r="S36" s="279">
        <f t="shared" si="35"/>
        <v>2.4216524216524215E-2</v>
      </c>
      <c r="T36" s="279">
        <f t="shared" si="36"/>
        <v>4.6511627906976744E-2</v>
      </c>
      <c r="U36" s="279">
        <f t="shared" si="37"/>
        <v>5.3380782918149468E-3</v>
      </c>
      <c r="W36" s="266">
        <f t="shared" si="38"/>
        <v>14.600000000000001</v>
      </c>
      <c r="X36" s="266">
        <f t="shared" si="39"/>
        <v>22.6</v>
      </c>
      <c r="Y36" s="268"/>
      <c r="Z36" s="268"/>
      <c r="AC36" s="258" t="s">
        <v>30</v>
      </c>
      <c r="AD36" s="258"/>
      <c r="AE36" s="264">
        <f t="shared" si="40"/>
        <v>0.6</v>
      </c>
      <c r="AF36" s="266">
        <v>10</v>
      </c>
      <c r="AG36" s="266">
        <v>6</v>
      </c>
      <c r="AH36" s="266">
        <v>100</v>
      </c>
      <c r="AI36" s="266">
        <f t="shared" si="30"/>
        <v>16.666666666666668</v>
      </c>
      <c r="AJ36" s="266">
        <v>0</v>
      </c>
      <c r="AK36" s="264">
        <f t="shared" si="41"/>
        <v>0</v>
      </c>
      <c r="AM36" s="266">
        <v>0</v>
      </c>
      <c r="AN36" s="266">
        <v>0</v>
      </c>
      <c r="AO36" s="278" t="e">
        <f t="shared" si="31"/>
        <v>#DIV/0!</v>
      </c>
      <c r="AP36" s="266">
        <v>0</v>
      </c>
      <c r="AQ36" s="264" t="e">
        <f t="shared" si="42"/>
        <v>#DIV/0!</v>
      </c>
      <c r="AU36" s="279" t="e">
        <f>(#REF!+AJ36)/(#REF!+AI41)</f>
        <v>#REF!</v>
      </c>
      <c r="AV36" s="279" t="e">
        <f>#REF!/(AJ36+#REF!)</f>
        <v>#REF!</v>
      </c>
      <c r="AW36" s="279" t="e">
        <f>AJ36/(#REF!+AJ36)</f>
        <v>#REF!</v>
      </c>
      <c r="AY36" s="266">
        <f>(AH36*0.1)+(AJ36*6)+(AN36*0.1)+(AP36*6)</f>
        <v>10</v>
      </c>
      <c r="AZ36" s="266">
        <f>(AG36*1)+(AH36*0.1)+(AJ36*6)+(AN36*0.1)+(AP36*6)</f>
        <v>16</v>
      </c>
    </row>
    <row r="37" spans="1:52" x14ac:dyDescent="0.15">
      <c r="A37" s="258" t="s">
        <v>2155</v>
      </c>
      <c r="B37" s="266">
        <v>15</v>
      </c>
      <c r="C37" s="264">
        <f t="shared" si="32"/>
        <v>0.54545454545454541</v>
      </c>
      <c r="D37" s="266">
        <v>11</v>
      </c>
      <c r="E37" s="266">
        <v>6</v>
      </c>
      <c r="F37" s="266">
        <v>76</v>
      </c>
      <c r="G37" s="266">
        <f t="shared" si="28"/>
        <v>12.666666666666666</v>
      </c>
      <c r="H37" s="266">
        <v>1</v>
      </c>
      <c r="I37" s="264">
        <f t="shared" si="33"/>
        <v>0.16666666666666666</v>
      </c>
      <c r="K37" s="266">
        <v>3</v>
      </c>
      <c r="L37" s="266">
        <v>40</v>
      </c>
      <c r="M37" s="278">
        <f t="shared" si="29"/>
        <v>13.333333333333334</v>
      </c>
      <c r="N37" s="266">
        <v>0</v>
      </c>
      <c r="O37" s="264">
        <f t="shared" si="34"/>
        <v>0</v>
      </c>
      <c r="R37" s="258" t="s">
        <v>511</v>
      </c>
      <c r="S37" s="279">
        <f t="shared" si="35"/>
        <v>1.9943019943019943E-2</v>
      </c>
      <c r="T37" s="279">
        <f t="shared" si="36"/>
        <v>3.6544850498338874E-2</v>
      </c>
      <c r="U37" s="279">
        <f t="shared" si="37"/>
        <v>5.3380782918149468E-3</v>
      </c>
      <c r="W37" s="266">
        <f t="shared" si="38"/>
        <v>17.600000000000001</v>
      </c>
      <c r="X37" s="266">
        <f t="shared" si="39"/>
        <v>23.6</v>
      </c>
      <c r="Y37" s="268"/>
      <c r="Z37" s="268"/>
      <c r="AC37" s="258" t="s">
        <v>72</v>
      </c>
      <c r="AD37" s="258"/>
      <c r="AE37" s="264" t="e">
        <f t="shared" si="40"/>
        <v>#DIV/0!</v>
      </c>
      <c r="AF37" s="266"/>
      <c r="AG37" s="266"/>
      <c r="AH37" s="266"/>
      <c r="AI37" s="266"/>
      <c r="AJ37" s="266"/>
      <c r="AK37" s="264" t="e">
        <f t="shared" si="41"/>
        <v>#DIV/0!</v>
      </c>
      <c r="AM37" s="266"/>
      <c r="AN37" s="266"/>
      <c r="AO37" s="278" t="e">
        <f t="shared" si="31"/>
        <v>#DIV/0!</v>
      </c>
      <c r="AP37" s="266"/>
      <c r="AQ37" s="264" t="e">
        <f t="shared" si="42"/>
        <v>#DIV/0!</v>
      </c>
      <c r="AU37" s="279" t="e">
        <f>(#REF!+AJ37)/(#REF!+AJ42)</f>
        <v>#REF!</v>
      </c>
      <c r="AV37" s="279" t="e">
        <f>#REF!/(AJ37+#REF!)</f>
        <v>#REF!</v>
      </c>
      <c r="AW37" s="279" t="e">
        <f>AJ37/(#REF!+AJ37)</f>
        <v>#REF!</v>
      </c>
      <c r="AY37" s="266"/>
      <c r="AZ37" s="266"/>
    </row>
    <row r="38" spans="1:52" x14ac:dyDescent="0.15">
      <c r="A38" s="265" t="s">
        <v>44</v>
      </c>
      <c r="B38" s="265"/>
      <c r="C38" s="261"/>
      <c r="D38" s="265">
        <f>SUM(D32:D37)</f>
        <v>294</v>
      </c>
      <c r="E38" s="265">
        <f t="shared" ref="E38:H38" si="43">SUM(E32:E37)</f>
        <v>171</v>
      </c>
      <c r="F38" s="265">
        <f t="shared" si="43"/>
        <v>2235</v>
      </c>
      <c r="G38" s="265"/>
      <c r="H38" s="265">
        <f t="shared" si="43"/>
        <v>11</v>
      </c>
      <c r="I38" s="265"/>
      <c r="J38" s="265"/>
      <c r="K38" s="265">
        <f>SUM(K32:K37)</f>
        <v>25</v>
      </c>
      <c r="L38" s="265">
        <f t="shared" ref="L38:N38" si="44">SUM(L32:L37)</f>
        <v>234</v>
      </c>
      <c r="M38" s="265"/>
      <c r="N38" s="265">
        <f t="shared" si="44"/>
        <v>1</v>
      </c>
      <c r="O38" s="265"/>
      <c r="S38" s="279"/>
      <c r="T38" s="279"/>
      <c r="U38" s="279"/>
      <c r="AC38" s="265" t="s">
        <v>44</v>
      </c>
      <c r="AD38" s="265"/>
      <c r="AE38" s="261"/>
      <c r="AF38" s="265">
        <f>SUM(AF32:AF37)</f>
        <v>422</v>
      </c>
      <c r="AG38" s="265">
        <f t="shared" ref="AG38:AH38" si="45">SUM(AG32:AG37)</f>
        <v>265</v>
      </c>
      <c r="AH38" s="265">
        <f t="shared" si="45"/>
        <v>3125</v>
      </c>
      <c r="AI38" s="265"/>
      <c r="AJ38" s="265">
        <f t="shared" ref="AJ38" si="46">SUM(AJ32:AJ37)</f>
        <v>20</v>
      </c>
      <c r="AK38" s="265"/>
      <c r="AL38" s="265"/>
      <c r="AM38" s="265">
        <f>SUM(AM32:AM37)</f>
        <v>17</v>
      </c>
      <c r="AN38" s="265">
        <f t="shared" ref="AN38" si="47">SUM(AN32:AN37)</f>
        <v>128</v>
      </c>
      <c r="AO38" s="265"/>
      <c r="AP38" s="265">
        <f t="shared" ref="AP38" si="48">SUM(AP32:AP37)</f>
        <v>0</v>
      </c>
      <c r="AQ38" s="265"/>
    </row>
    <row r="39" spans="1:52" x14ac:dyDescent="0.15">
      <c r="A39" s="265"/>
      <c r="C39" s="268"/>
      <c r="D39" s="268"/>
      <c r="E39" s="268"/>
      <c r="F39" s="268"/>
      <c r="G39" s="268"/>
      <c r="H39" s="268"/>
      <c r="I39" s="268"/>
      <c r="J39" s="268"/>
      <c r="K39" s="268"/>
      <c r="L39" s="268"/>
      <c r="S39" s="279">
        <f t="shared" ref="S39" si="49">(D39+K39)/($C$27+$K$27+$M$17+$D$47+$K$47)</f>
        <v>0</v>
      </c>
      <c r="T39" s="279">
        <f t="shared" ref="T39" si="50">D39/($D$17)</f>
        <v>0</v>
      </c>
      <c r="U39" s="279">
        <f t="shared" ref="U39" si="51">K39/($M$17+$C$27+$K$38+$K$47)</f>
        <v>0</v>
      </c>
      <c r="AC39" s="265"/>
      <c r="AE39" s="268"/>
      <c r="AF39" s="268"/>
      <c r="AG39" s="268"/>
      <c r="AH39" s="268"/>
      <c r="AI39" s="268"/>
      <c r="AJ39" s="268"/>
      <c r="AK39" s="268"/>
      <c r="AL39" s="268"/>
      <c r="AM39" s="268"/>
      <c r="AN39" s="268"/>
    </row>
    <row r="40" spans="1:52" x14ac:dyDescent="0.15">
      <c r="A40" s="265"/>
      <c r="C40" s="268"/>
      <c r="D40" s="268"/>
      <c r="E40" s="268"/>
      <c r="F40" s="268"/>
      <c r="G40" s="268"/>
      <c r="H40" s="268"/>
      <c r="I40" s="268"/>
      <c r="J40" s="268"/>
      <c r="K40" s="268"/>
      <c r="L40" s="268"/>
      <c r="S40" s="279">
        <f t="shared" ref="S40" si="52">(D40+K40)/($C$27+$K$27+$M$17+$D$47+$K$47)</f>
        <v>0</v>
      </c>
      <c r="T40" s="279">
        <f t="shared" ref="T40" si="53">D40/($D$17)</f>
        <v>0</v>
      </c>
      <c r="U40" s="279">
        <f t="shared" ref="U40" si="54">K40/($M$17+$C$27+$K$38+$K$47)</f>
        <v>0</v>
      </c>
      <c r="AC40" s="265"/>
      <c r="AE40" s="268"/>
      <c r="AF40" s="268"/>
      <c r="AG40" s="268"/>
      <c r="AH40" s="268"/>
      <c r="AI40" s="268"/>
      <c r="AJ40" s="268"/>
      <c r="AK40" s="268"/>
      <c r="AL40" s="268"/>
      <c r="AM40" s="268"/>
      <c r="AN40" s="268"/>
    </row>
    <row r="41" spans="1:52" x14ac:dyDescent="0.15">
      <c r="A41" s="496" t="s">
        <v>52</v>
      </c>
      <c r="B41" s="496"/>
      <c r="C41" s="496"/>
      <c r="D41" s="496"/>
      <c r="E41" s="496"/>
      <c r="F41" s="496"/>
      <c r="G41" s="496"/>
      <c r="H41" s="268"/>
      <c r="I41" s="268"/>
      <c r="J41" s="496" t="s">
        <v>49</v>
      </c>
      <c r="K41" s="496"/>
      <c r="L41" s="496"/>
      <c r="M41" s="496"/>
      <c r="N41" s="496"/>
      <c r="R41" s="496" t="s">
        <v>50</v>
      </c>
      <c r="S41" s="496"/>
      <c r="T41" s="496"/>
      <c r="V41" s="496" t="s">
        <v>51</v>
      </c>
      <c r="W41" s="498"/>
      <c r="AC41" s="496" t="s">
        <v>52</v>
      </c>
      <c r="AD41" s="496"/>
      <c r="AE41" s="496"/>
      <c r="AF41" s="496"/>
      <c r="AG41" s="496"/>
      <c r="AH41" s="496"/>
      <c r="AI41" s="496"/>
      <c r="AJ41" s="268"/>
      <c r="AK41" s="268"/>
      <c r="AL41" s="496" t="s">
        <v>49</v>
      </c>
      <c r="AM41" s="496"/>
      <c r="AN41" s="496"/>
      <c r="AO41" s="496"/>
      <c r="AP41" s="496"/>
      <c r="AT41" s="496" t="s">
        <v>50</v>
      </c>
      <c r="AU41" s="496"/>
      <c r="AV41" s="496"/>
      <c r="AX41" s="496" t="s">
        <v>51</v>
      </c>
      <c r="AY41" s="498"/>
    </row>
    <row r="42" spans="1:52" x14ac:dyDescent="0.15">
      <c r="A42" s="265" t="s">
        <v>31</v>
      </c>
      <c r="B42" s="265" t="s">
        <v>66</v>
      </c>
      <c r="C42" s="265" t="s">
        <v>34</v>
      </c>
      <c r="D42" s="265" t="s">
        <v>17</v>
      </c>
      <c r="E42" s="265" t="s">
        <v>18</v>
      </c>
      <c r="F42" s="265" t="s">
        <v>19</v>
      </c>
      <c r="G42" s="265" t="s">
        <v>20</v>
      </c>
      <c r="H42" s="265" t="s">
        <v>6</v>
      </c>
      <c r="I42" s="265" t="s">
        <v>53</v>
      </c>
      <c r="K42" s="265" t="s">
        <v>10</v>
      </c>
      <c r="L42" s="265" t="s">
        <v>11</v>
      </c>
      <c r="M42" s="265" t="s">
        <v>12</v>
      </c>
      <c r="N42" s="265" t="s">
        <v>54</v>
      </c>
      <c r="O42" s="265" t="s">
        <v>7</v>
      </c>
      <c r="R42" s="265" t="s">
        <v>31</v>
      </c>
      <c r="S42" s="265" t="s">
        <v>47</v>
      </c>
      <c r="T42" s="265" t="s">
        <v>45</v>
      </c>
      <c r="U42" s="265" t="s">
        <v>46</v>
      </c>
      <c r="W42" s="265" t="s">
        <v>14</v>
      </c>
      <c r="X42" s="265" t="s">
        <v>21</v>
      </c>
      <c r="Y42" s="265"/>
      <c r="Z42" s="265"/>
      <c r="AC42" s="265" t="s">
        <v>31</v>
      </c>
      <c r="AD42" s="265" t="s">
        <v>66</v>
      </c>
      <c r="AE42" s="265" t="s">
        <v>34</v>
      </c>
      <c r="AF42" s="265" t="s">
        <v>17</v>
      </c>
      <c r="AG42" s="265" t="s">
        <v>18</v>
      </c>
      <c r="AH42" s="265" t="s">
        <v>19</v>
      </c>
      <c r="AI42" s="265" t="s">
        <v>20</v>
      </c>
      <c r="AJ42" s="265" t="s">
        <v>6</v>
      </c>
      <c r="AK42" s="265" t="s">
        <v>53</v>
      </c>
      <c r="AM42" s="265" t="s">
        <v>10</v>
      </c>
      <c r="AN42" s="265" t="s">
        <v>11</v>
      </c>
      <c r="AO42" s="265" t="s">
        <v>12</v>
      </c>
      <c r="AP42" s="265" t="s">
        <v>54</v>
      </c>
      <c r="AQ42" s="265" t="s">
        <v>7</v>
      </c>
      <c r="AU42" s="265" t="s">
        <v>47</v>
      </c>
      <c r="AV42" s="265" t="s">
        <v>45</v>
      </c>
      <c r="AW42" s="265" t="s">
        <v>46</v>
      </c>
      <c r="AY42" s="265" t="s">
        <v>14</v>
      </c>
      <c r="AZ42" s="265" t="s">
        <v>21</v>
      </c>
    </row>
    <row r="43" spans="1:52" x14ac:dyDescent="0.15">
      <c r="A43" s="258" t="s">
        <v>888</v>
      </c>
      <c r="B43" s="266">
        <v>17</v>
      </c>
      <c r="C43" s="264">
        <f>E43/D43</f>
        <v>0.75</v>
      </c>
      <c r="D43" s="266">
        <v>60</v>
      </c>
      <c r="E43" s="266">
        <v>45</v>
      </c>
      <c r="F43" s="266">
        <v>484</v>
      </c>
      <c r="G43" s="266">
        <f>F43/E43</f>
        <v>10.755555555555556</v>
      </c>
      <c r="H43" s="266">
        <v>3</v>
      </c>
      <c r="I43" s="264">
        <f>H43/E43</f>
        <v>6.6666666666666666E-2</v>
      </c>
      <c r="K43" s="266"/>
      <c r="L43" s="266"/>
      <c r="M43" s="266" t="e">
        <f>L43/K43</f>
        <v>#DIV/0!</v>
      </c>
      <c r="N43" s="266">
        <v>0</v>
      </c>
      <c r="O43" s="264" t="e">
        <f>N43/K43</f>
        <v>#DIV/0!</v>
      </c>
      <c r="R43" s="258" t="s">
        <v>151</v>
      </c>
      <c r="S43" s="279">
        <f>(D43+K43)/($D$47+$K$47+$D$38+$K$38+$J$27+$C$27+$M$17)</f>
        <v>5.7581573896353169E-2</v>
      </c>
      <c r="T43" s="279">
        <f>D43/($D$47+$D$38+$J$27)</f>
        <v>0.125</v>
      </c>
      <c r="U43" s="279">
        <f>K43/($K$47+$K$38+$C$27+$M$17)</f>
        <v>0</v>
      </c>
      <c r="W43" s="266">
        <f>(F43*0.1)+(H43*6)+(L43*0.1)+(N43*6)</f>
        <v>66.400000000000006</v>
      </c>
      <c r="X43" s="266">
        <f>(E43*1)+(F43*0.1)+(H43*6)+(L43*0.1)+(N43*6)</f>
        <v>111.4</v>
      </c>
      <c r="Y43" s="268"/>
      <c r="Z43" s="268"/>
      <c r="AC43" s="258" t="s">
        <v>32</v>
      </c>
      <c r="AD43" s="258"/>
      <c r="AE43" s="264">
        <f>AG43/AF43</f>
        <v>0.5625</v>
      </c>
      <c r="AF43" s="266">
        <v>16</v>
      </c>
      <c r="AG43" s="266">
        <v>9</v>
      </c>
      <c r="AH43" s="266">
        <v>108</v>
      </c>
      <c r="AI43" s="266">
        <f>AH43/AG43</f>
        <v>12</v>
      </c>
      <c r="AJ43" s="266">
        <v>1</v>
      </c>
      <c r="AK43" s="264">
        <f>AJ43/AG43</f>
        <v>0.1111111111111111</v>
      </c>
      <c r="AM43" s="266">
        <v>0</v>
      </c>
      <c r="AN43" s="266">
        <v>0</v>
      </c>
      <c r="AO43" s="266">
        <v>0</v>
      </c>
      <c r="AP43" s="266">
        <v>0</v>
      </c>
      <c r="AQ43" s="264" t="e">
        <f>AP43/AM43</f>
        <v>#DIV/0!</v>
      </c>
      <c r="AU43" s="279" t="e">
        <f>(#REF!+AJ43)/(#REF!+AJ46)</f>
        <v>#REF!</v>
      </c>
      <c r="AV43" s="279" t="e">
        <f>#REF!/(AJ43+#REF!)</f>
        <v>#REF!</v>
      </c>
      <c r="AW43" s="279" t="e">
        <f>AJ43/(#REF!+AJ43)</f>
        <v>#REF!</v>
      </c>
      <c r="AY43" s="266">
        <f>(AH43*0.1)+(AJ43*6)+(AN43*0.1)+(AP43*6)</f>
        <v>16.8</v>
      </c>
      <c r="AZ43" s="266">
        <f>(AG43*1)+(AH43*0.1)+(AJ43*6)+(AN43*0.1)+(AP43*6)</f>
        <v>25.8</v>
      </c>
    </row>
    <row r="44" spans="1:52" x14ac:dyDescent="0.15">
      <c r="A44" s="258" t="s">
        <v>2157</v>
      </c>
      <c r="B44" s="266">
        <v>17</v>
      </c>
      <c r="C44" s="264">
        <f t="shared" ref="C44:C46" si="55">E44/D44</f>
        <v>0.69230769230769229</v>
      </c>
      <c r="D44" s="266">
        <v>65</v>
      </c>
      <c r="E44" s="266">
        <v>45</v>
      </c>
      <c r="F44" s="266">
        <v>500</v>
      </c>
      <c r="G44" s="266">
        <f>F44/E44</f>
        <v>11.111111111111111</v>
      </c>
      <c r="H44" s="266">
        <v>4</v>
      </c>
      <c r="I44" s="264">
        <f t="shared" ref="I44:I46" si="56">H44/E44</f>
        <v>8.8888888888888892E-2</v>
      </c>
      <c r="K44" s="266"/>
      <c r="L44" s="266"/>
      <c r="M44" s="266" t="e">
        <f t="shared" ref="M44:M46" si="57">L44/K44</f>
        <v>#DIV/0!</v>
      </c>
      <c r="N44" s="266">
        <v>0</v>
      </c>
      <c r="O44" s="264" t="e">
        <f t="shared" ref="O44:O46" si="58">N44/K44</f>
        <v>#DIV/0!</v>
      </c>
      <c r="R44" s="258" t="s">
        <v>2158</v>
      </c>
      <c r="S44" s="279">
        <f t="shared" ref="S44:S46" si="59">(D44+K44)/($D$47+$K$47+$D$38+$K$38+$J$27+$C$27+$M$17)</f>
        <v>6.2380038387715928E-2</v>
      </c>
      <c r="T44" s="279">
        <f t="shared" ref="T44:T46" si="60">D44/($D$47+$D$38+$J$27)</f>
        <v>0.13541666666666666</v>
      </c>
      <c r="U44" s="279">
        <f t="shared" ref="U44:U46" si="61">K44/($K$47+$K$38+$C$27+$M$17)</f>
        <v>0</v>
      </c>
      <c r="W44" s="266">
        <f t="shared" ref="W44:W46" si="62">(F44*0.1)+(H44*6)+(L44*0.1)+(N44*6)</f>
        <v>74</v>
      </c>
      <c r="X44" s="266">
        <f t="shared" ref="X44:X46" si="63">(E44*1)+(F44*0.1)+(H44*6)+(L44*0.1)+(N44*6)</f>
        <v>119</v>
      </c>
      <c r="Y44" s="268"/>
      <c r="Z44" s="268"/>
      <c r="AC44" s="258" t="s">
        <v>73</v>
      </c>
      <c r="AD44" s="258"/>
      <c r="AE44" s="264">
        <f t="shared" ref="AE44:AE46" si="64">AG44/AF44</f>
        <v>0.74285714285714288</v>
      </c>
      <c r="AF44" s="266">
        <v>35</v>
      </c>
      <c r="AG44" s="266">
        <v>26</v>
      </c>
      <c r="AH44" s="266">
        <v>283</v>
      </c>
      <c r="AI44" s="266">
        <f>AH44/AG44</f>
        <v>10.884615384615385</v>
      </c>
      <c r="AJ44" s="266">
        <v>2</v>
      </c>
      <c r="AK44" s="264">
        <f t="shared" ref="AK44:AK46" si="65">AJ44/AG44</f>
        <v>7.6923076923076927E-2</v>
      </c>
      <c r="AM44" s="266">
        <v>0</v>
      </c>
      <c r="AN44" s="266">
        <v>0</v>
      </c>
      <c r="AO44" s="266">
        <v>0</v>
      </c>
      <c r="AP44" s="266">
        <v>0</v>
      </c>
      <c r="AQ44" s="264" t="e">
        <f t="shared" ref="AQ44:AQ46" si="66">AP44/AM44</f>
        <v>#DIV/0!</v>
      </c>
      <c r="AU44" s="279" t="e">
        <f>(#REF!+AJ44)/(#REF!+AJ47)</f>
        <v>#REF!</v>
      </c>
      <c r="AV44" s="279" t="e">
        <f>#REF!/(AJ44+#REF!)</f>
        <v>#REF!</v>
      </c>
      <c r="AW44" s="279" t="e">
        <f>AJ44/(#REF!+AJ44)</f>
        <v>#REF!</v>
      </c>
      <c r="AY44" s="266">
        <f>(AH44*0.1)+(AJ44*6)+(AN44*0.1)+(AP44*6)</f>
        <v>40.299999999999997</v>
      </c>
      <c r="AZ44" s="266">
        <f>(AG44*1)+(AH44*0.1)+(AJ44*6)+(AN44*0.1)+(AP44*6)</f>
        <v>66.3</v>
      </c>
    </row>
    <row r="45" spans="1:52" x14ac:dyDescent="0.15">
      <c r="A45" s="271"/>
      <c r="B45" s="266"/>
      <c r="C45" s="264" t="e">
        <f t="shared" si="55"/>
        <v>#DIV/0!</v>
      </c>
      <c r="D45" s="266"/>
      <c r="E45" s="266"/>
      <c r="F45" s="266"/>
      <c r="G45" s="266" t="e">
        <f>F45/E45</f>
        <v>#DIV/0!</v>
      </c>
      <c r="H45" s="266">
        <v>0</v>
      </c>
      <c r="I45" s="264" t="e">
        <f t="shared" si="56"/>
        <v>#DIV/0!</v>
      </c>
      <c r="K45" s="266"/>
      <c r="L45" s="266"/>
      <c r="M45" s="266" t="e">
        <f t="shared" si="57"/>
        <v>#DIV/0!</v>
      </c>
      <c r="N45" s="266">
        <v>0</v>
      </c>
      <c r="O45" s="264" t="e">
        <f t="shared" si="58"/>
        <v>#DIV/0!</v>
      </c>
      <c r="R45" s="258"/>
      <c r="S45" s="279">
        <f t="shared" si="59"/>
        <v>0</v>
      </c>
      <c r="T45" s="279">
        <f t="shared" si="60"/>
        <v>0</v>
      </c>
      <c r="U45" s="279">
        <f t="shared" si="61"/>
        <v>0</v>
      </c>
      <c r="W45" s="266">
        <f t="shared" si="62"/>
        <v>0</v>
      </c>
      <c r="X45" s="266">
        <f t="shared" si="63"/>
        <v>0</v>
      </c>
      <c r="Y45" s="268"/>
      <c r="Z45" s="268"/>
      <c r="AC45" s="258" t="s">
        <v>74</v>
      </c>
      <c r="AD45" s="258"/>
      <c r="AE45" s="264">
        <f t="shared" si="64"/>
        <v>0.5</v>
      </c>
      <c r="AF45" s="266">
        <v>12</v>
      </c>
      <c r="AG45" s="266">
        <v>6</v>
      </c>
      <c r="AH45" s="266">
        <v>65</v>
      </c>
      <c r="AI45" s="266">
        <f>AH45/AG45</f>
        <v>10.833333333333334</v>
      </c>
      <c r="AJ45" s="266">
        <v>0</v>
      </c>
      <c r="AK45" s="264">
        <f t="shared" si="65"/>
        <v>0</v>
      </c>
      <c r="AM45" s="266">
        <v>0</v>
      </c>
      <c r="AN45" s="266">
        <v>0</v>
      </c>
      <c r="AO45" s="266">
        <v>0</v>
      </c>
      <c r="AP45" s="266">
        <v>0</v>
      </c>
      <c r="AQ45" s="264" t="e">
        <f t="shared" si="66"/>
        <v>#DIV/0!</v>
      </c>
      <c r="AU45" s="279" t="e">
        <f>(#REF!+AJ45)/(#REF!+AI49)</f>
        <v>#REF!</v>
      </c>
      <c r="AV45" s="279" t="e">
        <f>#REF!/(AJ45+#REF!)</f>
        <v>#REF!</v>
      </c>
      <c r="AW45" s="279" t="e">
        <f>AJ45/(#REF!+AJ45)</f>
        <v>#REF!</v>
      </c>
      <c r="AY45" s="266">
        <f>(AH45*0.1)+(AJ45*6)+(AN45*0.1)+(AP45*6)</f>
        <v>6.5</v>
      </c>
      <c r="AZ45" s="266">
        <f>(AG45*1)+(AH45*0.1)+(AJ45*6)+(AN45*0.1)+(AP45*6)</f>
        <v>12.5</v>
      </c>
    </row>
    <row r="46" spans="1:52" x14ac:dyDescent="0.15">
      <c r="A46" s="258" t="s">
        <v>2413</v>
      </c>
      <c r="B46" s="266"/>
      <c r="C46" s="264" t="e">
        <f t="shared" si="55"/>
        <v>#DIV/0!</v>
      </c>
      <c r="D46" s="266"/>
      <c r="E46" s="266"/>
      <c r="F46" s="266"/>
      <c r="G46" s="266" t="e">
        <f>F46/E46</f>
        <v>#DIV/0!</v>
      </c>
      <c r="H46" s="266"/>
      <c r="I46" s="264" t="e">
        <f t="shared" si="56"/>
        <v>#DIV/0!</v>
      </c>
      <c r="K46" s="266"/>
      <c r="L46" s="266"/>
      <c r="M46" s="266" t="e">
        <f t="shared" si="57"/>
        <v>#DIV/0!</v>
      </c>
      <c r="N46" s="266">
        <v>0</v>
      </c>
      <c r="O46" s="264" t="e">
        <f t="shared" si="58"/>
        <v>#DIV/0!</v>
      </c>
      <c r="R46" s="258" t="s">
        <v>2412</v>
      </c>
      <c r="S46" s="279">
        <f t="shared" si="59"/>
        <v>0</v>
      </c>
      <c r="T46" s="279">
        <f t="shared" si="60"/>
        <v>0</v>
      </c>
      <c r="U46" s="279">
        <f t="shared" si="61"/>
        <v>0</v>
      </c>
      <c r="W46" s="266">
        <f t="shared" si="62"/>
        <v>0</v>
      </c>
      <c r="X46" s="266">
        <f t="shared" si="63"/>
        <v>0</v>
      </c>
      <c r="Y46" s="268"/>
      <c r="Z46" s="268"/>
      <c r="AC46" s="258"/>
      <c r="AD46" s="258"/>
      <c r="AE46" s="264" t="e">
        <f t="shared" si="64"/>
        <v>#DIV/0!</v>
      </c>
      <c r="AF46" s="266"/>
      <c r="AG46" s="266"/>
      <c r="AH46" s="266"/>
      <c r="AI46" s="266" t="e">
        <f>AH46/AG46</f>
        <v>#DIV/0!</v>
      </c>
      <c r="AJ46" s="266"/>
      <c r="AK46" s="264" t="e">
        <f t="shared" si="65"/>
        <v>#DIV/0!</v>
      </c>
      <c r="AM46" s="266"/>
      <c r="AN46" s="266"/>
      <c r="AO46" s="266"/>
      <c r="AP46" s="266">
        <v>0</v>
      </c>
      <c r="AQ46" s="264" t="e">
        <f t="shared" si="66"/>
        <v>#DIV/0!</v>
      </c>
      <c r="AU46" s="279" t="e">
        <f>(#REF!+AJ46)/(#REF!+AI50)</f>
        <v>#REF!</v>
      </c>
      <c r="AV46" s="279" t="e">
        <f>#REF!/(AJ46+#REF!)</f>
        <v>#REF!</v>
      </c>
      <c r="AW46" s="279" t="e">
        <f>AJ46/(#REF!+AJ46)</f>
        <v>#REF!</v>
      </c>
      <c r="AY46" s="266">
        <f>(AH46*0.1)+(AJ46*6)+(AN46*0.1)+(AP46*6)</f>
        <v>0</v>
      </c>
      <c r="AZ46" s="266">
        <f>(AG46*1)+(AH46*0.1)+(AJ46*6)+(AN46*0.1)+(AP46*6)</f>
        <v>0</v>
      </c>
    </row>
    <row r="47" spans="1:52" x14ac:dyDescent="0.15">
      <c r="A47" s="265" t="s">
        <v>44</v>
      </c>
      <c r="B47" s="265"/>
      <c r="C47" s="261"/>
      <c r="D47" s="265">
        <f>SUM(D43:D46)</f>
        <v>125</v>
      </c>
      <c r="E47" s="265">
        <f t="shared" ref="E47:H47" si="67">SUM(E43:E46)</f>
        <v>90</v>
      </c>
      <c r="F47" s="265">
        <f t="shared" si="67"/>
        <v>984</v>
      </c>
      <c r="G47" s="265"/>
      <c r="H47" s="265">
        <f t="shared" si="67"/>
        <v>7</v>
      </c>
      <c r="I47" s="265"/>
      <c r="J47" s="265"/>
      <c r="K47" s="265">
        <f>SUM(K43:K46)</f>
        <v>0</v>
      </c>
      <c r="L47" s="265">
        <f t="shared" ref="L47:N47" si="68">SUM(L43:L46)</f>
        <v>0</v>
      </c>
      <c r="M47" s="265"/>
      <c r="N47" s="265">
        <f t="shared" si="68"/>
        <v>0</v>
      </c>
      <c r="O47" s="261"/>
      <c r="Q47" s="269"/>
      <c r="S47" s="269"/>
      <c r="U47" s="268"/>
      <c r="V47" s="268"/>
      <c r="AC47" s="265" t="s">
        <v>44</v>
      </c>
      <c r="AD47" s="265"/>
      <c r="AE47" s="261"/>
      <c r="AF47" s="265">
        <f>SUM(AF43:AF46)</f>
        <v>63</v>
      </c>
      <c r="AG47" s="265">
        <f t="shared" ref="AG47:AH47" si="69">SUM(AG43:AG46)</f>
        <v>41</v>
      </c>
      <c r="AH47" s="265">
        <f t="shared" si="69"/>
        <v>456</v>
      </c>
      <c r="AI47" s="265"/>
      <c r="AJ47" s="265">
        <f t="shared" ref="AJ47" si="70">SUM(AJ43:AJ46)</f>
        <v>3</v>
      </c>
      <c r="AK47" s="265"/>
      <c r="AL47" s="265"/>
      <c r="AM47" s="265">
        <f>SUM(AM43:AM46)</f>
        <v>0</v>
      </c>
      <c r="AN47" s="265">
        <f t="shared" ref="AN47" si="71">SUM(AN43:AN46)</f>
        <v>0</v>
      </c>
      <c r="AO47" s="265"/>
      <c r="AP47" s="265">
        <f t="shared" ref="AP47" si="72">SUM(AP43:AP46)</f>
        <v>0</v>
      </c>
      <c r="AQ47" s="261"/>
      <c r="AS47" s="269"/>
      <c r="AT47" s="269"/>
      <c r="AU47" s="269"/>
      <c r="AW47" s="268"/>
      <c r="AX47" s="268"/>
    </row>
    <row r="48" spans="1:52" x14ac:dyDescent="0.15">
      <c r="H48" s="274"/>
      <c r="I48" s="268"/>
      <c r="J48" s="268"/>
      <c r="P48" s="269"/>
      <c r="Q48" s="269"/>
      <c r="R48" s="269"/>
      <c r="T48" s="268"/>
      <c r="U48" s="268"/>
      <c r="AJ48" s="274"/>
      <c r="AK48" s="268"/>
      <c r="AL48" s="268"/>
      <c r="AR48" s="269"/>
      <c r="AS48" s="269"/>
      <c r="AT48" s="269"/>
      <c r="AV48" s="268"/>
      <c r="AW48" s="268"/>
    </row>
    <row r="49" spans="1:50" x14ac:dyDescent="0.15">
      <c r="H49" s="274"/>
      <c r="I49" s="268"/>
      <c r="J49" s="268"/>
      <c r="P49" s="269"/>
      <c r="Q49" s="269"/>
      <c r="R49" s="269"/>
      <c r="T49" s="268"/>
      <c r="U49" s="268"/>
      <c r="AJ49" s="274"/>
      <c r="AK49" s="268"/>
      <c r="AL49" s="268"/>
      <c r="AR49" s="269"/>
      <c r="AS49" s="269"/>
      <c r="AT49" s="269"/>
      <c r="AV49" s="268"/>
      <c r="AW49" s="268"/>
    </row>
    <row r="50" spans="1:50" x14ac:dyDescent="0.15">
      <c r="A50" s="496" t="s">
        <v>57</v>
      </c>
      <c r="B50" s="496"/>
      <c r="C50" s="496"/>
      <c r="D50" s="496"/>
      <c r="E50" s="496"/>
      <c r="F50" s="496"/>
      <c r="G50" s="496"/>
      <c r="H50" s="274"/>
      <c r="I50" s="268"/>
      <c r="J50" s="496" t="s">
        <v>58</v>
      </c>
      <c r="K50" s="502"/>
      <c r="L50" s="502"/>
      <c r="M50" s="502"/>
      <c r="N50" s="502"/>
      <c r="P50" s="280"/>
      <c r="Q50" s="269"/>
      <c r="R50" s="496" t="s">
        <v>62</v>
      </c>
      <c r="S50" s="502"/>
      <c r="T50" s="502"/>
      <c r="U50" s="502"/>
      <c r="V50" s="502"/>
      <c r="AC50" s="496" t="s">
        <v>57</v>
      </c>
      <c r="AD50" s="496"/>
      <c r="AE50" s="496"/>
      <c r="AF50" s="496"/>
      <c r="AG50" s="496"/>
      <c r="AH50" s="496"/>
      <c r="AI50" s="496"/>
      <c r="AJ50" s="274"/>
      <c r="AK50" s="268"/>
      <c r="AL50" s="496" t="s">
        <v>58</v>
      </c>
      <c r="AM50" s="502"/>
      <c r="AN50" s="502"/>
      <c r="AO50" s="502"/>
      <c r="AP50" s="502"/>
      <c r="AR50" s="280"/>
      <c r="AS50" s="269"/>
      <c r="AT50" s="496" t="s">
        <v>62</v>
      </c>
      <c r="AU50" s="502"/>
      <c r="AV50" s="502"/>
      <c r="AW50" s="502"/>
      <c r="AX50" s="502"/>
    </row>
    <row r="51" spans="1:50" x14ac:dyDescent="0.15">
      <c r="A51" s="261"/>
      <c r="B51" s="265" t="s">
        <v>17</v>
      </c>
      <c r="C51" s="265" t="s">
        <v>42</v>
      </c>
      <c r="D51" s="265" t="s">
        <v>19</v>
      </c>
      <c r="E51" s="265" t="s">
        <v>6</v>
      </c>
      <c r="H51" s="268"/>
      <c r="I51" s="268"/>
      <c r="J51" s="501" t="s">
        <v>59</v>
      </c>
      <c r="K51" s="498"/>
      <c r="L51" s="498"/>
      <c r="M51" s="498"/>
      <c r="N51" s="261" t="s">
        <v>60</v>
      </c>
      <c r="R51" s="501" t="s">
        <v>59</v>
      </c>
      <c r="S51" s="498"/>
      <c r="T51" s="498"/>
      <c r="U51" s="498"/>
      <c r="V51" s="261" t="s">
        <v>60</v>
      </c>
      <c r="AC51" s="261"/>
      <c r="AD51" s="265" t="s">
        <v>17</v>
      </c>
      <c r="AE51" s="265" t="s">
        <v>42</v>
      </c>
      <c r="AF51" s="265" t="s">
        <v>19</v>
      </c>
      <c r="AG51" s="265" t="s">
        <v>6</v>
      </c>
      <c r="AJ51" s="268"/>
      <c r="AK51" s="268"/>
      <c r="AL51" s="501" t="s">
        <v>59</v>
      </c>
      <c r="AM51" s="498"/>
      <c r="AN51" s="498"/>
      <c r="AO51" s="498"/>
      <c r="AP51" s="261" t="s">
        <v>60</v>
      </c>
      <c r="AT51" s="501" t="s">
        <v>59</v>
      </c>
      <c r="AU51" s="498"/>
      <c r="AV51" s="498"/>
      <c r="AW51" s="498"/>
      <c r="AX51" s="261" t="s">
        <v>60</v>
      </c>
    </row>
    <row r="52" spans="1:50" x14ac:dyDescent="0.15">
      <c r="A52" s="271" t="s">
        <v>33</v>
      </c>
      <c r="B52" s="266">
        <f>SUM(J22:J26,D32:D37,D43:D46)</f>
        <v>480</v>
      </c>
      <c r="C52" s="266">
        <f>SUM(E43:E46,E32:E37,K22:K26)</f>
        <v>301</v>
      </c>
      <c r="D52" s="266">
        <f>SUM(F43:F46,F32:F37,L22:L26)</f>
        <v>3473</v>
      </c>
      <c r="E52" s="266">
        <f>SUM(N22:N26,H32:H37,H43:H46)</f>
        <v>20</v>
      </c>
      <c r="H52" s="268"/>
      <c r="I52" s="268"/>
      <c r="J52" s="499" t="s">
        <v>1149</v>
      </c>
      <c r="K52" s="499"/>
      <c r="L52" s="499"/>
      <c r="M52" s="499"/>
      <c r="N52" s="258" t="s">
        <v>374</v>
      </c>
      <c r="R52" s="500"/>
      <c r="S52" s="499"/>
      <c r="T52" s="499"/>
      <c r="U52" s="499"/>
      <c r="V52" s="258"/>
      <c r="AC52" s="271" t="s">
        <v>33</v>
      </c>
      <c r="AD52" s="266">
        <f>SUM(AL22:AL26,AF32:AF37,AF43:AF46)</f>
        <v>583</v>
      </c>
      <c r="AE52" s="266">
        <f>SUM(AG43:AG46,AG32:AG37,AL22:AL26)</f>
        <v>404</v>
      </c>
      <c r="AF52" s="266">
        <f>SUM(AH43:AH46,AH32:AH37,AM22:AM26)</f>
        <v>3653</v>
      </c>
      <c r="AG52" s="266">
        <f>SUM(AP22:AP26,AJ32:AJ37,AJ43:AJ46)</f>
        <v>27</v>
      </c>
      <c r="AJ52" s="268"/>
      <c r="AK52" s="268"/>
      <c r="AL52" s="500"/>
      <c r="AM52" s="499"/>
      <c r="AN52" s="499"/>
      <c r="AO52" s="499"/>
      <c r="AP52" s="258"/>
      <c r="AT52" s="500"/>
      <c r="AU52" s="499"/>
      <c r="AV52" s="499"/>
      <c r="AW52" s="499"/>
      <c r="AX52" s="258"/>
    </row>
    <row r="53" spans="1:50" x14ac:dyDescent="0.15">
      <c r="A53" s="271" t="s">
        <v>43</v>
      </c>
      <c r="B53" s="266">
        <f>SUM(C17)</f>
        <v>480</v>
      </c>
      <c r="C53" s="266">
        <f>SUM(D17)</f>
        <v>301</v>
      </c>
      <c r="D53" s="266">
        <f>SUM(F17)</f>
        <v>3473</v>
      </c>
      <c r="E53" s="266">
        <f>SUM(H17)</f>
        <v>20</v>
      </c>
      <c r="F53" s="265"/>
      <c r="J53" s="499" t="s">
        <v>645</v>
      </c>
      <c r="K53" s="499"/>
      <c r="L53" s="499"/>
      <c r="M53" s="499"/>
      <c r="N53" s="258" t="s">
        <v>374</v>
      </c>
      <c r="R53" s="499"/>
      <c r="S53" s="499"/>
      <c r="T53" s="499"/>
      <c r="U53" s="499"/>
      <c r="V53" s="258"/>
      <c r="AC53" s="271" t="s">
        <v>43</v>
      </c>
      <c r="AD53" s="266">
        <f>SUM(AE17)</f>
        <v>583</v>
      </c>
      <c r="AE53" s="266">
        <f>SUM(AF17)</f>
        <v>378</v>
      </c>
      <c r="AF53" s="266">
        <f>SUM(AH17)</f>
        <v>4072</v>
      </c>
      <c r="AG53" s="266">
        <f>SUM(AJ17)</f>
        <v>27</v>
      </c>
      <c r="AH53" s="265"/>
      <c r="AL53" s="500"/>
      <c r="AM53" s="499"/>
      <c r="AN53" s="499"/>
      <c r="AO53" s="499"/>
      <c r="AP53" s="258"/>
      <c r="AT53" s="500"/>
      <c r="AU53" s="499"/>
      <c r="AV53" s="499"/>
      <c r="AW53" s="499"/>
      <c r="AX53" s="258"/>
    </row>
    <row r="54" spans="1:50" x14ac:dyDescent="0.15">
      <c r="A54" s="271" t="s">
        <v>65</v>
      </c>
      <c r="B54" s="258"/>
      <c r="F54" s="265"/>
      <c r="J54" s="499" t="s">
        <v>2414</v>
      </c>
      <c r="K54" s="499"/>
      <c r="L54" s="499"/>
      <c r="M54" s="499"/>
      <c r="N54" s="258" t="s">
        <v>2415</v>
      </c>
      <c r="R54" s="499"/>
      <c r="S54" s="499"/>
      <c r="T54" s="499"/>
      <c r="U54" s="499"/>
      <c r="V54" s="258"/>
      <c r="AC54" s="271" t="s">
        <v>65</v>
      </c>
      <c r="AD54" s="258"/>
      <c r="AH54" s="265"/>
      <c r="AL54" s="500"/>
      <c r="AM54" s="499"/>
      <c r="AN54" s="499"/>
      <c r="AO54" s="499"/>
      <c r="AP54" s="258"/>
      <c r="AT54" s="500"/>
      <c r="AU54" s="499"/>
      <c r="AV54" s="499"/>
      <c r="AW54" s="499"/>
      <c r="AX54" s="258"/>
    </row>
    <row r="55" spans="1:50" x14ac:dyDescent="0.15">
      <c r="J55" s="499" t="s">
        <v>1150</v>
      </c>
      <c r="K55" s="499"/>
      <c r="L55" s="499"/>
      <c r="M55" s="499"/>
      <c r="N55" s="258" t="s">
        <v>0</v>
      </c>
      <c r="R55" s="500"/>
      <c r="S55" s="499"/>
      <c r="T55" s="499"/>
      <c r="U55" s="499"/>
      <c r="V55" s="258"/>
      <c r="AL55" s="500"/>
      <c r="AM55" s="499"/>
      <c r="AN55" s="499"/>
      <c r="AO55" s="499"/>
      <c r="AP55" s="258"/>
      <c r="AT55" s="500"/>
      <c r="AU55" s="499"/>
      <c r="AV55" s="499"/>
      <c r="AW55" s="499"/>
      <c r="AX55" s="258"/>
    </row>
    <row r="56" spans="1:50" x14ac:dyDescent="0.15">
      <c r="A56" s="261"/>
      <c r="B56" s="265" t="s">
        <v>1</v>
      </c>
      <c r="C56" s="265" t="s">
        <v>4</v>
      </c>
      <c r="D56" s="265" t="s">
        <v>6</v>
      </c>
      <c r="J56" s="499" t="s">
        <v>1151</v>
      </c>
      <c r="K56" s="499"/>
      <c r="L56" s="499"/>
      <c r="M56" s="499"/>
      <c r="N56" s="258" t="s">
        <v>373</v>
      </c>
      <c r="R56" s="500"/>
      <c r="S56" s="499"/>
      <c r="T56" s="499"/>
      <c r="U56" s="499"/>
      <c r="V56" s="258"/>
      <c r="AC56" s="261"/>
      <c r="AD56" s="265" t="s">
        <v>1</v>
      </c>
      <c r="AE56" s="265" t="s">
        <v>4</v>
      </c>
      <c r="AF56" s="265" t="s">
        <v>6</v>
      </c>
      <c r="AL56" s="500"/>
      <c r="AM56" s="499"/>
      <c r="AN56" s="499"/>
      <c r="AO56" s="499"/>
      <c r="AP56" s="258"/>
      <c r="AT56" s="500"/>
      <c r="AU56" s="499"/>
      <c r="AV56" s="499"/>
      <c r="AW56" s="499"/>
      <c r="AX56" s="258"/>
    </row>
    <row r="57" spans="1:50" x14ac:dyDescent="0.15">
      <c r="A57" s="271" t="s">
        <v>56</v>
      </c>
      <c r="B57" s="266">
        <f>SUM(M14:M16,C22:C26,K32:K37,K43:K46)</f>
        <v>562</v>
      </c>
      <c r="C57" s="266">
        <f>SUM(N14:N16,D22:D26,L32:L37,L43:L46)</f>
        <v>3088</v>
      </c>
      <c r="D57" s="266">
        <f>SUM(P14:P16,F22:F26,N32:N37,N43:N46)</f>
        <v>22</v>
      </c>
      <c r="J57" s="499" t="s">
        <v>2416</v>
      </c>
      <c r="K57" s="499"/>
      <c r="L57" s="499"/>
      <c r="M57" s="499"/>
      <c r="N57" s="258" t="s">
        <v>373</v>
      </c>
      <c r="R57" s="500"/>
      <c r="S57" s="499"/>
      <c r="T57" s="499"/>
      <c r="U57" s="499"/>
      <c r="V57" s="258"/>
      <c r="AC57" s="271" t="s">
        <v>56</v>
      </c>
      <c r="AD57" s="266">
        <f>SUM(AO14:AO16,AE22:AE26,AM32:AM37,AM43:AM46)</f>
        <v>421</v>
      </c>
      <c r="AE57" s="266">
        <f>SUM(AP14:AP16,AF22:AF26,AN32:AN37,AN43:AN46)</f>
        <v>2231</v>
      </c>
      <c r="AF57" s="266">
        <f>SUM(AR14:AR16,AH22:AH26,AP32:AP37,AP43:AP46)</f>
        <v>18</v>
      </c>
      <c r="AL57" s="500"/>
      <c r="AM57" s="499"/>
      <c r="AN57" s="499"/>
      <c r="AO57" s="499"/>
      <c r="AP57" s="258"/>
      <c r="AT57" s="500"/>
      <c r="AU57" s="499"/>
      <c r="AV57" s="499"/>
      <c r="AW57" s="499"/>
      <c r="AX57" s="258"/>
    </row>
    <row r="58" spans="1:50" x14ac:dyDescent="0.15">
      <c r="A58" s="271" t="s">
        <v>65</v>
      </c>
      <c r="B58" s="258"/>
      <c r="J58" s="499" t="s">
        <v>561</v>
      </c>
      <c r="K58" s="499"/>
      <c r="L58" s="499"/>
      <c r="M58" s="499"/>
      <c r="N58" s="258" t="s">
        <v>373</v>
      </c>
      <c r="R58" s="500"/>
      <c r="S58" s="499"/>
      <c r="T58" s="499"/>
      <c r="U58" s="499"/>
      <c r="V58" s="258"/>
      <c r="AC58" s="271" t="s">
        <v>65</v>
      </c>
      <c r="AD58" s="258"/>
      <c r="AL58" s="500"/>
      <c r="AM58" s="499"/>
      <c r="AN58" s="499"/>
      <c r="AO58" s="499"/>
      <c r="AP58" s="258"/>
      <c r="AT58" s="500"/>
      <c r="AU58" s="499"/>
      <c r="AV58" s="499"/>
      <c r="AW58" s="499"/>
      <c r="AX58" s="258"/>
    </row>
    <row r="59" spans="1:50" x14ac:dyDescent="0.15">
      <c r="J59" s="499" t="s">
        <v>1388</v>
      </c>
      <c r="K59" s="499"/>
      <c r="L59" s="499"/>
      <c r="M59" s="499"/>
      <c r="N59" s="258" t="s">
        <v>374</v>
      </c>
      <c r="R59" s="500"/>
      <c r="S59" s="499"/>
      <c r="T59" s="499"/>
      <c r="U59" s="499"/>
      <c r="V59" s="258"/>
      <c r="AL59" s="500"/>
      <c r="AM59" s="499"/>
      <c r="AN59" s="499"/>
      <c r="AO59" s="499"/>
      <c r="AP59" s="258"/>
      <c r="AT59" s="500"/>
      <c r="AU59" s="499"/>
      <c r="AV59" s="499"/>
      <c r="AW59" s="499"/>
      <c r="AX59" s="258"/>
    </row>
    <row r="60" spans="1:50" x14ac:dyDescent="0.15">
      <c r="B60" s="265" t="s">
        <v>40</v>
      </c>
      <c r="C60" s="265" t="s">
        <v>41</v>
      </c>
      <c r="J60" s="259" t="s">
        <v>2419</v>
      </c>
      <c r="N60" s="259" t="s">
        <v>2415</v>
      </c>
      <c r="AD60" s="265" t="s">
        <v>40</v>
      </c>
      <c r="AE60" s="265" t="s">
        <v>41</v>
      </c>
    </row>
    <row r="61" spans="1:50" x14ac:dyDescent="0.15">
      <c r="A61" s="271" t="s">
        <v>39</v>
      </c>
      <c r="B61" s="264">
        <f>B57/(B53+B57)</f>
        <v>0.53934740882917465</v>
      </c>
      <c r="C61" s="264">
        <f>B53/(B53+B57)</f>
        <v>0.46065259117082535</v>
      </c>
      <c r="J61" s="259" t="s">
        <v>61</v>
      </c>
      <c r="AC61" s="271" t="s">
        <v>39</v>
      </c>
      <c r="AD61" s="264">
        <f>AD57/(AD53+AD57)</f>
        <v>0.41932270916334663</v>
      </c>
      <c r="AE61" s="264">
        <f>AD53/(AD53+AD57)</f>
        <v>0.58067729083665343</v>
      </c>
      <c r="AL61" s="259" t="s">
        <v>61</v>
      </c>
    </row>
    <row r="62" spans="1:50" x14ac:dyDescent="0.15">
      <c r="A62" s="271" t="s">
        <v>64</v>
      </c>
      <c r="B62" s="258"/>
      <c r="C62" s="258"/>
      <c r="AC62" s="271" t="s">
        <v>64</v>
      </c>
      <c r="AD62" s="258"/>
      <c r="AE62" s="258"/>
    </row>
    <row r="73" spans="1:23" x14ac:dyDescent="0.15">
      <c r="A73" s="496" t="s">
        <v>55</v>
      </c>
      <c r="B73" s="496"/>
      <c r="C73" s="496"/>
      <c r="D73" s="496"/>
      <c r="E73" s="496"/>
      <c r="F73" s="496"/>
      <c r="G73" s="496"/>
      <c r="H73" s="496"/>
      <c r="I73" s="496"/>
      <c r="J73" s="496"/>
      <c r="K73" s="496"/>
      <c r="L73" s="496"/>
      <c r="M73" s="496"/>
      <c r="N73" s="496"/>
      <c r="O73" s="496"/>
      <c r="P73" s="496"/>
      <c r="Q73" s="496"/>
      <c r="R73" s="496"/>
      <c r="S73" s="496"/>
      <c r="T73" s="496"/>
      <c r="U73" s="496"/>
      <c r="V73" s="496"/>
      <c r="W73" s="496"/>
    </row>
    <row r="74" spans="1:23" x14ac:dyDescent="0.15">
      <c r="A74" s="260"/>
      <c r="B74" s="260"/>
      <c r="C74" s="260"/>
      <c r="D74" s="260"/>
      <c r="E74" s="260"/>
      <c r="F74" s="260"/>
      <c r="G74" s="260"/>
      <c r="H74" s="260"/>
      <c r="I74" s="260"/>
      <c r="J74" s="260"/>
      <c r="K74" s="260"/>
      <c r="L74" s="260"/>
      <c r="M74" s="260"/>
      <c r="N74" s="260"/>
      <c r="O74" s="260"/>
      <c r="P74" s="260"/>
      <c r="Q74" s="260"/>
      <c r="R74" s="260"/>
      <c r="S74" s="260"/>
      <c r="T74" s="260"/>
      <c r="U74" s="260"/>
      <c r="V74" s="260"/>
      <c r="W74" s="260"/>
    </row>
    <row r="75" spans="1:23" x14ac:dyDescent="0.15">
      <c r="H75" s="497" t="s">
        <v>36</v>
      </c>
      <c r="I75" s="497"/>
      <c r="J75" s="497"/>
      <c r="M75" s="497" t="s">
        <v>37</v>
      </c>
      <c r="N75" s="497"/>
      <c r="O75" s="497"/>
      <c r="S75" s="261" t="s">
        <v>94</v>
      </c>
    </row>
    <row r="76" spans="1:23" x14ac:dyDescent="0.15">
      <c r="H76" s="497" t="s">
        <v>38</v>
      </c>
      <c r="I76" s="497"/>
      <c r="J76" s="497"/>
      <c r="M76" s="262" t="s">
        <v>75</v>
      </c>
      <c r="S76" s="263" t="s">
        <v>40</v>
      </c>
      <c r="T76" s="263" t="s">
        <v>41</v>
      </c>
    </row>
    <row r="77" spans="1:23" x14ac:dyDescent="0.15">
      <c r="H77" s="497"/>
      <c r="I77" s="497"/>
      <c r="J77" s="497"/>
      <c r="S77" s="264">
        <f>(M87+C97+K108+K117)/(M87+C97+K108+C87)</f>
        <v>0.30879345603271985</v>
      </c>
      <c r="T77" s="264">
        <f>C87/(C87+M87+C97+K108+K117)</f>
        <v>0.69120654396728021</v>
      </c>
    </row>
    <row r="80" spans="1:23" x14ac:dyDescent="0.15">
      <c r="A80" s="496" t="s">
        <v>38</v>
      </c>
      <c r="B80" s="496"/>
      <c r="C80" s="496"/>
      <c r="D80" s="496"/>
      <c r="E80" s="496"/>
      <c r="F80" s="496"/>
      <c r="G80" s="496"/>
      <c r="H80" s="496"/>
      <c r="I80" s="496"/>
      <c r="J80" s="496"/>
      <c r="K80" s="496"/>
      <c r="L80" s="496"/>
      <c r="M80" s="496"/>
      <c r="N80" s="496"/>
      <c r="O80" s="496"/>
      <c r="P80" s="496"/>
      <c r="Q80" s="496"/>
      <c r="R80" s="496"/>
      <c r="S80" s="496"/>
      <c r="T80" s="496"/>
      <c r="U80" s="496"/>
      <c r="V80" s="496"/>
      <c r="W80" s="496"/>
    </row>
    <row r="82" spans="1:27" x14ac:dyDescent="0.15">
      <c r="C82" s="496" t="s">
        <v>48</v>
      </c>
      <c r="D82" s="496"/>
      <c r="E82" s="496"/>
      <c r="F82" s="496"/>
      <c r="G82" s="496"/>
      <c r="H82" s="496"/>
      <c r="I82" s="496"/>
      <c r="L82" s="496" t="s">
        <v>49</v>
      </c>
      <c r="M82" s="502"/>
      <c r="N82" s="502"/>
      <c r="O82" s="502"/>
      <c r="P82" s="502"/>
      <c r="R82" s="496" t="s">
        <v>50</v>
      </c>
      <c r="S82" s="496"/>
      <c r="T82" s="496"/>
      <c r="V82" s="496" t="s">
        <v>51</v>
      </c>
      <c r="W82" s="496"/>
    </row>
    <row r="83" spans="1:27" x14ac:dyDescent="0.15">
      <c r="A83" s="265" t="s">
        <v>0</v>
      </c>
      <c r="B83" s="265" t="s">
        <v>66</v>
      </c>
      <c r="C83" s="265" t="s">
        <v>1</v>
      </c>
      <c r="D83" s="265" t="s">
        <v>2</v>
      </c>
      <c r="E83" s="265" t="s">
        <v>3</v>
      </c>
      <c r="F83" s="265" t="s">
        <v>4</v>
      </c>
      <c r="G83" s="265" t="s">
        <v>5</v>
      </c>
      <c r="H83" s="265" t="s">
        <v>6</v>
      </c>
      <c r="I83" s="265" t="s">
        <v>7</v>
      </c>
      <c r="J83" s="265" t="s">
        <v>8</v>
      </c>
      <c r="K83" s="265" t="s">
        <v>9</v>
      </c>
      <c r="M83" s="265" t="s">
        <v>10</v>
      </c>
      <c r="N83" s="265" t="s">
        <v>11</v>
      </c>
      <c r="O83" s="265" t="s">
        <v>12</v>
      </c>
      <c r="P83" s="265" t="s">
        <v>6</v>
      </c>
      <c r="Q83" s="265" t="s">
        <v>13</v>
      </c>
      <c r="R83" s="265"/>
      <c r="S83" s="265" t="s">
        <v>47</v>
      </c>
      <c r="T83" s="265" t="s">
        <v>45</v>
      </c>
      <c r="U83" s="265" t="s">
        <v>46</v>
      </c>
      <c r="V83" s="265"/>
      <c r="W83" s="265" t="s">
        <v>14</v>
      </c>
      <c r="X83" s="265" t="s">
        <v>63</v>
      </c>
      <c r="Y83" s="265"/>
      <c r="Z83" s="265"/>
    </row>
    <row r="84" spans="1:27" x14ac:dyDescent="0.15">
      <c r="A84" s="258" t="s">
        <v>884</v>
      </c>
      <c r="B84" s="266">
        <v>3</v>
      </c>
      <c r="C84" s="266">
        <v>39</v>
      </c>
      <c r="D84" s="266">
        <v>23</v>
      </c>
      <c r="E84" s="264">
        <f>D84/C84</f>
        <v>0.58974358974358976</v>
      </c>
      <c r="F84" s="266">
        <v>276</v>
      </c>
      <c r="G84" s="267">
        <f>F84/C84</f>
        <v>7.0769230769230766</v>
      </c>
      <c r="H84" s="266">
        <v>2</v>
      </c>
      <c r="I84" s="264">
        <f>H84/C84</f>
        <v>5.128205128205128E-2</v>
      </c>
      <c r="J84" s="266">
        <v>2</v>
      </c>
      <c r="K84" s="264">
        <f>J84/C84</f>
        <v>5.128205128205128E-2</v>
      </c>
      <c r="M84" s="266">
        <v>6</v>
      </c>
      <c r="N84" s="266">
        <v>12</v>
      </c>
      <c r="O84" s="266">
        <f>N84/M84</f>
        <v>2</v>
      </c>
      <c r="P84" s="266">
        <v>0</v>
      </c>
      <c r="Q84" s="264">
        <f>P84/M84</f>
        <v>0</v>
      </c>
      <c r="R84" s="268"/>
      <c r="S84" s="264">
        <f>(C84+M84)/($C$17+$M$17)</f>
        <v>7.2580645161290328E-2</v>
      </c>
      <c r="T84" s="264">
        <f>C84/($C$17)</f>
        <v>8.1250000000000003E-2</v>
      </c>
      <c r="U84" s="264">
        <f>M84/($M$17)</f>
        <v>4.2857142857142858E-2</v>
      </c>
      <c r="V84" s="269"/>
      <c r="W84" s="266">
        <f>(F84*0.05)+(H84*4)+(J84*-1)+(N84*0.1)+(P84*6)</f>
        <v>21</v>
      </c>
      <c r="X84" s="270">
        <f>((F84*0.05)+(H84*4)+(J84*-1)+(N84*0.1)+(P84*6))*0.4</f>
        <v>8.4</v>
      </c>
      <c r="Y84" s="268"/>
      <c r="Z84" s="268"/>
    </row>
    <row r="85" spans="1:27" x14ac:dyDescent="0.15">
      <c r="A85" s="258" t="s">
        <v>885</v>
      </c>
      <c r="B85" s="266">
        <v>13</v>
      </c>
      <c r="C85" s="266">
        <v>299</v>
      </c>
      <c r="D85" s="266">
        <v>188</v>
      </c>
      <c r="E85" s="264">
        <f>D85/C85</f>
        <v>0.62876254180602009</v>
      </c>
      <c r="F85" s="266">
        <v>2243</v>
      </c>
      <c r="G85" s="267">
        <f>F85/C85</f>
        <v>7.5016722408026757</v>
      </c>
      <c r="H85" s="266">
        <v>18</v>
      </c>
      <c r="I85" s="264">
        <f>H85/C85</f>
        <v>6.0200668896321072E-2</v>
      </c>
      <c r="J85" s="266">
        <v>9</v>
      </c>
      <c r="K85" s="264">
        <f t="shared" ref="K85:K86" si="73">J85/C85</f>
        <v>3.0100334448160536E-2</v>
      </c>
      <c r="M85" s="266">
        <v>145</v>
      </c>
      <c r="N85" s="266">
        <v>985</v>
      </c>
      <c r="O85" s="266">
        <f>N85/M85</f>
        <v>6.7931034482758621</v>
      </c>
      <c r="P85" s="266">
        <v>9</v>
      </c>
      <c r="Q85" s="264">
        <f t="shared" ref="Q85:Q86" si="74">P85/M85</f>
        <v>6.2068965517241378E-2</v>
      </c>
      <c r="R85" s="268"/>
      <c r="S85" s="264">
        <f t="shared" ref="S85:S86" si="75">(C85+M85)/($C$17+$M$17)</f>
        <v>0.71612903225806457</v>
      </c>
      <c r="T85" s="264">
        <f t="shared" ref="T85:T86" si="76">C85/($C$17)</f>
        <v>0.62291666666666667</v>
      </c>
      <c r="U85" s="264">
        <f t="shared" ref="U85:U86" si="77">M85/($M$17)</f>
        <v>1.0357142857142858</v>
      </c>
      <c r="V85" s="269"/>
      <c r="W85" s="266">
        <f t="shared" ref="W85:W86" si="78">(F85*0.05)+(H85*4)+(J85*-1)+(N85*0.1)+(P85*6)</f>
        <v>327.64999999999998</v>
      </c>
      <c r="X85" s="270">
        <f t="shared" ref="X85:X86" si="79">((F85*0.05)+(H85*4)+(J85*-1)+(N85*0.1)+(P85*6))*0.4</f>
        <v>131.06</v>
      </c>
      <c r="Y85" s="268"/>
      <c r="Z85" s="268"/>
    </row>
    <row r="86" spans="1:27" x14ac:dyDescent="0.15">
      <c r="A86" s="258"/>
      <c r="B86" s="266">
        <v>0</v>
      </c>
      <c r="C86" s="266"/>
      <c r="D86" s="266"/>
      <c r="E86" s="264" t="e">
        <f>D86/C86</f>
        <v>#DIV/0!</v>
      </c>
      <c r="F86" s="266"/>
      <c r="G86" s="267" t="e">
        <f>F86/C86</f>
        <v>#DIV/0!</v>
      </c>
      <c r="H86" s="266"/>
      <c r="I86" s="264" t="e">
        <f>H86/C86</f>
        <v>#DIV/0!</v>
      </c>
      <c r="J86" s="266"/>
      <c r="K86" s="264" t="e">
        <f t="shared" si="73"/>
        <v>#DIV/0!</v>
      </c>
      <c r="M86" s="266"/>
      <c r="N86" s="266"/>
      <c r="O86" s="266" t="e">
        <f>N86/M86</f>
        <v>#DIV/0!</v>
      </c>
      <c r="P86" s="266">
        <v>0</v>
      </c>
      <c r="Q86" s="264" t="e">
        <f t="shared" si="74"/>
        <v>#DIV/0!</v>
      </c>
      <c r="R86" s="268"/>
      <c r="S86" s="264">
        <f t="shared" si="75"/>
        <v>0</v>
      </c>
      <c r="T86" s="264">
        <f t="shared" si="76"/>
        <v>0</v>
      </c>
      <c r="U86" s="264">
        <f t="shared" si="77"/>
        <v>0</v>
      </c>
      <c r="V86" s="269"/>
      <c r="W86" s="266">
        <f t="shared" si="78"/>
        <v>0</v>
      </c>
      <c r="X86" s="270">
        <f t="shared" si="79"/>
        <v>0</v>
      </c>
      <c r="Y86" s="268"/>
      <c r="Z86" s="268"/>
    </row>
    <row r="87" spans="1:27" x14ac:dyDescent="0.15">
      <c r="A87" s="265" t="s">
        <v>44</v>
      </c>
      <c r="B87" s="265"/>
      <c r="C87" s="265">
        <f>SUM(C84:C86)</f>
        <v>338</v>
      </c>
      <c r="D87" s="265">
        <f>SUM(D84:D86)</f>
        <v>211</v>
      </c>
      <c r="E87" s="265"/>
      <c r="F87" s="265">
        <f t="shared" ref="F87" si="80">SUM(F84:F86)</f>
        <v>2519</v>
      </c>
      <c r="G87" s="265"/>
      <c r="H87" s="265">
        <f t="shared" ref="H87" si="81">SUM(H84:H86)</f>
        <v>20</v>
      </c>
      <c r="I87" s="265"/>
      <c r="J87" s="265">
        <f t="shared" ref="J87" si="82">SUM(J84:J86)</f>
        <v>11</v>
      </c>
      <c r="K87" s="265"/>
      <c r="L87" s="261"/>
      <c r="M87" s="265">
        <f>SUM(M84:M86)</f>
        <v>151</v>
      </c>
      <c r="N87" s="265">
        <f>SUM(N84:N86)</f>
        <v>997</v>
      </c>
      <c r="O87" s="265"/>
      <c r="P87" s="265">
        <f>SUM(P84:P86)</f>
        <v>9</v>
      </c>
      <c r="Q87" s="265"/>
      <c r="R87" s="265"/>
      <c r="S87" s="272">
        <f>S84+S85+S86</f>
        <v>0.78870967741935494</v>
      </c>
      <c r="T87" s="273">
        <f>C87/(C87+M87)</f>
        <v>0.69120654396728021</v>
      </c>
      <c r="U87" s="273">
        <f>M87/(M87+C87)</f>
        <v>0.30879345603271985</v>
      </c>
      <c r="V87" s="269"/>
      <c r="W87" s="268"/>
      <c r="X87" s="268"/>
      <c r="Y87" s="268"/>
      <c r="Z87" s="268"/>
    </row>
    <row r="88" spans="1:27" x14ac:dyDescent="0.15">
      <c r="B88" s="268"/>
      <c r="C88" s="268"/>
      <c r="D88" s="274"/>
      <c r="E88" s="268"/>
      <c r="F88" s="275"/>
      <c r="G88" s="268"/>
      <c r="H88" s="276"/>
      <c r="I88" s="268"/>
      <c r="J88" s="276"/>
      <c r="K88" s="268"/>
      <c r="L88" s="268"/>
      <c r="M88" s="268"/>
      <c r="N88" s="268"/>
      <c r="O88" s="268"/>
      <c r="P88" s="268"/>
      <c r="Q88" s="268"/>
      <c r="R88" s="268"/>
    </row>
    <row r="89" spans="1:27" x14ac:dyDescent="0.15">
      <c r="B89" s="268"/>
      <c r="C89" s="268"/>
      <c r="D89" s="274"/>
      <c r="E89" s="268"/>
      <c r="F89" s="275"/>
      <c r="G89" s="268"/>
      <c r="H89" s="276"/>
      <c r="I89" s="268"/>
      <c r="J89" s="276"/>
      <c r="K89" s="268"/>
      <c r="L89" s="268"/>
      <c r="M89" s="268"/>
      <c r="N89" s="268"/>
      <c r="O89" s="268"/>
      <c r="P89" s="268"/>
      <c r="Q89" s="268"/>
      <c r="R89" s="268"/>
    </row>
    <row r="90" spans="1:27" x14ac:dyDescent="0.15">
      <c r="A90" s="496" t="s">
        <v>49</v>
      </c>
      <c r="B90" s="496"/>
      <c r="C90" s="496"/>
      <c r="D90" s="496"/>
      <c r="E90" s="496"/>
      <c r="F90" s="496"/>
      <c r="G90" s="496"/>
      <c r="H90" s="496" t="s">
        <v>52</v>
      </c>
      <c r="I90" s="502"/>
      <c r="J90" s="502"/>
      <c r="K90" s="502"/>
      <c r="L90" s="502"/>
      <c r="M90" s="502"/>
      <c r="N90" s="268"/>
      <c r="O90" s="268"/>
      <c r="R90" s="496" t="s">
        <v>50</v>
      </c>
      <c r="S90" s="496"/>
      <c r="T90" s="496"/>
      <c r="V90" s="496" t="s">
        <v>51</v>
      </c>
      <c r="W90" s="496"/>
      <c r="X90" s="260"/>
      <c r="Y90" s="260"/>
      <c r="Z90" s="260"/>
      <c r="AA90" s="260"/>
    </row>
    <row r="91" spans="1:27" x14ac:dyDescent="0.15">
      <c r="A91" s="265" t="s">
        <v>16</v>
      </c>
      <c r="B91" s="265" t="s">
        <v>66</v>
      </c>
      <c r="C91" s="265" t="s">
        <v>1</v>
      </c>
      <c r="D91" s="265" t="s">
        <v>4</v>
      </c>
      <c r="E91" s="265" t="s">
        <v>5</v>
      </c>
      <c r="F91" s="265" t="s">
        <v>6</v>
      </c>
      <c r="G91" s="265" t="s">
        <v>7</v>
      </c>
      <c r="I91" s="265" t="s">
        <v>34</v>
      </c>
      <c r="J91" s="265" t="s">
        <v>17</v>
      </c>
      <c r="K91" s="265" t="s">
        <v>18</v>
      </c>
      <c r="L91" s="265" t="s">
        <v>19</v>
      </c>
      <c r="M91" s="265" t="s">
        <v>20</v>
      </c>
      <c r="N91" s="265" t="s">
        <v>6</v>
      </c>
      <c r="O91" s="265" t="s">
        <v>53</v>
      </c>
      <c r="R91" s="265" t="s">
        <v>16</v>
      </c>
      <c r="S91" s="265" t="s">
        <v>47</v>
      </c>
      <c r="T91" s="265" t="s">
        <v>45</v>
      </c>
      <c r="U91" s="265" t="s">
        <v>46</v>
      </c>
      <c r="W91" s="265" t="s">
        <v>14</v>
      </c>
      <c r="X91" s="265" t="s">
        <v>21</v>
      </c>
      <c r="Y91" s="265"/>
      <c r="Z91" s="265"/>
      <c r="AA91" s="265"/>
    </row>
    <row r="92" spans="1:27" x14ac:dyDescent="0.15">
      <c r="A92" s="258" t="s">
        <v>1390</v>
      </c>
      <c r="B92" s="277"/>
      <c r="C92" s="266"/>
      <c r="D92" s="266"/>
      <c r="E92" s="266" t="e">
        <f>D92/C92</f>
        <v>#DIV/0!</v>
      </c>
      <c r="F92" s="266"/>
      <c r="G92" s="264" t="e">
        <f>F92/C92</f>
        <v>#DIV/0!</v>
      </c>
      <c r="I92" s="264" t="e">
        <f>K92/J92</f>
        <v>#DIV/0!</v>
      </c>
      <c r="J92" s="266"/>
      <c r="K92" s="266"/>
      <c r="L92" s="266"/>
      <c r="M92" s="266" t="e">
        <f>L92/K92</f>
        <v>#DIV/0!</v>
      </c>
      <c r="N92" s="266"/>
      <c r="O92" s="264" t="e">
        <f>N92/K92</f>
        <v>#DIV/0!</v>
      </c>
      <c r="R92" s="258" t="s">
        <v>507</v>
      </c>
      <c r="S92" s="264">
        <f>(C92+J92)/($C$27+$J$27+$M$17+$D$17+$K$38+$K$47)</f>
        <v>0</v>
      </c>
      <c r="T92" s="264">
        <f>J92/($J$27+$E$38+$E$47)</f>
        <v>0</v>
      </c>
      <c r="U92" s="264">
        <f>C92/($C$27+$M$17+$K$38+$K$47)</f>
        <v>0</v>
      </c>
      <c r="W92" s="266">
        <f>(D92*0.1)+(F92*6)+(L92*0.1)+(N92*6)</f>
        <v>0</v>
      </c>
      <c r="X92" s="266">
        <f>(D92*0.1)+(F92*6)+(K92*1)+(L92*0.1)+(N92*6)</f>
        <v>0</v>
      </c>
      <c r="Y92" s="268"/>
      <c r="Z92" s="268"/>
      <c r="AA92" s="268"/>
    </row>
    <row r="93" spans="1:27" x14ac:dyDescent="0.15">
      <c r="A93" s="258" t="s">
        <v>886</v>
      </c>
      <c r="B93" s="277"/>
      <c r="C93" s="266"/>
      <c r="D93" s="266"/>
      <c r="E93" s="266" t="e">
        <f>D93/C93</f>
        <v>#DIV/0!</v>
      </c>
      <c r="F93" s="266"/>
      <c r="G93" s="264" t="e">
        <f>F93/C93</f>
        <v>#DIV/0!</v>
      </c>
      <c r="I93" s="264" t="e">
        <f t="shared" ref="I93:I96" si="83">K93/J93</f>
        <v>#DIV/0!</v>
      </c>
      <c r="J93" s="266"/>
      <c r="K93" s="266"/>
      <c r="L93" s="266"/>
      <c r="M93" s="266" t="e">
        <f>L93/K93</f>
        <v>#DIV/0!</v>
      </c>
      <c r="N93" s="266"/>
      <c r="O93" s="264" t="e">
        <f t="shared" ref="O93:O96" si="84">N93/K93</f>
        <v>#DIV/0!</v>
      </c>
      <c r="R93" s="258" t="s">
        <v>149</v>
      </c>
      <c r="S93" s="264">
        <f t="shared" ref="S93:S96" si="85">(C93+J93)/($C$27+$J$27+$M$17+$D$17+$K$38+$K$47)</f>
        <v>0</v>
      </c>
      <c r="T93" s="264">
        <f t="shared" ref="T93:T96" si="86">J93/($J$27+$E$38+$E$47)</f>
        <v>0</v>
      </c>
      <c r="U93" s="264">
        <f t="shared" ref="U93:U96" si="87">C93/($C$27+$M$17+$K$38+$K$47)</f>
        <v>0</v>
      </c>
      <c r="W93" s="266">
        <f t="shared" ref="W93:W96" si="88">(D93*0.1)+(F93*6)+(L93*0.1)+(N93*6)</f>
        <v>0</v>
      </c>
      <c r="X93" s="266">
        <f t="shared" ref="X93:X96" si="89">(D93*0.1)+(F93*6)+(K93*1)+(L93*0.1)+(N93*6)</f>
        <v>0</v>
      </c>
      <c r="Y93" s="268"/>
      <c r="Z93" s="268"/>
      <c r="AA93" s="268"/>
    </row>
    <row r="94" spans="1:27" x14ac:dyDescent="0.15">
      <c r="A94" s="258" t="s">
        <v>1063</v>
      </c>
      <c r="B94" s="277"/>
      <c r="C94" s="266"/>
      <c r="D94" s="266"/>
      <c r="E94" s="266" t="e">
        <f>D94/C94</f>
        <v>#DIV/0!</v>
      </c>
      <c r="F94" s="266"/>
      <c r="G94" s="264" t="e">
        <f>F94/C94</f>
        <v>#DIV/0!</v>
      </c>
      <c r="I94" s="264" t="e">
        <f t="shared" si="83"/>
        <v>#DIV/0!</v>
      </c>
      <c r="J94" s="266"/>
      <c r="K94" s="266"/>
      <c r="L94" s="266"/>
      <c r="M94" s="266" t="e">
        <f>L94/K94</f>
        <v>#DIV/0!</v>
      </c>
      <c r="N94" s="266"/>
      <c r="O94" s="264" t="e">
        <f t="shared" si="84"/>
        <v>#DIV/0!</v>
      </c>
      <c r="R94" s="258" t="s">
        <v>1035</v>
      </c>
      <c r="S94" s="264">
        <f t="shared" si="85"/>
        <v>0</v>
      </c>
      <c r="T94" s="264">
        <f t="shared" si="86"/>
        <v>0</v>
      </c>
      <c r="U94" s="264">
        <f t="shared" si="87"/>
        <v>0</v>
      </c>
      <c r="W94" s="266">
        <f t="shared" si="88"/>
        <v>0</v>
      </c>
      <c r="X94" s="266">
        <f t="shared" si="89"/>
        <v>0</v>
      </c>
      <c r="Y94" s="268"/>
      <c r="Z94" s="268"/>
      <c r="AA94" s="268"/>
    </row>
    <row r="95" spans="1:27" x14ac:dyDescent="0.15">
      <c r="A95" s="271"/>
      <c r="B95" s="277"/>
      <c r="C95" s="266"/>
      <c r="D95" s="266"/>
      <c r="E95" s="266" t="e">
        <f>D95/C95</f>
        <v>#DIV/0!</v>
      </c>
      <c r="F95" s="266"/>
      <c r="G95" s="264" t="e">
        <f>F95/C95</f>
        <v>#DIV/0!</v>
      </c>
      <c r="I95" s="264" t="e">
        <f t="shared" si="83"/>
        <v>#DIV/0!</v>
      </c>
      <c r="J95" s="266"/>
      <c r="K95" s="266"/>
      <c r="L95" s="266"/>
      <c r="M95" s="266" t="e">
        <f>L95/K95</f>
        <v>#DIV/0!</v>
      </c>
      <c r="N95" s="266"/>
      <c r="O95" s="264" t="e">
        <f t="shared" si="84"/>
        <v>#DIV/0!</v>
      </c>
      <c r="R95" s="258"/>
      <c r="S95" s="264">
        <f t="shared" si="85"/>
        <v>0</v>
      </c>
      <c r="T95" s="264">
        <f t="shared" si="86"/>
        <v>0</v>
      </c>
      <c r="U95" s="264">
        <f t="shared" si="87"/>
        <v>0</v>
      </c>
      <c r="W95" s="266">
        <f t="shared" si="88"/>
        <v>0</v>
      </c>
      <c r="X95" s="266">
        <f t="shared" si="89"/>
        <v>0</v>
      </c>
      <c r="Y95" s="268"/>
      <c r="Z95" s="268"/>
      <c r="AA95" s="268"/>
    </row>
    <row r="96" spans="1:27" x14ac:dyDescent="0.15">
      <c r="A96" s="271"/>
      <c r="B96" s="277"/>
      <c r="C96" s="266"/>
      <c r="D96" s="266"/>
      <c r="E96" s="266" t="e">
        <f>D96/C96</f>
        <v>#DIV/0!</v>
      </c>
      <c r="F96" s="266"/>
      <c r="G96" s="264" t="e">
        <f>F96/C96</f>
        <v>#DIV/0!</v>
      </c>
      <c r="I96" s="264" t="e">
        <f t="shared" si="83"/>
        <v>#DIV/0!</v>
      </c>
      <c r="J96" s="266"/>
      <c r="K96" s="266"/>
      <c r="L96" s="266"/>
      <c r="M96" s="266" t="e">
        <f>L96/K96</f>
        <v>#DIV/0!</v>
      </c>
      <c r="N96" s="266"/>
      <c r="O96" s="264" t="e">
        <f t="shared" si="84"/>
        <v>#DIV/0!</v>
      </c>
      <c r="R96" s="258"/>
      <c r="S96" s="264">
        <f t="shared" si="85"/>
        <v>0</v>
      </c>
      <c r="T96" s="264">
        <f t="shared" si="86"/>
        <v>0</v>
      </c>
      <c r="U96" s="264">
        <f t="shared" si="87"/>
        <v>0</v>
      </c>
      <c r="W96" s="266">
        <f t="shared" si="88"/>
        <v>0</v>
      </c>
      <c r="X96" s="266">
        <f t="shared" si="89"/>
        <v>0</v>
      </c>
      <c r="Y96" s="268"/>
      <c r="Z96" s="268"/>
      <c r="AA96" s="268"/>
    </row>
    <row r="97" spans="1:26" x14ac:dyDescent="0.15">
      <c r="A97" s="265" t="s">
        <v>44</v>
      </c>
      <c r="B97" s="265"/>
      <c r="C97" s="265">
        <f>SUM(C92:C96)</f>
        <v>0</v>
      </c>
      <c r="D97" s="265">
        <f t="shared" ref="D97" si="90">SUM(D92:D96)</f>
        <v>0</v>
      </c>
      <c r="E97" s="265"/>
      <c r="F97" s="265">
        <f t="shared" ref="F97" si="91">SUM(F92:F96)</f>
        <v>0</v>
      </c>
      <c r="G97" s="265"/>
      <c r="H97" s="265"/>
      <c r="I97" s="265"/>
      <c r="J97" s="265">
        <f>SUM(J92:J96)</f>
        <v>0</v>
      </c>
      <c r="K97" s="265">
        <f t="shared" ref="K97:L97" si="92">SUM(K92:K96)</f>
        <v>0</v>
      </c>
      <c r="L97" s="265">
        <f t="shared" si="92"/>
        <v>0</v>
      </c>
      <c r="M97" s="265"/>
      <c r="N97" s="265">
        <f t="shared" ref="N97" si="93">SUM(N92:N96)</f>
        <v>0</v>
      </c>
      <c r="O97" s="265"/>
    </row>
    <row r="98" spans="1:26" x14ac:dyDescent="0.15">
      <c r="A98" s="265"/>
      <c r="B98" s="268"/>
      <c r="C98" s="268"/>
      <c r="D98" s="268"/>
      <c r="E98" s="268"/>
      <c r="F98" s="268"/>
      <c r="G98" s="268"/>
      <c r="H98" s="265"/>
      <c r="I98" s="268"/>
      <c r="J98" s="268"/>
      <c r="K98" s="268"/>
      <c r="L98" s="268"/>
      <c r="M98" s="268"/>
      <c r="N98" s="268"/>
    </row>
    <row r="99" spans="1:26" x14ac:dyDescent="0.15">
      <c r="B99" s="268"/>
      <c r="C99" s="268"/>
      <c r="D99" s="268"/>
      <c r="E99" s="268"/>
      <c r="F99" s="268"/>
      <c r="G99" s="268"/>
      <c r="H99" s="268"/>
      <c r="I99" s="268"/>
      <c r="J99" s="268"/>
      <c r="K99" s="268"/>
      <c r="L99" s="268"/>
      <c r="M99" s="268"/>
    </row>
    <row r="100" spans="1:26" x14ac:dyDescent="0.15">
      <c r="A100" s="496" t="s">
        <v>52</v>
      </c>
      <c r="B100" s="496"/>
      <c r="C100" s="496"/>
      <c r="D100" s="496"/>
      <c r="E100" s="496"/>
      <c r="F100" s="496"/>
      <c r="G100" s="496"/>
      <c r="H100" s="268"/>
      <c r="I100" s="268"/>
      <c r="J100" s="496" t="s">
        <v>49</v>
      </c>
      <c r="K100" s="496"/>
      <c r="L100" s="496"/>
      <c r="M100" s="496"/>
      <c r="N100" s="496"/>
      <c r="R100" s="496" t="s">
        <v>50</v>
      </c>
      <c r="S100" s="496"/>
      <c r="T100" s="496"/>
      <c r="V100" s="496" t="s">
        <v>51</v>
      </c>
      <c r="W100" s="498"/>
    </row>
    <row r="101" spans="1:26" x14ac:dyDescent="0.15">
      <c r="A101" s="265" t="s">
        <v>25</v>
      </c>
      <c r="B101" s="265" t="s">
        <v>66</v>
      </c>
      <c r="C101" s="265" t="s">
        <v>34</v>
      </c>
      <c r="D101" s="265" t="s">
        <v>17</v>
      </c>
      <c r="E101" s="265" t="s">
        <v>18</v>
      </c>
      <c r="F101" s="265" t="s">
        <v>19</v>
      </c>
      <c r="G101" s="265" t="s">
        <v>20</v>
      </c>
      <c r="H101" s="265" t="s">
        <v>6</v>
      </c>
      <c r="I101" s="265" t="s">
        <v>53</v>
      </c>
      <c r="K101" s="265" t="s">
        <v>10</v>
      </c>
      <c r="L101" s="265" t="s">
        <v>11</v>
      </c>
      <c r="M101" s="265" t="s">
        <v>12</v>
      </c>
      <c r="N101" s="265" t="s">
        <v>26</v>
      </c>
      <c r="O101" s="265" t="s">
        <v>7</v>
      </c>
      <c r="R101" s="265" t="s">
        <v>25</v>
      </c>
      <c r="S101" s="265" t="s">
        <v>47</v>
      </c>
      <c r="T101" s="265" t="s">
        <v>45</v>
      </c>
      <c r="U101" s="265" t="s">
        <v>46</v>
      </c>
      <c r="W101" s="265" t="s">
        <v>14</v>
      </c>
      <c r="X101" s="265" t="s">
        <v>21</v>
      </c>
      <c r="Y101" s="265"/>
      <c r="Z101" s="265"/>
    </row>
    <row r="102" spans="1:26" x14ac:dyDescent="0.15">
      <c r="A102" s="258" t="s">
        <v>1389</v>
      </c>
      <c r="B102" s="266"/>
      <c r="C102" s="264" t="e">
        <f>E102/D102</f>
        <v>#DIV/0!</v>
      </c>
      <c r="D102" s="266"/>
      <c r="E102" s="266"/>
      <c r="F102" s="266"/>
      <c r="G102" s="266" t="e">
        <f t="shared" ref="G102:G107" si="94">F102/E102</f>
        <v>#DIV/0!</v>
      </c>
      <c r="H102" s="266"/>
      <c r="I102" s="264" t="e">
        <f>H102/E102</f>
        <v>#DIV/0!</v>
      </c>
      <c r="K102" s="266"/>
      <c r="L102" s="266"/>
      <c r="M102" s="278" t="e">
        <f t="shared" ref="M102:M107" si="95">L102/K102</f>
        <v>#DIV/0!</v>
      </c>
      <c r="N102" s="266"/>
      <c r="O102" s="264" t="e">
        <f>N102/K102</f>
        <v>#DIV/0!</v>
      </c>
      <c r="R102" s="258" t="s">
        <v>150</v>
      </c>
      <c r="S102" s="279">
        <f>(D102+K102)/($C$27+$K$27+$M$17+$D$47+$K$47)</f>
        <v>0</v>
      </c>
      <c r="T102" s="279">
        <f>D102/($D$17)</f>
        <v>0</v>
      </c>
      <c r="U102" s="279">
        <f>K102/($M$17+$C$27+$K$38+$K$47)</f>
        <v>0</v>
      </c>
      <c r="W102" s="266">
        <f>(F102*0.1)+(H102*6)+(L102*0.1)+(N102*6)</f>
        <v>0</v>
      </c>
      <c r="X102" s="266">
        <f>(E102*1)+(F102*0.1)+(H102*6)+(L102*0.1)+(N102*6)</f>
        <v>0</v>
      </c>
      <c r="Y102" s="268"/>
      <c r="Z102" s="268"/>
    </row>
    <row r="103" spans="1:26" x14ac:dyDescent="0.15">
      <c r="A103" s="258" t="s">
        <v>887</v>
      </c>
      <c r="B103" s="266"/>
      <c r="C103" s="264" t="e">
        <f t="shared" ref="C103:C107" si="96">E103/D103</f>
        <v>#DIV/0!</v>
      </c>
      <c r="D103" s="266"/>
      <c r="E103" s="266"/>
      <c r="F103" s="266"/>
      <c r="G103" s="266" t="e">
        <f t="shared" si="94"/>
        <v>#DIV/0!</v>
      </c>
      <c r="H103" s="266"/>
      <c r="I103" s="264" t="e">
        <f t="shared" ref="I103:I107" si="97">H103/E103</f>
        <v>#DIV/0!</v>
      </c>
      <c r="K103" s="266"/>
      <c r="L103" s="266"/>
      <c r="M103" s="278" t="e">
        <f t="shared" si="95"/>
        <v>#DIV/0!</v>
      </c>
      <c r="N103" s="266"/>
      <c r="O103" s="264" t="e">
        <f t="shared" ref="O103:O107" si="98">N103/K103</f>
        <v>#DIV/0!</v>
      </c>
      <c r="R103" s="258" t="s">
        <v>509</v>
      </c>
      <c r="S103" s="279">
        <f t="shared" ref="S103:S107" si="99">(D103+K103)/($C$27+$K$27+$M$17+$D$47+$K$47)</f>
        <v>0</v>
      </c>
      <c r="T103" s="279">
        <f t="shared" ref="T103:T107" si="100">D103/($D$17)</f>
        <v>0</v>
      </c>
      <c r="U103" s="279">
        <f t="shared" ref="U103:U107" si="101">K103/($M$17+$C$27+$K$38+$K$47)</f>
        <v>0</v>
      </c>
      <c r="W103" s="266">
        <f t="shared" ref="W103:W107" si="102">(F103*0.1)+(H103*6)+(L103*0.1)+(N103*6)</f>
        <v>0</v>
      </c>
      <c r="X103" s="266">
        <f t="shared" ref="X103:X107" si="103">(E103*1)+(F103*0.1)+(H103*6)+(L103*0.1)+(N103*6)</f>
        <v>0</v>
      </c>
      <c r="Y103" s="268"/>
      <c r="Z103" s="268"/>
    </row>
    <row r="104" spans="1:26" x14ac:dyDescent="0.15">
      <c r="A104" s="258" t="s">
        <v>1452</v>
      </c>
      <c r="B104" s="266"/>
      <c r="C104" s="264" t="e">
        <f t="shared" si="96"/>
        <v>#DIV/0!</v>
      </c>
      <c r="D104" s="266"/>
      <c r="E104" s="266"/>
      <c r="F104" s="266"/>
      <c r="G104" s="266" t="e">
        <f t="shared" si="94"/>
        <v>#DIV/0!</v>
      </c>
      <c r="H104" s="266"/>
      <c r="I104" s="264" t="e">
        <f t="shared" si="97"/>
        <v>#DIV/0!</v>
      </c>
      <c r="K104" s="266"/>
      <c r="L104" s="266"/>
      <c r="M104" s="278" t="e">
        <f t="shared" si="95"/>
        <v>#DIV/0!</v>
      </c>
      <c r="N104" s="266"/>
      <c r="O104" s="264" t="e">
        <f t="shared" si="98"/>
        <v>#DIV/0!</v>
      </c>
      <c r="R104" s="258" t="s">
        <v>1453</v>
      </c>
      <c r="S104" s="279">
        <f t="shared" si="99"/>
        <v>0</v>
      </c>
      <c r="T104" s="279">
        <f t="shared" si="100"/>
        <v>0</v>
      </c>
      <c r="U104" s="279">
        <f t="shared" si="101"/>
        <v>0</v>
      </c>
      <c r="W104" s="266">
        <f t="shared" si="102"/>
        <v>0</v>
      </c>
      <c r="X104" s="266">
        <f t="shared" si="103"/>
        <v>0</v>
      </c>
      <c r="Y104" s="268"/>
      <c r="Z104" s="268"/>
    </row>
    <row r="105" spans="1:26" x14ac:dyDescent="0.15">
      <c r="A105" s="271"/>
      <c r="B105" s="266"/>
      <c r="C105" s="264" t="e">
        <f t="shared" si="96"/>
        <v>#DIV/0!</v>
      </c>
      <c r="D105" s="266"/>
      <c r="E105" s="266"/>
      <c r="F105" s="266"/>
      <c r="G105" s="266" t="e">
        <f t="shared" si="94"/>
        <v>#DIV/0!</v>
      </c>
      <c r="H105" s="266"/>
      <c r="I105" s="264" t="e">
        <f t="shared" si="97"/>
        <v>#DIV/0!</v>
      </c>
      <c r="K105" s="266"/>
      <c r="L105" s="266"/>
      <c r="M105" s="278" t="e">
        <f t="shared" si="95"/>
        <v>#DIV/0!</v>
      </c>
      <c r="N105" s="266"/>
      <c r="O105" s="264" t="e">
        <f t="shared" si="98"/>
        <v>#DIV/0!</v>
      </c>
      <c r="R105" s="258"/>
      <c r="S105" s="279">
        <f t="shared" si="99"/>
        <v>0</v>
      </c>
      <c r="T105" s="279">
        <f t="shared" si="100"/>
        <v>0</v>
      </c>
      <c r="U105" s="279">
        <f t="shared" si="101"/>
        <v>0</v>
      </c>
      <c r="W105" s="266">
        <f t="shared" si="102"/>
        <v>0</v>
      </c>
      <c r="X105" s="266">
        <f t="shared" si="103"/>
        <v>0</v>
      </c>
      <c r="Y105" s="268"/>
      <c r="Z105" s="268"/>
    </row>
    <row r="106" spans="1:26" x14ac:dyDescent="0.15">
      <c r="A106" s="271"/>
      <c r="B106" s="266"/>
      <c r="C106" s="264" t="e">
        <f t="shared" si="96"/>
        <v>#DIV/0!</v>
      </c>
      <c r="D106" s="266"/>
      <c r="E106" s="266"/>
      <c r="F106" s="266"/>
      <c r="G106" s="266" t="e">
        <f t="shared" si="94"/>
        <v>#DIV/0!</v>
      </c>
      <c r="H106" s="266"/>
      <c r="I106" s="264" t="e">
        <f t="shared" si="97"/>
        <v>#DIV/0!</v>
      </c>
      <c r="K106" s="266"/>
      <c r="L106" s="266"/>
      <c r="M106" s="278" t="e">
        <f t="shared" si="95"/>
        <v>#DIV/0!</v>
      </c>
      <c r="N106" s="266"/>
      <c r="O106" s="264" t="e">
        <f t="shared" si="98"/>
        <v>#DIV/0!</v>
      </c>
      <c r="R106" s="258"/>
      <c r="S106" s="279">
        <f t="shared" si="99"/>
        <v>0</v>
      </c>
      <c r="T106" s="279">
        <f t="shared" si="100"/>
        <v>0</v>
      </c>
      <c r="U106" s="279">
        <f t="shared" si="101"/>
        <v>0</v>
      </c>
      <c r="W106" s="266">
        <f t="shared" si="102"/>
        <v>0</v>
      </c>
      <c r="X106" s="266">
        <f t="shared" si="103"/>
        <v>0</v>
      </c>
      <c r="Y106" s="268"/>
      <c r="Z106" s="268"/>
    </row>
    <row r="107" spans="1:26" x14ac:dyDescent="0.15">
      <c r="A107" s="271"/>
      <c r="B107" s="266"/>
      <c r="C107" s="264" t="e">
        <f t="shared" si="96"/>
        <v>#DIV/0!</v>
      </c>
      <c r="D107" s="266"/>
      <c r="E107" s="266"/>
      <c r="F107" s="266"/>
      <c r="G107" s="266" t="e">
        <f t="shared" si="94"/>
        <v>#DIV/0!</v>
      </c>
      <c r="H107" s="266"/>
      <c r="I107" s="264" t="e">
        <f t="shared" si="97"/>
        <v>#DIV/0!</v>
      </c>
      <c r="K107" s="266"/>
      <c r="L107" s="266"/>
      <c r="M107" s="278" t="e">
        <f t="shared" si="95"/>
        <v>#DIV/0!</v>
      </c>
      <c r="N107" s="266"/>
      <c r="O107" s="264" t="e">
        <f t="shared" si="98"/>
        <v>#DIV/0!</v>
      </c>
      <c r="R107" s="258"/>
      <c r="S107" s="279">
        <f t="shared" si="99"/>
        <v>0</v>
      </c>
      <c r="T107" s="279">
        <f t="shared" si="100"/>
        <v>0</v>
      </c>
      <c r="U107" s="279">
        <f t="shared" si="101"/>
        <v>0</v>
      </c>
      <c r="W107" s="266">
        <f t="shared" si="102"/>
        <v>0</v>
      </c>
      <c r="X107" s="266">
        <f t="shared" si="103"/>
        <v>0</v>
      </c>
      <c r="Y107" s="268"/>
      <c r="Z107" s="268"/>
    </row>
    <row r="108" spans="1:26" x14ac:dyDescent="0.15">
      <c r="A108" s="265" t="s">
        <v>44</v>
      </c>
      <c r="B108" s="265"/>
      <c r="C108" s="261"/>
      <c r="D108" s="265">
        <f>SUM(D102:D107)</f>
        <v>0</v>
      </c>
      <c r="E108" s="265">
        <f t="shared" ref="E108:F108" si="104">SUM(E102:E107)</f>
        <v>0</v>
      </c>
      <c r="F108" s="265">
        <f t="shared" si="104"/>
        <v>0</v>
      </c>
      <c r="G108" s="265"/>
      <c r="H108" s="265">
        <f t="shared" ref="H108" si="105">SUM(H102:H107)</f>
        <v>0</v>
      </c>
      <c r="I108" s="265"/>
      <c r="J108" s="265"/>
      <c r="K108" s="265">
        <f>SUM(K102:K107)</f>
        <v>0</v>
      </c>
      <c r="L108" s="265">
        <f t="shared" ref="L108" si="106">SUM(L102:L107)</f>
        <v>0</v>
      </c>
      <c r="M108" s="265"/>
      <c r="N108" s="265">
        <f t="shared" ref="N108" si="107">SUM(N102:N107)</f>
        <v>0</v>
      </c>
      <c r="O108" s="265"/>
      <c r="S108" s="279"/>
      <c r="T108" s="279"/>
      <c r="U108" s="279"/>
    </row>
    <row r="109" spans="1:26" x14ac:dyDescent="0.15">
      <c r="A109" s="265"/>
      <c r="C109" s="268"/>
      <c r="D109" s="268"/>
      <c r="E109" s="268"/>
      <c r="F109" s="268"/>
      <c r="G109" s="268"/>
      <c r="H109" s="268"/>
      <c r="I109" s="268"/>
      <c r="J109" s="268"/>
      <c r="K109" s="268"/>
      <c r="L109" s="268"/>
      <c r="S109" s="279">
        <f t="shared" ref="S109:S110" si="108">(D109+K109)/($C$27+$K$27+$M$17+$D$47+$K$47)</f>
        <v>0</v>
      </c>
      <c r="T109" s="279">
        <f t="shared" ref="T109:T110" si="109">D109/($D$17)</f>
        <v>0</v>
      </c>
      <c r="U109" s="279">
        <f t="shared" ref="U109:U110" si="110">K109/($M$17+$C$27+$K$38+$K$47)</f>
        <v>0</v>
      </c>
    </row>
    <row r="110" spans="1:26" x14ac:dyDescent="0.15">
      <c r="A110" s="265"/>
      <c r="C110" s="268"/>
      <c r="D110" s="268"/>
      <c r="E110" s="268"/>
      <c r="F110" s="268"/>
      <c r="G110" s="268"/>
      <c r="H110" s="268"/>
      <c r="I110" s="268"/>
      <c r="J110" s="268"/>
      <c r="K110" s="268"/>
      <c r="L110" s="268"/>
      <c r="S110" s="279">
        <f t="shared" si="108"/>
        <v>0</v>
      </c>
      <c r="T110" s="279">
        <f t="shared" si="109"/>
        <v>0</v>
      </c>
      <c r="U110" s="279">
        <f t="shared" si="110"/>
        <v>0</v>
      </c>
    </row>
    <row r="111" spans="1:26" x14ac:dyDescent="0.15">
      <c r="A111" s="496" t="s">
        <v>52</v>
      </c>
      <c r="B111" s="496"/>
      <c r="C111" s="496"/>
      <c r="D111" s="496"/>
      <c r="E111" s="496"/>
      <c r="F111" s="496"/>
      <c r="G111" s="496"/>
      <c r="H111" s="268"/>
      <c r="I111" s="268"/>
      <c r="J111" s="496" t="s">
        <v>49</v>
      </c>
      <c r="K111" s="496"/>
      <c r="L111" s="496"/>
      <c r="M111" s="496"/>
      <c r="N111" s="496"/>
      <c r="R111" s="496" t="s">
        <v>50</v>
      </c>
      <c r="S111" s="496"/>
      <c r="T111" s="496"/>
      <c r="V111" s="496" t="s">
        <v>51</v>
      </c>
      <c r="W111" s="498"/>
    </row>
    <row r="112" spans="1:26" x14ac:dyDescent="0.15">
      <c r="A112" s="265" t="s">
        <v>31</v>
      </c>
      <c r="B112" s="265" t="s">
        <v>66</v>
      </c>
      <c r="C112" s="265" t="s">
        <v>34</v>
      </c>
      <c r="D112" s="265" t="s">
        <v>17</v>
      </c>
      <c r="E112" s="265" t="s">
        <v>18</v>
      </c>
      <c r="F112" s="265" t="s">
        <v>19</v>
      </c>
      <c r="G112" s="265" t="s">
        <v>20</v>
      </c>
      <c r="H112" s="265" t="s">
        <v>6</v>
      </c>
      <c r="I112" s="265" t="s">
        <v>53</v>
      </c>
      <c r="K112" s="265" t="s">
        <v>10</v>
      </c>
      <c r="L112" s="265" t="s">
        <v>11</v>
      </c>
      <c r="M112" s="265" t="s">
        <v>12</v>
      </c>
      <c r="N112" s="265" t="s">
        <v>54</v>
      </c>
      <c r="O112" s="265" t="s">
        <v>7</v>
      </c>
      <c r="R112" s="265" t="s">
        <v>31</v>
      </c>
      <c r="S112" s="265" t="s">
        <v>47</v>
      </c>
      <c r="T112" s="265" t="s">
        <v>45</v>
      </c>
      <c r="U112" s="265" t="s">
        <v>46</v>
      </c>
      <c r="W112" s="265" t="s">
        <v>14</v>
      </c>
      <c r="X112" s="265" t="s">
        <v>21</v>
      </c>
      <c r="Y112" s="265"/>
      <c r="Z112" s="265"/>
    </row>
    <row r="113" spans="1:26" x14ac:dyDescent="0.15">
      <c r="A113" s="271" t="s">
        <v>888</v>
      </c>
      <c r="B113" s="266"/>
      <c r="C113" s="264" t="e">
        <f>E113/D113</f>
        <v>#DIV/0!</v>
      </c>
      <c r="D113" s="266"/>
      <c r="E113" s="266"/>
      <c r="F113" s="266"/>
      <c r="G113" s="266" t="e">
        <f>F113/E113</f>
        <v>#DIV/0!</v>
      </c>
      <c r="H113" s="266">
        <v>7</v>
      </c>
      <c r="I113" s="264" t="e">
        <f>H113/E113</f>
        <v>#DIV/0!</v>
      </c>
      <c r="K113" s="266"/>
      <c r="L113" s="266"/>
      <c r="M113" s="266" t="e">
        <f>L113/K113</f>
        <v>#DIV/0!</v>
      </c>
      <c r="N113" s="266">
        <v>0</v>
      </c>
      <c r="O113" s="264" t="e">
        <f>N113/K113</f>
        <v>#DIV/0!</v>
      </c>
      <c r="R113" s="258" t="s">
        <v>151</v>
      </c>
      <c r="S113" s="279">
        <f>(D113+K113)/($D$47+$K$47+$D$38+$K$38+$J$27+$C$27+$M$17)</f>
        <v>0</v>
      </c>
      <c r="T113" s="279">
        <f>D113/($D$47+$D$38+$J$27)</f>
        <v>0</v>
      </c>
      <c r="U113" s="279">
        <f>K113/($K$47+$K$38+$C$27+$M$17)</f>
        <v>0</v>
      </c>
      <c r="W113" s="266">
        <f>(F113*0.1)+(H113*6)+(L113*0.1)+(N113*6)</f>
        <v>42</v>
      </c>
      <c r="X113" s="266">
        <f>(E113*1)+(F113*0.1)+(H113*6)+(L113*0.1)+(N113*6)</f>
        <v>42</v>
      </c>
      <c r="Y113" s="268"/>
      <c r="Z113" s="268"/>
    </row>
    <row r="114" spans="1:26" x14ac:dyDescent="0.15">
      <c r="A114" s="258" t="s">
        <v>1279</v>
      </c>
      <c r="B114" s="266"/>
      <c r="C114" s="264" t="e">
        <f t="shared" ref="C114:C116" si="111">E114/D114</f>
        <v>#DIV/0!</v>
      </c>
      <c r="D114" s="266"/>
      <c r="E114" s="266"/>
      <c r="F114" s="266"/>
      <c r="G114" s="266" t="e">
        <f>F114/E114</f>
        <v>#DIV/0!</v>
      </c>
      <c r="H114" s="266">
        <v>0</v>
      </c>
      <c r="I114" s="264" t="e">
        <f t="shared" ref="I114:I116" si="112">H114/E114</f>
        <v>#DIV/0!</v>
      </c>
      <c r="K114" s="266"/>
      <c r="L114" s="266"/>
      <c r="M114" s="266" t="e">
        <f t="shared" ref="M114:M116" si="113">L114/K114</f>
        <v>#DIV/0!</v>
      </c>
      <c r="N114" s="266">
        <v>0</v>
      </c>
      <c r="O114" s="264" t="e">
        <f t="shared" ref="O114:O116" si="114">N114/K114</f>
        <v>#DIV/0!</v>
      </c>
      <c r="R114" s="258" t="s">
        <v>1280</v>
      </c>
      <c r="S114" s="279">
        <f t="shared" ref="S114:S116" si="115">(D114+K114)/($D$47+$K$47+$D$38+$K$38+$J$27+$C$27+$M$17)</f>
        <v>0</v>
      </c>
      <c r="T114" s="279">
        <f t="shared" ref="T114:T116" si="116">D114/($D$47+$D$38+$J$27)</f>
        <v>0</v>
      </c>
      <c r="U114" s="279">
        <f t="shared" ref="U114:U116" si="117">K114/($K$47+$K$38+$C$27+$M$17)</f>
        <v>0</v>
      </c>
      <c r="W114" s="266">
        <f t="shared" ref="W114:W116" si="118">(F114*0.1)+(H114*6)+(L114*0.1)+(N114*6)</f>
        <v>0</v>
      </c>
      <c r="X114" s="266">
        <f t="shared" ref="X114:X116" si="119">(E114*1)+(F114*0.1)+(H114*6)+(L114*0.1)+(N114*6)</f>
        <v>0</v>
      </c>
      <c r="Y114" s="268"/>
      <c r="Z114" s="268"/>
    </row>
    <row r="115" spans="1:26" x14ac:dyDescent="0.15">
      <c r="A115" s="271"/>
      <c r="B115" s="266"/>
      <c r="C115" s="264" t="e">
        <f t="shared" si="111"/>
        <v>#DIV/0!</v>
      </c>
      <c r="D115" s="266"/>
      <c r="E115" s="266"/>
      <c r="F115" s="266"/>
      <c r="G115" s="266" t="e">
        <f>F115/E115</f>
        <v>#DIV/0!</v>
      </c>
      <c r="H115" s="266">
        <v>0</v>
      </c>
      <c r="I115" s="264" t="e">
        <f t="shared" si="112"/>
        <v>#DIV/0!</v>
      </c>
      <c r="K115" s="266"/>
      <c r="L115" s="266"/>
      <c r="M115" s="266" t="e">
        <f t="shared" si="113"/>
        <v>#DIV/0!</v>
      </c>
      <c r="N115" s="266">
        <v>0</v>
      </c>
      <c r="O115" s="264" t="e">
        <f t="shared" si="114"/>
        <v>#DIV/0!</v>
      </c>
      <c r="R115" s="258"/>
      <c r="S115" s="279">
        <f t="shared" si="115"/>
        <v>0</v>
      </c>
      <c r="T115" s="279">
        <f t="shared" si="116"/>
        <v>0</v>
      </c>
      <c r="U115" s="279">
        <f t="shared" si="117"/>
        <v>0</v>
      </c>
      <c r="W115" s="266">
        <f t="shared" si="118"/>
        <v>0</v>
      </c>
      <c r="X115" s="266">
        <f t="shared" si="119"/>
        <v>0</v>
      </c>
      <c r="Y115" s="268"/>
      <c r="Z115" s="268"/>
    </row>
    <row r="116" spans="1:26" x14ac:dyDescent="0.15">
      <c r="A116" s="258"/>
      <c r="B116" s="266"/>
      <c r="C116" s="264" t="e">
        <f t="shared" si="111"/>
        <v>#DIV/0!</v>
      </c>
      <c r="D116" s="266"/>
      <c r="E116" s="266"/>
      <c r="F116" s="266"/>
      <c r="G116" s="266" t="e">
        <f>F116/E116</f>
        <v>#DIV/0!</v>
      </c>
      <c r="H116" s="266"/>
      <c r="I116" s="264" t="e">
        <f t="shared" si="112"/>
        <v>#DIV/0!</v>
      </c>
      <c r="K116" s="266"/>
      <c r="L116" s="266"/>
      <c r="M116" s="266" t="e">
        <f t="shared" si="113"/>
        <v>#DIV/0!</v>
      </c>
      <c r="N116" s="266">
        <v>0</v>
      </c>
      <c r="O116" s="264" t="e">
        <f t="shared" si="114"/>
        <v>#DIV/0!</v>
      </c>
      <c r="R116" s="258"/>
      <c r="S116" s="279">
        <f t="shared" si="115"/>
        <v>0</v>
      </c>
      <c r="T116" s="279">
        <f t="shared" si="116"/>
        <v>0</v>
      </c>
      <c r="U116" s="279">
        <f t="shared" si="117"/>
        <v>0</v>
      </c>
      <c r="W116" s="266">
        <f t="shared" si="118"/>
        <v>0</v>
      </c>
      <c r="X116" s="266">
        <f t="shared" si="119"/>
        <v>0</v>
      </c>
      <c r="Y116" s="268"/>
      <c r="Z116" s="268"/>
    </row>
    <row r="117" spans="1:26" x14ac:dyDescent="0.15">
      <c r="A117" s="265" t="s">
        <v>44</v>
      </c>
      <c r="B117" s="265"/>
      <c r="C117" s="261"/>
      <c r="D117" s="265">
        <f>SUM(D113:D116)</f>
        <v>0</v>
      </c>
      <c r="E117" s="265">
        <f t="shared" ref="E117:F117" si="120">SUM(E113:E116)</f>
        <v>0</v>
      </c>
      <c r="F117" s="265">
        <f t="shared" si="120"/>
        <v>0</v>
      </c>
      <c r="G117" s="265"/>
      <c r="H117" s="265">
        <f t="shared" ref="H117" si="121">SUM(H113:H116)</f>
        <v>7</v>
      </c>
      <c r="I117" s="265"/>
      <c r="J117" s="265"/>
      <c r="K117" s="265">
        <f>SUM(K113:K116)</f>
        <v>0</v>
      </c>
      <c r="L117" s="265">
        <f t="shared" ref="L117" si="122">SUM(L113:L116)</f>
        <v>0</v>
      </c>
      <c r="M117" s="265"/>
      <c r="N117" s="265">
        <f t="shared" ref="N117" si="123">SUM(N113:N116)</f>
        <v>0</v>
      </c>
      <c r="O117" s="261"/>
      <c r="Q117" s="269"/>
      <c r="S117" s="269"/>
      <c r="U117" s="268"/>
      <c r="V117" s="268"/>
    </row>
    <row r="118" spans="1:26" x14ac:dyDescent="0.15">
      <c r="H118" s="274"/>
      <c r="I118" s="268"/>
      <c r="J118" s="268"/>
      <c r="P118" s="269"/>
      <c r="Q118" s="269"/>
      <c r="R118" s="269"/>
      <c r="T118" s="268"/>
      <c r="U118" s="268"/>
    </row>
    <row r="119" spans="1:26" x14ac:dyDescent="0.15">
      <c r="H119" s="274"/>
      <c r="I119" s="268"/>
      <c r="J119" s="268"/>
      <c r="P119" s="269"/>
      <c r="Q119" s="269"/>
      <c r="R119" s="269"/>
      <c r="T119" s="268"/>
      <c r="U119" s="268"/>
    </row>
    <row r="120" spans="1:26" x14ac:dyDescent="0.15">
      <c r="A120" s="496" t="s">
        <v>57</v>
      </c>
      <c r="B120" s="496"/>
      <c r="C120" s="496"/>
      <c r="D120" s="496"/>
      <c r="E120" s="496"/>
      <c r="F120" s="496"/>
      <c r="G120" s="496"/>
      <c r="H120" s="274"/>
      <c r="I120" s="268"/>
      <c r="J120" s="496" t="s">
        <v>58</v>
      </c>
      <c r="K120" s="502"/>
      <c r="L120" s="502"/>
      <c r="M120" s="502"/>
      <c r="N120" s="502"/>
      <c r="P120" s="280"/>
      <c r="Q120" s="269"/>
      <c r="R120" s="496" t="s">
        <v>62</v>
      </c>
      <c r="S120" s="502"/>
      <c r="T120" s="502"/>
      <c r="U120" s="502"/>
      <c r="V120" s="502"/>
    </row>
    <row r="121" spans="1:26" x14ac:dyDescent="0.15">
      <c r="A121" s="261"/>
      <c r="B121" s="265" t="s">
        <v>17</v>
      </c>
      <c r="C121" s="265" t="s">
        <v>42</v>
      </c>
      <c r="D121" s="265" t="s">
        <v>19</v>
      </c>
      <c r="E121" s="265" t="s">
        <v>6</v>
      </c>
      <c r="H121" s="268"/>
      <c r="I121" s="268"/>
      <c r="J121" s="501" t="s">
        <v>59</v>
      </c>
      <c r="K121" s="498"/>
      <c r="L121" s="498"/>
      <c r="M121" s="498"/>
      <c r="N121" s="261" t="s">
        <v>60</v>
      </c>
      <c r="R121" s="501" t="s">
        <v>59</v>
      </c>
      <c r="S121" s="498"/>
      <c r="T121" s="498"/>
      <c r="U121" s="498"/>
      <c r="V121" s="261" t="s">
        <v>60</v>
      </c>
    </row>
    <row r="122" spans="1:26" x14ac:dyDescent="0.15">
      <c r="A122" s="271" t="s">
        <v>33</v>
      </c>
      <c r="B122" s="266">
        <f>SUM(J92:J96,D102:D107,D113:D116)</f>
        <v>0</v>
      </c>
      <c r="C122" s="266">
        <f>SUM(E113:E116,E102:E107,K92:K96)</f>
        <v>0</v>
      </c>
      <c r="D122" s="266">
        <f>SUM(F113:F116,F102:F107,L92:L96)</f>
        <v>0</v>
      </c>
      <c r="E122" s="266">
        <f>SUM(N92:N96,H102:H107,H113:H116)</f>
        <v>7</v>
      </c>
      <c r="H122" s="268"/>
      <c r="I122" s="268"/>
      <c r="J122" s="499" t="s">
        <v>1149</v>
      </c>
      <c r="K122" s="499"/>
      <c r="L122" s="499"/>
      <c r="M122" s="499"/>
      <c r="N122" s="258" t="s">
        <v>374</v>
      </c>
      <c r="R122" s="500" t="s">
        <v>1386</v>
      </c>
      <c r="S122" s="499"/>
      <c r="T122" s="499"/>
      <c r="U122" s="499"/>
      <c r="V122" s="258" t="s">
        <v>16</v>
      </c>
    </row>
    <row r="123" spans="1:26" x14ac:dyDescent="0.15">
      <c r="A123" s="271" t="s">
        <v>43</v>
      </c>
      <c r="B123" s="266">
        <f>SUM(C87)</f>
        <v>338</v>
      </c>
      <c r="C123" s="266">
        <f>SUM(D87)</f>
        <v>211</v>
      </c>
      <c r="D123" s="266">
        <f>SUM(F87)</f>
        <v>2519</v>
      </c>
      <c r="E123" s="266">
        <f>SUM(H87)</f>
        <v>20</v>
      </c>
      <c r="F123" s="265"/>
      <c r="J123" s="499" t="s">
        <v>645</v>
      </c>
      <c r="K123" s="499"/>
      <c r="L123" s="499"/>
      <c r="M123" s="499"/>
      <c r="N123" s="258" t="s">
        <v>374</v>
      </c>
      <c r="R123" s="499" t="s">
        <v>1387</v>
      </c>
      <c r="S123" s="499"/>
      <c r="T123" s="499"/>
      <c r="U123" s="499"/>
      <c r="V123" s="258" t="s">
        <v>373</v>
      </c>
    </row>
    <row r="124" spans="1:26" x14ac:dyDescent="0.15">
      <c r="A124" s="271" t="s">
        <v>65</v>
      </c>
      <c r="B124" s="258"/>
      <c r="F124" s="265"/>
      <c r="J124" s="499" t="s">
        <v>1062</v>
      </c>
      <c r="K124" s="499"/>
      <c r="L124" s="499"/>
      <c r="M124" s="499"/>
      <c r="N124" s="258" t="s">
        <v>16</v>
      </c>
      <c r="R124" s="500"/>
      <c r="S124" s="499"/>
      <c r="T124" s="499"/>
      <c r="U124" s="499"/>
      <c r="V124" s="258"/>
    </row>
    <row r="125" spans="1:26" x14ac:dyDescent="0.15">
      <c r="J125" s="499" t="s">
        <v>1150</v>
      </c>
      <c r="K125" s="499"/>
      <c r="L125" s="499"/>
      <c r="M125" s="499"/>
      <c r="N125" s="258" t="s">
        <v>0</v>
      </c>
      <c r="R125" s="500"/>
      <c r="S125" s="499"/>
      <c r="T125" s="499"/>
      <c r="U125" s="499"/>
      <c r="V125" s="258"/>
    </row>
    <row r="126" spans="1:26" x14ac:dyDescent="0.15">
      <c r="A126" s="261"/>
      <c r="B126" s="265" t="s">
        <v>1</v>
      </c>
      <c r="C126" s="265" t="s">
        <v>4</v>
      </c>
      <c r="D126" s="265" t="s">
        <v>6</v>
      </c>
      <c r="J126" s="499" t="s">
        <v>1151</v>
      </c>
      <c r="K126" s="499"/>
      <c r="L126" s="499"/>
      <c r="M126" s="499"/>
      <c r="N126" s="258" t="s">
        <v>373</v>
      </c>
      <c r="R126" s="500"/>
      <c r="S126" s="499"/>
      <c r="T126" s="499"/>
      <c r="U126" s="499"/>
      <c r="V126" s="258"/>
    </row>
    <row r="127" spans="1:26" x14ac:dyDescent="0.15">
      <c r="A127" s="271" t="s">
        <v>56</v>
      </c>
      <c r="B127" s="266">
        <f>SUM(M84:M86,C92:C96,K102:K107,K113:K116)</f>
        <v>151</v>
      </c>
      <c r="C127" s="266">
        <f>SUM(N84:N86,D92:D96,L102:L107,L113:L116)</f>
        <v>997</v>
      </c>
      <c r="D127" s="266">
        <f>SUM(P84:P86,F92:F96,N102:N107,N113:N116)</f>
        <v>9</v>
      </c>
      <c r="J127" s="499" t="s">
        <v>642</v>
      </c>
      <c r="K127" s="499"/>
      <c r="L127" s="499"/>
      <c r="M127" s="499"/>
      <c r="N127" s="258" t="s">
        <v>373</v>
      </c>
      <c r="R127" s="500"/>
      <c r="S127" s="499"/>
      <c r="T127" s="499"/>
      <c r="U127" s="499"/>
      <c r="V127" s="258"/>
    </row>
    <row r="128" spans="1:26" x14ac:dyDescent="0.15">
      <c r="A128" s="271" t="s">
        <v>65</v>
      </c>
      <c r="B128" s="258"/>
      <c r="J128" s="499" t="s">
        <v>561</v>
      </c>
      <c r="K128" s="499"/>
      <c r="L128" s="499"/>
      <c r="M128" s="499"/>
      <c r="N128" s="258" t="s">
        <v>373</v>
      </c>
      <c r="R128" s="500"/>
      <c r="S128" s="499"/>
      <c r="T128" s="499"/>
      <c r="U128" s="499"/>
      <c r="V128" s="258"/>
    </row>
    <row r="129" spans="1:23" x14ac:dyDescent="0.15">
      <c r="J129" s="499" t="s">
        <v>1388</v>
      </c>
      <c r="K129" s="499"/>
      <c r="L129" s="499"/>
      <c r="M129" s="499"/>
      <c r="N129" s="258" t="s">
        <v>374</v>
      </c>
      <c r="R129" s="500"/>
      <c r="S129" s="499"/>
      <c r="T129" s="499"/>
      <c r="U129" s="499"/>
      <c r="V129" s="258"/>
    </row>
    <row r="130" spans="1:23" x14ac:dyDescent="0.15">
      <c r="B130" s="265" t="s">
        <v>40</v>
      </c>
      <c r="C130" s="265" t="s">
        <v>41</v>
      </c>
    </row>
    <row r="131" spans="1:23" x14ac:dyDescent="0.15">
      <c r="A131" s="271" t="s">
        <v>39</v>
      </c>
      <c r="B131" s="264">
        <f>B127/(B123+B127)</f>
        <v>0.30879345603271985</v>
      </c>
      <c r="C131" s="264">
        <f>B123/(B123+B127)</f>
        <v>0.69120654396728021</v>
      </c>
      <c r="J131" s="259" t="s">
        <v>61</v>
      </c>
    </row>
    <row r="132" spans="1:23" x14ac:dyDescent="0.15">
      <c r="A132" s="271" t="s">
        <v>64</v>
      </c>
      <c r="B132" s="258"/>
      <c r="C132" s="258"/>
    </row>
    <row r="141" spans="1:23" x14ac:dyDescent="0.15">
      <c r="A141" s="496" t="s">
        <v>93</v>
      </c>
      <c r="B141" s="496"/>
      <c r="C141" s="496"/>
      <c r="D141" s="496"/>
      <c r="E141" s="496"/>
      <c r="F141" s="496"/>
      <c r="G141" s="496"/>
      <c r="H141" s="496"/>
      <c r="I141" s="496"/>
      <c r="J141" s="496"/>
      <c r="K141" s="496"/>
      <c r="L141" s="496"/>
      <c r="M141" s="496"/>
      <c r="N141" s="496"/>
      <c r="O141" s="496"/>
      <c r="P141" s="496"/>
      <c r="Q141" s="496"/>
      <c r="R141" s="496"/>
      <c r="S141" s="496"/>
      <c r="T141" s="496"/>
      <c r="U141" s="496"/>
      <c r="V141" s="496"/>
      <c r="W141" s="496"/>
    </row>
    <row r="142" spans="1:23" x14ac:dyDescent="0.15">
      <c r="A142" s="260"/>
      <c r="B142" s="260"/>
      <c r="C142" s="260"/>
      <c r="D142" s="260"/>
      <c r="E142" s="260"/>
      <c r="F142" s="260"/>
      <c r="G142" s="260"/>
      <c r="H142" s="260"/>
      <c r="I142" s="260"/>
      <c r="J142" s="260"/>
      <c r="K142" s="260"/>
      <c r="L142" s="260"/>
      <c r="M142" s="260"/>
      <c r="N142" s="260"/>
      <c r="O142" s="260"/>
      <c r="P142" s="260"/>
      <c r="Q142" s="260"/>
      <c r="R142" s="260"/>
      <c r="S142" s="260"/>
      <c r="T142" s="260"/>
      <c r="U142" s="260"/>
      <c r="V142" s="260"/>
      <c r="W142" s="260"/>
    </row>
    <row r="143" spans="1:23" x14ac:dyDescent="0.15">
      <c r="H143" s="497" t="s">
        <v>36</v>
      </c>
      <c r="I143" s="498"/>
      <c r="J143" s="498"/>
      <c r="M143" s="497" t="s">
        <v>37</v>
      </c>
      <c r="N143" s="497"/>
      <c r="O143" s="497"/>
    </row>
    <row r="144" spans="1:23" x14ac:dyDescent="0.15">
      <c r="H144" s="497" t="s">
        <v>38</v>
      </c>
      <c r="I144" s="497"/>
      <c r="J144" s="497"/>
    </row>
    <row r="145" spans="1:20" x14ac:dyDescent="0.15">
      <c r="H145" s="497"/>
      <c r="I145" s="498"/>
      <c r="J145" s="498"/>
    </row>
    <row r="146" spans="1:20" x14ac:dyDescent="0.15">
      <c r="H146" s="497"/>
      <c r="I146" s="498"/>
      <c r="J146" s="498"/>
    </row>
    <row r="147" spans="1:20" x14ac:dyDescent="0.15">
      <c r="D147" s="261" t="s">
        <v>83</v>
      </c>
      <c r="P147" s="261" t="s">
        <v>84</v>
      </c>
    </row>
    <row r="148" spans="1:20" x14ac:dyDescent="0.15">
      <c r="A148" s="265" t="s">
        <v>90</v>
      </c>
      <c r="P148" s="261" t="s">
        <v>90</v>
      </c>
      <c r="S148" s="265" t="s">
        <v>92</v>
      </c>
    </row>
    <row r="149" spans="1:20" x14ac:dyDescent="0.15">
      <c r="A149" s="271" t="s">
        <v>79</v>
      </c>
      <c r="B149" s="281" t="s">
        <v>89</v>
      </c>
      <c r="C149" s="281" t="s">
        <v>2</v>
      </c>
      <c r="D149" s="281" t="s">
        <v>3</v>
      </c>
      <c r="E149" s="281" t="s">
        <v>19</v>
      </c>
      <c r="F149" s="281" t="s">
        <v>6</v>
      </c>
      <c r="G149" s="281" t="s">
        <v>76</v>
      </c>
      <c r="H149" s="281" t="s">
        <v>10</v>
      </c>
      <c r="I149" s="281" t="s">
        <v>19</v>
      </c>
      <c r="J149" s="281" t="s">
        <v>77</v>
      </c>
      <c r="K149" s="281" t="s">
        <v>6</v>
      </c>
      <c r="L149" s="281" t="s">
        <v>14</v>
      </c>
      <c r="O149" s="281" t="s">
        <v>85</v>
      </c>
      <c r="P149" s="281" t="s">
        <v>86</v>
      </c>
      <c r="Q149" s="281" t="s">
        <v>87</v>
      </c>
      <c r="S149" s="263" t="s">
        <v>40</v>
      </c>
      <c r="T149" s="263" t="s">
        <v>41</v>
      </c>
    </row>
    <row r="150" spans="1:20" x14ac:dyDescent="0.15">
      <c r="A150" s="258" t="s">
        <v>44</v>
      </c>
      <c r="B150" s="277">
        <f>AVERAGE(B160,B170)</f>
        <v>459</v>
      </c>
      <c r="C150" s="277">
        <f>AVERAGE(C160,C170)</f>
        <v>277.5</v>
      </c>
      <c r="D150" s="282">
        <f>C150/B150</f>
        <v>0.60457516339869277</v>
      </c>
      <c r="E150" s="277">
        <f>AVERAGE(E160,E170)</f>
        <v>3116.5</v>
      </c>
      <c r="F150" s="277">
        <f t="shared" ref="F150:I150" si="124">AVERAGE(F160,F170)</f>
        <v>17.5</v>
      </c>
      <c r="G150" s="277">
        <f t="shared" si="124"/>
        <v>17</v>
      </c>
      <c r="H150" s="277">
        <f t="shared" si="124"/>
        <v>130</v>
      </c>
      <c r="I150" s="277">
        <f t="shared" si="124"/>
        <v>830</v>
      </c>
      <c r="J150" s="283">
        <f>I150/H150</f>
        <v>6.384615384615385</v>
      </c>
      <c r="K150" s="277">
        <f>AVERAGE(K160,K170)</f>
        <v>5</v>
      </c>
      <c r="L150" s="266">
        <f>((E150*0.05)+(F150*4)+(G150*-1)+(I150*0.1)+(K150*6))</f>
        <v>321.82500000000005</v>
      </c>
      <c r="O150" s="282">
        <f>(B150+H150)/(B152+F152+B154+F154+B156+F156+B150+H150)</f>
        <v>0.38865061035961729</v>
      </c>
      <c r="P150" s="264">
        <f>B150/(B150+F152+F154+F156)</f>
        <v>0.45088408644400785</v>
      </c>
      <c r="Q150" s="264">
        <f>H150/(H150+B152+B154+B156)</f>
        <v>0.2613065326633166</v>
      </c>
      <c r="S150" s="264">
        <f>(H150+B152+B154+B156)/(H150+B152+B154+B156+B150)</f>
        <v>0.52012545739675897</v>
      </c>
      <c r="T150" s="264">
        <f>B150/(B150+H150+B152+B154+B156)</f>
        <v>0.47987454260324097</v>
      </c>
    </row>
    <row r="151" spans="1:20" x14ac:dyDescent="0.15">
      <c r="A151" s="271" t="s">
        <v>80</v>
      </c>
      <c r="B151" s="281" t="s">
        <v>10</v>
      </c>
      <c r="C151" s="281" t="s">
        <v>19</v>
      </c>
      <c r="D151" s="281" t="s">
        <v>77</v>
      </c>
      <c r="E151" s="281" t="s">
        <v>6</v>
      </c>
      <c r="F151" s="281" t="s">
        <v>17</v>
      </c>
      <c r="G151" s="281" t="s">
        <v>18</v>
      </c>
      <c r="H151" s="281" t="s">
        <v>19</v>
      </c>
      <c r="I151" s="281" t="s">
        <v>78</v>
      </c>
      <c r="J151" s="281" t="s">
        <v>6</v>
      </c>
      <c r="K151" s="281" t="s">
        <v>14</v>
      </c>
      <c r="L151" s="277" t="s">
        <v>91</v>
      </c>
      <c r="O151" s="263" t="s">
        <v>85</v>
      </c>
      <c r="P151" s="263" t="s">
        <v>87</v>
      </c>
      <c r="Q151" s="263" t="s">
        <v>88</v>
      </c>
    </row>
    <row r="152" spans="1:20" x14ac:dyDescent="0.15">
      <c r="A152" s="258" t="s">
        <v>44</v>
      </c>
      <c r="B152" s="277">
        <f>AVERAGE(B162,B172)</f>
        <v>356.5</v>
      </c>
      <c r="C152" s="277">
        <f>AVERAGE(C162,C172)</f>
        <v>1430</v>
      </c>
      <c r="D152" s="283">
        <f>C152/B152</f>
        <v>4.0112201963534364</v>
      </c>
      <c r="E152" s="277">
        <f>AVERAGE(E162,E172)</f>
        <v>10.5</v>
      </c>
      <c r="F152" s="277">
        <f t="shared" ref="F152:H152" si="125">AVERAGE(F162,F172)</f>
        <v>102</v>
      </c>
      <c r="G152" s="277">
        <f t="shared" si="125"/>
        <v>83</v>
      </c>
      <c r="H152" s="277">
        <f t="shared" si="125"/>
        <v>594</v>
      </c>
      <c r="I152" s="283">
        <f>H152/G152</f>
        <v>7.1566265060240966</v>
      </c>
      <c r="J152" s="277">
        <f>AVERAGE(J162,J172)</f>
        <v>2</v>
      </c>
      <c r="K152" s="266">
        <f>(C152*0.1)+(E152*6)+(H152*0.1)+(J152*6)</f>
        <v>277.39999999999998</v>
      </c>
      <c r="L152" s="266">
        <f>(C152*0.1)+(E152*6)+(G152*1)+(H152*0.1)+(J152*6)</f>
        <v>360.4</v>
      </c>
      <c r="O152" s="282">
        <f>(B152+F152)/(B152+F152+B154+F154+B156+F156+B150+H150)</f>
        <v>0.302540415704388</v>
      </c>
      <c r="P152" s="264">
        <f>B152/(H150+B152+B154+B156)</f>
        <v>0.71658291457286427</v>
      </c>
      <c r="Q152" s="264">
        <f>F152/(F152+F154+F156)</f>
        <v>0.18246869409660108</v>
      </c>
    </row>
    <row r="153" spans="1:20" x14ac:dyDescent="0.15">
      <c r="A153" s="271" t="s">
        <v>81</v>
      </c>
      <c r="B153" s="281" t="s">
        <v>10</v>
      </c>
      <c r="C153" s="281" t="s">
        <v>19</v>
      </c>
      <c r="D153" s="281" t="s">
        <v>77</v>
      </c>
      <c r="E153" s="281" t="s">
        <v>6</v>
      </c>
      <c r="F153" s="281" t="s">
        <v>17</v>
      </c>
      <c r="G153" s="281" t="s">
        <v>18</v>
      </c>
      <c r="H153" s="281" t="s">
        <v>19</v>
      </c>
      <c r="I153" s="281" t="s">
        <v>78</v>
      </c>
      <c r="J153" s="281" t="s">
        <v>6</v>
      </c>
      <c r="K153" s="281" t="s">
        <v>14</v>
      </c>
      <c r="L153" s="277" t="s">
        <v>91</v>
      </c>
      <c r="O153" s="263" t="s">
        <v>85</v>
      </c>
      <c r="P153" s="263" t="s">
        <v>87</v>
      </c>
      <c r="Q153" s="263" t="s">
        <v>88</v>
      </c>
    </row>
    <row r="154" spans="1:20" x14ac:dyDescent="0.15">
      <c r="A154" s="258" t="s">
        <v>44</v>
      </c>
      <c r="B154" s="277">
        <f>AVERAGE(B164,B174)</f>
        <v>11</v>
      </c>
      <c r="C154" s="277">
        <f>AVERAGE(C164,C174)</f>
        <v>48.5</v>
      </c>
      <c r="D154" s="277">
        <f>C154/B154</f>
        <v>4.4090909090909092</v>
      </c>
      <c r="E154" s="277">
        <f>AVERAGE(E164,E174)</f>
        <v>0</v>
      </c>
      <c r="F154" s="277">
        <f t="shared" ref="F154:H154" si="126">AVERAGE(F164,F174)</f>
        <v>328</v>
      </c>
      <c r="G154" s="277">
        <f t="shared" si="126"/>
        <v>201.5</v>
      </c>
      <c r="H154" s="277">
        <f t="shared" si="126"/>
        <v>2391.5</v>
      </c>
      <c r="I154" s="283">
        <f>H154/G154</f>
        <v>11.868486352357321</v>
      </c>
      <c r="J154" s="277">
        <f>AVERAGE(J164,J174)</f>
        <v>12</v>
      </c>
      <c r="K154" s="266">
        <f>(C154*0.1)+(E154*6)+(H154*0.1)+(J154*6)</f>
        <v>316</v>
      </c>
      <c r="L154" s="266">
        <f>(C154*0.1)+(E154*6)+(G154*1)+(H154*0.1)+(J154*6)</f>
        <v>517.5</v>
      </c>
      <c r="O154" s="282">
        <f>(B154+F154)/(B152+F152+B154+F154+B156+F156+B150+H150)</f>
        <v>0.22368855163312437</v>
      </c>
      <c r="P154" s="264">
        <f>B154/(B152+H150+B154+B156)</f>
        <v>2.2110552763819097E-2</v>
      </c>
      <c r="Q154" s="264">
        <f>F154/(F154+F152+F156)</f>
        <v>0.58676207513416812</v>
      </c>
    </row>
    <row r="155" spans="1:20" x14ac:dyDescent="0.15">
      <c r="A155" s="271" t="s">
        <v>82</v>
      </c>
      <c r="B155" s="281" t="s">
        <v>10</v>
      </c>
      <c r="C155" s="281" t="s">
        <v>19</v>
      </c>
      <c r="D155" s="281" t="s">
        <v>77</v>
      </c>
      <c r="E155" s="281" t="s">
        <v>6</v>
      </c>
      <c r="F155" s="281" t="s">
        <v>17</v>
      </c>
      <c r="G155" s="281" t="s">
        <v>18</v>
      </c>
      <c r="H155" s="281" t="s">
        <v>19</v>
      </c>
      <c r="I155" s="281" t="s">
        <v>78</v>
      </c>
      <c r="J155" s="281" t="s">
        <v>6</v>
      </c>
      <c r="K155" s="281" t="s">
        <v>14</v>
      </c>
      <c r="L155" s="277" t="s">
        <v>91</v>
      </c>
      <c r="O155" s="263" t="s">
        <v>85</v>
      </c>
      <c r="P155" s="263" t="s">
        <v>87</v>
      </c>
      <c r="Q155" s="263" t="s">
        <v>88</v>
      </c>
    </row>
    <row r="156" spans="1:20" x14ac:dyDescent="0.15">
      <c r="A156" s="258" t="s">
        <v>44</v>
      </c>
      <c r="B156" s="277">
        <f>AVERAGE(B166,B176)</f>
        <v>0</v>
      </c>
      <c r="C156" s="277">
        <f>AVERAGE(C166,C176)</f>
        <v>0</v>
      </c>
      <c r="D156" s="277" t="e">
        <f>C156/B156</f>
        <v>#DIV/0!</v>
      </c>
      <c r="E156" s="277">
        <f>AVERAGE(E166,E176)</f>
        <v>0</v>
      </c>
      <c r="F156" s="277">
        <f>AVERAGE(F166,F176)</f>
        <v>129</v>
      </c>
      <c r="G156" s="277">
        <f t="shared" ref="G156:H156" si="127">AVERAGE(G166,G176)</f>
        <v>83</v>
      </c>
      <c r="H156" s="277">
        <f t="shared" si="127"/>
        <v>792.5</v>
      </c>
      <c r="I156" s="283">
        <f>H156/G156</f>
        <v>9.5481927710843379</v>
      </c>
      <c r="J156" s="277">
        <f>AVERAGE(J166,J176)</f>
        <v>7</v>
      </c>
      <c r="K156" s="266">
        <f>(C156*0.1)+(E156*6)+(H156*0.1)+(J156*6)</f>
        <v>121.25</v>
      </c>
      <c r="L156" s="266">
        <f>(C156*0.1)+(E156*6)+(G156*1)+(H156*0.1)+(J156*6)</f>
        <v>204.25</v>
      </c>
      <c r="O156" s="282">
        <f>(B156+F156)/(B152+F152+B154+F154+B156+F156+B150+H150)</f>
        <v>8.5120422302870341E-2</v>
      </c>
      <c r="P156" s="279">
        <f>B156/(B156+B154+B152+H150)</f>
        <v>0</v>
      </c>
      <c r="Q156" s="264">
        <f>F156/(F156+F154+F152)</f>
        <v>0.23076923076923078</v>
      </c>
    </row>
    <row r="157" spans="1:20" x14ac:dyDescent="0.15">
      <c r="B157" s="284"/>
      <c r="C157" s="284"/>
      <c r="D157" s="284"/>
      <c r="E157" s="284"/>
      <c r="F157" s="284"/>
      <c r="G157" s="284"/>
      <c r="H157" s="284"/>
      <c r="I157" s="284"/>
      <c r="J157" s="284"/>
      <c r="K157" s="284"/>
      <c r="L157" s="285"/>
      <c r="P157" s="261"/>
    </row>
    <row r="158" spans="1:20" x14ac:dyDescent="0.15">
      <c r="A158" s="265">
        <v>2022</v>
      </c>
      <c r="P158" s="261">
        <v>2022</v>
      </c>
      <c r="S158" s="265" t="s">
        <v>92</v>
      </c>
    </row>
    <row r="159" spans="1:20" x14ac:dyDescent="0.15">
      <c r="A159" s="271" t="s">
        <v>79</v>
      </c>
      <c r="B159" s="281" t="s">
        <v>89</v>
      </c>
      <c r="C159" s="281" t="s">
        <v>2</v>
      </c>
      <c r="D159" s="281" t="s">
        <v>3</v>
      </c>
      <c r="E159" s="281" t="s">
        <v>19</v>
      </c>
      <c r="F159" s="281" t="s">
        <v>6</v>
      </c>
      <c r="G159" s="281" t="s">
        <v>76</v>
      </c>
      <c r="H159" s="281" t="s">
        <v>10</v>
      </c>
      <c r="I159" s="281" t="s">
        <v>19</v>
      </c>
      <c r="J159" s="281" t="s">
        <v>77</v>
      </c>
      <c r="K159" s="281" t="s">
        <v>6</v>
      </c>
      <c r="L159" s="281" t="s">
        <v>14</v>
      </c>
      <c r="O159" s="281" t="s">
        <v>85</v>
      </c>
      <c r="P159" s="281" t="s">
        <v>86</v>
      </c>
      <c r="Q159" s="281" t="s">
        <v>87</v>
      </c>
      <c r="S159" s="263" t="s">
        <v>40</v>
      </c>
      <c r="T159" s="263" t="s">
        <v>41</v>
      </c>
    </row>
    <row r="160" spans="1:20" x14ac:dyDescent="0.15">
      <c r="A160" s="258" t="s">
        <v>44</v>
      </c>
      <c r="B160" s="277">
        <v>377</v>
      </c>
      <c r="C160" s="277">
        <v>223</v>
      </c>
      <c r="D160" s="282">
        <f>C160/B160</f>
        <v>0.59151193633952259</v>
      </c>
      <c r="E160" s="277">
        <v>2598</v>
      </c>
      <c r="F160" s="277">
        <v>19</v>
      </c>
      <c r="G160" s="277">
        <v>15</v>
      </c>
      <c r="H160" s="277">
        <v>168</v>
      </c>
      <c r="I160" s="277">
        <v>1156</v>
      </c>
      <c r="J160" s="283">
        <f>I160/H160</f>
        <v>6.8809523809523814</v>
      </c>
      <c r="K160" s="277">
        <v>8</v>
      </c>
      <c r="L160" s="266">
        <f>((E160*0.05)+(F160*4)+(G160*-1)+(I160*0.1)+(K160*6))</f>
        <v>354.5</v>
      </c>
      <c r="O160" s="282">
        <f>(B160+H160)/(B162+F162+B164+F164+B166+F166+B160+H160)</f>
        <v>0.36774628879892035</v>
      </c>
      <c r="P160" s="264">
        <f>B160/(B160+F162+F164+F166)</f>
        <v>0.388259526261586</v>
      </c>
      <c r="Q160" s="264">
        <f>H160/(H160+B162+B164+B166)</f>
        <v>0.32876712328767121</v>
      </c>
      <c r="S160" s="264">
        <f>(H160+B162+B164+B166)/(H160+B162+B164+B166+B160)</f>
        <v>0.5754504504504504</v>
      </c>
      <c r="T160" s="264">
        <f>B160/(B160+H160+B162+B164+B166)</f>
        <v>0.42454954954954954</v>
      </c>
    </row>
    <row r="161" spans="1:20" x14ac:dyDescent="0.15">
      <c r="A161" s="271" t="s">
        <v>80</v>
      </c>
      <c r="B161" s="281" t="s">
        <v>10</v>
      </c>
      <c r="C161" s="281" t="s">
        <v>19</v>
      </c>
      <c r="D161" s="281" t="s">
        <v>77</v>
      </c>
      <c r="E161" s="281" t="s">
        <v>6</v>
      </c>
      <c r="F161" s="281" t="s">
        <v>17</v>
      </c>
      <c r="G161" s="281" t="s">
        <v>18</v>
      </c>
      <c r="H161" s="281" t="s">
        <v>19</v>
      </c>
      <c r="I161" s="281" t="s">
        <v>78</v>
      </c>
      <c r="J161" s="281" t="s">
        <v>6</v>
      </c>
      <c r="K161" s="281" t="s">
        <v>14</v>
      </c>
      <c r="L161" s="281" t="s">
        <v>91</v>
      </c>
      <c r="O161" s="263" t="s">
        <v>85</v>
      </c>
      <c r="P161" s="263" t="s">
        <v>87</v>
      </c>
      <c r="Q161" s="263" t="s">
        <v>88</v>
      </c>
    </row>
    <row r="162" spans="1:20" x14ac:dyDescent="0.15">
      <c r="A162" s="258" t="s">
        <v>44</v>
      </c>
      <c r="B162" s="277">
        <v>334</v>
      </c>
      <c r="C162" s="277">
        <v>1410</v>
      </c>
      <c r="D162" s="283">
        <f>C162/B162</f>
        <v>4.2215568862275452</v>
      </c>
      <c r="E162" s="277">
        <v>10</v>
      </c>
      <c r="F162" s="277">
        <v>113</v>
      </c>
      <c r="G162" s="277">
        <v>91</v>
      </c>
      <c r="H162" s="277">
        <v>684</v>
      </c>
      <c r="I162" s="283">
        <f>H162/G162</f>
        <v>7.5164835164835164</v>
      </c>
      <c r="J162" s="277">
        <v>3</v>
      </c>
      <c r="K162" s="266">
        <f>(C162*0.1)+(E162*6)+(H162*0.1)+(J162*6)</f>
        <v>287.39999999999998</v>
      </c>
      <c r="L162" s="266">
        <f>(C162*0.1)+(E162*6)+(G162*1)+(H162*0.1)+(J162*6)</f>
        <v>378.4</v>
      </c>
      <c r="O162" s="282">
        <f>(B162+F162)/(B162+F162+B164+F164+B166+F166+B160+H160)</f>
        <v>0.30161943319838058</v>
      </c>
      <c r="P162" s="264">
        <f>B162/(H160+B162+B164+B166)</f>
        <v>0.6536203522504892</v>
      </c>
      <c r="Q162" s="264">
        <f>F162/(F162+F164+F166)</f>
        <v>0.19023569023569023</v>
      </c>
    </row>
    <row r="163" spans="1:20" x14ac:dyDescent="0.15">
      <c r="A163" s="271" t="s">
        <v>81</v>
      </c>
      <c r="B163" s="281" t="s">
        <v>10</v>
      </c>
      <c r="C163" s="281" t="s">
        <v>19</v>
      </c>
      <c r="D163" s="281" t="s">
        <v>77</v>
      </c>
      <c r="E163" s="281" t="s">
        <v>6</v>
      </c>
      <c r="F163" s="281" t="s">
        <v>17</v>
      </c>
      <c r="G163" s="281" t="s">
        <v>18</v>
      </c>
      <c r="H163" s="281" t="s">
        <v>19</v>
      </c>
      <c r="I163" s="281" t="s">
        <v>78</v>
      </c>
      <c r="J163" s="281" t="s">
        <v>6</v>
      </c>
      <c r="K163" s="281" t="s">
        <v>14</v>
      </c>
      <c r="L163" s="281" t="s">
        <v>91</v>
      </c>
      <c r="O163" s="263" t="s">
        <v>85</v>
      </c>
      <c r="P163" s="263" t="s">
        <v>87</v>
      </c>
      <c r="Q163" s="263" t="s">
        <v>88</v>
      </c>
    </row>
    <row r="164" spans="1:20" x14ac:dyDescent="0.15">
      <c r="A164" s="258" t="s">
        <v>44</v>
      </c>
      <c r="B164" s="277">
        <v>9</v>
      </c>
      <c r="C164" s="277">
        <v>33</v>
      </c>
      <c r="D164" s="277">
        <f>C164/B164</f>
        <v>3.6666666666666665</v>
      </c>
      <c r="E164" s="277">
        <v>0</v>
      </c>
      <c r="F164" s="277">
        <v>347</v>
      </c>
      <c r="G164" s="277">
        <v>225</v>
      </c>
      <c r="H164" s="277">
        <v>2493</v>
      </c>
      <c r="I164" s="283">
        <f>H164/G164</f>
        <v>11.08</v>
      </c>
      <c r="J164" s="277">
        <v>13</v>
      </c>
      <c r="K164" s="266">
        <f>(C164*0.1)+(E164*6)+(H164*0.1)+(J164*6)</f>
        <v>330.6</v>
      </c>
      <c r="L164" s="266">
        <f>(C164*0.1)+(E164*6)+(G164*1)+(H164*0.1)+(J164*6)</f>
        <v>555.6</v>
      </c>
      <c r="O164" s="282">
        <f>(B164+F164)/(B162+F162+B164+F164+B166+F166+B160+H160)</f>
        <v>0.24021592442645073</v>
      </c>
      <c r="P164" s="264">
        <f>B164/(B162+H160+B164+B166)</f>
        <v>1.7612524461839529E-2</v>
      </c>
      <c r="Q164" s="264">
        <f>F164/(F164+F162+F166)</f>
        <v>0.58417508417508412</v>
      </c>
    </row>
    <row r="165" spans="1:20" x14ac:dyDescent="0.15">
      <c r="A165" s="271" t="s">
        <v>82</v>
      </c>
      <c r="B165" s="281" t="s">
        <v>10</v>
      </c>
      <c r="C165" s="281" t="s">
        <v>19</v>
      </c>
      <c r="D165" s="281" t="s">
        <v>77</v>
      </c>
      <c r="E165" s="281" t="s">
        <v>6</v>
      </c>
      <c r="F165" s="281" t="s">
        <v>17</v>
      </c>
      <c r="G165" s="281" t="s">
        <v>18</v>
      </c>
      <c r="H165" s="281" t="s">
        <v>19</v>
      </c>
      <c r="I165" s="281" t="s">
        <v>78</v>
      </c>
      <c r="J165" s="281" t="s">
        <v>6</v>
      </c>
      <c r="K165" s="281" t="s">
        <v>14</v>
      </c>
      <c r="L165" s="281" t="s">
        <v>91</v>
      </c>
      <c r="O165" s="263" t="s">
        <v>85</v>
      </c>
      <c r="P165" s="263" t="s">
        <v>87</v>
      </c>
      <c r="Q165" s="263" t="s">
        <v>88</v>
      </c>
    </row>
    <row r="166" spans="1:20" x14ac:dyDescent="0.15">
      <c r="A166" s="258" t="s">
        <v>44</v>
      </c>
      <c r="B166" s="277">
        <v>0</v>
      </c>
      <c r="C166" s="277">
        <v>0</v>
      </c>
      <c r="D166" s="277" t="e">
        <f>C166/B166</f>
        <v>#DIV/0!</v>
      </c>
      <c r="E166" s="277">
        <v>0</v>
      </c>
      <c r="F166" s="277">
        <v>134</v>
      </c>
      <c r="G166" s="277">
        <v>85</v>
      </c>
      <c r="H166" s="277">
        <v>744</v>
      </c>
      <c r="I166" s="283">
        <f>H166/G166</f>
        <v>8.7529411764705891</v>
      </c>
      <c r="J166" s="277">
        <v>10</v>
      </c>
      <c r="K166" s="266">
        <f>(C166*0.1)+(E166*6)+(H166*0.1)+(J166*6)</f>
        <v>134.4</v>
      </c>
      <c r="L166" s="266">
        <f>(C166*0.1)+(E166*6)+(G166*1)+(H166*0.1)+(J166*6)</f>
        <v>219.4</v>
      </c>
      <c r="O166" s="282">
        <f>(B166+F166)/(B162+F162+B164+F164+B166+F166+B160+H160)</f>
        <v>9.041835357624832E-2</v>
      </c>
      <c r="P166" s="279">
        <f>B166/(B166+B164+B162+H160)</f>
        <v>0</v>
      </c>
      <c r="Q166" s="264">
        <f>F166/(F166+F164+F162)</f>
        <v>0.22558922558922559</v>
      </c>
    </row>
    <row r="168" spans="1:20" x14ac:dyDescent="0.15">
      <c r="A168" s="265">
        <v>2021</v>
      </c>
      <c r="P168" s="261">
        <v>2021</v>
      </c>
      <c r="S168" s="265" t="s">
        <v>92</v>
      </c>
    </row>
    <row r="169" spans="1:20" x14ac:dyDescent="0.15">
      <c r="A169" s="271" t="s">
        <v>79</v>
      </c>
      <c r="B169" s="281" t="s">
        <v>89</v>
      </c>
      <c r="C169" s="281" t="s">
        <v>2</v>
      </c>
      <c r="D169" s="281" t="s">
        <v>3</v>
      </c>
      <c r="E169" s="281" t="s">
        <v>19</v>
      </c>
      <c r="F169" s="281" t="s">
        <v>6</v>
      </c>
      <c r="G169" s="281" t="s">
        <v>76</v>
      </c>
      <c r="H169" s="281" t="s">
        <v>10</v>
      </c>
      <c r="I169" s="281" t="s">
        <v>19</v>
      </c>
      <c r="J169" s="281" t="s">
        <v>77</v>
      </c>
      <c r="K169" s="281" t="s">
        <v>6</v>
      </c>
      <c r="L169" s="281" t="s">
        <v>14</v>
      </c>
      <c r="O169" s="281" t="s">
        <v>85</v>
      </c>
      <c r="P169" s="281" t="s">
        <v>86</v>
      </c>
      <c r="Q169" s="281" t="s">
        <v>87</v>
      </c>
      <c r="S169" s="263" t="s">
        <v>40</v>
      </c>
      <c r="T169" s="263" t="s">
        <v>41</v>
      </c>
    </row>
    <row r="170" spans="1:20" x14ac:dyDescent="0.15">
      <c r="A170" s="258" t="s">
        <v>44</v>
      </c>
      <c r="B170" s="277">
        <v>541</v>
      </c>
      <c r="C170" s="277">
        <v>332</v>
      </c>
      <c r="D170" s="282">
        <f>C170/B170</f>
        <v>0.61367837338262476</v>
      </c>
      <c r="E170" s="277">
        <v>3635</v>
      </c>
      <c r="F170" s="277">
        <v>16</v>
      </c>
      <c r="G170" s="277">
        <v>19</v>
      </c>
      <c r="H170" s="277">
        <v>92</v>
      </c>
      <c r="I170" s="277">
        <v>504</v>
      </c>
      <c r="J170" s="277">
        <f>I170/H170</f>
        <v>5.4782608695652177</v>
      </c>
      <c r="K170" s="277">
        <v>2</v>
      </c>
      <c r="L170" s="266">
        <f>((E170*0.05)+(F170*4)+(G170*-1)+(I170*0.1)+(K170*6))</f>
        <v>289.14999999999998</v>
      </c>
      <c r="O170" s="282">
        <f>(B170+H170)/(B172+F172+B174+F174+B176+F176+B170+H170)</f>
        <v>0.40865074241446092</v>
      </c>
      <c r="P170" s="264">
        <f>B170/(B170+F172+F174+F176)</f>
        <v>0.50798122065727702</v>
      </c>
      <c r="Q170" s="264">
        <f>H170/(H170+B172+B174+B176)</f>
        <v>0.19008264462809918</v>
      </c>
      <c r="S170" s="264">
        <f>(H170+B172+B174+B176)/(H170+B172+B174+B176+B170)</f>
        <v>0.47219512195121949</v>
      </c>
      <c r="T170" s="264">
        <f>B170/(B170+H170+B172+B174+B176)</f>
        <v>0.52780487804878051</v>
      </c>
    </row>
    <row r="171" spans="1:20" x14ac:dyDescent="0.15">
      <c r="A171" s="271" t="s">
        <v>80</v>
      </c>
      <c r="B171" s="281" t="s">
        <v>10</v>
      </c>
      <c r="C171" s="281" t="s">
        <v>19</v>
      </c>
      <c r="D171" s="281" t="s">
        <v>77</v>
      </c>
      <c r="E171" s="281" t="s">
        <v>6</v>
      </c>
      <c r="F171" s="281" t="s">
        <v>17</v>
      </c>
      <c r="G171" s="281" t="s">
        <v>18</v>
      </c>
      <c r="H171" s="281" t="s">
        <v>19</v>
      </c>
      <c r="I171" s="281" t="s">
        <v>78</v>
      </c>
      <c r="J171" s="281" t="s">
        <v>6</v>
      </c>
      <c r="K171" s="281" t="s">
        <v>14</v>
      </c>
      <c r="L171" s="281" t="s">
        <v>91</v>
      </c>
      <c r="O171" s="263" t="s">
        <v>85</v>
      </c>
      <c r="P171" s="263" t="s">
        <v>87</v>
      </c>
      <c r="Q171" s="263" t="s">
        <v>88</v>
      </c>
    </row>
    <row r="172" spans="1:20" x14ac:dyDescent="0.15">
      <c r="A172" s="258" t="s">
        <v>44</v>
      </c>
      <c r="B172" s="277">
        <v>379</v>
      </c>
      <c r="C172" s="277">
        <v>1450</v>
      </c>
      <c r="D172" s="283">
        <f>C172/B172</f>
        <v>3.8258575197889182</v>
      </c>
      <c r="E172" s="277">
        <v>11</v>
      </c>
      <c r="F172" s="277">
        <v>91</v>
      </c>
      <c r="G172" s="277">
        <v>75</v>
      </c>
      <c r="H172" s="277">
        <v>504</v>
      </c>
      <c r="I172" s="283">
        <f>H172/G172</f>
        <v>6.72</v>
      </c>
      <c r="J172" s="277">
        <v>1</v>
      </c>
      <c r="K172" s="266">
        <f>(C172*0.1)+(E172*6)+(H172*0.1)+(J172*6)</f>
        <v>267.39999999999998</v>
      </c>
      <c r="L172" s="266">
        <f>(C172*0.1)+(E172*6)+(G172*1)+(H172*0.1)+(J172*6)</f>
        <v>342.4</v>
      </c>
      <c r="O172" s="282">
        <f>(B172+F172)/(B172+F172+B174+F174+B176+F176+B170+H170)</f>
        <v>0.30342156229825695</v>
      </c>
      <c r="P172" s="264">
        <f>B172/(H170+B172+B174+B176)</f>
        <v>0.78305785123966942</v>
      </c>
      <c r="Q172" s="264">
        <f>F172/(F172+F174+F176)</f>
        <v>0.17366412213740459</v>
      </c>
    </row>
    <row r="173" spans="1:20" x14ac:dyDescent="0.15">
      <c r="A173" s="271" t="s">
        <v>81</v>
      </c>
      <c r="B173" s="281" t="s">
        <v>10</v>
      </c>
      <c r="C173" s="281" t="s">
        <v>19</v>
      </c>
      <c r="D173" s="281" t="s">
        <v>77</v>
      </c>
      <c r="E173" s="281" t="s">
        <v>6</v>
      </c>
      <c r="F173" s="281" t="s">
        <v>17</v>
      </c>
      <c r="G173" s="281" t="s">
        <v>18</v>
      </c>
      <c r="H173" s="281" t="s">
        <v>19</v>
      </c>
      <c r="I173" s="281" t="s">
        <v>78</v>
      </c>
      <c r="J173" s="281" t="s">
        <v>6</v>
      </c>
      <c r="K173" s="281" t="s">
        <v>14</v>
      </c>
      <c r="L173" s="281" t="s">
        <v>91</v>
      </c>
      <c r="O173" s="263" t="s">
        <v>85</v>
      </c>
      <c r="P173" s="263" t="s">
        <v>87</v>
      </c>
      <c r="Q173" s="263" t="s">
        <v>88</v>
      </c>
    </row>
    <row r="174" spans="1:20" x14ac:dyDescent="0.15">
      <c r="A174" s="258" t="s">
        <v>44</v>
      </c>
      <c r="B174" s="277">
        <v>13</v>
      </c>
      <c r="C174" s="277">
        <v>64</v>
      </c>
      <c r="D174" s="283">
        <f>C174/B174</f>
        <v>4.9230769230769234</v>
      </c>
      <c r="E174" s="277">
        <v>0</v>
      </c>
      <c r="F174" s="277">
        <v>309</v>
      </c>
      <c r="G174" s="277">
        <v>178</v>
      </c>
      <c r="H174" s="277">
        <v>2290</v>
      </c>
      <c r="I174" s="283">
        <f>H174/G174</f>
        <v>12.865168539325843</v>
      </c>
      <c r="J174" s="277">
        <v>11</v>
      </c>
      <c r="K174" s="266">
        <f>(C174*0.1)+(E174*6)+(H174*0.1)+(J174*6)</f>
        <v>301.39999999999998</v>
      </c>
      <c r="L174" s="266">
        <f>(C174*0.1)+(E174*6)+(G174*1)+(H174*0.1)+(J174*6)</f>
        <v>479.4</v>
      </c>
      <c r="O174" s="282">
        <f>(B174+F174)/(B172+F172+B174+F174+B176+F176+B170+H170)</f>
        <v>0.20787604906391219</v>
      </c>
      <c r="P174" s="264">
        <f>B174/(B172+H170+B174+B176)</f>
        <v>2.6859504132231406E-2</v>
      </c>
      <c r="Q174" s="264">
        <f>F174/(F174+F172+F176)</f>
        <v>0.58969465648854957</v>
      </c>
    </row>
    <row r="175" spans="1:20" x14ac:dyDescent="0.15">
      <c r="A175" s="271" t="s">
        <v>82</v>
      </c>
      <c r="B175" s="281" t="s">
        <v>10</v>
      </c>
      <c r="C175" s="281" t="s">
        <v>19</v>
      </c>
      <c r="D175" s="281" t="s">
        <v>77</v>
      </c>
      <c r="E175" s="281" t="s">
        <v>6</v>
      </c>
      <c r="F175" s="281" t="s">
        <v>17</v>
      </c>
      <c r="G175" s="281" t="s">
        <v>18</v>
      </c>
      <c r="H175" s="281" t="s">
        <v>19</v>
      </c>
      <c r="I175" s="281" t="s">
        <v>78</v>
      </c>
      <c r="J175" s="281" t="s">
        <v>6</v>
      </c>
      <c r="K175" s="281" t="s">
        <v>14</v>
      </c>
      <c r="L175" s="281" t="s">
        <v>91</v>
      </c>
      <c r="O175" s="263" t="s">
        <v>85</v>
      </c>
      <c r="P175" s="263" t="s">
        <v>87</v>
      </c>
      <c r="Q175" s="263" t="s">
        <v>88</v>
      </c>
    </row>
    <row r="176" spans="1:20" x14ac:dyDescent="0.15">
      <c r="A176" s="258" t="s">
        <v>44</v>
      </c>
      <c r="B176" s="277">
        <v>0</v>
      </c>
      <c r="C176" s="277">
        <v>0</v>
      </c>
      <c r="D176" s="277" t="e">
        <f>C176/B176</f>
        <v>#DIV/0!</v>
      </c>
      <c r="E176" s="277">
        <v>0</v>
      </c>
      <c r="F176" s="277">
        <v>124</v>
      </c>
      <c r="G176" s="277">
        <v>81</v>
      </c>
      <c r="H176" s="277">
        <v>841</v>
      </c>
      <c r="I176" s="283">
        <f>H176/G176</f>
        <v>10.382716049382717</v>
      </c>
      <c r="J176" s="277">
        <v>4</v>
      </c>
      <c r="K176" s="266">
        <f>(C176*0.1)+(E176*6)+(H176*0.1)+(J176*6)</f>
        <v>108.10000000000001</v>
      </c>
      <c r="L176" s="266">
        <f>(C176*0.1)+(E176*6)+(G176*1)+(H176*0.1)+(J176*6)</f>
        <v>189.10000000000002</v>
      </c>
      <c r="O176" s="282">
        <f>(B176+F176)/(B172+F172+B174+F174+B176+F176+B170+H170)</f>
        <v>8.005164622336991E-2</v>
      </c>
      <c r="P176" s="279">
        <f>B176/(B176+B174+B172+H170)</f>
        <v>0</v>
      </c>
      <c r="Q176" s="264">
        <f>F176/(F176+F174+F172)</f>
        <v>0.23664122137404581</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3AF6D534-E780-4EF6-A78D-32DC37F3C1B0}"/>
    <hyperlink ref="H6:J6" location="ARI!A110" display="RSP Projections: Year 2" xr:uid="{448E34B4-77A7-4A54-A06F-0CE2BB7613F6}"/>
    <hyperlink ref="M5:O5" location="ARI!AX11" display="Adjustable Projections: Year 1" xr:uid="{41FCE78B-F046-48B8-9A48-F07A142AA950}"/>
    <hyperlink ref="AJ5" location="ARI!C9" display="RSP Projections: Year 1" xr:uid="{37111424-2C9E-40E0-9271-D00DB3A192B9}"/>
    <hyperlink ref="AJ6" location="ARI!A90" display="RSP Projections: Year 2" xr:uid="{D99AE04A-9307-47FB-8D98-B8AC4A87BE0D}"/>
    <hyperlink ref="AJ6:AL6" location="ARI!A110" display="RSP Projections: Year 2" xr:uid="{52477A35-0E29-45A1-B29C-AC1A55BA8F7C}"/>
    <hyperlink ref="AO5:AQ5" location="ARI!AX11" display="Adjustable Projections: Year 1" xr:uid="{B2B090DE-B3E5-43BB-AF44-49D785CB0F3C}"/>
    <hyperlink ref="H5" location="ARI!C9" display="RSP Projections: Year 1" xr:uid="{AD773134-CD9D-41D7-B300-4D073F1FA42B}"/>
    <hyperlink ref="H76" location="ARI!A90" display="RSP Projections: Year 2" xr:uid="{C3D86784-BBA8-4DF6-B8ED-6F6223C6A227}"/>
    <hyperlink ref="H76:J76" location="ARI!A110" display="RSP Projections: Year 2" xr:uid="{94713D54-343E-47C3-8524-22430AC1B2F6}"/>
    <hyperlink ref="M75:O75" location="ARI!AX11" display="Adjustable Projections: Year 1" xr:uid="{0FF6D684-D863-410E-92C1-9BDBED4759D3}"/>
    <hyperlink ref="H75" location="ARI!C9" display="RSP Projections: Year 1" xr:uid="{1B160884-DC35-4973-8F29-AE97211A9D22}"/>
    <hyperlink ref="M143:O143" location="ARI!AX11" display="Adjustable Projections: Year 1" xr:uid="{65B9C136-33AC-454E-9412-2772041FBB8E}"/>
    <hyperlink ref="H144:J144" location="ARI!A110" display="RSP Projections: Year 2" xr:uid="{DA23C6F4-7FFF-46B6-9763-1FC06562E2B9}"/>
    <hyperlink ref="H144" location="ARI!A90" display="RSP Projections: Year 2" xr:uid="{0AC9E5D8-4492-49A3-903E-15B526C25835}"/>
    <hyperlink ref="H143" location="ARI!C9" display="RSP Projections: Year 1" xr:uid="{0C0BABD1-0091-4D6F-99DF-ED690456E3D5}"/>
    <hyperlink ref="M6" location="ARI!A170" display="Past Run/Pass Performances" xr:uid="{BF07A119-76F5-4947-9CF2-7EA40B337BD2}"/>
    <hyperlink ref="M76" location="ARI!A170" display="Past Run/Pass Performances" xr:uid="{22E27369-8F1F-41B4-9398-0554D27B3D72}"/>
  </hyperlinks>
  <pageMargins left="0" right="0" top="0" bottom="0" header="0" footer="0"/>
  <pageSetup scale="54" orientation="landscape"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3A4FC-3AE2-4DCF-B0AF-AD208AC13CC9}">
  <dimension ref="A1:AZ176"/>
  <sheetViews>
    <sheetView zoomScale="200" zoomScaleNormal="200" workbookViewId="0">
      <selection sqref="A1:X193"/>
    </sheetView>
  </sheetViews>
  <sheetFormatPr defaultColWidth="4" defaultRowHeight="6.6" x14ac:dyDescent="0.15"/>
  <cols>
    <col min="1" max="1" width="10" style="286" customWidth="1"/>
    <col min="2" max="4" width="4.109375" style="286" bestFit="1" customWidth="1"/>
    <col min="5" max="5" width="4.33203125" style="286" bestFit="1" customWidth="1"/>
    <col min="6" max="6" width="4.109375" style="286" bestFit="1" customWidth="1"/>
    <col min="7" max="7" width="4.33203125" style="286" bestFit="1" customWidth="1"/>
    <col min="8" max="8" width="4.109375" style="286" bestFit="1" customWidth="1"/>
    <col min="9" max="9" width="4.33203125" style="286" bestFit="1" customWidth="1"/>
    <col min="10" max="10" width="4.109375" style="286" bestFit="1" customWidth="1"/>
    <col min="11" max="11" width="4.33203125" style="286" bestFit="1" customWidth="1"/>
    <col min="12" max="12" width="4.109375" style="286" bestFit="1" customWidth="1"/>
    <col min="13" max="13" width="4.33203125" style="286" bestFit="1" customWidth="1"/>
    <col min="14" max="14" width="4.109375" style="286" bestFit="1" customWidth="1"/>
    <col min="15" max="15" width="4.33203125" style="286" bestFit="1" customWidth="1"/>
    <col min="16" max="16" width="4.109375" style="286" bestFit="1" customWidth="1"/>
    <col min="17" max="17" width="4.33203125" style="286" bestFit="1" customWidth="1"/>
    <col min="18" max="18" width="11.109375" style="286" customWidth="1"/>
    <col min="19" max="19" width="5.33203125" style="286" bestFit="1" customWidth="1"/>
    <col min="20" max="20" width="4.6640625" style="286" bestFit="1" customWidth="1"/>
    <col min="21" max="21" width="4.109375" style="286" bestFit="1" customWidth="1"/>
    <col min="22" max="22" width="4" style="286"/>
    <col min="23" max="24" width="4.109375" style="286" bestFit="1" customWidth="1"/>
    <col min="25" max="29" width="4" style="286"/>
    <col min="30" max="30" width="4.109375" style="286" bestFit="1" customWidth="1"/>
    <col min="31" max="31" width="4.33203125" style="286" bestFit="1" customWidth="1"/>
    <col min="32" max="32" width="4.109375" style="286" bestFit="1" customWidth="1"/>
    <col min="33" max="33" width="4.33203125" style="286" bestFit="1" customWidth="1"/>
    <col min="34" max="34" width="4.109375" style="286" bestFit="1" customWidth="1"/>
    <col min="35" max="35" width="4.33203125" style="286" bestFit="1" customWidth="1"/>
    <col min="36" max="36" width="4.109375" style="286" bestFit="1" customWidth="1"/>
    <col min="37" max="37" width="4.33203125" style="286" bestFit="1" customWidth="1"/>
    <col min="38" max="38" width="4.109375" style="286" bestFit="1" customWidth="1"/>
    <col min="39" max="39" width="4.33203125" style="286" bestFit="1" customWidth="1"/>
    <col min="40" max="40" width="4.109375" style="286" bestFit="1" customWidth="1"/>
    <col min="41" max="41" width="4.33203125" style="286" bestFit="1" customWidth="1"/>
    <col min="42" max="42" width="4.109375" style="286" bestFit="1" customWidth="1"/>
    <col min="43" max="43" width="4.33203125" style="286" bestFit="1" customWidth="1"/>
    <col min="44" max="44" width="4.109375" style="286" bestFit="1" customWidth="1"/>
    <col min="45" max="45" width="4.33203125" style="286" bestFit="1" customWidth="1"/>
    <col min="46" max="46" width="4" style="286"/>
    <col min="47" max="47" width="5.88671875" style="286" bestFit="1" customWidth="1"/>
    <col min="48" max="48" width="4.6640625" style="286" bestFit="1" customWidth="1"/>
    <col min="49" max="49" width="4.5546875" style="286" bestFit="1" customWidth="1"/>
    <col min="50" max="50" width="4" style="286"/>
    <col min="51" max="52" width="4.109375" style="286" bestFit="1" customWidth="1"/>
    <col min="53" max="16384" width="4" style="286"/>
  </cols>
  <sheetData>
    <row r="1" spans="1:52" x14ac:dyDescent="0.15">
      <c r="A1" s="503" t="s">
        <v>101</v>
      </c>
      <c r="B1" s="503"/>
      <c r="C1" s="503"/>
      <c r="D1" s="503"/>
      <c r="E1" s="503"/>
      <c r="F1" s="503"/>
      <c r="G1" s="503"/>
      <c r="H1" s="503"/>
      <c r="I1" s="503"/>
      <c r="J1" s="503"/>
      <c r="K1" s="503"/>
      <c r="L1" s="503"/>
      <c r="M1" s="503"/>
      <c r="N1" s="503"/>
      <c r="O1" s="503"/>
      <c r="P1" s="503"/>
      <c r="Q1" s="503"/>
      <c r="R1" s="503"/>
      <c r="S1" s="503"/>
      <c r="T1" s="503"/>
      <c r="U1" s="503"/>
      <c r="V1" s="503"/>
      <c r="W1" s="503"/>
    </row>
    <row r="2" spans="1:52" x14ac:dyDescent="0.15">
      <c r="C2" s="287"/>
      <c r="D2" s="287"/>
      <c r="E2" s="287"/>
      <c r="F2" s="287"/>
      <c r="G2" s="287"/>
      <c r="H2" s="287"/>
      <c r="I2" s="287"/>
      <c r="J2" s="287"/>
      <c r="K2" s="287"/>
      <c r="L2" s="287"/>
      <c r="M2" s="287"/>
      <c r="N2" s="287"/>
    </row>
    <row r="3" spans="1:52" x14ac:dyDescent="0.15">
      <c r="A3" s="503" t="s">
        <v>55</v>
      </c>
      <c r="B3" s="503"/>
      <c r="C3" s="503"/>
      <c r="D3" s="503"/>
      <c r="E3" s="503"/>
      <c r="F3" s="503"/>
      <c r="G3" s="503"/>
      <c r="H3" s="503"/>
      <c r="I3" s="503"/>
      <c r="J3" s="503"/>
      <c r="K3" s="503"/>
      <c r="L3" s="503"/>
      <c r="M3" s="503"/>
      <c r="N3" s="503"/>
      <c r="O3" s="503"/>
      <c r="P3" s="503"/>
      <c r="Q3" s="503"/>
      <c r="R3" s="503"/>
      <c r="S3" s="503"/>
      <c r="T3" s="503"/>
      <c r="U3" s="503"/>
      <c r="V3" s="503"/>
      <c r="W3" s="503"/>
      <c r="AC3" s="503" t="s">
        <v>55</v>
      </c>
      <c r="AD3" s="503"/>
      <c r="AE3" s="503"/>
      <c r="AF3" s="503"/>
      <c r="AG3" s="503"/>
      <c r="AH3" s="503"/>
      <c r="AI3" s="503"/>
      <c r="AJ3" s="503"/>
      <c r="AK3" s="503"/>
      <c r="AL3" s="503"/>
      <c r="AM3" s="503"/>
      <c r="AN3" s="503"/>
      <c r="AO3" s="503"/>
      <c r="AP3" s="503"/>
      <c r="AQ3" s="503"/>
      <c r="AR3" s="503"/>
      <c r="AS3" s="503"/>
      <c r="AT3" s="503"/>
      <c r="AU3" s="503"/>
      <c r="AV3" s="503"/>
      <c r="AW3" s="503"/>
      <c r="AX3" s="503"/>
      <c r="AY3" s="503"/>
    </row>
    <row r="4" spans="1:52" x14ac:dyDescent="0.15">
      <c r="A4" s="287"/>
      <c r="B4" s="287"/>
      <c r="C4" s="287"/>
      <c r="D4" s="287"/>
      <c r="E4" s="287"/>
      <c r="F4" s="287"/>
      <c r="G4" s="287"/>
      <c r="H4" s="287"/>
      <c r="I4" s="287"/>
      <c r="J4" s="287"/>
      <c r="K4" s="287"/>
      <c r="L4" s="287"/>
      <c r="M4" s="287"/>
      <c r="N4" s="287"/>
      <c r="O4" s="287"/>
      <c r="P4" s="287"/>
      <c r="Q4" s="287"/>
      <c r="R4" s="287"/>
      <c r="S4" s="287"/>
      <c r="T4" s="287"/>
      <c r="U4" s="287"/>
      <c r="V4" s="287"/>
      <c r="W4" s="287"/>
      <c r="X4" s="287"/>
      <c r="Y4" s="287"/>
      <c r="Z4" s="287"/>
      <c r="AA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row>
    <row r="5" spans="1:52" x14ac:dyDescent="0.15">
      <c r="H5" s="504" t="s">
        <v>36</v>
      </c>
      <c r="I5" s="505"/>
      <c r="J5" s="505"/>
      <c r="M5" s="504" t="s">
        <v>37</v>
      </c>
      <c r="N5" s="504"/>
      <c r="O5" s="504"/>
      <c r="S5" s="288" t="s">
        <v>94</v>
      </c>
      <c r="AJ5" s="504" t="s">
        <v>36</v>
      </c>
      <c r="AK5" s="505"/>
      <c r="AL5" s="505"/>
      <c r="AO5" s="504" t="s">
        <v>37</v>
      </c>
      <c r="AP5" s="504"/>
      <c r="AQ5" s="504"/>
    </row>
    <row r="6" spans="1:52" x14ac:dyDescent="0.15">
      <c r="H6" s="504" t="s">
        <v>38</v>
      </c>
      <c r="I6" s="504"/>
      <c r="J6" s="504"/>
      <c r="M6" s="289" t="s">
        <v>75</v>
      </c>
      <c r="S6" s="290" t="s">
        <v>40</v>
      </c>
      <c r="T6" s="290" t="s">
        <v>41</v>
      </c>
      <c r="AJ6" s="504" t="s">
        <v>38</v>
      </c>
      <c r="AK6" s="504"/>
      <c r="AL6" s="504"/>
    </row>
    <row r="7" spans="1:52" x14ac:dyDescent="0.15">
      <c r="H7" s="504"/>
      <c r="I7" s="505"/>
      <c r="J7" s="505"/>
      <c r="S7" s="291">
        <f>(M17+C27+K38+K47)/(M17+C27+K38+C17)</f>
        <v>0.39731682146542829</v>
      </c>
      <c r="T7" s="291">
        <f>C17/(C17+M17+C27+K38+K47)</f>
        <v>0.60268317853457176</v>
      </c>
      <c r="AJ7" s="504"/>
      <c r="AK7" s="505"/>
      <c r="AL7" s="505"/>
    </row>
    <row r="10" spans="1:52" x14ac:dyDescent="0.15">
      <c r="A10" s="503" t="s">
        <v>36</v>
      </c>
      <c r="B10" s="503"/>
      <c r="C10" s="503"/>
      <c r="D10" s="503"/>
      <c r="E10" s="503"/>
      <c r="F10" s="503"/>
      <c r="G10" s="503"/>
      <c r="H10" s="503"/>
      <c r="I10" s="503"/>
      <c r="J10" s="503"/>
      <c r="K10" s="503"/>
      <c r="L10" s="503"/>
      <c r="M10" s="503"/>
      <c r="N10" s="503"/>
      <c r="O10" s="503"/>
      <c r="P10" s="503"/>
      <c r="Q10" s="503"/>
      <c r="R10" s="503"/>
      <c r="S10" s="503"/>
      <c r="T10" s="503"/>
      <c r="U10" s="503"/>
      <c r="V10" s="503"/>
      <c r="W10" s="503"/>
      <c r="AC10" s="503" t="s">
        <v>37</v>
      </c>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row>
    <row r="12" spans="1:52" x14ac:dyDescent="0.15">
      <c r="C12" s="503" t="s">
        <v>48</v>
      </c>
      <c r="D12" s="503"/>
      <c r="E12" s="503"/>
      <c r="F12" s="503"/>
      <c r="G12" s="503"/>
      <c r="H12" s="503"/>
      <c r="I12" s="503"/>
      <c r="L12" s="503" t="s">
        <v>49</v>
      </c>
      <c r="M12" s="509"/>
      <c r="N12" s="509"/>
      <c r="O12" s="509"/>
      <c r="P12" s="509"/>
      <c r="R12" s="503" t="s">
        <v>50</v>
      </c>
      <c r="S12" s="503"/>
      <c r="T12" s="503"/>
      <c r="V12" s="503" t="s">
        <v>51</v>
      </c>
      <c r="W12" s="503"/>
      <c r="AE12" s="503" t="s">
        <v>48</v>
      </c>
      <c r="AF12" s="503"/>
      <c r="AG12" s="503"/>
      <c r="AH12" s="503"/>
      <c r="AI12" s="503"/>
      <c r="AJ12" s="503"/>
      <c r="AK12" s="503"/>
      <c r="AN12" s="503" t="s">
        <v>49</v>
      </c>
      <c r="AO12" s="509"/>
      <c r="AP12" s="509"/>
      <c r="AQ12" s="509"/>
      <c r="AR12" s="509"/>
      <c r="AT12" s="503" t="s">
        <v>50</v>
      </c>
      <c r="AU12" s="503"/>
      <c r="AV12" s="503"/>
      <c r="AX12" s="503" t="s">
        <v>51</v>
      </c>
      <c r="AY12" s="503"/>
    </row>
    <row r="13" spans="1:52" x14ac:dyDescent="0.15">
      <c r="A13" s="292" t="s">
        <v>0</v>
      </c>
      <c r="B13" s="292" t="s">
        <v>66</v>
      </c>
      <c r="C13" s="292" t="s">
        <v>1</v>
      </c>
      <c r="D13" s="292" t="s">
        <v>2</v>
      </c>
      <c r="E13" s="292" t="s">
        <v>3</v>
      </c>
      <c r="F13" s="292" t="s">
        <v>4</v>
      </c>
      <c r="G13" s="292" t="s">
        <v>5</v>
      </c>
      <c r="H13" s="292" t="s">
        <v>6</v>
      </c>
      <c r="I13" s="292" t="s">
        <v>7</v>
      </c>
      <c r="J13" s="292" t="s">
        <v>8</v>
      </c>
      <c r="K13" s="292" t="s">
        <v>9</v>
      </c>
      <c r="M13" s="292" t="s">
        <v>10</v>
      </c>
      <c r="N13" s="292" t="s">
        <v>11</v>
      </c>
      <c r="O13" s="292" t="s">
        <v>12</v>
      </c>
      <c r="P13" s="292" t="s">
        <v>6</v>
      </c>
      <c r="Q13" s="292" t="s">
        <v>13</v>
      </c>
      <c r="R13" s="292"/>
      <c r="S13" s="292" t="s">
        <v>47</v>
      </c>
      <c r="T13" s="292" t="s">
        <v>45</v>
      </c>
      <c r="U13" s="292" t="s">
        <v>46</v>
      </c>
      <c r="V13" s="292"/>
      <c r="W13" s="292" t="s">
        <v>14</v>
      </c>
      <c r="X13" s="292" t="s">
        <v>63</v>
      </c>
      <c r="Y13" s="292"/>
      <c r="Z13" s="292"/>
      <c r="AC13" s="292" t="s">
        <v>0</v>
      </c>
      <c r="AD13" s="292" t="s">
        <v>66</v>
      </c>
      <c r="AE13" s="292" t="s">
        <v>1</v>
      </c>
      <c r="AF13" s="292" t="s">
        <v>2</v>
      </c>
      <c r="AG13" s="292" t="s">
        <v>3</v>
      </c>
      <c r="AH13" s="292" t="s">
        <v>4</v>
      </c>
      <c r="AI13" s="292" t="s">
        <v>5</v>
      </c>
      <c r="AJ13" s="292" t="s">
        <v>6</v>
      </c>
      <c r="AK13" s="292" t="s">
        <v>7</v>
      </c>
      <c r="AL13" s="292" t="s">
        <v>8</v>
      </c>
      <c r="AM13" s="292" t="s">
        <v>9</v>
      </c>
      <c r="AO13" s="292" t="s">
        <v>10</v>
      </c>
      <c r="AP13" s="292" t="s">
        <v>11</v>
      </c>
      <c r="AQ13" s="292" t="s">
        <v>12</v>
      </c>
      <c r="AR13" s="292" t="s">
        <v>6</v>
      </c>
      <c r="AS13" s="292" t="s">
        <v>13</v>
      </c>
      <c r="AT13" s="292"/>
      <c r="AU13" s="292" t="s">
        <v>47</v>
      </c>
      <c r="AV13" s="292" t="s">
        <v>45</v>
      </c>
      <c r="AW13" s="292" t="s">
        <v>46</v>
      </c>
      <c r="AX13" s="292"/>
      <c r="AY13" s="292" t="s">
        <v>14</v>
      </c>
      <c r="AZ13" s="292" t="s">
        <v>63</v>
      </c>
    </row>
    <row r="14" spans="1:52" x14ac:dyDescent="0.15">
      <c r="A14" s="293" t="s">
        <v>876</v>
      </c>
      <c r="B14" s="294">
        <v>17</v>
      </c>
      <c r="C14" s="294">
        <v>584</v>
      </c>
      <c r="D14" s="294">
        <v>402</v>
      </c>
      <c r="E14" s="291">
        <f>D14/C14</f>
        <v>0.68835616438356162</v>
      </c>
      <c r="F14" s="294">
        <v>4708</v>
      </c>
      <c r="G14" s="295">
        <f>F14/C14</f>
        <v>8.0616438356164384</v>
      </c>
      <c r="H14" s="294">
        <v>36</v>
      </c>
      <c r="I14" s="291">
        <f>H14/C14</f>
        <v>6.1643835616438353E-2</v>
      </c>
      <c r="J14" s="294">
        <v>13</v>
      </c>
      <c r="K14" s="291">
        <f>J14/C14</f>
        <v>2.2260273972602738E-2</v>
      </c>
      <c r="M14" s="294">
        <v>63</v>
      </c>
      <c r="N14" s="294">
        <v>188</v>
      </c>
      <c r="O14" s="294">
        <f>N14/M14</f>
        <v>2.9841269841269842</v>
      </c>
      <c r="P14" s="294">
        <v>3</v>
      </c>
      <c r="Q14" s="291">
        <f>P14/M14</f>
        <v>4.7619047619047616E-2</v>
      </c>
      <c r="R14" s="296"/>
      <c r="S14" s="291">
        <f>(C14+M14)/($C$17+$M$17)</f>
        <v>1</v>
      </c>
      <c r="T14" s="291">
        <f>C14/($C$17)</f>
        <v>1</v>
      </c>
      <c r="U14" s="291">
        <f>M14/($M$17)</f>
        <v>1</v>
      </c>
      <c r="V14" s="297"/>
      <c r="W14" s="294">
        <f>(F14*0.05)+(H14*4)+(J14*-1)+(N14*0.1)+(P14*6)</f>
        <v>403.2</v>
      </c>
      <c r="X14" s="298">
        <f>((F14*0.05)+(H14*4)+(J14*-1)+(N14*0.1)+(P14*6))*0.4</f>
        <v>161.28</v>
      </c>
      <c r="Y14" s="296"/>
      <c r="Z14" s="296"/>
      <c r="AC14" s="293" t="s">
        <v>15</v>
      </c>
      <c r="AD14" s="293"/>
      <c r="AE14" s="294">
        <v>583</v>
      </c>
      <c r="AF14" s="294">
        <v>378</v>
      </c>
      <c r="AG14" s="291">
        <f>AF14/AE14</f>
        <v>0.64837049742710118</v>
      </c>
      <c r="AH14" s="294">
        <v>4072</v>
      </c>
      <c r="AI14" s="295">
        <f>AH14/AE14</f>
        <v>6.9845626072041167</v>
      </c>
      <c r="AJ14" s="294">
        <v>27</v>
      </c>
      <c r="AK14" s="291">
        <f>AJ14/AE14</f>
        <v>4.6312178387650088E-2</v>
      </c>
      <c r="AL14" s="294">
        <v>11</v>
      </c>
      <c r="AM14" s="291">
        <f>AL14/AE14</f>
        <v>1.8867924528301886E-2</v>
      </c>
      <c r="AO14" s="294">
        <v>100</v>
      </c>
      <c r="AP14" s="294">
        <v>590</v>
      </c>
      <c r="AQ14" s="294">
        <f>AP14/AO14</f>
        <v>5.9</v>
      </c>
      <c r="AR14" s="294">
        <v>5</v>
      </c>
      <c r="AS14" s="291">
        <f>AR14/AO14</f>
        <v>0.05</v>
      </c>
      <c r="AT14" s="296"/>
      <c r="AU14" s="291">
        <f>(AE14+AO14)/(AE17+AO17)</f>
        <v>1</v>
      </c>
      <c r="AV14" s="291">
        <f>AE14/(AO14+AE14)</f>
        <v>0.85358711566617862</v>
      </c>
      <c r="AW14" s="291">
        <f>AO14/(AE14+AO14)</f>
        <v>0.14641288433382138</v>
      </c>
      <c r="AX14" s="297"/>
      <c r="AY14" s="294">
        <f>((AH14*0.05)+(AJ14*4)+(AL14*-1)+(AP14*0.1)+(AR14*6))*0.55</f>
        <v>214.28000000000003</v>
      </c>
      <c r="AZ14" s="298">
        <f>((AH14*0.05)+(AJ14*4)+(AL14*-1)+(AP14*0.1)+(AR14*6))*0.4</f>
        <v>155.84000000000003</v>
      </c>
    </row>
    <row r="15" spans="1:52" x14ac:dyDescent="0.15">
      <c r="A15" s="293" t="s">
        <v>2159</v>
      </c>
      <c r="B15" s="294"/>
      <c r="C15" s="294"/>
      <c r="D15" s="294"/>
      <c r="E15" s="291" t="e">
        <f t="shared" ref="E15:E16" si="0">D15/C15</f>
        <v>#DIV/0!</v>
      </c>
      <c r="F15" s="294"/>
      <c r="G15" s="295" t="e">
        <f>F15/C15</f>
        <v>#DIV/0!</v>
      </c>
      <c r="H15" s="294"/>
      <c r="I15" s="291" t="e">
        <f>H15/C15</f>
        <v>#DIV/0!</v>
      </c>
      <c r="J15" s="294"/>
      <c r="K15" s="291" t="e">
        <f t="shared" ref="K15:K16" si="1">J15/C15</f>
        <v>#DIV/0!</v>
      </c>
      <c r="M15" s="294"/>
      <c r="N15" s="294"/>
      <c r="O15" s="294" t="e">
        <f>N15/M15</f>
        <v>#DIV/0!</v>
      </c>
      <c r="P15" s="294"/>
      <c r="Q15" s="291" t="e">
        <f t="shared" ref="Q15:Q16" si="2">P15/M15</f>
        <v>#DIV/0!</v>
      </c>
      <c r="R15" s="296"/>
      <c r="S15" s="291">
        <f t="shared" ref="S15:S16" si="3">(C15+M15)/($C$17+$M$17)</f>
        <v>0</v>
      </c>
      <c r="T15" s="291">
        <f t="shared" ref="T15:T16" si="4">C15/($C$17)</f>
        <v>0</v>
      </c>
      <c r="U15" s="291">
        <f t="shared" ref="U15:U16" si="5">M15/($M$17)</f>
        <v>0</v>
      </c>
      <c r="V15" s="297"/>
      <c r="W15" s="294">
        <f t="shared" ref="W15:W16" si="6">(F15*0.05)+(H15*4)+(J15*-1)+(N15*0.1)+(P15*6)</f>
        <v>0</v>
      </c>
      <c r="X15" s="298">
        <f t="shared" ref="X15:X16" si="7">((F15*0.05)+(H15*4)+(J15*-1)+(N15*0.1)+(P15*6))*0.4</f>
        <v>0</v>
      </c>
      <c r="Y15" s="296"/>
      <c r="Z15" s="296"/>
      <c r="AC15" s="293" t="s">
        <v>67</v>
      </c>
      <c r="AD15" s="293"/>
      <c r="AE15" s="294">
        <v>0</v>
      </c>
      <c r="AF15" s="294">
        <v>0</v>
      </c>
      <c r="AG15" s="291">
        <v>0</v>
      </c>
      <c r="AH15" s="294">
        <v>0</v>
      </c>
      <c r="AI15" s="295"/>
      <c r="AJ15" s="294">
        <v>0</v>
      </c>
      <c r="AK15" s="291" t="e">
        <f>AJ15/AE15</f>
        <v>#DIV/0!</v>
      </c>
      <c r="AL15" s="294">
        <v>0</v>
      </c>
      <c r="AM15" s="291" t="e">
        <f t="shared" ref="AM15:AM16" si="8">AL15/AE15</f>
        <v>#DIV/0!</v>
      </c>
      <c r="AO15" s="294">
        <v>0</v>
      </c>
      <c r="AP15" s="294">
        <v>0</v>
      </c>
      <c r="AQ15" s="294"/>
      <c r="AR15" s="294">
        <v>0</v>
      </c>
      <c r="AS15" s="291" t="e">
        <f t="shared" ref="AS15:AS16" si="9">AR15/AO15</f>
        <v>#DIV/0!</v>
      </c>
      <c r="AT15" s="296"/>
      <c r="AU15" s="291" t="e">
        <f>(AE15+AO15)/(AD18+AN18)</f>
        <v>#DIV/0!</v>
      </c>
      <c r="AV15" s="291" t="e">
        <f>AE15/(AO15+AE15)</f>
        <v>#DIV/0!</v>
      </c>
      <c r="AW15" s="291" t="e">
        <f>AO15/(AE15+AO15)</f>
        <v>#DIV/0!</v>
      </c>
      <c r="AX15" s="297"/>
      <c r="AY15" s="294"/>
      <c r="AZ15" s="298"/>
    </row>
    <row r="16" spans="1:52" x14ac:dyDescent="0.15">
      <c r="A16" s="293"/>
      <c r="B16" s="294"/>
      <c r="C16" s="294"/>
      <c r="D16" s="294"/>
      <c r="E16" s="291" t="e">
        <f t="shared" si="0"/>
        <v>#DIV/0!</v>
      </c>
      <c r="F16" s="294"/>
      <c r="G16" s="295" t="e">
        <f>F16/C16</f>
        <v>#DIV/0!</v>
      </c>
      <c r="H16" s="294"/>
      <c r="I16" s="291" t="e">
        <f>H16/C16</f>
        <v>#DIV/0!</v>
      </c>
      <c r="J16" s="294"/>
      <c r="K16" s="291" t="e">
        <f t="shared" si="1"/>
        <v>#DIV/0!</v>
      </c>
      <c r="M16" s="294"/>
      <c r="N16" s="294"/>
      <c r="O16" s="294" t="e">
        <f>N16/M16</f>
        <v>#DIV/0!</v>
      </c>
      <c r="P16" s="294"/>
      <c r="Q16" s="291" t="e">
        <f t="shared" si="2"/>
        <v>#DIV/0!</v>
      </c>
      <c r="R16" s="296"/>
      <c r="S16" s="291">
        <f t="shared" si="3"/>
        <v>0</v>
      </c>
      <c r="T16" s="291">
        <f t="shared" si="4"/>
        <v>0</v>
      </c>
      <c r="U16" s="291">
        <f t="shared" si="5"/>
        <v>0</v>
      </c>
      <c r="V16" s="297"/>
      <c r="W16" s="294">
        <f t="shared" si="6"/>
        <v>0</v>
      </c>
      <c r="X16" s="298">
        <f t="shared" si="7"/>
        <v>0</v>
      </c>
      <c r="Y16" s="296"/>
      <c r="Z16" s="296"/>
      <c r="AC16" s="293" t="s">
        <v>68</v>
      </c>
      <c r="AD16" s="293"/>
      <c r="AE16" s="294"/>
      <c r="AF16" s="294"/>
      <c r="AG16" s="291" t="e">
        <f>AF16/AE16</f>
        <v>#DIV/0!</v>
      </c>
      <c r="AH16" s="294"/>
      <c r="AI16" s="295" t="e">
        <f>AH16/AE16</f>
        <v>#DIV/0!</v>
      </c>
      <c r="AJ16" s="294"/>
      <c r="AK16" s="291" t="e">
        <f>AJ16/AE16</f>
        <v>#DIV/0!</v>
      </c>
      <c r="AL16" s="294"/>
      <c r="AM16" s="291" t="e">
        <f t="shared" si="8"/>
        <v>#DIV/0!</v>
      </c>
      <c r="AO16" s="294"/>
      <c r="AP16" s="294"/>
      <c r="AQ16" s="294" t="e">
        <f>AP16/AO16</f>
        <v>#DIV/0!</v>
      </c>
      <c r="AR16" s="294"/>
      <c r="AS16" s="291" t="e">
        <f t="shared" si="9"/>
        <v>#DIV/0!</v>
      </c>
      <c r="AT16" s="296"/>
      <c r="AU16" s="291" t="e">
        <f>(AE16+AO16)/(AD20+AN20)</f>
        <v>#DIV/0!</v>
      </c>
      <c r="AV16" s="291" t="e">
        <f>AE16/(AO16+AE16)</f>
        <v>#DIV/0!</v>
      </c>
      <c r="AW16" s="291" t="e">
        <f>AO16/(AE16+AO16)</f>
        <v>#DIV/0!</v>
      </c>
      <c r="AX16" s="297"/>
      <c r="AY16" s="294">
        <f>((AH16*0.05)+(AJ16*4)+(AL16*-1)+(AP16*0.1)+(AR16*6))*0.55</f>
        <v>0</v>
      </c>
      <c r="AZ16" s="298">
        <f>((AH16*0.05)+(AJ16*4)+(AL16*-1)+(AP16*0.1)+(AR16*6))*0.4</f>
        <v>0</v>
      </c>
    </row>
    <row r="17" spans="1:52" x14ac:dyDescent="0.15">
      <c r="A17" s="292" t="s">
        <v>44</v>
      </c>
      <c r="B17" s="292"/>
      <c r="C17" s="292">
        <f>SUM(C14:C16)</f>
        <v>584</v>
      </c>
      <c r="D17" s="292">
        <f>SUM(D14:D16)</f>
        <v>402</v>
      </c>
      <c r="E17" s="292"/>
      <c r="F17" s="292">
        <f t="shared" ref="F17:J17" si="10">SUM(F14:F16)</f>
        <v>4708</v>
      </c>
      <c r="G17" s="292"/>
      <c r="H17" s="292">
        <f t="shared" si="10"/>
        <v>36</v>
      </c>
      <c r="I17" s="292"/>
      <c r="J17" s="292">
        <f t="shared" si="10"/>
        <v>13</v>
      </c>
      <c r="K17" s="292"/>
      <c r="L17" s="288"/>
      <c r="M17" s="292">
        <f>SUM(M14:M16)</f>
        <v>63</v>
      </c>
      <c r="N17" s="292">
        <f>SUM(N14:N16)</f>
        <v>188</v>
      </c>
      <c r="O17" s="292"/>
      <c r="P17" s="292">
        <f>SUM(P14:P16)</f>
        <v>3</v>
      </c>
      <c r="Q17" s="292"/>
      <c r="R17" s="292"/>
      <c r="S17" s="299">
        <f>S14+S15+S16</f>
        <v>1</v>
      </c>
      <c r="T17" s="300">
        <f>C17/(C17+M17)</f>
        <v>0.90262751159196286</v>
      </c>
      <c r="U17" s="300">
        <f>M17/(M17+C17)</f>
        <v>9.7372488408037097E-2</v>
      </c>
      <c r="V17" s="297"/>
      <c r="W17" s="296"/>
      <c r="X17" s="296"/>
      <c r="Y17" s="296"/>
      <c r="Z17" s="296"/>
      <c r="AC17" s="292" t="s">
        <v>44</v>
      </c>
      <c r="AD17" s="292"/>
      <c r="AE17" s="292">
        <f>SUM(AE14:AE16)</f>
        <v>583</v>
      </c>
      <c r="AF17" s="292">
        <f>SUM(AF14:AF16)</f>
        <v>378</v>
      </c>
      <c r="AG17" s="292"/>
      <c r="AH17" s="292">
        <f t="shared" ref="AH17" si="11">SUM(AH14:AH16)</f>
        <v>4072</v>
      </c>
      <c r="AI17" s="292"/>
      <c r="AJ17" s="292">
        <f t="shared" ref="AJ17" si="12">SUM(AJ14:AJ16)</f>
        <v>27</v>
      </c>
      <c r="AK17" s="292"/>
      <c r="AL17" s="292">
        <f t="shared" ref="AL17" si="13">SUM(AL14:AL16)</f>
        <v>11</v>
      </c>
      <c r="AM17" s="292"/>
      <c r="AN17" s="288"/>
      <c r="AO17" s="292">
        <f>SUM(AO14:AO16)</f>
        <v>100</v>
      </c>
      <c r="AP17" s="292">
        <f>SUM(AP14:AP16)</f>
        <v>590</v>
      </c>
      <c r="AQ17" s="292"/>
      <c r="AR17" s="292">
        <f>SUM(AR14:AR16)</f>
        <v>5</v>
      </c>
      <c r="AS17" s="292"/>
      <c r="AT17" s="292"/>
      <c r="AU17" s="299" t="e">
        <f>AU14+AU15+AU16</f>
        <v>#DIV/0!</v>
      </c>
      <c r="AV17" s="300">
        <f>AE17/(AE17+AO17)</f>
        <v>0.85358711566617862</v>
      </c>
      <c r="AW17" s="300">
        <f>AO17/(AO17+AE17)</f>
        <v>0.14641288433382138</v>
      </c>
      <c r="AX17" s="297"/>
      <c r="AY17" s="296"/>
      <c r="AZ17" s="296"/>
    </row>
    <row r="18" spans="1:52" x14ac:dyDescent="0.15">
      <c r="B18" s="296"/>
      <c r="C18" s="296"/>
      <c r="D18" s="301"/>
      <c r="E18" s="296"/>
      <c r="F18" s="302"/>
      <c r="G18" s="296"/>
      <c r="H18" s="303"/>
      <c r="I18" s="296"/>
      <c r="J18" s="303"/>
      <c r="K18" s="296"/>
      <c r="L18" s="296"/>
      <c r="M18" s="296"/>
      <c r="N18" s="296"/>
      <c r="O18" s="296"/>
      <c r="P18" s="296"/>
      <c r="Q18" s="296"/>
      <c r="R18" s="296"/>
      <c r="AD18" s="296"/>
      <c r="AE18" s="296"/>
      <c r="AF18" s="301"/>
      <c r="AG18" s="296"/>
      <c r="AH18" s="302"/>
      <c r="AI18" s="296"/>
      <c r="AJ18" s="303"/>
      <c r="AK18" s="296"/>
      <c r="AL18" s="303"/>
      <c r="AM18" s="296"/>
      <c r="AN18" s="296"/>
      <c r="AO18" s="296"/>
      <c r="AP18" s="296"/>
      <c r="AQ18" s="296"/>
      <c r="AR18" s="296"/>
      <c r="AS18" s="296"/>
      <c r="AT18" s="296"/>
    </row>
    <row r="19" spans="1:52" x14ac:dyDescent="0.15">
      <c r="B19" s="296"/>
      <c r="C19" s="296"/>
      <c r="D19" s="301"/>
      <c r="E19" s="296"/>
      <c r="F19" s="302"/>
      <c r="G19" s="296"/>
      <c r="H19" s="303"/>
      <c r="I19" s="296"/>
      <c r="J19" s="303"/>
      <c r="K19" s="296"/>
      <c r="L19" s="296"/>
      <c r="M19" s="296"/>
      <c r="N19" s="296"/>
      <c r="O19" s="296"/>
      <c r="P19" s="296"/>
      <c r="Q19" s="296"/>
      <c r="R19" s="296"/>
      <c r="AD19" s="296"/>
      <c r="AE19" s="296"/>
      <c r="AF19" s="301"/>
      <c r="AG19" s="296"/>
      <c r="AH19" s="302"/>
      <c r="AI19" s="296"/>
      <c r="AJ19" s="303"/>
      <c r="AK19" s="296"/>
      <c r="AL19" s="303"/>
      <c r="AM19" s="296"/>
      <c r="AN19" s="296"/>
      <c r="AO19" s="296"/>
      <c r="AP19" s="296"/>
      <c r="AQ19" s="296"/>
      <c r="AR19" s="296"/>
      <c r="AS19" s="296"/>
      <c r="AT19" s="296"/>
    </row>
    <row r="20" spans="1:52" x14ac:dyDescent="0.15">
      <c r="A20" s="503" t="s">
        <v>49</v>
      </c>
      <c r="B20" s="503"/>
      <c r="C20" s="503"/>
      <c r="D20" s="503"/>
      <c r="E20" s="503"/>
      <c r="F20" s="503"/>
      <c r="G20" s="503"/>
      <c r="H20" s="503" t="s">
        <v>52</v>
      </c>
      <c r="I20" s="509"/>
      <c r="J20" s="509"/>
      <c r="K20" s="509"/>
      <c r="L20" s="509"/>
      <c r="M20" s="509"/>
      <c r="N20" s="296"/>
      <c r="O20" s="296"/>
      <c r="R20" s="503" t="s">
        <v>50</v>
      </c>
      <c r="S20" s="503"/>
      <c r="T20" s="503"/>
      <c r="V20" s="503" t="s">
        <v>51</v>
      </c>
      <c r="W20" s="503"/>
      <c r="X20" s="287"/>
      <c r="Y20" s="287"/>
      <c r="Z20" s="287"/>
      <c r="AA20" s="287"/>
      <c r="AC20" s="503" t="s">
        <v>49</v>
      </c>
      <c r="AD20" s="503"/>
      <c r="AE20" s="503"/>
      <c r="AF20" s="503"/>
      <c r="AG20" s="503"/>
      <c r="AH20" s="503"/>
      <c r="AI20" s="503"/>
      <c r="AJ20" s="503" t="s">
        <v>52</v>
      </c>
      <c r="AK20" s="509"/>
      <c r="AL20" s="509"/>
      <c r="AM20" s="509"/>
      <c r="AN20" s="509"/>
      <c r="AO20" s="509"/>
      <c r="AP20" s="296"/>
      <c r="AQ20" s="296"/>
      <c r="AT20" s="503" t="s">
        <v>50</v>
      </c>
      <c r="AU20" s="503"/>
      <c r="AV20" s="503"/>
      <c r="AX20" s="503" t="s">
        <v>51</v>
      </c>
      <c r="AY20" s="503"/>
      <c r="AZ20" s="287"/>
    </row>
    <row r="21" spans="1:52" x14ac:dyDescent="0.15">
      <c r="A21" s="292" t="s">
        <v>16</v>
      </c>
      <c r="B21" s="292" t="s">
        <v>66</v>
      </c>
      <c r="C21" s="292" t="s">
        <v>1</v>
      </c>
      <c r="D21" s="292" t="s">
        <v>4</v>
      </c>
      <c r="E21" s="292" t="s">
        <v>5</v>
      </c>
      <c r="F21" s="292" t="s">
        <v>6</v>
      </c>
      <c r="G21" s="292" t="s">
        <v>7</v>
      </c>
      <c r="I21" s="292" t="s">
        <v>34</v>
      </c>
      <c r="J21" s="292" t="s">
        <v>17</v>
      </c>
      <c r="K21" s="292" t="s">
        <v>18</v>
      </c>
      <c r="L21" s="292" t="s">
        <v>19</v>
      </c>
      <c r="M21" s="292" t="s">
        <v>20</v>
      </c>
      <c r="N21" s="292" t="s">
        <v>6</v>
      </c>
      <c r="O21" s="292" t="s">
        <v>53</v>
      </c>
      <c r="R21" s="292" t="s">
        <v>16</v>
      </c>
      <c r="S21" s="292" t="s">
        <v>47</v>
      </c>
      <c r="T21" s="292" t="s">
        <v>45</v>
      </c>
      <c r="U21" s="292" t="s">
        <v>46</v>
      </c>
      <c r="W21" s="292" t="s">
        <v>14</v>
      </c>
      <c r="X21" s="292" t="s">
        <v>21</v>
      </c>
      <c r="Y21" s="292"/>
      <c r="Z21" s="292"/>
      <c r="AA21" s="292"/>
      <c r="AB21" s="292"/>
      <c r="AC21" s="292" t="s">
        <v>16</v>
      </c>
      <c r="AD21" s="292" t="s">
        <v>66</v>
      </c>
      <c r="AE21" s="292" t="s">
        <v>1</v>
      </c>
      <c r="AF21" s="292" t="s">
        <v>4</v>
      </c>
      <c r="AG21" s="292" t="s">
        <v>5</v>
      </c>
      <c r="AH21" s="292" t="s">
        <v>6</v>
      </c>
      <c r="AI21" s="292" t="s">
        <v>7</v>
      </c>
      <c r="AK21" s="292" t="s">
        <v>34</v>
      </c>
      <c r="AL21" s="292" t="s">
        <v>17</v>
      </c>
      <c r="AM21" s="292" t="s">
        <v>18</v>
      </c>
      <c r="AN21" s="292" t="s">
        <v>19</v>
      </c>
      <c r="AO21" s="292" t="s">
        <v>20</v>
      </c>
      <c r="AP21" s="292" t="s">
        <v>6</v>
      </c>
      <c r="AQ21" s="292" t="s">
        <v>53</v>
      </c>
      <c r="AU21" s="292" t="s">
        <v>47</v>
      </c>
      <c r="AV21" s="292" t="s">
        <v>45</v>
      </c>
      <c r="AW21" s="292" t="s">
        <v>46</v>
      </c>
      <c r="AY21" s="292" t="s">
        <v>14</v>
      </c>
      <c r="AZ21" s="292" t="s">
        <v>21</v>
      </c>
    </row>
    <row r="22" spans="1:52" x14ac:dyDescent="0.15">
      <c r="A22" s="293" t="s">
        <v>877</v>
      </c>
      <c r="B22" s="304">
        <v>17</v>
      </c>
      <c r="C22" s="294">
        <v>240</v>
      </c>
      <c r="D22" s="294">
        <v>1000</v>
      </c>
      <c r="E22" s="294">
        <f>D22/C22</f>
        <v>4.166666666666667</v>
      </c>
      <c r="F22" s="294">
        <v>8</v>
      </c>
      <c r="G22" s="291">
        <f>F22/C22</f>
        <v>3.3333333333333333E-2</v>
      </c>
      <c r="I22" s="291">
        <f>K22/J22</f>
        <v>0.80555555555555558</v>
      </c>
      <c r="J22" s="294">
        <v>72</v>
      </c>
      <c r="K22" s="294">
        <v>58</v>
      </c>
      <c r="L22" s="294">
        <v>461</v>
      </c>
      <c r="M22" s="294">
        <f>L22/K22</f>
        <v>7.9482758620689653</v>
      </c>
      <c r="N22" s="294">
        <v>1</v>
      </c>
      <c r="O22" s="291">
        <f>N22/K22</f>
        <v>1.7241379310344827E-2</v>
      </c>
      <c r="R22" s="293" t="s">
        <v>153</v>
      </c>
      <c r="S22" s="291">
        <f>(C22+J22)/($C$27+$J$27+$M$17+$D$17+$K$38+$K$47)</f>
        <v>0.35016835016835018</v>
      </c>
      <c r="T22" s="291">
        <f>J22/($J$27+$E$38+$E$47)</f>
        <v>0.16901408450704225</v>
      </c>
      <c r="U22" s="291">
        <f>C22/($C$27+$M$17+$K$38+$K$47)</f>
        <v>0.62337662337662336</v>
      </c>
      <c r="W22" s="294">
        <f>(D22*0.1)+(F22*6)+(L22*0.1)+(N22*6)</f>
        <v>200.1</v>
      </c>
      <c r="X22" s="294">
        <f>(D22*0.1)+(F22*6)+(K22*1)+(L22*0.1)+(N22*6)</f>
        <v>258.10000000000002</v>
      </c>
      <c r="Y22" s="296"/>
      <c r="Z22" s="296"/>
      <c r="AA22" s="296"/>
      <c r="AB22" s="296"/>
      <c r="AC22" s="293" t="s">
        <v>69</v>
      </c>
      <c r="AD22" s="293"/>
      <c r="AE22" s="294">
        <v>200</v>
      </c>
      <c r="AF22" s="294">
        <v>1040</v>
      </c>
      <c r="AG22" s="294">
        <f>AF22/AE22</f>
        <v>5.2</v>
      </c>
      <c r="AH22" s="294">
        <v>7</v>
      </c>
      <c r="AI22" s="291">
        <f>AH22/AE22</f>
        <v>3.5000000000000003E-2</v>
      </c>
      <c r="AK22" s="291">
        <f>AM22/AL22</f>
        <v>0.8</v>
      </c>
      <c r="AL22" s="294">
        <v>70</v>
      </c>
      <c r="AM22" s="294">
        <v>56</v>
      </c>
      <c r="AN22" s="294">
        <v>364</v>
      </c>
      <c r="AO22" s="294">
        <f>AN22/AM22</f>
        <v>6.5</v>
      </c>
      <c r="AP22" s="294">
        <v>2</v>
      </c>
      <c r="AQ22" s="291">
        <f>AP22/AM22</f>
        <v>3.5714285714285712E-2</v>
      </c>
      <c r="AU22" s="291" t="e">
        <f>(#REF!+AL22)/(#REF!+AL25)</f>
        <v>#REF!</v>
      </c>
      <c r="AV22" s="291" t="e">
        <f>#REF!/(AL22+#REF!)</f>
        <v>#REF!</v>
      </c>
      <c r="AW22" s="291" t="e">
        <f>AL22/(#REF!+AL22)</f>
        <v>#REF!</v>
      </c>
      <c r="AY22" s="294" t="e">
        <f>(#REF!*0.1)+(AE22*6)+(AK22*0.1)+(AM22*6)</f>
        <v>#REF!</v>
      </c>
      <c r="AZ22" s="294" t="e">
        <f>(#REF!*0.1)+(AE22*6)+(AJ22*1)+(AK22*0.1)+(AM22*6)</f>
        <v>#REF!</v>
      </c>
    </row>
    <row r="23" spans="1:52" x14ac:dyDescent="0.15">
      <c r="A23" s="293" t="s">
        <v>2420</v>
      </c>
      <c r="B23" s="304">
        <v>15</v>
      </c>
      <c r="C23" s="294">
        <v>75</v>
      </c>
      <c r="D23" s="294">
        <v>324</v>
      </c>
      <c r="E23" s="294">
        <f>D23/C23</f>
        <v>4.32</v>
      </c>
      <c r="F23" s="294">
        <v>2</v>
      </c>
      <c r="G23" s="291">
        <f>F23/C23</f>
        <v>2.6666666666666668E-2</v>
      </c>
      <c r="I23" s="291">
        <f t="shared" ref="I23:I26" si="14">K23/J23</f>
        <v>0.7142857142857143</v>
      </c>
      <c r="J23" s="294">
        <v>21</v>
      </c>
      <c r="K23" s="294">
        <v>15</v>
      </c>
      <c r="L23" s="294">
        <v>127</v>
      </c>
      <c r="M23" s="294">
        <f>L23/K23</f>
        <v>8.4666666666666668</v>
      </c>
      <c r="N23" s="294">
        <v>1</v>
      </c>
      <c r="O23" s="291">
        <f t="shared" ref="O23:O26" si="15">N23/K23</f>
        <v>6.6666666666666666E-2</v>
      </c>
      <c r="R23" s="293" t="s">
        <v>2421</v>
      </c>
      <c r="S23" s="291">
        <f t="shared" ref="S23:S26" si="16">(C23+J23)/($C$27+$J$27+$M$17+$D$17+$K$38+$K$47)</f>
        <v>0.10774410774410774</v>
      </c>
      <c r="T23" s="291">
        <f t="shared" ref="T23:T26" si="17">J23/($J$27+$E$38+$E$47)</f>
        <v>4.9295774647887321E-2</v>
      </c>
      <c r="U23" s="291">
        <f t="shared" ref="U23:U26" si="18">C23/($C$27+$M$17+$K$38+$K$47)</f>
        <v>0.19480519480519481</v>
      </c>
      <c r="W23" s="294">
        <f t="shared" ref="W23:W26" si="19">(D23*0.1)+(F23*6)+(L23*0.1)+(N23*6)</f>
        <v>63.1</v>
      </c>
      <c r="X23" s="294">
        <f t="shared" ref="X23:X26" si="20">(D23*0.1)+(F23*6)+(K23*1)+(L23*0.1)+(N23*6)</f>
        <v>78.099999999999994</v>
      </c>
      <c r="Y23" s="296"/>
      <c r="Z23" s="296"/>
      <c r="AA23" s="296"/>
      <c r="AB23" s="296"/>
      <c r="AC23" s="293" t="s">
        <v>22</v>
      </c>
      <c r="AD23" s="293"/>
      <c r="AE23" s="294">
        <v>96</v>
      </c>
      <c r="AF23" s="294">
        <v>445</v>
      </c>
      <c r="AG23" s="294">
        <f>AF23/AE23</f>
        <v>4.635416666666667</v>
      </c>
      <c r="AH23" s="294">
        <v>6</v>
      </c>
      <c r="AI23" s="291">
        <f>AH23/AE23</f>
        <v>6.25E-2</v>
      </c>
      <c r="AK23" s="291">
        <f t="shared" ref="AK23:AK26" si="21">AM23/AL23</f>
        <v>0.58333333333333337</v>
      </c>
      <c r="AL23" s="294">
        <v>24</v>
      </c>
      <c r="AM23" s="294">
        <v>14</v>
      </c>
      <c r="AN23" s="294">
        <v>110</v>
      </c>
      <c r="AO23" s="294">
        <f>AN23/AM23</f>
        <v>7.8571428571428568</v>
      </c>
      <c r="AP23" s="294">
        <v>2</v>
      </c>
      <c r="AQ23" s="291">
        <f t="shared" ref="AQ23:AQ26" si="22">AP23/AM23</f>
        <v>0.14285714285714285</v>
      </c>
      <c r="AU23" s="291" t="e">
        <f>(#REF!+AL23)/(#REF!+AL26)</f>
        <v>#REF!</v>
      </c>
      <c r="AV23" s="291" t="e">
        <f>#REF!/(AL23+#REF!)</f>
        <v>#REF!</v>
      </c>
      <c r="AW23" s="291" t="e">
        <f>AL23/(#REF!+AL23)</f>
        <v>#REF!</v>
      </c>
      <c r="AY23" s="294" t="e">
        <f>(#REF!*0.1)+(AE23*6)+(AK23*0.1)+(AM23*6)</f>
        <v>#REF!</v>
      </c>
      <c r="AZ23" s="294" t="e">
        <f>(#REF!*0.1)+(AE23*6)+(AJ23*1)+(AK23*0.1)+(AM23*6)</f>
        <v>#REF!</v>
      </c>
    </row>
    <row r="24" spans="1:52" x14ac:dyDescent="0.15">
      <c r="A24" s="293" t="s">
        <v>878</v>
      </c>
      <c r="B24" s="304">
        <v>8</v>
      </c>
      <c r="C24" s="294">
        <v>0</v>
      </c>
      <c r="D24" s="294">
        <v>0</v>
      </c>
      <c r="E24" s="294" t="e">
        <f>D24/C24</f>
        <v>#DIV/0!</v>
      </c>
      <c r="F24" s="294">
        <v>0</v>
      </c>
      <c r="G24" s="291" t="e">
        <f>F24/C24</f>
        <v>#DIV/0!</v>
      </c>
      <c r="I24" s="291">
        <f t="shared" si="14"/>
        <v>0.625</v>
      </c>
      <c r="J24" s="294">
        <v>8</v>
      </c>
      <c r="K24" s="294">
        <v>5</v>
      </c>
      <c r="L24" s="294">
        <v>64</v>
      </c>
      <c r="M24" s="294">
        <f>L24/K24</f>
        <v>12.8</v>
      </c>
      <c r="N24" s="294">
        <v>1</v>
      </c>
      <c r="O24" s="291">
        <f t="shared" si="15"/>
        <v>0.2</v>
      </c>
      <c r="R24" s="293" t="s">
        <v>154</v>
      </c>
      <c r="S24" s="291">
        <f t="shared" si="16"/>
        <v>8.9786756453423128E-3</v>
      </c>
      <c r="T24" s="291">
        <f t="shared" si="17"/>
        <v>1.8779342723004695E-2</v>
      </c>
      <c r="U24" s="291">
        <f t="shared" si="18"/>
        <v>0</v>
      </c>
      <c r="W24" s="294">
        <f t="shared" si="19"/>
        <v>12.4</v>
      </c>
      <c r="X24" s="294">
        <f t="shared" si="20"/>
        <v>17.399999999999999</v>
      </c>
      <c r="Y24" s="296"/>
      <c r="Z24" s="296"/>
      <c r="AA24" s="296"/>
      <c r="AB24" s="296"/>
      <c r="AC24" s="293" t="s">
        <v>23</v>
      </c>
      <c r="AD24" s="293"/>
      <c r="AE24" s="294">
        <v>8</v>
      </c>
      <c r="AF24" s="294">
        <v>28</v>
      </c>
      <c r="AG24" s="294">
        <f>AF24/AE24</f>
        <v>3.5</v>
      </c>
      <c r="AH24" s="294">
        <v>0</v>
      </c>
      <c r="AI24" s="291">
        <f>AH24/AE24</f>
        <v>0</v>
      </c>
      <c r="AK24" s="291">
        <f t="shared" si="21"/>
        <v>0.5</v>
      </c>
      <c r="AL24" s="294">
        <v>4</v>
      </c>
      <c r="AM24" s="294">
        <v>2</v>
      </c>
      <c r="AN24" s="294">
        <v>17</v>
      </c>
      <c r="AO24" s="294">
        <f>AN24/AM24</f>
        <v>8.5</v>
      </c>
      <c r="AP24" s="294">
        <v>0</v>
      </c>
      <c r="AQ24" s="291">
        <f t="shared" si="22"/>
        <v>0</v>
      </c>
      <c r="AU24" s="291" t="e">
        <f>(#REF!+AL24)/(#REF!+AK30)</f>
        <v>#REF!</v>
      </c>
      <c r="AV24" s="291" t="e">
        <f>#REF!/(AL24+#REF!)</f>
        <v>#REF!</v>
      </c>
      <c r="AW24" s="291" t="e">
        <f>AL24/(#REF!+AL24)</f>
        <v>#REF!</v>
      </c>
      <c r="AY24" s="294" t="e">
        <f>(#REF!*0.1)+(AE24*6)+(AK24*0.1)+(AM24*6)</f>
        <v>#REF!</v>
      </c>
      <c r="AZ24" s="294" t="e">
        <f>(#REF!*0.1)+(AE24*6)+(AJ24*1)+(AK24*0.1)+(AM24*6)</f>
        <v>#REF!</v>
      </c>
    </row>
    <row r="25" spans="1:52" x14ac:dyDescent="0.15">
      <c r="A25" s="293" t="s">
        <v>2160</v>
      </c>
      <c r="B25" s="304">
        <v>8</v>
      </c>
      <c r="C25" s="294"/>
      <c r="D25" s="294"/>
      <c r="E25" s="294" t="e">
        <f>D25/C25</f>
        <v>#DIV/0!</v>
      </c>
      <c r="F25" s="294"/>
      <c r="G25" s="291" t="e">
        <f>F25/C25</f>
        <v>#DIV/0!</v>
      </c>
      <c r="I25" s="291">
        <f t="shared" si="14"/>
        <v>0.66666666666666663</v>
      </c>
      <c r="J25" s="294">
        <v>3</v>
      </c>
      <c r="K25" s="294">
        <v>2</v>
      </c>
      <c r="L25" s="294">
        <v>16</v>
      </c>
      <c r="M25" s="294">
        <f>L25/K25</f>
        <v>8</v>
      </c>
      <c r="N25" s="294">
        <v>0</v>
      </c>
      <c r="O25" s="291">
        <f t="shared" si="15"/>
        <v>0</v>
      </c>
      <c r="R25" s="293" t="s">
        <v>2161</v>
      </c>
      <c r="S25" s="291">
        <f t="shared" si="16"/>
        <v>3.3670033670033669E-3</v>
      </c>
      <c r="T25" s="291">
        <f t="shared" si="17"/>
        <v>7.0422535211267607E-3</v>
      </c>
      <c r="U25" s="291">
        <f t="shared" si="18"/>
        <v>0</v>
      </c>
      <c r="W25" s="294">
        <f t="shared" si="19"/>
        <v>1.6</v>
      </c>
      <c r="X25" s="294">
        <f t="shared" si="20"/>
        <v>3.6</v>
      </c>
      <c r="Y25" s="296"/>
      <c r="Z25" s="296"/>
      <c r="AA25" s="296"/>
      <c r="AB25" s="296"/>
      <c r="AC25" s="293" t="s">
        <v>24</v>
      </c>
      <c r="AD25" s="293"/>
      <c r="AE25" s="294"/>
      <c r="AF25" s="294"/>
      <c r="AG25" s="294" t="e">
        <f>AF25/AE25</f>
        <v>#DIV/0!</v>
      </c>
      <c r="AH25" s="294">
        <v>0</v>
      </c>
      <c r="AI25" s="291" t="e">
        <f>AH25/AE25</f>
        <v>#DIV/0!</v>
      </c>
      <c r="AK25" s="291" t="e">
        <f t="shared" si="21"/>
        <v>#DIV/0!</v>
      </c>
      <c r="AL25" s="294"/>
      <c r="AM25" s="294"/>
      <c r="AN25" s="294"/>
      <c r="AO25" s="294" t="e">
        <f>AN25/AM25</f>
        <v>#DIV/0!</v>
      </c>
      <c r="AP25" s="294">
        <v>0</v>
      </c>
      <c r="AQ25" s="291" t="e">
        <f t="shared" si="22"/>
        <v>#DIV/0!</v>
      </c>
      <c r="AU25" s="291" t="e">
        <f>(#REF!+AL25)/(#REF!+AL31)</f>
        <v>#REF!</v>
      </c>
      <c r="AV25" s="291" t="e">
        <f>#REF!/(AL25+#REF!)</f>
        <v>#REF!</v>
      </c>
      <c r="AW25" s="291" t="e">
        <f>AL25/(#REF!+AL25)</f>
        <v>#REF!</v>
      </c>
      <c r="AY25" s="294" t="e">
        <f>(#REF!*0.1)+(AE25*6)+(AK25*0.1)+(AM25*6)</f>
        <v>#REF!</v>
      </c>
      <c r="AZ25" s="294" t="e">
        <f>(#REF!*0.1)+(AE25*6)+(AJ25*1)+(AK25*0.1)+(AM25*6)</f>
        <v>#REF!</v>
      </c>
    </row>
    <row r="26" spans="1:52" x14ac:dyDescent="0.15">
      <c r="A26" s="293"/>
      <c r="B26" s="304"/>
      <c r="C26" s="294"/>
      <c r="D26" s="294"/>
      <c r="E26" s="294" t="e">
        <f>D26/C26</f>
        <v>#DIV/0!</v>
      </c>
      <c r="F26" s="294"/>
      <c r="G26" s="291" t="e">
        <f>F26/C26</f>
        <v>#DIV/0!</v>
      </c>
      <c r="I26" s="291" t="e">
        <f t="shared" si="14"/>
        <v>#DIV/0!</v>
      </c>
      <c r="J26" s="294"/>
      <c r="K26" s="294"/>
      <c r="L26" s="294"/>
      <c r="M26" s="294" t="e">
        <f>L26/K26</f>
        <v>#DIV/0!</v>
      </c>
      <c r="N26" s="294"/>
      <c r="O26" s="291" t="e">
        <f t="shared" si="15"/>
        <v>#DIV/0!</v>
      </c>
      <c r="R26" s="293"/>
      <c r="S26" s="291">
        <f t="shared" si="16"/>
        <v>0</v>
      </c>
      <c r="T26" s="291">
        <f t="shared" si="17"/>
        <v>0</v>
      </c>
      <c r="U26" s="291">
        <f t="shared" si="18"/>
        <v>0</v>
      </c>
      <c r="W26" s="294">
        <f t="shared" si="19"/>
        <v>0</v>
      </c>
      <c r="X26" s="294">
        <f t="shared" si="20"/>
        <v>0</v>
      </c>
      <c r="Y26" s="296"/>
      <c r="Z26" s="296"/>
      <c r="AA26" s="296"/>
      <c r="AB26" s="296"/>
      <c r="AC26" s="293" t="s">
        <v>70</v>
      </c>
      <c r="AD26" s="293"/>
      <c r="AE26" s="294"/>
      <c r="AF26" s="294"/>
      <c r="AG26" s="294" t="e">
        <f>AF26/AE26</f>
        <v>#DIV/0!</v>
      </c>
      <c r="AH26" s="294"/>
      <c r="AI26" s="291" t="e">
        <f>AH26/AE26</f>
        <v>#DIV/0!</v>
      </c>
      <c r="AK26" s="291" t="e">
        <f t="shared" si="21"/>
        <v>#DIV/0!</v>
      </c>
      <c r="AL26" s="294"/>
      <c r="AM26" s="294"/>
      <c r="AN26" s="294"/>
      <c r="AO26" s="294"/>
      <c r="AP26" s="294">
        <f>(AF26*0.1)+(AH26*6)+(AM26*0.1)+(AO26*6)</f>
        <v>0</v>
      </c>
      <c r="AQ26" s="291" t="e">
        <f t="shared" si="22"/>
        <v>#DIV/0!</v>
      </c>
      <c r="AU26" s="291" t="e">
        <f>(#REF!+AL26)/(#REF!+AL32)</f>
        <v>#REF!</v>
      </c>
      <c r="AV26" s="291" t="e">
        <f>#REF!/(AL26+#REF!)</f>
        <v>#REF!</v>
      </c>
      <c r="AW26" s="291" t="e">
        <f>AL26/(#REF!+AL26)</f>
        <v>#REF!</v>
      </c>
      <c r="AY26" s="294" t="e">
        <f>(#REF!*0.1)+(AE26*6)+(AI26*1)+(AJ26*0.1)+(AL26*6)</f>
        <v>#REF!</v>
      </c>
      <c r="AZ26" s="294" t="e">
        <f>(#REF!*0.1)+(AE26*6)+(AJ26*1)+(AK26*0.1)+(AM26*6)</f>
        <v>#REF!</v>
      </c>
    </row>
    <row r="27" spans="1:52" x14ac:dyDescent="0.15">
      <c r="A27" s="292" t="s">
        <v>44</v>
      </c>
      <c r="B27" s="292"/>
      <c r="C27" s="292">
        <f>SUM(C22:C26)</f>
        <v>315</v>
      </c>
      <c r="D27" s="292">
        <f t="shared" ref="D27:F27" si="23">SUM(D22:D26)</f>
        <v>1324</v>
      </c>
      <c r="E27" s="292"/>
      <c r="F27" s="292">
        <f t="shared" si="23"/>
        <v>10</v>
      </c>
      <c r="G27" s="292"/>
      <c r="H27" s="292"/>
      <c r="I27" s="292"/>
      <c r="J27" s="292">
        <f>SUM(J22:J26)</f>
        <v>104</v>
      </c>
      <c r="K27" s="292">
        <f t="shared" ref="K27:N27" si="24">SUM(K22:K26)</f>
        <v>80</v>
      </c>
      <c r="L27" s="292">
        <f t="shared" si="24"/>
        <v>668</v>
      </c>
      <c r="M27" s="292"/>
      <c r="N27" s="292">
        <f t="shared" si="24"/>
        <v>3</v>
      </c>
      <c r="O27" s="292"/>
      <c r="AC27" s="292" t="s">
        <v>44</v>
      </c>
      <c r="AD27" s="292"/>
      <c r="AE27" s="292">
        <f>SUM(AE22:AE26)</f>
        <v>304</v>
      </c>
      <c r="AF27" s="292">
        <f t="shared" ref="AF27" si="25">SUM(AF22:AF26)</f>
        <v>1513</v>
      </c>
      <c r="AG27" s="292"/>
      <c r="AH27" s="292">
        <f t="shared" ref="AH27" si="26">SUM(AH22:AH26)</f>
        <v>13</v>
      </c>
      <c r="AI27" s="292"/>
      <c r="AJ27" s="292"/>
      <c r="AK27" s="292"/>
      <c r="AL27" s="292">
        <f>SUM(AL22:AL26)</f>
        <v>98</v>
      </c>
      <c r="AM27" s="292">
        <f t="shared" ref="AM27:AN27" si="27">SUM(AM22:AM26)</f>
        <v>72</v>
      </c>
      <c r="AN27" s="292">
        <f t="shared" si="27"/>
        <v>491</v>
      </c>
      <c r="AO27" s="292"/>
      <c r="AP27" s="292">
        <f t="shared" ref="AP27" si="28">SUM(AP22:AP26)</f>
        <v>4</v>
      </c>
      <c r="AQ27" s="292"/>
    </row>
    <row r="28" spans="1:52" x14ac:dyDescent="0.15">
      <c r="A28" s="292"/>
      <c r="B28" s="296"/>
      <c r="C28" s="296"/>
      <c r="D28" s="296"/>
      <c r="E28" s="296"/>
      <c r="F28" s="296"/>
      <c r="G28" s="296"/>
      <c r="H28" s="292"/>
      <c r="I28" s="296"/>
      <c r="J28" s="296"/>
      <c r="K28" s="296"/>
      <c r="L28" s="296"/>
      <c r="M28" s="296"/>
      <c r="N28" s="296"/>
      <c r="AC28" s="292"/>
      <c r="AD28" s="296"/>
      <c r="AE28" s="296"/>
      <c r="AF28" s="296"/>
      <c r="AG28" s="296"/>
      <c r="AH28" s="296"/>
      <c r="AI28" s="296"/>
      <c r="AJ28" s="292"/>
      <c r="AK28" s="296"/>
      <c r="AL28" s="296"/>
      <c r="AM28" s="296"/>
      <c r="AN28" s="296"/>
      <c r="AO28" s="296"/>
      <c r="AP28" s="296"/>
    </row>
    <row r="29" spans="1:52" x14ac:dyDescent="0.15">
      <c r="B29" s="296"/>
      <c r="C29" s="296"/>
      <c r="D29" s="296"/>
      <c r="E29" s="296"/>
      <c r="F29" s="296"/>
      <c r="G29" s="296"/>
      <c r="H29" s="296"/>
      <c r="I29" s="296"/>
      <c r="J29" s="296"/>
      <c r="K29" s="296"/>
      <c r="L29" s="296"/>
      <c r="M29" s="296"/>
      <c r="AD29" s="296"/>
      <c r="AE29" s="296"/>
      <c r="AF29" s="296"/>
      <c r="AG29" s="296"/>
      <c r="AH29" s="296"/>
      <c r="AI29" s="296"/>
      <c r="AJ29" s="296"/>
      <c r="AK29" s="296"/>
      <c r="AL29" s="296"/>
      <c r="AM29" s="296"/>
      <c r="AN29" s="296"/>
      <c r="AO29" s="296"/>
    </row>
    <row r="30" spans="1:52" x14ac:dyDescent="0.15">
      <c r="A30" s="503" t="s">
        <v>52</v>
      </c>
      <c r="B30" s="503"/>
      <c r="C30" s="503"/>
      <c r="D30" s="503"/>
      <c r="E30" s="503"/>
      <c r="F30" s="503"/>
      <c r="G30" s="503"/>
      <c r="H30" s="296"/>
      <c r="I30" s="296"/>
      <c r="J30" s="503" t="s">
        <v>49</v>
      </c>
      <c r="K30" s="503"/>
      <c r="L30" s="503"/>
      <c r="M30" s="503"/>
      <c r="N30" s="503"/>
      <c r="R30" s="503" t="s">
        <v>50</v>
      </c>
      <c r="S30" s="503"/>
      <c r="T30" s="503"/>
      <c r="V30" s="503" t="s">
        <v>51</v>
      </c>
      <c r="W30" s="505"/>
      <c r="AC30" s="503" t="s">
        <v>52</v>
      </c>
      <c r="AD30" s="503"/>
      <c r="AE30" s="503"/>
      <c r="AF30" s="503"/>
      <c r="AG30" s="503"/>
      <c r="AH30" s="503"/>
      <c r="AI30" s="503"/>
      <c r="AJ30" s="296"/>
      <c r="AK30" s="296"/>
      <c r="AL30" s="503" t="s">
        <v>49</v>
      </c>
      <c r="AM30" s="503"/>
      <c r="AN30" s="503"/>
      <c r="AO30" s="503"/>
      <c r="AP30" s="503"/>
      <c r="AT30" s="503" t="s">
        <v>50</v>
      </c>
      <c r="AU30" s="503"/>
      <c r="AV30" s="503"/>
      <c r="AX30" s="503" t="s">
        <v>51</v>
      </c>
      <c r="AY30" s="505"/>
    </row>
    <row r="31" spans="1:52" x14ac:dyDescent="0.15">
      <c r="A31" s="292" t="s">
        <v>25</v>
      </c>
      <c r="B31" s="292" t="s">
        <v>66</v>
      </c>
      <c r="C31" s="292" t="s">
        <v>34</v>
      </c>
      <c r="D31" s="292" t="s">
        <v>17</v>
      </c>
      <c r="E31" s="292" t="s">
        <v>18</v>
      </c>
      <c r="F31" s="292" t="s">
        <v>19</v>
      </c>
      <c r="G31" s="292" t="s">
        <v>20</v>
      </c>
      <c r="H31" s="292" t="s">
        <v>6</v>
      </c>
      <c r="I31" s="292" t="s">
        <v>53</v>
      </c>
      <c r="K31" s="292" t="s">
        <v>10</v>
      </c>
      <c r="L31" s="292" t="s">
        <v>11</v>
      </c>
      <c r="M31" s="292" t="s">
        <v>12</v>
      </c>
      <c r="N31" s="292" t="s">
        <v>26</v>
      </c>
      <c r="O31" s="292" t="s">
        <v>7</v>
      </c>
      <c r="R31" s="292" t="s">
        <v>25</v>
      </c>
      <c r="S31" s="292" t="s">
        <v>47</v>
      </c>
      <c r="T31" s="292" t="s">
        <v>45</v>
      </c>
      <c r="U31" s="292" t="s">
        <v>46</v>
      </c>
      <c r="W31" s="292" t="s">
        <v>14</v>
      </c>
      <c r="X31" s="292" t="s">
        <v>21</v>
      </c>
      <c r="Y31" s="292"/>
      <c r="Z31" s="292"/>
      <c r="AC31" s="292" t="s">
        <v>25</v>
      </c>
      <c r="AD31" s="292" t="s">
        <v>66</v>
      </c>
      <c r="AE31" s="292" t="s">
        <v>34</v>
      </c>
      <c r="AF31" s="292" t="s">
        <v>17</v>
      </c>
      <c r="AG31" s="292" t="s">
        <v>18</v>
      </c>
      <c r="AH31" s="292" t="s">
        <v>19</v>
      </c>
      <c r="AI31" s="292" t="s">
        <v>20</v>
      </c>
      <c r="AJ31" s="292" t="s">
        <v>6</v>
      </c>
      <c r="AK31" s="292" t="s">
        <v>53</v>
      </c>
      <c r="AM31" s="292" t="s">
        <v>10</v>
      </c>
      <c r="AN31" s="292" t="s">
        <v>11</v>
      </c>
      <c r="AO31" s="292" t="s">
        <v>12</v>
      </c>
      <c r="AP31" s="292" t="s">
        <v>26</v>
      </c>
      <c r="AQ31" s="292" t="s">
        <v>7</v>
      </c>
      <c r="AU31" s="292" t="s">
        <v>47</v>
      </c>
      <c r="AV31" s="292" t="s">
        <v>45</v>
      </c>
      <c r="AW31" s="292" t="s">
        <v>46</v>
      </c>
      <c r="AY31" s="292" t="s">
        <v>14</v>
      </c>
      <c r="AZ31" s="292" t="s">
        <v>21</v>
      </c>
    </row>
    <row r="32" spans="1:52" x14ac:dyDescent="0.15">
      <c r="A32" s="293" t="s">
        <v>879</v>
      </c>
      <c r="B32" s="294">
        <v>17</v>
      </c>
      <c r="C32" s="291">
        <f>E32/D32</f>
        <v>0.63157894736842102</v>
      </c>
      <c r="D32" s="294">
        <v>190</v>
      </c>
      <c r="E32" s="294">
        <v>120</v>
      </c>
      <c r="F32" s="294">
        <v>1482</v>
      </c>
      <c r="G32" s="294">
        <f t="shared" ref="G32:G37" si="29">F32/E32</f>
        <v>12.35</v>
      </c>
      <c r="H32" s="294">
        <v>13</v>
      </c>
      <c r="I32" s="291">
        <f>H32/E32</f>
        <v>0.10833333333333334</v>
      </c>
      <c r="K32" s="294">
        <v>7</v>
      </c>
      <c r="L32" s="294">
        <v>28</v>
      </c>
      <c r="M32" s="305">
        <f t="shared" ref="M32:M37" si="30">L32/K32</f>
        <v>4</v>
      </c>
      <c r="N32" s="294">
        <v>0</v>
      </c>
      <c r="O32" s="291">
        <f>N32/K32</f>
        <v>0</v>
      </c>
      <c r="R32" s="293" t="s">
        <v>383</v>
      </c>
      <c r="S32" s="306">
        <f>(D32+K32)/($C$27+$K$27+$M$17+$D$47+$K$47)</f>
        <v>0.37739463601532569</v>
      </c>
      <c r="T32" s="306">
        <f>D32/($D$17)</f>
        <v>0.47263681592039802</v>
      </c>
      <c r="U32" s="306">
        <f>K32/($M$17+$C$27+$K$38+$K$47)</f>
        <v>1.8181818181818181E-2</v>
      </c>
      <c r="W32" s="294">
        <f>(F32*0.1)+(H32*6)+(L32*0.1)+(N32*6)</f>
        <v>229.00000000000003</v>
      </c>
      <c r="X32" s="294">
        <f>(E32*1)+(F32*0.1)+(H32*6)+(L32*0.1)+(N32*6)</f>
        <v>349.00000000000006</v>
      </c>
      <c r="Y32" s="296"/>
      <c r="Z32" s="296"/>
      <c r="AC32" s="293" t="s">
        <v>71</v>
      </c>
      <c r="AD32" s="293"/>
      <c r="AE32" s="291">
        <f>AG32/AF32</f>
        <v>0.60747663551401865</v>
      </c>
      <c r="AF32" s="294">
        <v>107</v>
      </c>
      <c r="AG32" s="294">
        <v>65</v>
      </c>
      <c r="AH32" s="294">
        <v>710</v>
      </c>
      <c r="AI32" s="294">
        <f t="shared" ref="AI32:AI36" si="31">AH32/AG32</f>
        <v>10.923076923076923</v>
      </c>
      <c r="AJ32" s="294">
        <v>6</v>
      </c>
      <c r="AK32" s="291">
        <f>AJ32/AG32</f>
        <v>9.2307692307692313E-2</v>
      </c>
      <c r="AM32" s="294">
        <v>0</v>
      </c>
      <c r="AN32" s="294">
        <v>0</v>
      </c>
      <c r="AO32" s="305" t="e">
        <f t="shared" ref="AO32:AO37" si="32">AN32/AM32</f>
        <v>#DIV/0!</v>
      </c>
      <c r="AP32" s="294">
        <v>0</v>
      </c>
      <c r="AQ32" s="291" t="e">
        <f>AP32/AM32</f>
        <v>#DIV/0!</v>
      </c>
      <c r="AU32" s="306" t="e">
        <f>(#REF!+AJ32)/(#REF!+AJ35)</f>
        <v>#REF!</v>
      </c>
      <c r="AV32" s="306" t="e">
        <f>#REF!/(AJ32+#REF!)</f>
        <v>#REF!</v>
      </c>
      <c r="AW32" s="306" t="e">
        <f>AJ32/(#REF!+AJ32)</f>
        <v>#REF!</v>
      </c>
      <c r="AY32" s="294">
        <f>(AH32*0.1)+(AJ32*6)+(AN32*0.1)+(AP32*6)</f>
        <v>107</v>
      </c>
      <c r="AZ32" s="294">
        <f>(AG32*1)+(AH32*0.1)+(AJ32*6)+(AN32*0.1)+(AP32*6)</f>
        <v>172</v>
      </c>
    </row>
    <row r="33" spans="1:52" x14ac:dyDescent="0.15">
      <c r="A33" s="293" t="s">
        <v>880</v>
      </c>
      <c r="B33" s="294">
        <v>17</v>
      </c>
      <c r="C33" s="291">
        <f t="shared" ref="C33:C37" si="33">E33/D33</f>
        <v>0.73529411764705888</v>
      </c>
      <c r="D33" s="294">
        <v>68</v>
      </c>
      <c r="E33" s="294">
        <v>50</v>
      </c>
      <c r="F33" s="294">
        <v>696</v>
      </c>
      <c r="G33" s="294">
        <f t="shared" si="29"/>
        <v>13.92</v>
      </c>
      <c r="H33" s="294">
        <v>5</v>
      </c>
      <c r="I33" s="291">
        <f t="shared" ref="I33:I37" si="34">H33/E33</f>
        <v>0.1</v>
      </c>
      <c r="K33" s="294">
        <v>0</v>
      </c>
      <c r="L33" s="294">
        <v>0</v>
      </c>
      <c r="M33" s="305" t="e">
        <f t="shared" si="30"/>
        <v>#DIV/0!</v>
      </c>
      <c r="N33" s="294">
        <v>0</v>
      </c>
      <c r="O33" s="291" t="e">
        <f t="shared" ref="O33:O37" si="35">N33/K33</f>
        <v>#DIV/0!</v>
      </c>
      <c r="R33" s="293" t="s">
        <v>155</v>
      </c>
      <c r="S33" s="306">
        <f t="shared" ref="S33:S37" si="36">(D33+K33)/($C$27+$K$27+$M$17+$D$47+$K$47)</f>
        <v>0.13026819923371646</v>
      </c>
      <c r="T33" s="306">
        <f t="shared" ref="T33:T37" si="37">D33/($D$17)</f>
        <v>0.1691542288557214</v>
      </c>
      <c r="U33" s="306">
        <f t="shared" ref="U33:U37" si="38">K33/($M$17+$C$27+$K$38+$K$47)</f>
        <v>0</v>
      </c>
      <c r="W33" s="294">
        <f t="shared" ref="W33:W37" si="39">(F33*0.1)+(H33*6)+(L33*0.1)+(N33*6)</f>
        <v>99.600000000000009</v>
      </c>
      <c r="X33" s="294">
        <f t="shared" ref="X33:X37" si="40">(E33*1)+(F33*0.1)+(H33*6)+(L33*0.1)+(N33*6)</f>
        <v>149.60000000000002</v>
      </c>
      <c r="Y33" s="296"/>
      <c r="Z33" s="296"/>
      <c r="AC33" s="293" t="s">
        <v>27</v>
      </c>
      <c r="AD33" s="293"/>
      <c r="AE33" s="291">
        <f t="shared" ref="AE33:AE37" si="41">AG33/AF33</f>
        <v>0.6333333333333333</v>
      </c>
      <c r="AF33" s="294">
        <v>120</v>
      </c>
      <c r="AG33" s="294">
        <v>76</v>
      </c>
      <c r="AH33" s="294">
        <v>892</v>
      </c>
      <c r="AI33" s="294">
        <f t="shared" si="31"/>
        <v>11.736842105263158</v>
      </c>
      <c r="AJ33" s="294">
        <v>5</v>
      </c>
      <c r="AK33" s="291">
        <f t="shared" ref="AK33:AK37" si="42">AJ33/AG33</f>
        <v>6.5789473684210523E-2</v>
      </c>
      <c r="AM33" s="294">
        <v>12</v>
      </c>
      <c r="AN33" s="294">
        <v>108</v>
      </c>
      <c r="AO33" s="305">
        <f t="shared" si="32"/>
        <v>9</v>
      </c>
      <c r="AP33" s="294">
        <v>0</v>
      </c>
      <c r="AQ33" s="291">
        <f t="shared" ref="AQ33:AQ37" si="43">AP33/AM33</f>
        <v>0</v>
      </c>
      <c r="AU33" s="306" t="e">
        <f>(#REF!+AJ33)/(#REF!+AJ36)</f>
        <v>#REF!</v>
      </c>
      <c r="AV33" s="306" t="e">
        <f>#REF!/(AJ33+#REF!)</f>
        <v>#REF!</v>
      </c>
      <c r="AW33" s="306" t="e">
        <f>AJ33/(#REF!+AJ33)</f>
        <v>#REF!</v>
      </c>
      <c r="AY33" s="294">
        <f>(AH33*0.1)+(AJ33*6)+(AN33*0.1)+(AP33*6)</f>
        <v>130</v>
      </c>
      <c r="AZ33" s="294">
        <f>(AG33*1)+(AH33*0.1)+(AJ33*6)+(AN33*0.1)+(AP33*6)</f>
        <v>206</v>
      </c>
    </row>
    <row r="34" spans="1:52" x14ac:dyDescent="0.15">
      <c r="A34" s="293" t="s">
        <v>881</v>
      </c>
      <c r="B34" s="294">
        <v>17</v>
      </c>
      <c r="C34" s="291">
        <f t="shared" si="33"/>
        <v>0.66400000000000003</v>
      </c>
      <c r="D34" s="294">
        <v>125</v>
      </c>
      <c r="E34" s="294">
        <v>83</v>
      </c>
      <c r="F34" s="294">
        <v>1181</v>
      </c>
      <c r="G34" s="294">
        <f t="shared" si="29"/>
        <v>14.228915662650602</v>
      </c>
      <c r="H34" s="294">
        <v>9</v>
      </c>
      <c r="I34" s="291">
        <f t="shared" si="34"/>
        <v>0.10843373493975904</v>
      </c>
      <c r="K34" s="294">
        <v>0</v>
      </c>
      <c r="L34" s="294">
        <v>0</v>
      </c>
      <c r="M34" s="305" t="e">
        <f t="shared" si="30"/>
        <v>#DIV/0!</v>
      </c>
      <c r="N34" s="294">
        <v>0</v>
      </c>
      <c r="O34" s="291" t="e">
        <f t="shared" si="35"/>
        <v>#DIV/0!</v>
      </c>
      <c r="R34" s="293" t="s">
        <v>156</v>
      </c>
      <c r="S34" s="306">
        <f t="shared" si="36"/>
        <v>0.23946360153256704</v>
      </c>
      <c r="T34" s="306">
        <f t="shared" si="37"/>
        <v>0.31094527363184077</v>
      </c>
      <c r="U34" s="306">
        <f t="shared" si="38"/>
        <v>0</v>
      </c>
      <c r="W34" s="294">
        <f t="shared" si="39"/>
        <v>172.10000000000002</v>
      </c>
      <c r="X34" s="294">
        <f t="shared" si="40"/>
        <v>255.10000000000002</v>
      </c>
      <c r="Y34" s="296"/>
      <c r="Z34" s="296"/>
      <c r="AC34" s="293" t="s">
        <v>28</v>
      </c>
      <c r="AD34" s="293"/>
      <c r="AE34" s="291">
        <f t="shared" si="41"/>
        <v>0.55000000000000004</v>
      </c>
      <c r="AF34" s="294">
        <v>40</v>
      </c>
      <c r="AG34" s="294">
        <v>22</v>
      </c>
      <c r="AH34" s="294">
        <v>325</v>
      </c>
      <c r="AI34" s="294">
        <f t="shared" si="31"/>
        <v>14.772727272727273</v>
      </c>
      <c r="AJ34" s="294">
        <v>2</v>
      </c>
      <c r="AK34" s="291">
        <f t="shared" si="42"/>
        <v>9.0909090909090912E-2</v>
      </c>
      <c r="AM34" s="294">
        <v>5</v>
      </c>
      <c r="AN34" s="294">
        <v>20</v>
      </c>
      <c r="AO34" s="305">
        <f t="shared" si="32"/>
        <v>4</v>
      </c>
      <c r="AP34" s="294">
        <v>0</v>
      </c>
      <c r="AQ34" s="291">
        <f t="shared" si="43"/>
        <v>0</v>
      </c>
      <c r="AU34" s="306" t="e">
        <f>(#REF!+AJ34)/(#REF!+AJ37)</f>
        <v>#REF!</v>
      </c>
      <c r="AV34" s="306" t="e">
        <f>#REF!/(AJ34+#REF!)</f>
        <v>#REF!</v>
      </c>
      <c r="AW34" s="306" t="e">
        <f>AJ34/(#REF!+AJ34)</f>
        <v>#REF!</v>
      </c>
      <c r="AY34" s="294">
        <f>(AH34*0.1)+(AJ34*6)+(AN34*0.1)+(AP34*6)</f>
        <v>46.5</v>
      </c>
      <c r="AZ34" s="294">
        <f>(AG34*1)+(AH34*0.1)+(AJ34*6)+(AN34*0.1)+(AP34*6)</f>
        <v>68.5</v>
      </c>
    </row>
    <row r="35" spans="1:52" x14ac:dyDescent="0.15">
      <c r="A35" s="293" t="s">
        <v>882</v>
      </c>
      <c r="B35" s="294">
        <v>1</v>
      </c>
      <c r="C35" s="291" t="e">
        <f t="shared" si="33"/>
        <v>#DIV/0!</v>
      </c>
      <c r="D35" s="294">
        <v>0</v>
      </c>
      <c r="E35" s="294">
        <v>0</v>
      </c>
      <c r="F35" s="294">
        <v>0</v>
      </c>
      <c r="G35" s="294" t="e">
        <f t="shared" si="29"/>
        <v>#DIV/0!</v>
      </c>
      <c r="H35" s="294">
        <v>0</v>
      </c>
      <c r="I35" s="291" t="e">
        <f t="shared" si="34"/>
        <v>#DIV/0!</v>
      </c>
      <c r="K35" s="294">
        <v>0</v>
      </c>
      <c r="L35" s="294">
        <v>0</v>
      </c>
      <c r="M35" s="305" t="e">
        <f t="shared" si="30"/>
        <v>#DIV/0!</v>
      </c>
      <c r="N35" s="294">
        <v>0</v>
      </c>
      <c r="O35" s="291" t="e">
        <f t="shared" si="35"/>
        <v>#DIV/0!</v>
      </c>
      <c r="R35" s="293" t="s">
        <v>514</v>
      </c>
      <c r="S35" s="306">
        <f t="shared" si="36"/>
        <v>0</v>
      </c>
      <c r="T35" s="306">
        <f t="shared" si="37"/>
        <v>0</v>
      </c>
      <c r="U35" s="306">
        <f t="shared" si="38"/>
        <v>0</v>
      </c>
      <c r="W35" s="294">
        <f t="shared" si="39"/>
        <v>0</v>
      </c>
      <c r="X35" s="294">
        <f t="shared" si="40"/>
        <v>0</v>
      </c>
      <c r="Y35" s="296"/>
      <c r="Z35" s="296"/>
      <c r="AC35" s="293" t="s">
        <v>29</v>
      </c>
      <c r="AD35" s="293"/>
      <c r="AE35" s="291">
        <f t="shared" si="41"/>
        <v>0.66206896551724137</v>
      </c>
      <c r="AF35" s="294">
        <v>145</v>
      </c>
      <c r="AG35" s="294">
        <v>96</v>
      </c>
      <c r="AH35" s="294">
        <v>1098</v>
      </c>
      <c r="AI35" s="294">
        <f t="shared" si="31"/>
        <v>11.4375</v>
      </c>
      <c r="AJ35" s="294">
        <v>7</v>
      </c>
      <c r="AK35" s="291">
        <f t="shared" si="42"/>
        <v>7.2916666666666671E-2</v>
      </c>
      <c r="AM35" s="294">
        <v>0</v>
      </c>
      <c r="AN35" s="294">
        <v>0</v>
      </c>
      <c r="AO35" s="305" t="e">
        <f t="shared" si="32"/>
        <v>#DIV/0!</v>
      </c>
      <c r="AP35" s="294">
        <v>0</v>
      </c>
      <c r="AQ35" s="291" t="e">
        <f t="shared" si="43"/>
        <v>#DIV/0!</v>
      </c>
      <c r="AU35" s="306" t="e">
        <f>(#REF!+AJ35)/(#REF!+AJ38)</f>
        <v>#REF!</v>
      </c>
      <c r="AV35" s="306" t="e">
        <f>#REF!/(AJ35+#REF!)</f>
        <v>#REF!</v>
      </c>
      <c r="AW35" s="306" t="e">
        <f>AJ35/(#REF!+AJ35)</f>
        <v>#REF!</v>
      </c>
      <c r="AY35" s="294">
        <f>(AH35*0.1)+(AJ35*6)+(AN35*0.1)+(AP35*6)</f>
        <v>151.80000000000001</v>
      </c>
      <c r="AZ35" s="294">
        <f>(AG35*1)+(AH35*0.1)+(AJ35*6)+(AN35*0.1)+(AP35*6)</f>
        <v>247.8</v>
      </c>
    </row>
    <row r="36" spans="1:52" x14ac:dyDescent="0.15">
      <c r="A36" s="296" t="s">
        <v>2427</v>
      </c>
      <c r="B36" s="294">
        <v>4</v>
      </c>
      <c r="C36" s="291">
        <f t="shared" si="33"/>
        <v>0.6</v>
      </c>
      <c r="D36" s="294">
        <v>10</v>
      </c>
      <c r="E36" s="294">
        <v>6</v>
      </c>
      <c r="F36" s="294">
        <v>76</v>
      </c>
      <c r="G36" s="294">
        <f t="shared" si="29"/>
        <v>12.666666666666666</v>
      </c>
      <c r="H36" s="294">
        <v>0</v>
      </c>
      <c r="I36" s="291">
        <f t="shared" si="34"/>
        <v>0</v>
      </c>
      <c r="K36" s="294"/>
      <c r="L36" s="294"/>
      <c r="M36" s="305" t="e">
        <f t="shared" si="30"/>
        <v>#DIV/0!</v>
      </c>
      <c r="N36" s="294"/>
      <c r="O36" s="291" t="e">
        <f t="shared" si="35"/>
        <v>#DIV/0!</v>
      </c>
      <c r="R36" s="293" t="s">
        <v>2429</v>
      </c>
      <c r="S36" s="306">
        <f t="shared" si="36"/>
        <v>1.9157088122605363E-2</v>
      </c>
      <c r="T36" s="306">
        <f t="shared" si="37"/>
        <v>2.4875621890547265E-2</v>
      </c>
      <c r="U36" s="306">
        <f t="shared" si="38"/>
        <v>0</v>
      </c>
      <c r="W36" s="294">
        <f t="shared" si="39"/>
        <v>7.6000000000000005</v>
      </c>
      <c r="X36" s="294">
        <f t="shared" si="40"/>
        <v>13.600000000000001</v>
      </c>
      <c r="Y36" s="296"/>
      <c r="Z36" s="296"/>
      <c r="AC36" s="293" t="s">
        <v>30</v>
      </c>
      <c r="AD36" s="293"/>
      <c r="AE36" s="291">
        <f t="shared" si="41"/>
        <v>0.6</v>
      </c>
      <c r="AF36" s="294">
        <v>10</v>
      </c>
      <c r="AG36" s="294">
        <v>6</v>
      </c>
      <c r="AH36" s="294">
        <v>100</v>
      </c>
      <c r="AI36" s="294">
        <f t="shared" si="31"/>
        <v>16.666666666666668</v>
      </c>
      <c r="AJ36" s="294">
        <v>0</v>
      </c>
      <c r="AK36" s="291">
        <f t="shared" si="42"/>
        <v>0</v>
      </c>
      <c r="AM36" s="294">
        <v>0</v>
      </c>
      <c r="AN36" s="294">
        <v>0</v>
      </c>
      <c r="AO36" s="305" t="e">
        <f t="shared" si="32"/>
        <v>#DIV/0!</v>
      </c>
      <c r="AP36" s="294">
        <v>0</v>
      </c>
      <c r="AQ36" s="291" t="e">
        <f t="shared" si="43"/>
        <v>#DIV/0!</v>
      </c>
      <c r="AU36" s="306" t="e">
        <f>(#REF!+AJ36)/(#REF!+AI41)</f>
        <v>#REF!</v>
      </c>
      <c r="AV36" s="306" t="e">
        <f>#REF!/(AJ36+#REF!)</f>
        <v>#REF!</v>
      </c>
      <c r="AW36" s="306" t="e">
        <f>AJ36/(#REF!+AJ36)</f>
        <v>#REF!</v>
      </c>
      <c r="AY36" s="294">
        <f>(AH36*0.1)+(AJ36*6)+(AN36*0.1)+(AP36*6)</f>
        <v>10</v>
      </c>
      <c r="AZ36" s="294">
        <f>(AG36*1)+(AH36*0.1)+(AJ36*6)+(AN36*0.1)+(AP36*6)</f>
        <v>16</v>
      </c>
    </row>
    <row r="37" spans="1:52" x14ac:dyDescent="0.15">
      <c r="A37" s="293" t="s">
        <v>2424</v>
      </c>
      <c r="B37" s="294">
        <v>9</v>
      </c>
      <c r="C37" s="291">
        <f t="shared" si="33"/>
        <v>0.65217391304347827</v>
      </c>
      <c r="D37" s="294">
        <v>23</v>
      </c>
      <c r="E37" s="294">
        <v>15</v>
      </c>
      <c r="F37" s="294">
        <v>201</v>
      </c>
      <c r="G37" s="294">
        <f t="shared" si="29"/>
        <v>13.4</v>
      </c>
      <c r="H37" s="294">
        <v>2</v>
      </c>
      <c r="I37" s="291">
        <f t="shared" si="34"/>
        <v>0.13333333333333333</v>
      </c>
      <c r="K37" s="294"/>
      <c r="L37" s="294"/>
      <c r="M37" s="305" t="e">
        <f t="shared" si="30"/>
        <v>#DIV/0!</v>
      </c>
      <c r="N37" s="294">
        <v>0</v>
      </c>
      <c r="O37" s="291" t="e">
        <f t="shared" si="35"/>
        <v>#DIV/0!</v>
      </c>
      <c r="R37" s="293" t="s">
        <v>2428</v>
      </c>
      <c r="S37" s="306">
        <f t="shared" si="36"/>
        <v>4.4061302681992334E-2</v>
      </c>
      <c r="T37" s="306">
        <f t="shared" si="37"/>
        <v>5.721393034825871E-2</v>
      </c>
      <c r="U37" s="306">
        <f t="shared" si="38"/>
        <v>0</v>
      </c>
      <c r="W37" s="294">
        <f t="shared" si="39"/>
        <v>32.1</v>
      </c>
      <c r="X37" s="294">
        <f t="shared" si="40"/>
        <v>47.1</v>
      </c>
      <c r="Y37" s="296"/>
      <c r="Z37" s="296"/>
      <c r="AC37" s="293" t="s">
        <v>72</v>
      </c>
      <c r="AD37" s="293"/>
      <c r="AE37" s="291" t="e">
        <f t="shared" si="41"/>
        <v>#DIV/0!</v>
      </c>
      <c r="AF37" s="294"/>
      <c r="AG37" s="294"/>
      <c r="AH37" s="294"/>
      <c r="AI37" s="294"/>
      <c r="AJ37" s="294"/>
      <c r="AK37" s="291" t="e">
        <f t="shared" si="42"/>
        <v>#DIV/0!</v>
      </c>
      <c r="AM37" s="294"/>
      <c r="AN37" s="294"/>
      <c r="AO37" s="305" t="e">
        <f t="shared" si="32"/>
        <v>#DIV/0!</v>
      </c>
      <c r="AP37" s="294"/>
      <c r="AQ37" s="291" t="e">
        <f t="shared" si="43"/>
        <v>#DIV/0!</v>
      </c>
      <c r="AU37" s="306" t="e">
        <f>(#REF!+AJ37)/(#REF!+AJ42)</f>
        <v>#REF!</v>
      </c>
      <c r="AV37" s="306" t="e">
        <f>#REF!/(AJ37+#REF!)</f>
        <v>#REF!</v>
      </c>
      <c r="AW37" s="306" t="e">
        <f>AJ37/(#REF!+AJ37)</f>
        <v>#REF!</v>
      </c>
      <c r="AY37" s="294"/>
      <c r="AZ37" s="294"/>
    </row>
    <row r="38" spans="1:52" x14ac:dyDescent="0.15">
      <c r="A38" s="292" t="s">
        <v>44</v>
      </c>
      <c r="B38" s="292"/>
      <c r="C38" s="288"/>
      <c r="D38" s="292">
        <f>SUM(D32:D37)</f>
        <v>416</v>
      </c>
      <c r="E38" s="292">
        <f t="shared" ref="E38:H38" si="44">SUM(E32:E37)</f>
        <v>274</v>
      </c>
      <c r="F38" s="292">
        <f t="shared" si="44"/>
        <v>3636</v>
      </c>
      <c r="G38" s="292"/>
      <c r="H38" s="292">
        <f t="shared" si="44"/>
        <v>29</v>
      </c>
      <c r="I38" s="292"/>
      <c r="J38" s="292"/>
      <c r="K38" s="292">
        <f>SUM(K32:K37)</f>
        <v>7</v>
      </c>
      <c r="L38" s="292">
        <f t="shared" ref="L38:N38" si="45">SUM(L32:L37)</f>
        <v>28</v>
      </c>
      <c r="M38" s="292"/>
      <c r="N38" s="292">
        <f t="shared" si="45"/>
        <v>0</v>
      </c>
      <c r="O38" s="292"/>
      <c r="AC38" s="292" t="s">
        <v>44</v>
      </c>
      <c r="AD38" s="292"/>
      <c r="AE38" s="288"/>
      <c r="AF38" s="292">
        <f>SUM(AF32:AF37)</f>
        <v>422</v>
      </c>
      <c r="AG38" s="292">
        <f t="shared" ref="AG38:AH38" si="46">SUM(AG32:AG37)</f>
        <v>265</v>
      </c>
      <c r="AH38" s="292">
        <f t="shared" si="46"/>
        <v>3125</v>
      </c>
      <c r="AI38" s="292"/>
      <c r="AJ38" s="292">
        <f t="shared" ref="AJ38" si="47">SUM(AJ32:AJ37)</f>
        <v>20</v>
      </c>
      <c r="AK38" s="292"/>
      <c r="AL38" s="292"/>
      <c r="AM38" s="292">
        <f>SUM(AM32:AM37)</f>
        <v>17</v>
      </c>
      <c r="AN38" s="292">
        <f t="shared" ref="AN38" si="48">SUM(AN32:AN37)</f>
        <v>128</v>
      </c>
      <c r="AO38" s="292"/>
      <c r="AP38" s="292">
        <f t="shared" ref="AP38" si="49">SUM(AP32:AP37)</f>
        <v>0</v>
      </c>
      <c r="AQ38" s="292"/>
    </row>
    <row r="39" spans="1:52" x14ac:dyDescent="0.15">
      <c r="A39" s="292"/>
      <c r="C39" s="296"/>
      <c r="D39" s="296"/>
      <c r="E39" s="296"/>
      <c r="F39" s="296"/>
      <c r="G39" s="296"/>
      <c r="H39" s="296"/>
      <c r="I39" s="296"/>
      <c r="J39" s="296"/>
      <c r="K39" s="296"/>
      <c r="L39" s="296"/>
      <c r="AC39" s="292"/>
      <c r="AE39" s="296"/>
      <c r="AF39" s="296"/>
      <c r="AG39" s="296"/>
      <c r="AH39" s="296"/>
      <c r="AI39" s="296"/>
      <c r="AJ39" s="296"/>
      <c r="AK39" s="296"/>
      <c r="AL39" s="296"/>
      <c r="AM39" s="296"/>
      <c r="AN39" s="296"/>
    </row>
    <row r="40" spans="1:52" x14ac:dyDescent="0.15">
      <c r="A40" s="292"/>
      <c r="C40" s="296"/>
      <c r="D40" s="296"/>
      <c r="E40" s="296"/>
      <c r="F40" s="296"/>
      <c r="G40" s="296"/>
      <c r="H40" s="296"/>
      <c r="I40" s="296"/>
      <c r="J40" s="296"/>
      <c r="K40" s="296"/>
      <c r="L40" s="296"/>
      <c r="AC40" s="292"/>
      <c r="AE40" s="296"/>
      <c r="AF40" s="296"/>
      <c r="AG40" s="296"/>
      <c r="AH40" s="296"/>
      <c r="AI40" s="296"/>
      <c r="AJ40" s="296"/>
      <c r="AK40" s="296"/>
      <c r="AL40" s="296"/>
      <c r="AM40" s="296"/>
      <c r="AN40" s="296"/>
    </row>
    <row r="41" spans="1:52" x14ac:dyDescent="0.15">
      <c r="A41" s="503" t="s">
        <v>52</v>
      </c>
      <c r="B41" s="503"/>
      <c r="C41" s="503"/>
      <c r="D41" s="503"/>
      <c r="E41" s="503"/>
      <c r="F41" s="503"/>
      <c r="G41" s="503"/>
      <c r="H41" s="296"/>
      <c r="I41" s="296"/>
      <c r="J41" s="503" t="s">
        <v>49</v>
      </c>
      <c r="K41" s="503"/>
      <c r="L41" s="503"/>
      <c r="M41" s="503"/>
      <c r="N41" s="503"/>
      <c r="R41" s="503" t="s">
        <v>50</v>
      </c>
      <c r="S41" s="503"/>
      <c r="T41" s="503"/>
      <c r="V41" s="503" t="s">
        <v>51</v>
      </c>
      <c r="W41" s="505"/>
      <c r="AC41" s="503" t="s">
        <v>52</v>
      </c>
      <c r="AD41" s="503"/>
      <c r="AE41" s="503"/>
      <c r="AF41" s="503"/>
      <c r="AG41" s="503"/>
      <c r="AH41" s="503"/>
      <c r="AI41" s="503"/>
      <c r="AJ41" s="296"/>
      <c r="AK41" s="296"/>
      <c r="AL41" s="503" t="s">
        <v>49</v>
      </c>
      <c r="AM41" s="503"/>
      <c r="AN41" s="503"/>
      <c r="AO41" s="503"/>
      <c r="AP41" s="503"/>
      <c r="AT41" s="503" t="s">
        <v>50</v>
      </c>
      <c r="AU41" s="503"/>
      <c r="AV41" s="503"/>
      <c r="AX41" s="503" t="s">
        <v>51</v>
      </c>
      <c r="AY41" s="505"/>
    </row>
    <row r="42" spans="1:52" x14ac:dyDescent="0.15">
      <c r="A42" s="292" t="s">
        <v>31</v>
      </c>
      <c r="B42" s="292" t="s">
        <v>66</v>
      </c>
      <c r="C42" s="292" t="s">
        <v>34</v>
      </c>
      <c r="D42" s="292" t="s">
        <v>17</v>
      </c>
      <c r="E42" s="292" t="s">
        <v>18</v>
      </c>
      <c r="F42" s="292" t="s">
        <v>19</v>
      </c>
      <c r="G42" s="292" t="s">
        <v>20</v>
      </c>
      <c r="H42" s="292" t="s">
        <v>6</v>
      </c>
      <c r="I42" s="292" t="s">
        <v>53</v>
      </c>
      <c r="K42" s="292" t="s">
        <v>10</v>
      </c>
      <c r="L42" s="292" t="s">
        <v>11</v>
      </c>
      <c r="M42" s="292" t="s">
        <v>12</v>
      </c>
      <c r="N42" s="292" t="s">
        <v>54</v>
      </c>
      <c r="O42" s="292" t="s">
        <v>7</v>
      </c>
      <c r="R42" s="292" t="s">
        <v>31</v>
      </c>
      <c r="S42" s="292" t="s">
        <v>47</v>
      </c>
      <c r="T42" s="292" t="s">
        <v>45</v>
      </c>
      <c r="U42" s="292" t="s">
        <v>46</v>
      </c>
      <c r="W42" s="292" t="s">
        <v>14</v>
      </c>
      <c r="X42" s="292" t="s">
        <v>21</v>
      </c>
      <c r="Y42" s="292"/>
      <c r="Z42" s="292"/>
      <c r="AC42" s="292" t="s">
        <v>31</v>
      </c>
      <c r="AD42" s="292" t="s">
        <v>66</v>
      </c>
      <c r="AE42" s="292" t="s">
        <v>34</v>
      </c>
      <c r="AF42" s="292" t="s">
        <v>17</v>
      </c>
      <c r="AG42" s="292" t="s">
        <v>18</v>
      </c>
      <c r="AH42" s="292" t="s">
        <v>19</v>
      </c>
      <c r="AI42" s="292" t="s">
        <v>20</v>
      </c>
      <c r="AJ42" s="292" t="s">
        <v>6</v>
      </c>
      <c r="AK42" s="292" t="s">
        <v>53</v>
      </c>
      <c r="AM42" s="292" t="s">
        <v>10</v>
      </c>
      <c r="AN42" s="292" t="s">
        <v>11</v>
      </c>
      <c r="AO42" s="292" t="s">
        <v>12</v>
      </c>
      <c r="AP42" s="292" t="s">
        <v>54</v>
      </c>
      <c r="AQ42" s="292" t="s">
        <v>7</v>
      </c>
      <c r="AU42" s="292" t="s">
        <v>47</v>
      </c>
      <c r="AV42" s="292" t="s">
        <v>45</v>
      </c>
      <c r="AW42" s="292" t="s">
        <v>46</v>
      </c>
      <c r="AY42" s="292" t="s">
        <v>14</v>
      </c>
      <c r="AZ42" s="292" t="s">
        <v>21</v>
      </c>
    </row>
    <row r="43" spans="1:52" x14ac:dyDescent="0.15">
      <c r="A43" s="293" t="s">
        <v>883</v>
      </c>
      <c r="B43" s="290">
        <v>9</v>
      </c>
      <c r="C43" s="291">
        <f>E43/D43</f>
        <v>0.77777777777777779</v>
      </c>
      <c r="D43" s="294">
        <v>9</v>
      </c>
      <c r="E43" s="294">
        <v>7</v>
      </c>
      <c r="F43" s="294">
        <v>64</v>
      </c>
      <c r="G43" s="294">
        <f>F43/E43</f>
        <v>9.1428571428571423</v>
      </c>
      <c r="H43" s="294">
        <v>1</v>
      </c>
      <c r="I43" s="291">
        <f>H43/E43</f>
        <v>0.14285714285714285</v>
      </c>
      <c r="K43" s="294"/>
      <c r="L43" s="294"/>
      <c r="M43" s="294" t="e">
        <f>L43/K43</f>
        <v>#DIV/0!</v>
      </c>
      <c r="N43" s="294"/>
      <c r="O43" s="291" t="e">
        <f>N43/K43</f>
        <v>#DIV/0!</v>
      </c>
      <c r="R43" s="293" t="s">
        <v>465</v>
      </c>
      <c r="S43" s="306">
        <f>(D43+K43)/($D$47+$K$47+$D$38+$K$38+$J$27+$C$27+$M$17)</f>
        <v>9.2879256965944269E-3</v>
      </c>
      <c r="T43" s="306">
        <f>D43/($D$47+$D$38+$J$27)</f>
        <v>1.5410958904109588E-2</v>
      </c>
      <c r="U43" s="306">
        <f>K43/($K$47+$K$38+$C$27+$M$17)</f>
        <v>0</v>
      </c>
      <c r="W43" s="294">
        <f>(F43*0.1)+(H43*6)+(L43*0.1)+(N43*6)</f>
        <v>12.4</v>
      </c>
      <c r="X43" s="294">
        <f>(E43*1)+(F43*0.1)+(H43*6)+(L43*0.1)+(N43*6)</f>
        <v>19.399999999999999</v>
      </c>
      <c r="Y43" s="296"/>
      <c r="Z43" s="296"/>
      <c r="AC43" s="293" t="s">
        <v>32</v>
      </c>
      <c r="AD43" s="293"/>
      <c r="AE43" s="291">
        <f>AG43/AF43</f>
        <v>0.5625</v>
      </c>
      <c r="AF43" s="294">
        <v>16</v>
      </c>
      <c r="AG43" s="294">
        <v>9</v>
      </c>
      <c r="AH43" s="294">
        <v>108</v>
      </c>
      <c r="AI43" s="294">
        <f>AH43/AG43</f>
        <v>12</v>
      </c>
      <c r="AJ43" s="294">
        <v>1</v>
      </c>
      <c r="AK43" s="291">
        <f>AJ43/AG43</f>
        <v>0.1111111111111111</v>
      </c>
      <c r="AM43" s="294">
        <v>0</v>
      </c>
      <c r="AN43" s="294">
        <v>0</v>
      </c>
      <c r="AO43" s="294">
        <v>0</v>
      </c>
      <c r="AP43" s="294">
        <v>0</v>
      </c>
      <c r="AQ43" s="291" t="e">
        <f>AP43/AM43</f>
        <v>#DIV/0!</v>
      </c>
      <c r="AU43" s="306" t="e">
        <f>(#REF!+AJ43)/(#REF!+AJ46)</f>
        <v>#REF!</v>
      </c>
      <c r="AV43" s="306" t="e">
        <f>#REF!/(AJ43+#REF!)</f>
        <v>#REF!</v>
      </c>
      <c r="AW43" s="306" t="e">
        <f>AJ43/(#REF!+AJ43)</f>
        <v>#REF!</v>
      </c>
      <c r="AY43" s="294">
        <f>(AH43*0.1)+(AJ43*6)+(AN43*0.1)+(AP43*6)</f>
        <v>16.8</v>
      </c>
      <c r="AZ43" s="294">
        <f>(AG43*1)+(AH43*0.1)+(AJ43*6)+(AN43*0.1)+(AP43*6)</f>
        <v>25.8</v>
      </c>
    </row>
    <row r="44" spans="1:52" x14ac:dyDescent="0.15">
      <c r="A44" s="293" t="s">
        <v>1065</v>
      </c>
      <c r="B44" s="294">
        <v>6</v>
      </c>
      <c r="C44" s="291">
        <f t="shared" ref="C44:C46" si="50">E44/D44</f>
        <v>0.5</v>
      </c>
      <c r="D44" s="294">
        <v>4</v>
      </c>
      <c r="E44" s="294">
        <v>2</v>
      </c>
      <c r="F44" s="294">
        <v>5</v>
      </c>
      <c r="G44" s="294">
        <f>F44/E44</f>
        <v>2.5</v>
      </c>
      <c r="H44" s="294">
        <v>0</v>
      </c>
      <c r="I44" s="291">
        <f t="shared" ref="I44:I46" si="51">H44/E44</f>
        <v>0</v>
      </c>
      <c r="K44" s="294"/>
      <c r="L44" s="294"/>
      <c r="M44" s="294" t="e">
        <f t="shared" ref="M44:M46" si="52">L44/K44</f>
        <v>#DIV/0!</v>
      </c>
      <c r="N44" s="294"/>
      <c r="O44" s="291" t="e">
        <f t="shared" ref="O44:O46" si="53">N44/K44</f>
        <v>#DIV/0!</v>
      </c>
      <c r="R44" s="293" t="s">
        <v>1066</v>
      </c>
      <c r="S44" s="306">
        <f t="shared" ref="S44:S46" si="54">(D44+K44)/($D$47+$K$47+$D$38+$K$38+$J$27+$C$27+$M$17)</f>
        <v>4.1279669762641896E-3</v>
      </c>
      <c r="T44" s="306">
        <f t="shared" ref="T44:T46" si="55">D44/($D$47+$D$38+$J$27)</f>
        <v>6.8493150684931503E-3</v>
      </c>
      <c r="U44" s="306">
        <f t="shared" ref="U44:U46" si="56">K44/($K$47+$K$38+$C$27+$M$17)</f>
        <v>0</v>
      </c>
      <c r="W44" s="294">
        <f t="shared" ref="W44:W46" si="57">(F44*0.1)+(H44*6)+(L44*0.1)+(N44*6)</f>
        <v>0.5</v>
      </c>
      <c r="X44" s="294">
        <f t="shared" ref="X44:X46" si="58">(E44*1)+(F44*0.1)+(H44*6)+(L44*0.1)+(N44*6)</f>
        <v>2.5</v>
      </c>
      <c r="Y44" s="296"/>
      <c r="Z44" s="296"/>
      <c r="AC44" s="293" t="s">
        <v>73</v>
      </c>
      <c r="AD44" s="293"/>
      <c r="AE44" s="291">
        <f t="shared" ref="AE44:AE46" si="59">AG44/AF44</f>
        <v>0.74285714285714288</v>
      </c>
      <c r="AF44" s="294">
        <v>35</v>
      </c>
      <c r="AG44" s="294">
        <v>26</v>
      </c>
      <c r="AH44" s="294">
        <v>283</v>
      </c>
      <c r="AI44" s="294">
        <f>AH44/AG44</f>
        <v>10.884615384615385</v>
      </c>
      <c r="AJ44" s="294">
        <v>2</v>
      </c>
      <c r="AK44" s="291">
        <f t="shared" ref="AK44:AK46" si="60">AJ44/AG44</f>
        <v>7.6923076923076927E-2</v>
      </c>
      <c r="AM44" s="294">
        <v>0</v>
      </c>
      <c r="AN44" s="294">
        <v>0</v>
      </c>
      <c r="AO44" s="294">
        <v>0</v>
      </c>
      <c r="AP44" s="294">
        <v>0</v>
      </c>
      <c r="AQ44" s="291" t="e">
        <f t="shared" ref="AQ44:AQ46" si="61">AP44/AM44</f>
        <v>#DIV/0!</v>
      </c>
      <c r="AU44" s="306" t="e">
        <f>(#REF!+AJ44)/(#REF!+AJ47)</f>
        <v>#REF!</v>
      </c>
      <c r="AV44" s="306" t="e">
        <f>#REF!/(AJ44+#REF!)</f>
        <v>#REF!</v>
      </c>
      <c r="AW44" s="306" t="e">
        <f>AJ44/(#REF!+AJ44)</f>
        <v>#REF!</v>
      </c>
      <c r="AY44" s="294">
        <f>(AH44*0.1)+(AJ44*6)+(AN44*0.1)+(AP44*6)</f>
        <v>40.299999999999997</v>
      </c>
      <c r="AZ44" s="294">
        <f>(AG44*1)+(AH44*0.1)+(AJ44*6)+(AN44*0.1)+(AP44*6)</f>
        <v>66.3</v>
      </c>
    </row>
    <row r="45" spans="1:52" x14ac:dyDescent="0.15">
      <c r="A45" s="293" t="s">
        <v>2162</v>
      </c>
      <c r="B45" s="294">
        <v>6</v>
      </c>
      <c r="C45" s="291">
        <f t="shared" si="50"/>
        <v>0.83333333333333337</v>
      </c>
      <c r="D45" s="294">
        <v>6</v>
      </c>
      <c r="E45" s="294">
        <v>5</v>
      </c>
      <c r="F45" s="294">
        <v>10</v>
      </c>
      <c r="G45" s="294">
        <f>F45/E45</f>
        <v>2</v>
      </c>
      <c r="H45" s="294">
        <v>0</v>
      </c>
      <c r="I45" s="291">
        <f t="shared" si="51"/>
        <v>0</v>
      </c>
      <c r="K45" s="294"/>
      <c r="L45" s="294"/>
      <c r="M45" s="294" t="e">
        <f t="shared" si="52"/>
        <v>#DIV/0!</v>
      </c>
      <c r="N45" s="294"/>
      <c r="O45" s="291" t="e">
        <f t="shared" si="53"/>
        <v>#DIV/0!</v>
      </c>
      <c r="R45" s="293" t="s">
        <v>157</v>
      </c>
      <c r="S45" s="306">
        <f t="shared" si="54"/>
        <v>6.1919504643962852E-3</v>
      </c>
      <c r="T45" s="306">
        <f t="shared" si="55"/>
        <v>1.0273972602739725E-2</v>
      </c>
      <c r="U45" s="306">
        <f t="shared" si="56"/>
        <v>0</v>
      </c>
      <c r="W45" s="294">
        <f t="shared" si="57"/>
        <v>1</v>
      </c>
      <c r="X45" s="294">
        <f t="shared" si="58"/>
        <v>6</v>
      </c>
      <c r="Y45" s="296"/>
      <c r="Z45" s="296"/>
      <c r="AC45" s="293" t="s">
        <v>74</v>
      </c>
      <c r="AD45" s="293"/>
      <c r="AE45" s="291">
        <f t="shared" si="59"/>
        <v>0.5</v>
      </c>
      <c r="AF45" s="294">
        <v>12</v>
      </c>
      <c r="AG45" s="294">
        <v>6</v>
      </c>
      <c r="AH45" s="294">
        <v>65</v>
      </c>
      <c r="AI45" s="294">
        <f>AH45/AG45</f>
        <v>10.833333333333334</v>
      </c>
      <c r="AJ45" s="294">
        <v>0</v>
      </c>
      <c r="AK45" s="291">
        <f t="shared" si="60"/>
        <v>0</v>
      </c>
      <c r="AM45" s="294">
        <v>0</v>
      </c>
      <c r="AN45" s="294">
        <v>0</v>
      </c>
      <c r="AO45" s="294">
        <v>0</v>
      </c>
      <c r="AP45" s="294">
        <v>0</v>
      </c>
      <c r="AQ45" s="291" t="e">
        <f t="shared" si="61"/>
        <v>#DIV/0!</v>
      </c>
      <c r="AU45" s="306" t="e">
        <f>(#REF!+AJ45)/(#REF!+AI49)</f>
        <v>#REF!</v>
      </c>
      <c r="AV45" s="306" t="e">
        <f>#REF!/(AJ45+#REF!)</f>
        <v>#REF!</v>
      </c>
      <c r="AW45" s="306" t="e">
        <f>AJ45/(#REF!+AJ45)</f>
        <v>#REF!</v>
      </c>
      <c r="AY45" s="294">
        <f>(AH45*0.1)+(AJ45*6)+(AN45*0.1)+(AP45*6)</f>
        <v>6.5</v>
      </c>
      <c r="AZ45" s="294">
        <f>(AG45*1)+(AH45*0.1)+(AJ45*6)+(AN45*0.1)+(AP45*6)</f>
        <v>12.5</v>
      </c>
    </row>
    <row r="46" spans="1:52" x14ac:dyDescent="0.15">
      <c r="A46" s="308" t="s">
        <v>2163</v>
      </c>
      <c r="B46" s="294">
        <v>14</v>
      </c>
      <c r="C46" s="291">
        <f t="shared" si="50"/>
        <v>0.75555555555555554</v>
      </c>
      <c r="D46" s="294">
        <v>45</v>
      </c>
      <c r="E46" s="294">
        <v>34</v>
      </c>
      <c r="F46" s="294">
        <v>325</v>
      </c>
      <c r="G46" s="294">
        <f>F46/E46</f>
        <v>9.5588235294117645</v>
      </c>
      <c r="H46" s="294">
        <v>3</v>
      </c>
      <c r="I46" s="291">
        <f t="shared" si="51"/>
        <v>8.8235294117647065E-2</v>
      </c>
      <c r="K46" s="294"/>
      <c r="L46" s="294"/>
      <c r="M46" s="294" t="e">
        <f t="shared" si="52"/>
        <v>#DIV/0!</v>
      </c>
      <c r="N46" s="294"/>
      <c r="O46" s="291" t="e">
        <f t="shared" si="53"/>
        <v>#DIV/0!</v>
      </c>
      <c r="R46" s="293" t="s">
        <v>2164</v>
      </c>
      <c r="S46" s="306">
        <f t="shared" si="54"/>
        <v>4.6439628482972138E-2</v>
      </c>
      <c r="T46" s="306">
        <f t="shared" si="55"/>
        <v>7.7054794520547948E-2</v>
      </c>
      <c r="U46" s="306">
        <f t="shared" si="56"/>
        <v>0</v>
      </c>
      <c r="W46" s="294">
        <f t="shared" si="57"/>
        <v>50.5</v>
      </c>
      <c r="X46" s="294">
        <f t="shared" si="58"/>
        <v>84.5</v>
      </c>
      <c r="Y46" s="296"/>
      <c r="Z46" s="296"/>
      <c r="AC46" s="293"/>
      <c r="AD46" s="293"/>
      <c r="AE46" s="291" t="e">
        <f t="shared" si="59"/>
        <v>#DIV/0!</v>
      </c>
      <c r="AF46" s="294"/>
      <c r="AG46" s="294"/>
      <c r="AH46" s="294"/>
      <c r="AI46" s="294" t="e">
        <f>AH46/AG46</f>
        <v>#DIV/0!</v>
      </c>
      <c r="AJ46" s="294"/>
      <c r="AK46" s="291" t="e">
        <f t="shared" si="60"/>
        <v>#DIV/0!</v>
      </c>
      <c r="AM46" s="294"/>
      <c r="AN46" s="294"/>
      <c r="AO46" s="294"/>
      <c r="AP46" s="294">
        <v>0</v>
      </c>
      <c r="AQ46" s="291" t="e">
        <f t="shared" si="61"/>
        <v>#DIV/0!</v>
      </c>
      <c r="AU46" s="306" t="e">
        <f>(#REF!+AJ46)/(#REF!+AI50)</f>
        <v>#REF!</v>
      </c>
      <c r="AV46" s="306" t="e">
        <f>#REF!/(AJ46+#REF!)</f>
        <v>#REF!</v>
      </c>
      <c r="AW46" s="306" t="e">
        <f>AJ46/(#REF!+AJ46)</f>
        <v>#REF!</v>
      </c>
      <c r="AY46" s="294">
        <f>(AH46*0.1)+(AJ46*6)+(AN46*0.1)+(AP46*6)</f>
        <v>0</v>
      </c>
      <c r="AZ46" s="294">
        <f>(AG46*1)+(AH46*0.1)+(AJ46*6)+(AN46*0.1)+(AP46*6)</f>
        <v>0</v>
      </c>
    </row>
    <row r="47" spans="1:52" x14ac:dyDescent="0.15">
      <c r="A47" s="292" t="s">
        <v>44</v>
      </c>
      <c r="B47" s="292"/>
      <c r="C47" s="288"/>
      <c r="D47" s="292">
        <f>SUM(D43:D46)</f>
        <v>64</v>
      </c>
      <c r="E47" s="292">
        <f t="shared" ref="E47:H47" si="62">SUM(E43:E46)</f>
        <v>48</v>
      </c>
      <c r="F47" s="292">
        <f t="shared" si="62"/>
        <v>404</v>
      </c>
      <c r="G47" s="292"/>
      <c r="H47" s="292">
        <f t="shared" si="62"/>
        <v>4</v>
      </c>
      <c r="I47" s="292"/>
      <c r="J47" s="292"/>
      <c r="K47" s="292">
        <f>SUM(K43:K46)</f>
        <v>0</v>
      </c>
      <c r="L47" s="292">
        <f t="shared" ref="L47:N47" si="63">SUM(L43:L46)</f>
        <v>0</v>
      </c>
      <c r="M47" s="292"/>
      <c r="N47" s="292">
        <f t="shared" si="63"/>
        <v>0</v>
      </c>
      <c r="O47" s="288"/>
      <c r="Q47" s="297"/>
      <c r="S47" s="297"/>
      <c r="U47" s="296"/>
      <c r="V47" s="296"/>
      <c r="AC47" s="292" t="s">
        <v>44</v>
      </c>
      <c r="AD47" s="292"/>
      <c r="AE47" s="288"/>
      <c r="AF47" s="292">
        <f>SUM(AF43:AF46)</f>
        <v>63</v>
      </c>
      <c r="AG47" s="292">
        <f t="shared" ref="AG47:AH47" si="64">SUM(AG43:AG46)</f>
        <v>41</v>
      </c>
      <c r="AH47" s="292">
        <f t="shared" si="64"/>
        <v>456</v>
      </c>
      <c r="AI47" s="292"/>
      <c r="AJ47" s="292">
        <f t="shared" ref="AJ47" si="65">SUM(AJ43:AJ46)</f>
        <v>3</v>
      </c>
      <c r="AK47" s="292"/>
      <c r="AL47" s="292"/>
      <c r="AM47" s="292">
        <f>SUM(AM43:AM46)</f>
        <v>0</v>
      </c>
      <c r="AN47" s="292">
        <f t="shared" ref="AN47" si="66">SUM(AN43:AN46)</f>
        <v>0</v>
      </c>
      <c r="AO47" s="292"/>
      <c r="AP47" s="292">
        <f t="shared" ref="AP47" si="67">SUM(AP43:AP46)</f>
        <v>0</v>
      </c>
      <c r="AQ47" s="288"/>
      <c r="AS47" s="297"/>
      <c r="AT47" s="297"/>
      <c r="AU47" s="297"/>
      <c r="AW47" s="296"/>
      <c r="AX47" s="296"/>
    </row>
    <row r="48" spans="1:52" x14ac:dyDescent="0.15">
      <c r="H48" s="301"/>
      <c r="I48" s="296"/>
      <c r="J48" s="296"/>
      <c r="P48" s="297"/>
      <c r="Q48" s="297"/>
      <c r="R48" s="297"/>
      <c r="T48" s="296"/>
      <c r="U48" s="296"/>
      <c r="AJ48" s="301"/>
      <c r="AK48" s="296"/>
      <c r="AL48" s="296"/>
      <c r="AR48" s="297"/>
      <c r="AS48" s="297"/>
      <c r="AT48" s="297"/>
      <c r="AV48" s="296"/>
      <c r="AW48" s="296"/>
    </row>
    <row r="49" spans="1:50" x14ac:dyDescent="0.15">
      <c r="H49" s="301"/>
      <c r="I49" s="296"/>
      <c r="J49" s="296"/>
      <c r="P49" s="297"/>
      <c r="Q49" s="297"/>
      <c r="R49" s="297"/>
      <c r="T49" s="296"/>
      <c r="U49" s="296"/>
      <c r="AJ49" s="301"/>
      <c r="AK49" s="296"/>
      <c r="AL49" s="296"/>
      <c r="AR49" s="297"/>
      <c r="AS49" s="297"/>
      <c r="AT49" s="297"/>
      <c r="AV49" s="296"/>
      <c r="AW49" s="296"/>
    </row>
    <row r="50" spans="1:50" x14ac:dyDescent="0.15">
      <c r="A50" s="503" t="s">
        <v>57</v>
      </c>
      <c r="B50" s="503"/>
      <c r="C50" s="503"/>
      <c r="D50" s="503"/>
      <c r="E50" s="503"/>
      <c r="F50" s="503"/>
      <c r="G50" s="503"/>
      <c r="H50" s="301"/>
      <c r="I50" s="296"/>
      <c r="J50" s="503" t="s">
        <v>58</v>
      </c>
      <c r="K50" s="509"/>
      <c r="L50" s="509"/>
      <c r="M50" s="509"/>
      <c r="N50" s="509"/>
      <c r="P50" s="307"/>
      <c r="Q50" s="297"/>
      <c r="R50" s="503" t="s">
        <v>62</v>
      </c>
      <c r="S50" s="509"/>
      <c r="T50" s="509"/>
      <c r="U50" s="509"/>
      <c r="V50" s="509"/>
      <c r="AC50" s="503" t="s">
        <v>57</v>
      </c>
      <c r="AD50" s="503"/>
      <c r="AE50" s="503"/>
      <c r="AF50" s="503"/>
      <c r="AG50" s="503"/>
      <c r="AH50" s="503"/>
      <c r="AI50" s="503"/>
      <c r="AJ50" s="301"/>
      <c r="AK50" s="296"/>
      <c r="AL50" s="503" t="s">
        <v>58</v>
      </c>
      <c r="AM50" s="509"/>
      <c r="AN50" s="509"/>
      <c r="AO50" s="509"/>
      <c r="AP50" s="509"/>
      <c r="AR50" s="307"/>
      <c r="AS50" s="297"/>
      <c r="AT50" s="503" t="s">
        <v>62</v>
      </c>
      <c r="AU50" s="509"/>
      <c r="AV50" s="509"/>
      <c r="AW50" s="509"/>
      <c r="AX50" s="509"/>
    </row>
    <row r="51" spans="1:50" x14ac:dyDescent="0.15">
      <c r="A51" s="288"/>
      <c r="B51" s="292" t="s">
        <v>17</v>
      </c>
      <c r="C51" s="292" t="s">
        <v>42</v>
      </c>
      <c r="D51" s="292" t="s">
        <v>19</v>
      </c>
      <c r="E51" s="292" t="s">
        <v>6</v>
      </c>
      <c r="H51" s="296"/>
      <c r="I51" s="296"/>
      <c r="J51" s="508" t="s">
        <v>59</v>
      </c>
      <c r="K51" s="505"/>
      <c r="L51" s="505"/>
      <c r="M51" s="505"/>
      <c r="N51" s="288" t="s">
        <v>60</v>
      </c>
      <c r="R51" s="508" t="s">
        <v>59</v>
      </c>
      <c r="S51" s="505"/>
      <c r="T51" s="505"/>
      <c r="U51" s="505"/>
      <c r="V51" s="288" t="s">
        <v>60</v>
      </c>
      <c r="AC51" s="288"/>
      <c r="AD51" s="292" t="s">
        <v>17</v>
      </c>
      <c r="AE51" s="292" t="s">
        <v>42</v>
      </c>
      <c r="AF51" s="292" t="s">
        <v>19</v>
      </c>
      <c r="AG51" s="292" t="s">
        <v>6</v>
      </c>
      <c r="AJ51" s="296"/>
      <c r="AK51" s="296"/>
      <c r="AL51" s="508" t="s">
        <v>59</v>
      </c>
      <c r="AM51" s="505"/>
      <c r="AN51" s="505"/>
      <c r="AO51" s="505"/>
      <c r="AP51" s="288" t="s">
        <v>60</v>
      </c>
      <c r="AT51" s="508" t="s">
        <v>59</v>
      </c>
      <c r="AU51" s="505"/>
      <c r="AV51" s="505"/>
      <c r="AW51" s="505"/>
      <c r="AX51" s="288" t="s">
        <v>60</v>
      </c>
    </row>
    <row r="52" spans="1:50" x14ac:dyDescent="0.15">
      <c r="A52" s="308" t="s">
        <v>33</v>
      </c>
      <c r="B52" s="294">
        <f>SUM(J22:J26,D32:D37,D43:D46)</f>
        <v>584</v>
      </c>
      <c r="C52" s="294">
        <f>SUM(E43:E46,E32:E37,K22:K26)</f>
        <v>402</v>
      </c>
      <c r="D52" s="294">
        <f>SUM(F43:F46,F32:F37,L22:L26)</f>
        <v>4708</v>
      </c>
      <c r="E52" s="294">
        <f>SUM(N22:N26,H32:H37,H43:H46)</f>
        <v>36</v>
      </c>
      <c r="H52" s="296"/>
      <c r="I52" s="296"/>
      <c r="J52" s="506" t="s">
        <v>2422</v>
      </c>
      <c r="K52" s="506"/>
      <c r="L52" s="506"/>
      <c r="M52" s="506"/>
      <c r="N52" s="293" t="s">
        <v>16</v>
      </c>
      <c r="R52" s="507"/>
      <c r="S52" s="506"/>
      <c r="T52" s="506"/>
      <c r="U52" s="506"/>
      <c r="V52" s="293"/>
      <c r="AC52" s="308" t="s">
        <v>33</v>
      </c>
      <c r="AD52" s="294">
        <f>SUM(AL22:AL26,AF32:AF37,AF43:AF46)</f>
        <v>583</v>
      </c>
      <c r="AE52" s="294">
        <f>SUM(AG43:AG46,AG32:AG37,AL22:AL26)</f>
        <v>404</v>
      </c>
      <c r="AF52" s="294">
        <f>SUM(AH43:AH46,AH32:AH37,AM22:AM26)</f>
        <v>3653</v>
      </c>
      <c r="AG52" s="294">
        <f>SUM(AP22:AP26,AJ32:AJ37,AJ43:AJ46)</f>
        <v>27</v>
      </c>
      <c r="AJ52" s="296"/>
      <c r="AK52" s="296"/>
      <c r="AL52" s="507"/>
      <c r="AM52" s="506"/>
      <c r="AN52" s="506"/>
      <c r="AO52" s="506"/>
      <c r="AP52" s="293"/>
      <c r="AT52" s="507"/>
      <c r="AU52" s="506"/>
      <c r="AV52" s="506"/>
      <c r="AW52" s="506"/>
      <c r="AX52" s="293"/>
    </row>
    <row r="53" spans="1:50" x14ac:dyDescent="0.15">
      <c r="A53" s="308" t="s">
        <v>43</v>
      </c>
      <c r="B53" s="294">
        <f>SUM(C17)</f>
        <v>584</v>
      </c>
      <c r="C53" s="294">
        <f>SUM(D17)</f>
        <v>402</v>
      </c>
      <c r="D53" s="294">
        <f>SUM(F17)</f>
        <v>4708</v>
      </c>
      <c r="E53" s="294">
        <f>SUM(H17)</f>
        <v>36</v>
      </c>
      <c r="F53" s="292"/>
      <c r="J53" s="506" t="s">
        <v>2423</v>
      </c>
      <c r="K53" s="506"/>
      <c r="L53" s="506"/>
      <c r="M53" s="506"/>
      <c r="N53" s="293" t="s">
        <v>16</v>
      </c>
      <c r="R53" s="507"/>
      <c r="S53" s="506"/>
      <c r="T53" s="506"/>
      <c r="U53" s="506"/>
      <c r="V53" s="293"/>
      <c r="AC53" s="308" t="s">
        <v>43</v>
      </c>
      <c r="AD53" s="294">
        <f>SUM(AE17)</f>
        <v>583</v>
      </c>
      <c r="AE53" s="294">
        <f>SUM(AF17)</f>
        <v>378</v>
      </c>
      <c r="AF53" s="294">
        <f>SUM(AH17)</f>
        <v>4072</v>
      </c>
      <c r="AG53" s="294">
        <f>SUM(AJ17)</f>
        <v>27</v>
      </c>
      <c r="AH53" s="292"/>
      <c r="AL53" s="507"/>
      <c r="AM53" s="506"/>
      <c r="AN53" s="506"/>
      <c r="AO53" s="506"/>
      <c r="AP53" s="293"/>
      <c r="AT53" s="507"/>
      <c r="AU53" s="506"/>
      <c r="AV53" s="506"/>
      <c r="AW53" s="506"/>
      <c r="AX53" s="293"/>
    </row>
    <row r="54" spans="1:50" x14ac:dyDescent="0.15">
      <c r="A54" s="308" t="s">
        <v>65</v>
      </c>
      <c r="B54" s="293"/>
      <c r="F54" s="292"/>
      <c r="J54" s="506" t="s">
        <v>2425</v>
      </c>
      <c r="K54" s="506"/>
      <c r="L54" s="506"/>
      <c r="M54" s="506"/>
      <c r="N54" s="293" t="s">
        <v>373</v>
      </c>
      <c r="R54" s="507" t="s">
        <v>1155</v>
      </c>
      <c r="S54" s="506"/>
      <c r="T54" s="506"/>
      <c r="U54" s="506"/>
      <c r="V54" s="293" t="s">
        <v>374</v>
      </c>
      <c r="AC54" s="308" t="s">
        <v>65</v>
      </c>
      <c r="AD54" s="293"/>
      <c r="AH54" s="292"/>
      <c r="AL54" s="507"/>
      <c r="AM54" s="506"/>
      <c r="AN54" s="506"/>
      <c r="AO54" s="506"/>
      <c r="AP54" s="293"/>
      <c r="AT54" s="507"/>
      <c r="AU54" s="506"/>
      <c r="AV54" s="506"/>
      <c r="AW54" s="506"/>
      <c r="AX54" s="293"/>
    </row>
    <row r="55" spans="1:50" x14ac:dyDescent="0.15">
      <c r="J55" s="506" t="s">
        <v>1154</v>
      </c>
      <c r="K55" s="506"/>
      <c r="L55" s="506"/>
      <c r="M55" s="506"/>
      <c r="N55" s="293" t="s">
        <v>374</v>
      </c>
      <c r="R55" s="507"/>
      <c r="S55" s="506"/>
      <c r="T55" s="506"/>
      <c r="U55" s="506"/>
      <c r="V55" s="293"/>
      <c r="AL55" s="507"/>
      <c r="AM55" s="506"/>
      <c r="AN55" s="506"/>
      <c r="AO55" s="506"/>
      <c r="AP55" s="293"/>
      <c r="AT55" s="507"/>
      <c r="AU55" s="506"/>
      <c r="AV55" s="506"/>
      <c r="AW55" s="506"/>
      <c r="AX55" s="293"/>
    </row>
    <row r="56" spans="1:50" x14ac:dyDescent="0.15">
      <c r="A56" s="288"/>
      <c r="B56" s="292" t="s">
        <v>1</v>
      </c>
      <c r="C56" s="292" t="s">
        <v>4</v>
      </c>
      <c r="D56" s="292" t="s">
        <v>6</v>
      </c>
      <c r="J56" s="506" t="s">
        <v>462</v>
      </c>
      <c r="K56" s="506"/>
      <c r="L56" s="506"/>
      <c r="M56" s="506"/>
      <c r="N56" s="293" t="s">
        <v>374</v>
      </c>
      <c r="R56" s="507"/>
      <c r="S56" s="506"/>
      <c r="T56" s="506"/>
      <c r="U56" s="506"/>
      <c r="V56" s="293"/>
      <c r="AC56" s="288"/>
      <c r="AD56" s="292" t="s">
        <v>1</v>
      </c>
      <c r="AE56" s="292" t="s">
        <v>4</v>
      </c>
      <c r="AF56" s="292" t="s">
        <v>6</v>
      </c>
      <c r="AL56" s="507"/>
      <c r="AM56" s="506"/>
      <c r="AN56" s="506"/>
      <c r="AO56" s="506"/>
      <c r="AP56" s="293"/>
      <c r="AT56" s="507"/>
      <c r="AU56" s="506"/>
      <c r="AV56" s="506"/>
      <c r="AW56" s="506"/>
      <c r="AX56" s="293"/>
    </row>
    <row r="57" spans="1:50" x14ac:dyDescent="0.15">
      <c r="A57" s="308" t="s">
        <v>56</v>
      </c>
      <c r="B57" s="294">
        <f>SUM(M14:M16,C22:C26,K32:K37,K43:K46)</f>
        <v>385</v>
      </c>
      <c r="C57" s="294">
        <f>SUM(N14:N16,D22:D26,L32:L37,L43:L46)</f>
        <v>1540</v>
      </c>
      <c r="D57" s="294">
        <f>SUM(P14:P16,F22:F26,N32:N37,N43:N46)</f>
        <v>13</v>
      </c>
      <c r="J57" s="506" t="s">
        <v>2426</v>
      </c>
      <c r="K57" s="506"/>
      <c r="L57" s="506"/>
      <c r="M57" s="506"/>
      <c r="N57" s="293" t="s">
        <v>373</v>
      </c>
      <c r="R57" s="507"/>
      <c r="S57" s="506"/>
      <c r="T57" s="506"/>
      <c r="U57" s="506"/>
      <c r="V57" s="293"/>
      <c r="AC57" s="308" t="s">
        <v>56</v>
      </c>
      <c r="AD57" s="294">
        <f>SUM(AO14:AO16,AE22:AE26,AM32:AM37,AM43:AM46)</f>
        <v>421</v>
      </c>
      <c r="AE57" s="294">
        <f>SUM(AP14:AP16,AF22:AF26,AN32:AN37,AN43:AN46)</f>
        <v>2231</v>
      </c>
      <c r="AF57" s="294">
        <f>SUM(AR14:AR16,AH22:AH26,AP32:AP37,AP43:AP46)</f>
        <v>18</v>
      </c>
      <c r="AL57" s="507"/>
      <c r="AM57" s="506"/>
      <c r="AN57" s="506"/>
      <c r="AO57" s="506"/>
      <c r="AP57" s="293"/>
      <c r="AT57" s="507"/>
      <c r="AU57" s="506"/>
      <c r="AV57" s="506"/>
      <c r="AW57" s="506"/>
      <c r="AX57" s="293"/>
    </row>
    <row r="58" spans="1:50" x14ac:dyDescent="0.15">
      <c r="A58" s="308" t="s">
        <v>65</v>
      </c>
      <c r="B58" s="293"/>
      <c r="J58" s="506" t="s">
        <v>2430</v>
      </c>
      <c r="K58" s="506"/>
      <c r="L58" s="506"/>
      <c r="M58" s="506"/>
      <c r="N58" s="293" t="s">
        <v>373</v>
      </c>
      <c r="R58" s="507"/>
      <c r="S58" s="506"/>
      <c r="T58" s="506"/>
      <c r="U58" s="506"/>
      <c r="V58" s="293"/>
      <c r="AC58" s="308" t="s">
        <v>65</v>
      </c>
      <c r="AD58" s="293"/>
      <c r="AL58" s="507"/>
      <c r="AM58" s="506"/>
      <c r="AN58" s="506"/>
      <c r="AO58" s="506"/>
      <c r="AP58" s="293"/>
      <c r="AT58" s="507"/>
      <c r="AU58" s="506"/>
      <c r="AV58" s="506"/>
      <c r="AW58" s="506"/>
      <c r="AX58" s="293"/>
    </row>
    <row r="59" spans="1:50" x14ac:dyDescent="0.15">
      <c r="J59" s="506" t="s">
        <v>2431</v>
      </c>
      <c r="K59" s="506"/>
      <c r="L59" s="506"/>
      <c r="M59" s="506"/>
      <c r="N59" s="293" t="s">
        <v>373</v>
      </c>
      <c r="R59" s="507"/>
      <c r="S59" s="506"/>
      <c r="T59" s="506"/>
      <c r="U59" s="506"/>
      <c r="V59" s="293"/>
      <c r="AL59" s="507"/>
      <c r="AM59" s="506"/>
      <c r="AN59" s="506"/>
      <c r="AO59" s="506"/>
      <c r="AP59" s="293"/>
      <c r="AT59" s="507"/>
      <c r="AU59" s="506"/>
      <c r="AV59" s="506"/>
      <c r="AW59" s="506"/>
      <c r="AX59" s="293"/>
    </row>
    <row r="60" spans="1:50" x14ac:dyDescent="0.15">
      <c r="B60" s="292" t="s">
        <v>40</v>
      </c>
      <c r="C60" s="292" t="s">
        <v>41</v>
      </c>
      <c r="J60" s="286" t="s">
        <v>2432</v>
      </c>
      <c r="N60" s="286" t="s">
        <v>374</v>
      </c>
      <c r="AD60" s="292" t="s">
        <v>40</v>
      </c>
      <c r="AE60" s="292" t="s">
        <v>41</v>
      </c>
    </row>
    <row r="61" spans="1:50" x14ac:dyDescent="0.15">
      <c r="A61" s="308" t="s">
        <v>39</v>
      </c>
      <c r="B61" s="291">
        <f>B57/(B53+B57)</f>
        <v>0.39731682146542829</v>
      </c>
      <c r="C61" s="291">
        <f>B53/(B53+B57)</f>
        <v>0.60268317853457176</v>
      </c>
      <c r="J61" s="286" t="s">
        <v>61</v>
      </c>
      <c r="AC61" s="308" t="s">
        <v>39</v>
      </c>
      <c r="AD61" s="291">
        <f>AD57/(AD53+AD57)</f>
        <v>0.41932270916334663</v>
      </c>
      <c r="AE61" s="291">
        <f>AD53/(AD53+AD57)</f>
        <v>0.58067729083665343</v>
      </c>
      <c r="AL61" s="286" t="s">
        <v>61</v>
      </c>
    </row>
    <row r="62" spans="1:50" x14ac:dyDescent="0.15">
      <c r="A62" s="308" t="s">
        <v>64</v>
      </c>
      <c r="B62" s="293"/>
      <c r="C62" s="293"/>
      <c r="AC62" s="308" t="s">
        <v>64</v>
      </c>
      <c r="AD62" s="293"/>
      <c r="AE62" s="293"/>
    </row>
    <row r="73" spans="1:23" x14ac:dyDescent="0.15">
      <c r="A73" s="503" t="s">
        <v>55</v>
      </c>
      <c r="B73" s="503"/>
      <c r="C73" s="503"/>
      <c r="D73" s="503"/>
      <c r="E73" s="503"/>
      <c r="F73" s="503"/>
      <c r="G73" s="503"/>
      <c r="H73" s="503"/>
      <c r="I73" s="503"/>
      <c r="J73" s="503"/>
      <c r="K73" s="503"/>
      <c r="L73" s="503"/>
      <c r="M73" s="503"/>
      <c r="N73" s="503"/>
      <c r="O73" s="503"/>
      <c r="P73" s="503"/>
      <c r="Q73" s="503"/>
      <c r="R73" s="503"/>
      <c r="S73" s="503"/>
      <c r="T73" s="503"/>
      <c r="U73" s="503"/>
      <c r="V73" s="503"/>
      <c r="W73" s="503"/>
    </row>
    <row r="74" spans="1:23" x14ac:dyDescent="0.15">
      <c r="A74" s="287"/>
      <c r="B74" s="287"/>
      <c r="C74" s="287"/>
      <c r="D74" s="287"/>
      <c r="E74" s="287"/>
      <c r="F74" s="287"/>
      <c r="G74" s="287"/>
      <c r="H74" s="287"/>
      <c r="I74" s="287"/>
      <c r="J74" s="287"/>
      <c r="K74" s="287"/>
      <c r="L74" s="287"/>
      <c r="M74" s="287"/>
      <c r="N74" s="287"/>
      <c r="O74" s="287"/>
      <c r="P74" s="287"/>
      <c r="Q74" s="287"/>
      <c r="R74" s="287"/>
      <c r="S74" s="287"/>
      <c r="T74" s="287"/>
      <c r="U74" s="287"/>
      <c r="V74" s="287"/>
      <c r="W74" s="287"/>
    </row>
    <row r="75" spans="1:23" x14ac:dyDescent="0.15">
      <c r="H75" s="504" t="s">
        <v>36</v>
      </c>
      <c r="I75" s="504"/>
      <c r="J75" s="504"/>
      <c r="M75" s="504" t="s">
        <v>37</v>
      </c>
      <c r="N75" s="504"/>
      <c r="O75" s="504"/>
      <c r="S75" s="288" t="s">
        <v>94</v>
      </c>
    </row>
    <row r="76" spans="1:23" x14ac:dyDescent="0.15">
      <c r="H76" s="504" t="s">
        <v>38</v>
      </c>
      <c r="I76" s="504"/>
      <c r="J76" s="504"/>
      <c r="M76" s="289" t="s">
        <v>75</v>
      </c>
      <c r="S76" s="290" t="s">
        <v>40</v>
      </c>
      <c r="T76" s="290" t="s">
        <v>41</v>
      </c>
    </row>
    <row r="77" spans="1:23" x14ac:dyDescent="0.15">
      <c r="H77" s="504"/>
      <c r="I77" s="504"/>
      <c r="J77" s="504"/>
      <c r="S77" s="291" t="e">
        <f>(M87+C97+K108+K117)/(M87+C97+K108+C87)</f>
        <v>#DIV/0!</v>
      </c>
      <c r="T77" s="291" t="e">
        <f>C87/(C87+M87+C97+K108+K117)</f>
        <v>#DIV/0!</v>
      </c>
    </row>
    <row r="80" spans="1:23" x14ac:dyDescent="0.15">
      <c r="A80" s="503" t="s">
        <v>38</v>
      </c>
      <c r="B80" s="503"/>
      <c r="C80" s="503"/>
      <c r="D80" s="503"/>
      <c r="E80" s="503"/>
      <c r="F80" s="503"/>
      <c r="G80" s="503"/>
      <c r="H80" s="503"/>
      <c r="I80" s="503"/>
      <c r="J80" s="503"/>
      <c r="K80" s="503"/>
      <c r="L80" s="503"/>
      <c r="M80" s="503"/>
      <c r="N80" s="503"/>
      <c r="O80" s="503"/>
      <c r="P80" s="503"/>
      <c r="Q80" s="503"/>
      <c r="R80" s="503"/>
      <c r="S80" s="503"/>
      <c r="T80" s="503"/>
      <c r="U80" s="503"/>
      <c r="V80" s="503"/>
      <c r="W80" s="503"/>
    </row>
    <row r="82" spans="1:27" x14ac:dyDescent="0.15">
      <c r="C82" s="503" t="s">
        <v>48</v>
      </c>
      <c r="D82" s="503"/>
      <c r="E82" s="503"/>
      <c r="F82" s="503"/>
      <c r="G82" s="503"/>
      <c r="H82" s="503"/>
      <c r="I82" s="503"/>
      <c r="L82" s="503" t="s">
        <v>49</v>
      </c>
      <c r="M82" s="509"/>
      <c r="N82" s="509"/>
      <c r="O82" s="509"/>
      <c r="P82" s="509"/>
      <c r="R82" s="503" t="s">
        <v>50</v>
      </c>
      <c r="S82" s="503"/>
      <c r="T82" s="503"/>
      <c r="V82" s="503" t="s">
        <v>51</v>
      </c>
      <c r="W82" s="503"/>
    </row>
    <row r="83" spans="1:27" x14ac:dyDescent="0.15">
      <c r="A83" s="292" t="s">
        <v>0</v>
      </c>
      <c r="B83" s="292" t="s">
        <v>66</v>
      </c>
      <c r="C83" s="292" t="s">
        <v>1</v>
      </c>
      <c r="D83" s="292" t="s">
        <v>2</v>
      </c>
      <c r="E83" s="292" t="s">
        <v>3</v>
      </c>
      <c r="F83" s="292" t="s">
        <v>4</v>
      </c>
      <c r="G83" s="292" t="s">
        <v>5</v>
      </c>
      <c r="H83" s="292" t="s">
        <v>6</v>
      </c>
      <c r="I83" s="292" t="s">
        <v>7</v>
      </c>
      <c r="J83" s="292" t="s">
        <v>8</v>
      </c>
      <c r="K83" s="292" t="s">
        <v>9</v>
      </c>
      <c r="M83" s="292" t="s">
        <v>10</v>
      </c>
      <c r="N83" s="292" t="s">
        <v>11</v>
      </c>
      <c r="O83" s="292" t="s">
        <v>12</v>
      </c>
      <c r="P83" s="292" t="s">
        <v>6</v>
      </c>
      <c r="Q83" s="292" t="s">
        <v>13</v>
      </c>
      <c r="R83" s="292"/>
      <c r="S83" s="292" t="s">
        <v>47</v>
      </c>
      <c r="T83" s="292" t="s">
        <v>45</v>
      </c>
      <c r="U83" s="292" t="s">
        <v>46</v>
      </c>
      <c r="V83" s="292"/>
      <c r="W83" s="292" t="s">
        <v>14</v>
      </c>
      <c r="X83" s="292" t="s">
        <v>63</v>
      </c>
      <c r="Y83" s="292"/>
      <c r="Z83" s="292"/>
    </row>
    <row r="84" spans="1:27" x14ac:dyDescent="0.15">
      <c r="A84" s="308" t="s">
        <v>876</v>
      </c>
      <c r="B84" s="294"/>
      <c r="C84" s="294"/>
      <c r="D84" s="294"/>
      <c r="E84" s="291" t="e">
        <f>D84/C84</f>
        <v>#DIV/0!</v>
      </c>
      <c r="F84" s="294"/>
      <c r="G84" s="295" t="e">
        <f>F84/C84</f>
        <v>#DIV/0!</v>
      </c>
      <c r="H84" s="294"/>
      <c r="I84" s="291" t="e">
        <f>H84/C84</f>
        <v>#DIV/0!</v>
      </c>
      <c r="J84" s="294"/>
      <c r="K84" s="291" t="e">
        <f>J84/C84</f>
        <v>#DIV/0!</v>
      </c>
      <c r="M84" s="294"/>
      <c r="N84" s="294"/>
      <c r="O84" s="294" t="e">
        <f>N84/M84</f>
        <v>#DIV/0!</v>
      </c>
      <c r="P84" s="294"/>
      <c r="Q84" s="291" t="e">
        <f>P84/M84</f>
        <v>#DIV/0!</v>
      </c>
      <c r="R84" s="296"/>
      <c r="S84" s="291">
        <f>(C84+M84)/($C$17+$M$17)</f>
        <v>0</v>
      </c>
      <c r="T84" s="291">
        <f>C84/($C$17)</f>
        <v>0</v>
      </c>
      <c r="U84" s="291">
        <f>M84/($M$17)</f>
        <v>0</v>
      </c>
      <c r="V84" s="297"/>
      <c r="W84" s="294">
        <f>(F84*0.05)+(H84*4)+(J84*-1)+(N84*0.1)+(P84*6)</f>
        <v>0</v>
      </c>
      <c r="X84" s="298">
        <f>((F84*0.05)+(H84*4)+(J84*-1)+(N84*0.1)+(P84*6))*0.4</f>
        <v>0</v>
      </c>
      <c r="Y84" s="296"/>
      <c r="Z84" s="296"/>
    </row>
    <row r="85" spans="1:27" x14ac:dyDescent="0.15">
      <c r="A85" s="293"/>
      <c r="B85" s="294"/>
      <c r="C85" s="294"/>
      <c r="D85" s="294"/>
      <c r="E85" s="291" t="e">
        <f t="shared" ref="E85:E86" si="68">D85/C85</f>
        <v>#DIV/0!</v>
      </c>
      <c r="F85" s="294"/>
      <c r="G85" s="295" t="e">
        <f>F85/C85</f>
        <v>#DIV/0!</v>
      </c>
      <c r="H85" s="294"/>
      <c r="I85" s="291" t="e">
        <f>H85/C85</f>
        <v>#DIV/0!</v>
      </c>
      <c r="J85" s="294"/>
      <c r="K85" s="291" t="e">
        <f t="shared" ref="K85:K86" si="69">J85/C85</f>
        <v>#DIV/0!</v>
      </c>
      <c r="M85" s="294"/>
      <c r="N85" s="294"/>
      <c r="O85" s="294" t="e">
        <f>N85/M85</f>
        <v>#DIV/0!</v>
      </c>
      <c r="P85" s="294"/>
      <c r="Q85" s="291" t="e">
        <f t="shared" ref="Q85:Q86" si="70">P85/M85</f>
        <v>#DIV/0!</v>
      </c>
      <c r="R85" s="296"/>
      <c r="S85" s="291">
        <f t="shared" ref="S85:S86" si="71">(C85+M85)/($C$17+$M$17)</f>
        <v>0</v>
      </c>
      <c r="T85" s="291">
        <f t="shared" ref="T85:T86" si="72">C85/($C$17)</f>
        <v>0</v>
      </c>
      <c r="U85" s="291">
        <f t="shared" ref="U85:U86" si="73">M85/($M$17)</f>
        <v>0</v>
      </c>
      <c r="V85" s="297"/>
      <c r="W85" s="294">
        <f t="shared" ref="W85:W86" si="74">(F85*0.05)+(H85*4)+(J85*-1)+(N85*0.1)+(P85*6)</f>
        <v>0</v>
      </c>
      <c r="X85" s="298">
        <f t="shared" ref="X85:X86" si="75">((F85*0.05)+(H85*4)+(J85*-1)+(N85*0.1)+(P85*6))*0.4</f>
        <v>0</v>
      </c>
      <c r="Y85" s="296"/>
      <c r="Z85" s="296"/>
    </row>
    <row r="86" spans="1:27" x14ac:dyDescent="0.15">
      <c r="A86" s="293"/>
      <c r="B86" s="294"/>
      <c r="C86" s="294"/>
      <c r="D86" s="294"/>
      <c r="E86" s="291" t="e">
        <f t="shared" si="68"/>
        <v>#DIV/0!</v>
      </c>
      <c r="F86" s="294"/>
      <c r="G86" s="295" t="e">
        <f>F86/C86</f>
        <v>#DIV/0!</v>
      </c>
      <c r="H86" s="294"/>
      <c r="I86" s="291" t="e">
        <f>H86/C86</f>
        <v>#DIV/0!</v>
      </c>
      <c r="J86" s="294"/>
      <c r="K86" s="291" t="e">
        <f t="shared" si="69"/>
        <v>#DIV/0!</v>
      </c>
      <c r="M86" s="294"/>
      <c r="N86" s="294"/>
      <c r="O86" s="294" t="e">
        <f>N86/M86</f>
        <v>#DIV/0!</v>
      </c>
      <c r="P86" s="294"/>
      <c r="Q86" s="291" t="e">
        <f t="shared" si="70"/>
        <v>#DIV/0!</v>
      </c>
      <c r="R86" s="296"/>
      <c r="S86" s="291">
        <f t="shared" si="71"/>
        <v>0</v>
      </c>
      <c r="T86" s="291">
        <f t="shared" si="72"/>
        <v>0</v>
      </c>
      <c r="U86" s="291">
        <f t="shared" si="73"/>
        <v>0</v>
      </c>
      <c r="V86" s="297"/>
      <c r="W86" s="294">
        <f t="shared" si="74"/>
        <v>0</v>
      </c>
      <c r="X86" s="298">
        <f t="shared" si="75"/>
        <v>0</v>
      </c>
      <c r="Y86" s="296"/>
      <c r="Z86" s="296"/>
    </row>
    <row r="87" spans="1:27" x14ac:dyDescent="0.15">
      <c r="A87" s="292" t="s">
        <v>44</v>
      </c>
      <c r="B87" s="292"/>
      <c r="C87" s="292">
        <f>SUM(C84:C86)</f>
        <v>0</v>
      </c>
      <c r="D87" s="292">
        <f>SUM(D84:D86)</f>
        <v>0</v>
      </c>
      <c r="E87" s="292"/>
      <c r="F87" s="292">
        <f t="shared" ref="F87" si="76">SUM(F84:F86)</f>
        <v>0</v>
      </c>
      <c r="G87" s="292"/>
      <c r="H87" s="292">
        <f t="shared" ref="H87" si="77">SUM(H84:H86)</f>
        <v>0</v>
      </c>
      <c r="I87" s="292"/>
      <c r="J87" s="292">
        <f t="shared" ref="J87" si="78">SUM(J84:J86)</f>
        <v>0</v>
      </c>
      <c r="K87" s="292"/>
      <c r="L87" s="288"/>
      <c r="M87" s="292">
        <f>SUM(M84:M86)</f>
        <v>0</v>
      </c>
      <c r="N87" s="292">
        <f>SUM(N84:N86)</f>
        <v>0</v>
      </c>
      <c r="O87" s="292"/>
      <c r="P87" s="292">
        <f>SUM(P84:P86)</f>
        <v>0</v>
      </c>
      <c r="Q87" s="292"/>
      <c r="R87" s="292"/>
      <c r="S87" s="299">
        <f>S84+S85+S86</f>
        <v>0</v>
      </c>
      <c r="T87" s="300" t="e">
        <f>C87/(C87+M87)</f>
        <v>#DIV/0!</v>
      </c>
      <c r="U87" s="300" t="e">
        <f>M87/(M87+C87)</f>
        <v>#DIV/0!</v>
      </c>
      <c r="V87" s="297"/>
      <c r="W87" s="296"/>
      <c r="X87" s="296"/>
      <c r="Y87" s="296"/>
      <c r="Z87" s="296"/>
    </row>
    <row r="88" spans="1:27" x14ac:dyDescent="0.15">
      <c r="B88" s="296"/>
      <c r="C88" s="296"/>
      <c r="D88" s="301"/>
      <c r="E88" s="296"/>
      <c r="F88" s="302"/>
      <c r="G88" s="296"/>
      <c r="H88" s="303"/>
      <c r="I88" s="296"/>
      <c r="J88" s="303"/>
      <c r="K88" s="296"/>
      <c r="L88" s="296"/>
      <c r="M88" s="296"/>
      <c r="N88" s="296"/>
      <c r="O88" s="296"/>
      <c r="P88" s="296"/>
      <c r="Q88" s="296"/>
      <c r="R88" s="296"/>
    </row>
    <row r="89" spans="1:27" x14ac:dyDescent="0.15">
      <c r="B89" s="296"/>
      <c r="C89" s="296"/>
      <c r="D89" s="301"/>
      <c r="E89" s="296"/>
      <c r="F89" s="302"/>
      <c r="G89" s="296"/>
      <c r="H89" s="303"/>
      <c r="I89" s="296"/>
      <c r="J89" s="303"/>
      <c r="K89" s="296"/>
      <c r="L89" s="296"/>
      <c r="M89" s="296"/>
      <c r="N89" s="296"/>
      <c r="O89" s="296"/>
      <c r="P89" s="296"/>
      <c r="Q89" s="296"/>
      <c r="R89" s="296"/>
    </row>
    <row r="90" spans="1:27" x14ac:dyDescent="0.15">
      <c r="A90" s="503" t="s">
        <v>49</v>
      </c>
      <c r="B90" s="503"/>
      <c r="C90" s="503"/>
      <c r="D90" s="503"/>
      <c r="E90" s="503"/>
      <c r="F90" s="503"/>
      <c r="G90" s="503"/>
      <c r="H90" s="503" t="s">
        <v>52</v>
      </c>
      <c r="I90" s="509"/>
      <c r="J90" s="509"/>
      <c r="K90" s="509"/>
      <c r="L90" s="509"/>
      <c r="M90" s="509"/>
      <c r="N90" s="296"/>
      <c r="O90" s="296"/>
      <c r="R90" s="503" t="s">
        <v>50</v>
      </c>
      <c r="S90" s="503"/>
      <c r="T90" s="503"/>
      <c r="V90" s="503" t="s">
        <v>51</v>
      </c>
      <c r="W90" s="503"/>
      <c r="X90" s="287"/>
      <c r="Y90" s="287"/>
      <c r="Z90" s="287"/>
      <c r="AA90" s="287"/>
    </row>
    <row r="91" spans="1:27" x14ac:dyDescent="0.15">
      <c r="A91" s="292" t="s">
        <v>16</v>
      </c>
      <c r="B91" s="292" t="s">
        <v>66</v>
      </c>
      <c r="C91" s="292" t="s">
        <v>1</v>
      </c>
      <c r="D91" s="292" t="s">
        <v>4</v>
      </c>
      <c r="E91" s="292" t="s">
        <v>5</v>
      </c>
      <c r="F91" s="292" t="s">
        <v>6</v>
      </c>
      <c r="G91" s="292" t="s">
        <v>7</v>
      </c>
      <c r="I91" s="292" t="s">
        <v>34</v>
      </c>
      <c r="J91" s="292" t="s">
        <v>17</v>
      </c>
      <c r="K91" s="292" t="s">
        <v>18</v>
      </c>
      <c r="L91" s="292" t="s">
        <v>19</v>
      </c>
      <c r="M91" s="292" t="s">
        <v>20</v>
      </c>
      <c r="N91" s="292" t="s">
        <v>6</v>
      </c>
      <c r="O91" s="292" t="s">
        <v>53</v>
      </c>
      <c r="R91" s="292" t="s">
        <v>16</v>
      </c>
      <c r="S91" s="292" t="s">
        <v>47</v>
      </c>
      <c r="T91" s="292" t="s">
        <v>45</v>
      </c>
      <c r="U91" s="292" t="s">
        <v>46</v>
      </c>
      <c r="W91" s="292" t="s">
        <v>14</v>
      </c>
      <c r="X91" s="292" t="s">
        <v>21</v>
      </c>
      <c r="Y91" s="292"/>
      <c r="Z91" s="292"/>
      <c r="AA91" s="292"/>
    </row>
    <row r="92" spans="1:27" x14ac:dyDescent="0.15">
      <c r="A92" s="293" t="s">
        <v>877</v>
      </c>
      <c r="B92" s="304"/>
      <c r="C92" s="294"/>
      <c r="D92" s="294"/>
      <c r="E92" s="294" t="e">
        <f>D92/C92</f>
        <v>#DIV/0!</v>
      </c>
      <c r="F92" s="294"/>
      <c r="G92" s="291" t="e">
        <f>F92/C92</f>
        <v>#DIV/0!</v>
      </c>
      <c r="I92" s="291" t="e">
        <f>K92/J92</f>
        <v>#DIV/0!</v>
      </c>
      <c r="J92" s="294"/>
      <c r="K92" s="294"/>
      <c r="L92" s="294"/>
      <c r="M92" s="294" t="e">
        <f>L92/K92</f>
        <v>#DIV/0!</v>
      </c>
      <c r="N92" s="294"/>
      <c r="O92" s="291" t="e">
        <f>N92/K92</f>
        <v>#DIV/0!</v>
      </c>
      <c r="R92" s="293" t="s">
        <v>153</v>
      </c>
      <c r="S92" s="291">
        <f>(C92+J92)/($C$27+$J$27+$M$17+$D$17+$K$38+$K$47)</f>
        <v>0</v>
      </c>
      <c r="T92" s="291">
        <f>J92/($J$27+$E$38+$E$47)</f>
        <v>0</v>
      </c>
      <c r="U92" s="291">
        <f>C92/($C$27+$M$17+$K$38+$K$47)</f>
        <v>0</v>
      </c>
      <c r="W92" s="294">
        <f>(D92*0.1)+(F92*6)+(L92*0.1)+(N92*6)</f>
        <v>0</v>
      </c>
      <c r="X92" s="294">
        <f>(D92*0.1)+(F92*6)+(K92*1)+(L92*0.1)+(N92*6)</f>
        <v>0</v>
      </c>
      <c r="Y92" s="296"/>
      <c r="Z92" s="296"/>
      <c r="AA92" s="296"/>
    </row>
    <row r="93" spans="1:27" x14ac:dyDescent="0.15">
      <c r="A93" s="293" t="s">
        <v>878</v>
      </c>
      <c r="B93" s="304"/>
      <c r="C93" s="294"/>
      <c r="D93" s="294"/>
      <c r="E93" s="294" t="e">
        <f>D93/C93</f>
        <v>#DIV/0!</v>
      </c>
      <c r="F93" s="294"/>
      <c r="G93" s="291" t="e">
        <f>F93/C93</f>
        <v>#DIV/0!</v>
      </c>
      <c r="I93" s="291" t="e">
        <f t="shared" ref="I93:I96" si="79">K93/J93</f>
        <v>#DIV/0!</v>
      </c>
      <c r="J93" s="294"/>
      <c r="K93" s="294"/>
      <c r="L93" s="294"/>
      <c r="M93" s="294" t="e">
        <f>L93/K93</f>
        <v>#DIV/0!</v>
      </c>
      <c r="N93" s="294"/>
      <c r="O93" s="291" t="e">
        <f t="shared" ref="O93:O96" si="80">N93/K93</f>
        <v>#DIV/0!</v>
      </c>
      <c r="R93" s="293" t="s">
        <v>154</v>
      </c>
      <c r="S93" s="291">
        <f t="shared" ref="S93:S96" si="81">(C93+J93)/($C$27+$J$27+$M$17+$D$17+$K$38+$K$47)</f>
        <v>0</v>
      </c>
      <c r="T93" s="291">
        <f t="shared" ref="T93:T96" si="82">J93/($J$27+$E$38+$E$47)</f>
        <v>0</v>
      </c>
      <c r="U93" s="291">
        <f t="shared" ref="U93:U96" si="83">C93/($C$27+$M$17+$K$38+$K$47)</f>
        <v>0</v>
      </c>
      <c r="W93" s="294">
        <f t="shared" ref="W93:W96" si="84">(D93*0.1)+(F93*6)+(L93*0.1)+(N93*6)</f>
        <v>0</v>
      </c>
      <c r="X93" s="294">
        <f t="shared" ref="X93:X96" si="85">(D93*0.1)+(F93*6)+(K93*1)+(L93*0.1)+(N93*6)</f>
        <v>0</v>
      </c>
      <c r="Y93" s="296"/>
      <c r="Z93" s="296"/>
      <c r="AA93" s="296"/>
    </row>
    <row r="94" spans="1:27" x14ac:dyDescent="0.15">
      <c r="A94" s="293"/>
      <c r="B94" s="304"/>
      <c r="C94" s="294"/>
      <c r="D94" s="294"/>
      <c r="E94" s="294" t="e">
        <f>D94/C94</f>
        <v>#DIV/0!</v>
      </c>
      <c r="F94" s="294"/>
      <c r="G94" s="291" t="e">
        <f>F94/C94</f>
        <v>#DIV/0!</v>
      </c>
      <c r="I94" s="291" t="e">
        <f t="shared" si="79"/>
        <v>#DIV/0!</v>
      </c>
      <c r="J94" s="294"/>
      <c r="K94" s="294"/>
      <c r="L94" s="294"/>
      <c r="M94" s="294" t="e">
        <f>L94/K94</f>
        <v>#DIV/0!</v>
      </c>
      <c r="N94" s="294"/>
      <c r="O94" s="291" t="e">
        <f t="shared" si="80"/>
        <v>#DIV/0!</v>
      </c>
      <c r="R94" s="293"/>
      <c r="S94" s="291">
        <f t="shared" si="81"/>
        <v>0</v>
      </c>
      <c r="T94" s="291">
        <f t="shared" si="82"/>
        <v>0</v>
      </c>
      <c r="U94" s="291">
        <f t="shared" si="83"/>
        <v>0</v>
      </c>
      <c r="W94" s="294">
        <f t="shared" si="84"/>
        <v>0</v>
      </c>
      <c r="X94" s="294">
        <f t="shared" si="85"/>
        <v>0</v>
      </c>
      <c r="Y94" s="296"/>
      <c r="Z94" s="296"/>
      <c r="AA94" s="296"/>
    </row>
    <row r="95" spans="1:27" x14ac:dyDescent="0.15">
      <c r="A95" s="293"/>
      <c r="B95" s="304"/>
      <c r="C95" s="294"/>
      <c r="D95" s="294"/>
      <c r="E95" s="294" t="e">
        <f>D95/C95</f>
        <v>#DIV/0!</v>
      </c>
      <c r="F95" s="294"/>
      <c r="G95" s="291" t="e">
        <f>F95/C95</f>
        <v>#DIV/0!</v>
      </c>
      <c r="I95" s="291" t="e">
        <f t="shared" si="79"/>
        <v>#DIV/0!</v>
      </c>
      <c r="J95" s="294"/>
      <c r="K95" s="294"/>
      <c r="L95" s="294"/>
      <c r="M95" s="294" t="e">
        <f>L95/K95</f>
        <v>#DIV/0!</v>
      </c>
      <c r="N95" s="294"/>
      <c r="O95" s="291" t="e">
        <f t="shared" si="80"/>
        <v>#DIV/0!</v>
      </c>
      <c r="R95" s="293"/>
      <c r="S95" s="291">
        <f t="shared" si="81"/>
        <v>0</v>
      </c>
      <c r="T95" s="291">
        <f t="shared" si="82"/>
        <v>0</v>
      </c>
      <c r="U95" s="291">
        <f t="shared" si="83"/>
        <v>0</v>
      </c>
      <c r="W95" s="294">
        <f t="shared" si="84"/>
        <v>0</v>
      </c>
      <c r="X95" s="294">
        <f t="shared" si="85"/>
        <v>0</v>
      </c>
      <c r="Y95" s="296"/>
      <c r="Z95" s="296"/>
      <c r="AA95" s="296"/>
    </row>
    <row r="96" spans="1:27" x14ac:dyDescent="0.15">
      <c r="A96" s="293"/>
      <c r="B96" s="304"/>
      <c r="C96" s="294"/>
      <c r="D96" s="294"/>
      <c r="E96" s="294" t="e">
        <f>D96/C96</f>
        <v>#DIV/0!</v>
      </c>
      <c r="F96" s="294"/>
      <c r="G96" s="291" t="e">
        <f>F96/C96</f>
        <v>#DIV/0!</v>
      </c>
      <c r="I96" s="291" t="e">
        <f t="shared" si="79"/>
        <v>#DIV/0!</v>
      </c>
      <c r="J96" s="294"/>
      <c r="K96" s="294"/>
      <c r="L96" s="294"/>
      <c r="M96" s="294" t="e">
        <f>L96/K96</f>
        <v>#DIV/0!</v>
      </c>
      <c r="N96" s="294"/>
      <c r="O96" s="291" t="e">
        <f t="shared" si="80"/>
        <v>#DIV/0!</v>
      </c>
      <c r="R96" s="293"/>
      <c r="S96" s="291">
        <f t="shared" si="81"/>
        <v>0</v>
      </c>
      <c r="T96" s="291">
        <f t="shared" si="82"/>
        <v>0</v>
      </c>
      <c r="U96" s="291">
        <f t="shared" si="83"/>
        <v>0</v>
      </c>
      <c r="W96" s="294">
        <f t="shared" si="84"/>
        <v>0</v>
      </c>
      <c r="X96" s="294">
        <f t="shared" si="85"/>
        <v>0</v>
      </c>
      <c r="Y96" s="296"/>
      <c r="Z96" s="296"/>
      <c r="AA96" s="296"/>
    </row>
    <row r="97" spans="1:26" x14ac:dyDescent="0.15">
      <c r="A97" s="292" t="s">
        <v>44</v>
      </c>
      <c r="B97" s="292"/>
      <c r="C97" s="292">
        <f>SUM(C92:C96)</f>
        <v>0</v>
      </c>
      <c r="D97" s="292">
        <f t="shared" ref="D97" si="86">SUM(D92:D96)</f>
        <v>0</v>
      </c>
      <c r="E97" s="292"/>
      <c r="F97" s="292">
        <f t="shared" ref="F97" si="87">SUM(F92:F96)</f>
        <v>0</v>
      </c>
      <c r="G97" s="292"/>
      <c r="H97" s="292"/>
      <c r="I97" s="292"/>
      <c r="J97" s="292">
        <f>SUM(J92:J96)</f>
        <v>0</v>
      </c>
      <c r="K97" s="292">
        <f t="shared" ref="K97:L97" si="88">SUM(K92:K96)</f>
        <v>0</v>
      </c>
      <c r="L97" s="292">
        <f t="shared" si="88"/>
        <v>0</v>
      </c>
      <c r="M97" s="292"/>
      <c r="N97" s="292">
        <f t="shared" ref="N97" si="89">SUM(N92:N96)</f>
        <v>0</v>
      </c>
      <c r="O97" s="292"/>
    </row>
    <row r="98" spans="1:26" x14ac:dyDescent="0.15">
      <c r="A98" s="292"/>
      <c r="B98" s="296"/>
      <c r="C98" s="296"/>
      <c r="D98" s="296"/>
      <c r="E98" s="296"/>
      <c r="F98" s="296"/>
      <c r="G98" s="296"/>
      <c r="H98" s="292"/>
      <c r="I98" s="296"/>
      <c r="J98" s="296"/>
      <c r="K98" s="296"/>
      <c r="L98" s="296"/>
      <c r="M98" s="296"/>
      <c r="N98" s="296"/>
    </row>
    <row r="99" spans="1:26" x14ac:dyDescent="0.15">
      <c r="B99" s="296"/>
      <c r="C99" s="296"/>
      <c r="D99" s="296"/>
      <c r="E99" s="296"/>
      <c r="F99" s="296"/>
      <c r="G99" s="296"/>
      <c r="H99" s="296"/>
      <c r="I99" s="296"/>
      <c r="J99" s="296"/>
      <c r="K99" s="296"/>
      <c r="L99" s="296"/>
      <c r="M99" s="296"/>
    </row>
    <row r="100" spans="1:26" x14ac:dyDescent="0.15">
      <c r="A100" s="503" t="s">
        <v>52</v>
      </c>
      <c r="B100" s="503"/>
      <c r="C100" s="503"/>
      <c r="D100" s="503"/>
      <c r="E100" s="503"/>
      <c r="F100" s="503"/>
      <c r="G100" s="503"/>
      <c r="H100" s="296"/>
      <c r="I100" s="296"/>
      <c r="J100" s="503" t="s">
        <v>49</v>
      </c>
      <c r="K100" s="503"/>
      <c r="L100" s="503"/>
      <c r="M100" s="503"/>
      <c r="N100" s="503"/>
      <c r="R100" s="503" t="s">
        <v>50</v>
      </c>
      <c r="S100" s="503"/>
      <c r="T100" s="503"/>
      <c r="V100" s="503" t="s">
        <v>51</v>
      </c>
      <c r="W100" s="505"/>
    </row>
    <row r="101" spans="1:26" x14ac:dyDescent="0.15">
      <c r="A101" s="292" t="s">
        <v>25</v>
      </c>
      <c r="B101" s="292" t="s">
        <v>66</v>
      </c>
      <c r="C101" s="292" t="s">
        <v>34</v>
      </c>
      <c r="D101" s="292" t="s">
        <v>17</v>
      </c>
      <c r="E101" s="292" t="s">
        <v>18</v>
      </c>
      <c r="F101" s="292" t="s">
        <v>19</v>
      </c>
      <c r="G101" s="292" t="s">
        <v>20</v>
      </c>
      <c r="H101" s="292" t="s">
        <v>6</v>
      </c>
      <c r="I101" s="292" t="s">
        <v>53</v>
      </c>
      <c r="K101" s="292" t="s">
        <v>10</v>
      </c>
      <c r="L101" s="292" t="s">
        <v>11</v>
      </c>
      <c r="M101" s="292" t="s">
        <v>12</v>
      </c>
      <c r="N101" s="292" t="s">
        <v>26</v>
      </c>
      <c r="O101" s="292" t="s">
        <v>7</v>
      </c>
      <c r="R101" s="292" t="s">
        <v>25</v>
      </c>
      <c r="S101" s="292" t="s">
        <v>47</v>
      </c>
      <c r="T101" s="292" t="s">
        <v>45</v>
      </c>
      <c r="U101" s="292" t="s">
        <v>46</v>
      </c>
      <c r="W101" s="292" t="s">
        <v>14</v>
      </c>
      <c r="X101" s="292" t="s">
        <v>21</v>
      </c>
      <c r="Y101" s="292"/>
      <c r="Z101" s="292"/>
    </row>
    <row r="102" spans="1:26" x14ac:dyDescent="0.15">
      <c r="A102" s="293" t="s">
        <v>879</v>
      </c>
      <c r="B102" s="294"/>
      <c r="C102" s="291" t="e">
        <f>E102/D102</f>
        <v>#DIV/0!</v>
      </c>
      <c r="D102" s="294"/>
      <c r="E102" s="294"/>
      <c r="F102" s="294"/>
      <c r="G102" s="294" t="e">
        <f t="shared" ref="G102:G107" si="90">F102/E102</f>
        <v>#DIV/0!</v>
      </c>
      <c r="H102" s="294"/>
      <c r="I102" s="291" t="e">
        <f>H102/E102</f>
        <v>#DIV/0!</v>
      </c>
      <c r="K102" s="294"/>
      <c r="L102" s="294"/>
      <c r="M102" s="305" t="e">
        <f t="shared" ref="M102:M107" si="91">L102/K102</f>
        <v>#DIV/0!</v>
      </c>
      <c r="N102" s="294">
        <v>0</v>
      </c>
      <c r="O102" s="291" t="e">
        <f>N102/K102</f>
        <v>#DIV/0!</v>
      </c>
      <c r="R102" s="293" t="s">
        <v>383</v>
      </c>
      <c r="S102" s="306">
        <f>(D102+K102)/($C$27+$K$27+$M$17+$D$47+$K$47)</f>
        <v>0</v>
      </c>
      <c r="T102" s="306">
        <f>D102/($D$17)</f>
        <v>0</v>
      </c>
      <c r="U102" s="306">
        <f>K102/($M$17+$C$27+$K$38+$K$47)</f>
        <v>0</v>
      </c>
      <c r="W102" s="294">
        <f>(F102*0.1)+(H102*6)+(L102*0.1)+(N102*6)</f>
        <v>0</v>
      </c>
      <c r="X102" s="294">
        <f>(E102*1)+(F102*0.1)+(H102*6)+(L102*0.1)+(N102*6)</f>
        <v>0</v>
      </c>
      <c r="Y102" s="296"/>
      <c r="Z102" s="296"/>
    </row>
    <row r="103" spans="1:26" x14ac:dyDescent="0.15">
      <c r="A103" s="293" t="s">
        <v>880</v>
      </c>
      <c r="B103" s="294"/>
      <c r="C103" s="291" t="e">
        <f t="shared" ref="C103:C107" si="92">E103/D103</f>
        <v>#DIV/0!</v>
      </c>
      <c r="D103" s="294"/>
      <c r="E103" s="294"/>
      <c r="F103" s="294"/>
      <c r="G103" s="294" t="e">
        <f t="shared" si="90"/>
        <v>#DIV/0!</v>
      </c>
      <c r="H103" s="294"/>
      <c r="I103" s="291" t="e">
        <f t="shared" ref="I103:I107" si="93">H103/E103</f>
        <v>#DIV/0!</v>
      </c>
      <c r="K103" s="294"/>
      <c r="L103" s="294"/>
      <c r="M103" s="305" t="e">
        <f t="shared" si="91"/>
        <v>#DIV/0!</v>
      </c>
      <c r="N103" s="294">
        <v>0</v>
      </c>
      <c r="O103" s="291" t="e">
        <f t="shared" ref="O103:O107" si="94">N103/K103</f>
        <v>#DIV/0!</v>
      </c>
      <c r="R103" s="293" t="s">
        <v>155</v>
      </c>
      <c r="S103" s="306">
        <f t="shared" ref="S103:S107" si="95">(D103+K103)/($C$27+$K$27+$M$17+$D$47+$K$47)</f>
        <v>0</v>
      </c>
      <c r="T103" s="306">
        <f t="shared" ref="T103:T107" si="96">D103/($D$17)</f>
        <v>0</v>
      </c>
      <c r="U103" s="306">
        <f t="shared" ref="U103:U107" si="97">K103/($M$17+$C$27+$K$38+$K$47)</f>
        <v>0</v>
      </c>
      <c r="W103" s="294">
        <f t="shared" ref="W103:W107" si="98">(F103*0.1)+(H103*6)+(L103*0.1)+(N103*6)</f>
        <v>0</v>
      </c>
      <c r="X103" s="294">
        <f t="shared" ref="X103:X107" si="99">(E103*1)+(F103*0.1)+(H103*6)+(L103*0.1)+(N103*6)</f>
        <v>0</v>
      </c>
      <c r="Y103" s="296"/>
      <c r="Z103" s="296"/>
    </row>
    <row r="104" spans="1:26" x14ac:dyDescent="0.15">
      <c r="A104" s="293" t="s">
        <v>881</v>
      </c>
      <c r="B104" s="294"/>
      <c r="C104" s="291" t="e">
        <f t="shared" si="92"/>
        <v>#DIV/0!</v>
      </c>
      <c r="D104" s="294"/>
      <c r="E104" s="294"/>
      <c r="F104" s="294"/>
      <c r="G104" s="294" t="e">
        <f t="shared" si="90"/>
        <v>#DIV/0!</v>
      </c>
      <c r="H104" s="294"/>
      <c r="I104" s="291" t="e">
        <f t="shared" si="93"/>
        <v>#DIV/0!</v>
      </c>
      <c r="K104" s="294"/>
      <c r="L104" s="294"/>
      <c r="M104" s="305" t="e">
        <f t="shared" si="91"/>
        <v>#DIV/0!</v>
      </c>
      <c r="N104" s="294">
        <v>0</v>
      </c>
      <c r="O104" s="291" t="e">
        <f t="shared" si="94"/>
        <v>#DIV/0!</v>
      </c>
      <c r="R104" s="293" t="s">
        <v>156</v>
      </c>
      <c r="S104" s="306">
        <f t="shared" si="95"/>
        <v>0</v>
      </c>
      <c r="T104" s="306">
        <f t="shared" si="96"/>
        <v>0</v>
      </c>
      <c r="U104" s="306">
        <f t="shared" si="97"/>
        <v>0</v>
      </c>
      <c r="W104" s="294">
        <f t="shared" si="98"/>
        <v>0</v>
      </c>
      <c r="X104" s="294">
        <f t="shared" si="99"/>
        <v>0</v>
      </c>
      <c r="Y104" s="296"/>
      <c r="Z104" s="296"/>
    </row>
    <row r="105" spans="1:26" x14ac:dyDescent="0.15">
      <c r="A105" s="293" t="s">
        <v>882</v>
      </c>
      <c r="B105" s="294"/>
      <c r="C105" s="291" t="e">
        <f t="shared" si="92"/>
        <v>#DIV/0!</v>
      </c>
      <c r="D105" s="294"/>
      <c r="E105" s="294"/>
      <c r="F105" s="294"/>
      <c r="G105" s="294" t="e">
        <f t="shared" si="90"/>
        <v>#DIV/0!</v>
      </c>
      <c r="H105" s="294"/>
      <c r="I105" s="291" t="e">
        <f t="shared" si="93"/>
        <v>#DIV/0!</v>
      </c>
      <c r="K105" s="294"/>
      <c r="L105" s="294"/>
      <c r="M105" s="305" t="e">
        <f t="shared" si="91"/>
        <v>#DIV/0!</v>
      </c>
      <c r="N105" s="294">
        <v>0</v>
      </c>
      <c r="O105" s="291" t="e">
        <f t="shared" si="94"/>
        <v>#DIV/0!</v>
      </c>
      <c r="R105" s="293" t="s">
        <v>514</v>
      </c>
      <c r="S105" s="306">
        <f t="shared" si="95"/>
        <v>0</v>
      </c>
      <c r="T105" s="306">
        <f t="shared" si="96"/>
        <v>0</v>
      </c>
      <c r="U105" s="306">
        <f t="shared" si="97"/>
        <v>0</v>
      </c>
      <c r="W105" s="294">
        <f t="shared" si="98"/>
        <v>0</v>
      </c>
      <c r="X105" s="294">
        <f t="shared" si="99"/>
        <v>0</v>
      </c>
      <c r="Y105" s="296"/>
      <c r="Z105" s="296"/>
    </row>
    <row r="106" spans="1:26" x14ac:dyDescent="0.15">
      <c r="A106" s="443" t="s">
        <v>1454</v>
      </c>
      <c r="B106" s="294"/>
      <c r="C106" s="291" t="e">
        <f t="shared" si="92"/>
        <v>#DIV/0!</v>
      </c>
      <c r="D106" s="294"/>
      <c r="E106" s="294"/>
      <c r="F106" s="294"/>
      <c r="G106" s="294" t="e">
        <f t="shared" si="90"/>
        <v>#DIV/0!</v>
      </c>
      <c r="H106" s="294"/>
      <c r="I106" s="291" t="e">
        <f t="shared" si="93"/>
        <v>#DIV/0!</v>
      </c>
      <c r="K106" s="294"/>
      <c r="L106" s="294"/>
      <c r="M106" s="305" t="e">
        <f t="shared" si="91"/>
        <v>#DIV/0!</v>
      </c>
      <c r="N106" s="294"/>
      <c r="O106" s="291" t="e">
        <f t="shared" si="94"/>
        <v>#DIV/0!</v>
      </c>
      <c r="R106" s="293" t="s">
        <v>1661</v>
      </c>
      <c r="S106" s="306">
        <f t="shared" si="95"/>
        <v>0</v>
      </c>
      <c r="T106" s="306">
        <f t="shared" si="96"/>
        <v>0</v>
      </c>
      <c r="U106" s="306">
        <f t="shared" si="97"/>
        <v>0</v>
      </c>
      <c r="W106" s="294">
        <f t="shared" si="98"/>
        <v>0</v>
      </c>
      <c r="X106" s="294">
        <f t="shared" si="99"/>
        <v>0</v>
      </c>
      <c r="Y106" s="296"/>
      <c r="Z106" s="296"/>
    </row>
    <row r="107" spans="1:26" x14ac:dyDescent="0.15">
      <c r="A107" s="308"/>
      <c r="B107" s="294"/>
      <c r="C107" s="291" t="e">
        <f t="shared" si="92"/>
        <v>#DIV/0!</v>
      </c>
      <c r="D107" s="294"/>
      <c r="E107" s="294"/>
      <c r="F107" s="294"/>
      <c r="G107" s="294" t="e">
        <f t="shared" si="90"/>
        <v>#DIV/0!</v>
      </c>
      <c r="H107" s="294"/>
      <c r="I107" s="291" t="e">
        <f t="shared" si="93"/>
        <v>#DIV/0!</v>
      </c>
      <c r="K107" s="294"/>
      <c r="L107" s="294"/>
      <c r="M107" s="305" t="e">
        <f t="shared" si="91"/>
        <v>#DIV/0!</v>
      </c>
      <c r="N107" s="294">
        <v>0</v>
      </c>
      <c r="O107" s="291" t="e">
        <f t="shared" si="94"/>
        <v>#DIV/0!</v>
      </c>
      <c r="R107" s="293"/>
      <c r="S107" s="306">
        <f t="shared" si="95"/>
        <v>0</v>
      </c>
      <c r="T107" s="306">
        <f t="shared" si="96"/>
        <v>0</v>
      </c>
      <c r="U107" s="306">
        <f t="shared" si="97"/>
        <v>0</v>
      </c>
      <c r="W107" s="294">
        <f t="shared" si="98"/>
        <v>0</v>
      </c>
      <c r="X107" s="294">
        <f t="shared" si="99"/>
        <v>0</v>
      </c>
      <c r="Y107" s="296"/>
      <c r="Z107" s="296"/>
    </row>
    <row r="108" spans="1:26" x14ac:dyDescent="0.15">
      <c r="A108" s="292" t="s">
        <v>44</v>
      </c>
      <c r="B108" s="292"/>
      <c r="C108" s="288"/>
      <c r="D108" s="292">
        <f>SUM(D102:D107)</f>
        <v>0</v>
      </c>
      <c r="E108" s="292">
        <f t="shared" ref="E108:F108" si="100">SUM(E102:E107)</f>
        <v>0</v>
      </c>
      <c r="F108" s="292">
        <f t="shared" si="100"/>
        <v>0</v>
      </c>
      <c r="G108" s="292"/>
      <c r="H108" s="292">
        <f t="shared" ref="H108" si="101">SUM(H102:H107)</f>
        <v>0</v>
      </c>
      <c r="I108" s="292"/>
      <c r="J108" s="292"/>
      <c r="K108" s="292">
        <f>SUM(K102:K107)</f>
        <v>0</v>
      </c>
      <c r="L108" s="292">
        <f t="shared" ref="L108" si="102">SUM(L102:L107)</f>
        <v>0</v>
      </c>
      <c r="M108" s="292"/>
      <c r="N108" s="292">
        <f t="shared" ref="N108" si="103">SUM(N102:N107)</f>
        <v>0</v>
      </c>
      <c r="O108" s="292"/>
    </row>
    <row r="109" spans="1:26" x14ac:dyDescent="0.15">
      <c r="A109" s="292"/>
      <c r="C109" s="296"/>
      <c r="D109" s="296"/>
      <c r="E109" s="296"/>
      <c r="F109" s="296"/>
      <c r="G109" s="296"/>
      <c r="H109" s="296"/>
      <c r="I109" s="296"/>
      <c r="J109" s="296"/>
      <c r="K109" s="296"/>
      <c r="L109" s="296"/>
    </row>
    <row r="110" spans="1:26" x14ac:dyDescent="0.15">
      <c r="A110" s="292"/>
      <c r="C110" s="296"/>
      <c r="D110" s="296"/>
      <c r="E110" s="296"/>
      <c r="F110" s="296"/>
      <c r="G110" s="296"/>
      <c r="H110" s="296"/>
      <c r="I110" s="296"/>
      <c r="J110" s="296"/>
      <c r="K110" s="296"/>
      <c r="L110" s="296"/>
    </row>
    <row r="111" spans="1:26" x14ac:dyDescent="0.15">
      <c r="A111" s="503" t="s">
        <v>52</v>
      </c>
      <c r="B111" s="503"/>
      <c r="C111" s="503"/>
      <c r="D111" s="503"/>
      <c r="E111" s="503"/>
      <c r="F111" s="503"/>
      <c r="G111" s="503"/>
      <c r="H111" s="296"/>
      <c r="I111" s="296"/>
      <c r="J111" s="503" t="s">
        <v>49</v>
      </c>
      <c r="K111" s="503"/>
      <c r="L111" s="503"/>
      <c r="M111" s="503"/>
      <c r="N111" s="503"/>
      <c r="R111" s="503" t="s">
        <v>50</v>
      </c>
      <c r="S111" s="503"/>
      <c r="T111" s="503"/>
      <c r="V111" s="503" t="s">
        <v>51</v>
      </c>
      <c r="W111" s="505"/>
    </row>
    <row r="112" spans="1:26" x14ac:dyDescent="0.15">
      <c r="A112" s="292" t="s">
        <v>31</v>
      </c>
      <c r="B112" s="292" t="s">
        <v>66</v>
      </c>
      <c r="C112" s="292" t="s">
        <v>34</v>
      </c>
      <c r="D112" s="292" t="s">
        <v>17</v>
      </c>
      <c r="E112" s="292" t="s">
        <v>18</v>
      </c>
      <c r="F112" s="292" t="s">
        <v>19</v>
      </c>
      <c r="G112" s="292" t="s">
        <v>20</v>
      </c>
      <c r="H112" s="292" t="s">
        <v>6</v>
      </c>
      <c r="I112" s="292" t="s">
        <v>53</v>
      </c>
      <c r="K112" s="292" t="s">
        <v>10</v>
      </c>
      <c r="L112" s="292" t="s">
        <v>11</v>
      </c>
      <c r="M112" s="292" t="s">
        <v>12</v>
      </c>
      <c r="N112" s="292" t="s">
        <v>54</v>
      </c>
      <c r="O112" s="292" t="s">
        <v>7</v>
      </c>
      <c r="R112" s="292" t="s">
        <v>31</v>
      </c>
      <c r="S112" s="292" t="s">
        <v>47</v>
      </c>
      <c r="T112" s="292" t="s">
        <v>45</v>
      </c>
      <c r="U112" s="292" t="s">
        <v>46</v>
      </c>
      <c r="W112" s="292" t="s">
        <v>14</v>
      </c>
      <c r="X112" s="292" t="s">
        <v>21</v>
      </c>
      <c r="Y112" s="292"/>
      <c r="Z112" s="292"/>
    </row>
    <row r="113" spans="1:26" x14ac:dyDescent="0.15">
      <c r="A113" s="293" t="s">
        <v>883</v>
      </c>
      <c r="B113" s="290"/>
      <c r="C113" s="291" t="e">
        <f>E113/D113</f>
        <v>#DIV/0!</v>
      </c>
      <c r="D113" s="294"/>
      <c r="E113" s="294"/>
      <c r="F113" s="294"/>
      <c r="G113" s="294" t="e">
        <f>F113/E113</f>
        <v>#DIV/0!</v>
      </c>
      <c r="H113" s="294"/>
      <c r="I113" s="291" t="e">
        <f>H113/E113</f>
        <v>#DIV/0!</v>
      </c>
      <c r="K113" s="294"/>
      <c r="L113" s="294"/>
      <c r="M113" s="294" t="e">
        <f>L113/K113</f>
        <v>#DIV/0!</v>
      </c>
      <c r="N113" s="294"/>
      <c r="O113" s="291" t="e">
        <f>N113/K113</f>
        <v>#DIV/0!</v>
      </c>
      <c r="R113" s="293" t="s">
        <v>465</v>
      </c>
      <c r="S113" s="306">
        <f>(D113+K113)/($D$47+$K$47+$D$38+$K$38+$J$27+$C$27+$M$17)</f>
        <v>0</v>
      </c>
      <c r="T113" s="306">
        <f>D113/($D$47+$D$38+$J$27)</f>
        <v>0</v>
      </c>
      <c r="U113" s="306">
        <f>K113/($K$47+$K$38+$C$27+$M$17)</f>
        <v>0</v>
      </c>
      <c r="W113" s="294">
        <f>(F113*0.1)+(H113*6)+(L113*0.1)+(N113*6)</f>
        <v>0</v>
      </c>
      <c r="X113" s="294">
        <f>(E113*1)+(F113*0.1)+(H113*6)+(L113*0.1)+(N113*6)</f>
        <v>0</v>
      </c>
      <c r="Y113" s="296"/>
      <c r="Z113" s="296"/>
    </row>
    <row r="114" spans="1:26" x14ac:dyDescent="0.15">
      <c r="A114" s="293" t="s">
        <v>1065</v>
      </c>
      <c r="B114" s="294"/>
      <c r="C114" s="291" t="e">
        <f t="shared" ref="C114:C116" si="104">E114/D114</f>
        <v>#DIV/0!</v>
      </c>
      <c r="D114" s="294"/>
      <c r="E114" s="294"/>
      <c r="F114" s="294"/>
      <c r="G114" s="294" t="e">
        <f>F114/E114</f>
        <v>#DIV/0!</v>
      </c>
      <c r="H114" s="294"/>
      <c r="I114" s="291" t="e">
        <f t="shared" ref="I114:I116" si="105">H114/E114</f>
        <v>#DIV/0!</v>
      </c>
      <c r="K114" s="294"/>
      <c r="L114" s="294"/>
      <c r="M114" s="294" t="e">
        <f t="shared" ref="M114:M116" si="106">L114/K114</f>
        <v>#DIV/0!</v>
      </c>
      <c r="N114" s="294"/>
      <c r="O114" s="291" t="e">
        <f t="shared" ref="O114:O116" si="107">N114/K114</f>
        <v>#DIV/0!</v>
      </c>
      <c r="R114" s="293" t="s">
        <v>1066</v>
      </c>
      <c r="S114" s="306">
        <f t="shared" ref="S114:S116" si="108">(D114+K114)/($D$47+$K$47+$D$38+$K$38+$J$27+$C$27+$M$17)</f>
        <v>0</v>
      </c>
      <c r="T114" s="306">
        <f t="shared" ref="T114:T116" si="109">D114/($D$47+$D$38+$J$27)</f>
        <v>0</v>
      </c>
      <c r="U114" s="306">
        <f t="shared" ref="U114:U116" si="110">K114/($K$47+$K$38+$C$27+$M$17)</f>
        <v>0</v>
      </c>
      <c r="W114" s="294">
        <f t="shared" ref="W114:W116" si="111">(F114*0.1)+(H114*6)+(L114*0.1)+(N114*6)</f>
        <v>0</v>
      </c>
      <c r="X114" s="294">
        <f t="shared" ref="X114:X116" si="112">(E114*1)+(F114*0.1)+(H114*6)+(L114*0.1)+(N114*6)</f>
        <v>0</v>
      </c>
      <c r="Y114" s="296"/>
      <c r="Z114" s="296"/>
    </row>
    <row r="115" spans="1:26" x14ac:dyDescent="0.15">
      <c r="A115" s="293"/>
      <c r="B115" s="294"/>
      <c r="C115" s="291" t="e">
        <f t="shared" si="104"/>
        <v>#DIV/0!</v>
      </c>
      <c r="D115" s="294"/>
      <c r="E115" s="294"/>
      <c r="F115" s="294"/>
      <c r="G115" s="294" t="e">
        <f>F115/E115</f>
        <v>#DIV/0!</v>
      </c>
      <c r="H115" s="294"/>
      <c r="I115" s="291" t="e">
        <f t="shared" si="105"/>
        <v>#DIV/0!</v>
      </c>
      <c r="K115" s="294"/>
      <c r="L115" s="294"/>
      <c r="M115" s="294" t="e">
        <f t="shared" si="106"/>
        <v>#DIV/0!</v>
      </c>
      <c r="N115" s="294"/>
      <c r="O115" s="291" t="e">
        <f t="shared" si="107"/>
        <v>#DIV/0!</v>
      </c>
      <c r="R115" s="293"/>
      <c r="S115" s="306">
        <f t="shared" si="108"/>
        <v>0</v>
      </c>
      <c r="T115" s="306">
        <f t="shared" si="109"/>
        <v>0</v>
      </c>
      <c r="U115" s="306">
        <f t="shared" si="110"/>
        <v>0</v>
      </c>
      <c r="W115" s="294">
        <f t="shared" si="111"/>
        <v>0</v>
      </c>
      <c r="X115" s="294">
        <f t="shared" si="112"/>
        <v>0</v>
      </c>
      <c r="Y115" s="296"/>
      <c r="Z115" s="296"/>
    </row>
    <row r="116" spans="1:26" x14ac:dyDescent="0.15">
      <c r="A116" s="308"/>
      <c r="B116" s="294"/>
      <c r="C116" s="291" t="e">
        <f t="shared" si="104"/>
        <v>#DIV/0!</v>
      </c>
      <c r="D116" s="294"/>
      <c r="E116" s="294"/>
      <c r="F116" s="294"/>
      <c r="G116" s="294" t="e">
        <f>F116/E116</f>
        <v>#DIV/0!</v>
      </c>
      <c r="H116" s="294"/>
      <c r="I116" s="291" t="e">
        <f t="shared" si="105"/>
        <v>#DIV/0!</v>
      </c>
      <c r="K116" s="294"/>
      <c r="L116" s="294"/>
      <c r="M116" s="294" t="e">
        <f t="shared" si="106"/>
        <v>#DIV/0!</v>
      </c>
      <c r="N116" s="294"/>
      <c r="O116" s="291" t="e">
        <f t="shared" si="107"/>
        <v>#DIV/0!</v>
      </c>
      <c r="R116" s="293"/>
      <c r="S116" s="306">
        <f t="shared" si="108"/>
        <v>0</v>
      </c>
      <c r="T116" s="306">
        <f t="shared" si="109"/>
        <v>0</v>
      </c>
      <c r="U116" s="306">
        <f t="shared" si="110"/>
        <v>0</v>
      </c>
      <c r="W116" s="294">
        <f t="shared" si="111"/>
        <v>0</v>
      </c>
      <c r="X116" s="294">
        <f t="shared" si="112"/>
        <v>0</v>
      </c>
      <c r="Y116" s="296"/>
      <c r="Z116" s="296"/>
    </row>
    <row r="117" spans="1:26" x14ac:dyDescent="0.15">
      <c r="A117" s="292" t="s">
        <v>44</v>
      </c>
      <c r="B117" s="292"/>
      <c r="C117" s="288"/>
      <c r="D117" s="292">
        <f>SUM(D113:D116)</f>
        <v>0</v>
      </c>
      <c r="E117" s="292">
        <f t="shared" ref="E117:F117" si="113">SUM(E113:E116)</f>
        <v>0</v>
      </c>
      <c r="F117" s="292">
        <f t="shared" si="113"/>
        <v>0</v>
      </c>
      <c r="G117" s="292"/>
      <c r="H117" s="292">
        <f t="shared" ref="H117" si="114">SUM(H113:H116)</f>
        <v>0</v>
      </c>
      <c r="I117" s="292"/>
      <c r="J117" s="292"/>
      <c r="K117" s="292">
        <f>SUM(K113:K116)</f>
        <v>0</v>
      </c>
      <c r="L117" s="292">
        <f t="shared" ref="L117" si="115">SUM(L113:L116)</f>
        <v>0</v>
      </c>
      <c r="M117" s="292"/>
      <c r="N117" s="292">
        <f t="shared" ref="N117" si="116">SUM(N113:N116)</f>
        <v>0</v>
      </c>
      <c r="O117" s="288"/>
      <c r="Q117" s="297"/>
      <c r="S117" s="297"/>
      <c r="U117" s="296"/>
      <c r="V117" s="296"/>
    </row>
    <row r="118" spans="1:26" x14ac:dyDescent="0.15">
      <c r="H118" s="301"/>
      <c r="I118" s="296"/>
      <c r="J118" s="296"/>
      <c r="P118" s="297"/>
      <c r="Q118" s="297"/>
      <c r="R118" s="297"/>
      <c r="T118" s="296"/>
      <c r="U118" s="296"/>
    </row>
    <row r="119" spans="1:26" x14ac:dyDescent="0.15">
      <c r="H119" s="301"/>
      <c r="I119" s="296"/>
      <c r="J119" s="296"/>
      <c r="P119" s="297"/>
      <c r="Q119" s="297"/>
      <c r="R119" s="297"/>
      <c r="T119" s="296"/>
      <c r="U119" s="296"/>
    </row>
    <row r="120" spans="1:26" x14ac:dyDescent="0.15">
      <c r="A120" s="503" t="s">
        <v>57</v>
      </c>
      <c r="B120" s="503"/>
      <c r="C120" s="503"/>
      <c r="D120" s="503"/>
      <c r="E120" s="503"/>
      <c r="F120" s="503"/>
      <c r="G120" s="503"/>
      <c r="H120" s="301"/>
      <c r="I120" s="296"/>
      <c r="J120" s="503" t="s">
        <v>58</v>
      </c>
      <c r="K120" s="509"/>
      <c r="L120" s="509"/>
      <c r="M120" s="509"/>
      <c r="N120" s="509"/>
      <c r="P120" s="307"/>
      <c r="Q120" s="297"/>
      <c r="R120" s="503" t="s">
        <v>62</v>
      </c>
      <c r="S120" s="509"/>
      <c r="T120" s="509"/>
      <c r="U120" s="509"/>
      <c r="V120" s="509"/>
    </row>
    <row r="121" spans="1:26" x14ac:dyDescent="0.15">
      <c r="A121" s="288"/>
      <c r="B121" s="292" t="s">
        <v>17</v>
      </c>
      <c r="C121" s="292" t="s">
        <v>42</v>
      </c>
      <c r="D121" s="292" t="s">
        <v>19</v>
      </c>
      <c r="E121" s="292" t="s">
        <v>6</v>
      </c>
      <c r="H121" s="296"/>
      <c r="I121" s="296"/>
      <c r="J121" s="508" t="s">
        <v>59</v>
      </c>
      <c r="K121" s="505"/>
      <c r="L121" s="505"/>
      <c r="M121" s="505"/>
      <c r="N121" s="288" t="s">
        <v>60</v>
      </c>
      <c r="R121" s="508" t="s">
        <v>59</v>
      </c>
      <c r="S121" s="505"/>
      <c r="T121" s="505"/>
      <c r="U121" s="505"/>
      <c r="V121" s="288" t="s">
        <v>60</v>
      </c>
    </row>
    <row r="122" spans="1:26" x14ac:dyDescent="0.15">
      <c r="A122" s="308" t="s">
        <v>33</v>
      </c>
      <c r="B122" s="294">
        <f>SUM(J92:J96,D102:D107,D113:D116)</f>
        <v>0</v>
      </c>
      <c r="C122" s="294">
        <f>SUM(E113:E116,E102:E107,K92:K96)</f>
        <v>0</v>
      </c>
      <c r="D122" s="294">
        <f>SUM(F113:F116,F102:F107,L92:L96)</f>
        <v>0</v>
      </c>
      <c r="E122" s="294">
        <f>SUM(N92:N96,H102:H107,H113:H116)</f>
        <v>0</v>
      </c>
      <c r="H122" s="296"/>
      <c r="I122" s="296"/>
      <c r="J122" s="506" t="s">
        <v>1152</v>
      </c>
      <c r="K122" s="506"/>
      <c r="L122" s="506"/>
      <c r="M122" s="506"/>
      <c r="N122" s="293" t="s">
        <v>0</v>
      </c>
      <c r="R122" s="507" t="s">
        <v>1010</v>
      </c>
      <c r="S122" s="506"/>
      <c r="T122" s="506"/>
      <c r="U122" s="506"/>
      <c r="V122" s="293" t="s">
        <v>16</v>
      </c>
    </row>
    <row r="123" spans="1:26" x14ac:dyDescent="0.15">
      <c r="A123" s="308" t="s">
        <v>43</v>
      </c>
      <c r="B123" s="294">
        <f>SUM(C87)</f>
        <v>0</v>
      </c>
      <c r="C123" s="294">
        <f>SUM(D87)</f>
        <v>0</v>
      </c>
      <c r="D123" s="294">
        <f>SUM(F87)</f>
        <v>0</v>
      </c>
      <c r="E123" s="294">
        <f>SUM(H87)</f>
        <v>0</v>
      </c>
      <c r="F123" s="292"/>
      <c r="J123" s="506" t="s">
        <v>1391</v>
      </c>
      <c r="K123" s="506"/>
      <c r="L123" s="506"/>
      <c r="M123" s="506"/>
      <c r="N123" s="293" t="s">
        <v>373</v>
      </c>
      <c r="R123" s="507"/>
      <c r="S123" s="506"/>
      <c r="T123" s="506"/>
      <c r="U123" s="506"/>
      <c r="V123" s="293"/>
    </row>
    <row r="124" spans="1:26" x14ac:dyDescent="0.15">
      <c r="A124" s="308" t="s">
        <v>65</v>
      </c>
      <c r="B124" s="293"/>
      <c r="F124" s="292"/>
      <c r="J124" s="506" t="s">
        <v>1153</v>
      </c>
      <c r="K124" s="506"/>
      <c r="L124" s="506"/>
      <c r="M124" s="506"/>
      <c r="N124" s="293" t="s">
        <v>373</v>
      </c>
      <c r="R124" s="507" t="s">
        <v>1155</v>
      </c>
      <c r="S124" s="506"/>
      <c r="T124" s="506"/>
      <c r="U124" s="506"/>
      <c r="V124" s="293" t="s">
        <v>374</v>
      </c>
    </row>
    <row r="125" spans="1:26" x14ac:dyDescent="0.15">
      <c r="J125" s="506" t="s">
        <v>1154</v>
      </c>
      <c r="K125" s="506"/>
      <c r="L125" s="506"/>
      <c r="M125" s="506"/>
      <c r="N125" s="293" t="s">
        <v>374</v>
      </c>
      <c r="R125" s="507"/>
      <c r="S125" s="506"/>
      <c r="T125" s="506"/>
      <c r="U125" s="506"/>
      <c r="V125" s="293"/>
    </row>
    <row r="126" spans="1:26" x14ac:dyDescent="0.15">
      <c r="A126" s="288"/>
      <c r="B126" s="292" t="s">
        <v>1</v>
      </c>
      <c r="C126" s="292" t="s">
        <v>4</v>
      </c>
      <c r="D126" s="292" t="s">
        <v>6</v>
      </c>
      <c r="J126" s="506"/>
      <c r="K126" s="506"/>
      <c r="L126" s="506"/>
      <c r="M126" s="506"/>
      <c r="N126" s="293"/>
      <c r="R126" s="507"/>
      <c r="S126" s="506"/>
      <c r="T126" s="506"/>
      <c r="U126" s="506"/>
      <c r="V126" s="293"/>
    </row>
    <row r="127" spans="1:26" x14ac:dyDescent="0.15">
      <c r="A127" s="308" t="s">
        <v>56</v>
      </c>
      <c r="B127" s="294">
        <f>SUM(M84:M86,C92:C96,K102:K107,K113:K116)</f>
        <v>0</v>
      </c>
      <c r="C127" s="294">
        <f>SUM(N84:N86,D92:D96,L102:L107,L113:L116)</f>
        <v>0</v>
      </c>
      <c r="D127" s="294">
        <f>SUM(P84:P86,F92:F96,N102:N107,N113:N116)</f>
        <v>0</v>
      </c>
      <c r="J127" s="506"/>
      <c r="K127" s="506"/>
      <c r="L127" s="506"/>
      <c r="M127" s="506"/>
      <c r="N127" s="293"/>
      <c r="R127" s="507"/>
      <c r="S127" s="506"/>
      <c r="T127" s="506"/>
      <c r="U127" s="506"/>
      <c r="V127" s="293"/>
    </row>
    <row r="128" spans="1:26" x14ac:dyDescent="0.15">
      <c r="A128" s="308" t="s">
        <v>65</v>
      </c>
      <c r="B128" s="293"/>
      <c r="J128" s="506"/>
      <c r="K128" s="506"/>
      <c r="L128" s="506"/>
      <c r="M128" s="506"/>
      <c r="N128" s="293"/>
      <c r="R128" s="507"/>
      <c r="S128" s="506"/>
      <c r="T128" s="506"/>
      <c r="U128" s="506"/>
      <c r="V128" s="293"/>
    </row>
    <row r="129" spans="1:23" x14ac:dyDescent="0.15">
      <c r="J129" s="506"/>
      <c r="K129" s="506"/>
      <c r="L129" s="506"/>
      <c r="M129" s="506"/>
      <c r="N129" s="293"/>
      <c r="R129" s="507"/>
      <c r="S129" s="506"/>
      <c r="T129" s="506"/>
      <c r="U129" s="506"/>
      <c r="V129" s="293"/>
    </row>
    <row r="130" spans="1:23" x14ac:dyDescent="0.15">
      <c r="B130" s="292" t="s">
        <v>40</v>
      </c>
      <c r="C130" s="292" t="s">
        <v>41</v>
      </c>
    </row>
    <row r="131" spans="1:23" x14ac:dyDescent="0.15">
      <c r="A131" s="308" t="s">
        <v>39</v>
      </c>
      <c r="B131" s="291" t="e">
        <f>B127/(B123+B127)</f>
        <v>#DIV/0!</v>
      </c>
      <c r="C131" s="291" t="e">
        <f>B123/(B123+B127)</f>
        <v>#DIV/0!</v>
      </c>
      <c r="J131" s="286" t="s">
        <v>61</v>
      </c>
    </row>
    <row r="132" spans="1:23" x14ac:dyDescent="0.15">
      <c r="A132" s="308" t="s">
        <v>64</v>
      </c>
      <c r="B132" s="293"/>
      <c r="C132" s="293"/>
    </row>
    <row r="141" spans="1:23" x14ac:dyDescent="0.15">
      <c r="A141" s="503" t="s">
        <v>93</v>
      </c>
      <c r="B141" s="503"/>
      <c r="C141" s="503"/>
      <c r="D141" s="503"/>
      <c r="E141" s="503"/>
      <c r="F141" s="503"/>
      <c r="G141" s="503"/>
      <c r="H141" s="503"/>
      <c r="I141" s="503"/>
      <c r="J141" s="503"/>
      <c r="K141" s="503"/>
      <c r="L141" s="503"/>
      <c r="M141" s="503"/>
      <c r="N141" s="503"/>
      <c r="O141" s="503"/>
      <c r="P141" s="503"/>
      <c r="Q141" s="503"/>
      <c r="R141" s="503"/>
      <c r="S141" s="503"/>
      <c r="T141" s="503"/>
      <c r="U141" s="503"/>
      <c r="V141" s="503"/>
      <c r="W141" s="503"/>
    </row>
    <row r="142" spans="1:23" x14ac:dyDescent="0.15">
      <c r="A142" s="287"/>
      <c r="B142" s="287"/>
      <c r="C142" s="287"/>
      <c r="D142" s="287"/>
      <c r="E142" s="287"/>
      <c r="F142" s="287"/>
      <c r="G142" s="287"/>
      <c r="H142" s="287"/>
      <c r="I142" s="287"/>
      <c r="J142" s="287"/>
      <c r="K142" s="287"/>
      <c r="L142" s="287"/>
      <c r="M142" s="287"/>
      <c r="N142" s="287"/>
      <c r="O142" s="287"/>
      <c r="P142" s="287"/>
      <c r="Q142" s="287"/>
      <c r="R142" s="287"/>
      <c r="S142" s="287"/>
      <c r="T142" s="287"/>
      <c r="U142" s="287"/>
      <c r="V142" s="287"/>
      <c r="W142" s="287"/>
    </row>
    <row r="143" spans="1:23" x14ac:dyDescent="0.15">
      <c r="H143" s="504" t="s">
        <v>36</v>
      </c>
      <c r="I143" s="505"/>
      <c r="J143" s="505"/>
      <c r="M143" s="504" t="s">
        <v>37</v>
      </c>
      <c r="N143" s="504"/>
      <c r="O143" s="504"/>
    </row>
    <row r="144" spans="1:23" x14ac:dyDescent="0.15">
      <c r="H144" s="504" t="s">
        <v>38</v>
      </c>
      <c r="I144" s="504"/>
      <c r="J144" s="504"/>
    </row>
    <row r="145" spans="1:20" x14ac:dyDescent="0.15">
      <c r="H145" s="504"/>
      <c r="I145" s="505"/>
      <c r="J145" s="505"/>
    </row>
    <row r="146" spans="1:20" x14ac:dyDescent="0.15">
      <c r="H146" s="504"/>
      <c r="I146" s="505"/>
      <c r="J146" s="505"/>
    </row>
    <row r="147" spans="1:20" x14ac:dyDescent="0.15">
      <c r="D147" s="288" t="s">
        <v>83</v>
      </c>
      <c r="P147" s="288" t="s">
        <v>84</v>
      </c>
    </row>
    <row r="148" spans="1:20" x14ac:dyDescent="0.15">
      <c r="A148" s="292" t="s">
        <v>90</v>
      </c>
      <c r="P148" s="288" t="s">
        <v>90</v>
      </c>
      <c r="S148" s="292" t="s">
        <v>92</v>
      </c>
    </row>
    <row r="149" spans="1:20" x14ac:dyDescent="0.15">
      <c r="A149" s="308" t="s">
        <v>79</v>
      </c>
      <c r="B149" s="309" t="s">
        <v>89</v>
      </c>
      <c r="C149" s="309" t="s">
        <v>2</v>
      </c>
      <c r="D149" s="309" t="s">
        <v>3</v>
      </c>
      <c r="E149" s="309" t="s">
        <v>19</v>
      </c>
      <c r="F149" s="309" t="s">
        <v>6</v>
      </c>
      <c r="G149" s="309" t="s">
        <v>76</v>
      </c>
      <c r="H149" s="309" t="s">
        <v>10</v>
      </c>
      <c r="I149" s="309" t="s">
        <v>19</v>
      </c>
      <c r="J149" s="309" t="s">
        <v>77</v>
      </c>
      <c r="K149" s="309" t="s">
        <v>6</v>
      </c>
      <c r="L149" s="309" t="s">
        <v>14</v>
      </c>
      <c r="O149" s="309" t="s">
        <v>85</v>
      </c>
      <c r="P149" s="309" t="s">
        <v>86</v>
      </c>
      <c r="Q149" s="309" t="s">
        <v>87</v>
      </c>
      <c r="S149" s="290" t="s">
        <v>40</v>
      </c>
      <c r="T149" s="290" t="s">
        <v>41</v>
      </c>
    </row>
    <row r="150" spans="1:20" x14ac:dyDescent="0.15">
      <c r="A150" s="293" t="s">
        <v>44</v>
      </c>
      <c r="B150" s="304">
        <f>AVERAGE(B160,B170)</f>
        <v>583.5</v>
      </c>
      <c r="C150" s="304">
        <f>AVERAGE(C160,C170)</f>
        <v>402</v>
      </c>
      <c r="D150" s="310">
        <f>C150/B150</f>
        <v>0.68894601542416456</v>
      </c>
      <c r="E150" s="304">
        <f>AVERAGE(E160,E170)</f>
        <v>4654.5</v>
      </c>
      <c r="F150" s="304">
        <f t="shared" ref="F150:I150" si="117">AVERAGE(F160,F170)</f>
        <v>36</v>
      </c>
      <c r="G150" s="304">
        <f t="shared" si="117"/>
        <v>13</v>
      </c>
      <c r="H150" s="304">
        <f t="shared" si="117"/>
        <v>63</v>
      </c>
      <c r="I150" s="304">
        <f t="shared" si="117"/>
        <v>187.5</v>
      </c>
      <c r="J150" s="311">
        <f>I150/H150</f>
        <v>2.9761904761904763</v>
      </c>
      <c r="K150" s="311">
        <f>AVERAGE(J160,J170)</f>
        <v>2.877592243468893</v>
      </c>
      <c r="L150" s="294">
        <f>((E150*0.05)+(F150*4)+(G150*-1)+(I150*0.1)+(K150*6))</f>
        <v>399.74055346081337</v>
      </c>
      <c r="O150" s="310">
        <f>(B150+H150)/(B152+F152+B154+F154+B156+F156+B150+H150)</f>
        <v>0.41270347909352056</v>
      </c>
      <c r="P150" s="291">
        <f>B150/(B150+F152+F154+F156)</f>
        <v>0.50849673202614376</v>
      </c>
      <c r="Q150" s="291">
        <f>H150/(H150+B152+B154+B156)</f>
        <v>0.15035799522673032</v>
      </c>
      <c r="S150" s="291">
        <f>(H150+B152+B154+B156)/(H150+B152+B154+B156+B150)</f>
        <v>0.41795511221945136</v>
      </c>
      <c r="T150" s="291">
        <f>B150/(B150+H150+B152+B154+B156)</f>
        <v>0.58204488778054864</v>
      </c>
    </row>
    <row r="151" spans="1:20" x14ac:dyDescent="0.15">
      <c r="A151" s="308" t="s">
        <v>80</v>
      </c>
      <c r="B151" s="309" t="s">
        <v>10</v>
      </c>
      <c r="C151" s="309" t="s">
        <v>19</v>
      </c>
      <c r="D151" s="309" t="s">
        <v>77</v>
      </c>
      <c r="E151" s="309" t="s">
        <v>6</v>
      </c>
      <c r="F151" s="309" t="s">
        <v>17</v>
      </c>
      <c r="G151" s="309" t="s">
        <v>18</v>
      </c>
      <c r="H151" s="309" t="s">
        <v>19</v>
      </c>
      <c r="I151" s="309" t="s">
        <v>78</v>
      </c>
      <c r="J151" s="309" t="s">
        <v>6</v>
      </c>
      <c r="K151" s="309" t="s">
        <v>14</v>
      </c>
      <c r="L151" s="304" t="s">
        <v>91</v>
      </c>
      <c r="O151" s="290" t="s">
        <v>85</v>
      </c>
      <c r="P151" s="290" t="s">
        <v>87</v>
      </c>
      <c r="Q151" s="290" t="s">
        <v>88</v>
      </c>
    </row>
    <row r="152" spans="1:20" x14ac:dyDescent="0.15">
      <c r="A152" s="293" t="s">
        <v>44</v>
      </c>
      <c r="B152" s="304">
        <f>AVERAGE(B162,B172)</f>
        <v>346</v>
      </c>
      <c r="C152" s="304">
        <f>AVERAGE(C162,C172)</f>
        <v>1412.5</v>
      </c>
      <c r="D152" s="311">
        <f>C152/B152</f>
        <v>4.0823699421965314</v>
      </c>
      <c r="E152" s="304">
        <f>AVERAGE(E162,E172)</f>
        <v>11.5</v>
      </c>
      <c r="F152" s="304">
        <f t="shared" ref="F152:H152" si="118">AVERAGE(F162,F172)</f>
        <v>115.5</v>
      </c>
      <c r="G152" s="304">
        <f t="shared" si="118"/>
        <v>94</v>
      </c>
      <c r="H152" s="304">
        <f t="shared" si="118"/>
        <v>735.5</v>
      </c>
      <c r="I152" s="311">
        <f>H152/G152</f>
        <v>7.8244680851063828</v>
      </c>
      <c r="J152" s="304">
        <f>AVERAGE(J162,J172)</f>
        <v>6.5</v>
      </c>
      <c r="K152" s="294">
        <f>(C152*0.1)+(E152*6)+(H152*0.1)+(J152*6)</f>
        <v>322.8</v>
      </c>
      <c r="L152" s="294">
        <f>(C152*0.1)+(E152*6)+(G152*1)+(H152*0.1)+(J152*6)</f>
        <v>416.8</v>
      </c>
      <c r="O152" s="310">
        <f>(B152+F152)/(B152+F152+B154+F154+B156+F156+B150+H150)</f>
        <v>0.29460580912863071</v>
      </c>
      <c r="P152" s="291">
        <f>B152/(H150+B152+B154+B156)</f>
        <v>0.82577565632458239</v>
      </c>
      <c r="Q152" s="291">
        <f>F152/(F152+F154+F156)</f>
        <v>0.2047872340425532</v>
      </c>
    </row>
    <row r="153" spans="1:20" x14ac:dyDescent="0.15">
      <c r="A153" s="308" t="s">
        <v>81</v>
      </c>
      <c r="B153" s="309" t="s">
        <v>10</v>
      </c>
      <c r="C153" s="309" t="s">
        <v>19</v>
      </c>
      <c r="D153" s="309" t="s">
        <v>77</v>
      </c>
      <c r="E153" s="309" t="s">
        <v>6</v>
      </c>
      <c r="F153" s="309" t="s">
        <v>17</v>
      </c>
      <c r="G153" s="309" t="s">
        <v>18</v>
      </c>
      <c r="H153" s="309" t="s">
        <v>19</v>
      </c>
      <c r="I153" s="309" t="s">
        <v>78</v>
      </c>
      <c r="J153" s="309" t="s">
        <v>6</v>
      </c>
      <c r="K153" s="309" t="s">
        <v>14</v>
      </c>
      <c r="L153" s="304" t="s">
        <v>91</v>
      </c>
      <c r="O153" s="290" t="s">
        <v>85</v>
      </c>
      <c r="P153" s="290" t="s">
        <v>87</v>
      </c>
      <c r="Q153" s="290" t="s">
        <v>88</v>
      </c>
    </row>
    <row r="154" spans="1:20" x14ac:dyDescent="0.15">
      <c r="A154" s="293" t="s">
        <v>44</v>
      </c>
      <c r="B154" s="304">
        <f>AVERAGE(B164,B174)</f>
        <v>10</v>
      </c>
      <c r="C154" s="304">
        <f>AVERAGE(C164,C174)</f>
        <v>40</v>
      </c>
      <c r="D154" s="304">
        <f>C154/B154</f>
        <v>4</v>
      </c>
      <c r="E154" s="304">
        <f>AVERAGE(E164,E174)</f>
        <v>0</v>
      </c>
      <c r="F154" s="304">
        <f t="shared" ref="F154:H154" si="119">AVERAGE(F164,F174)</f>
        <v>365</v>
      </c>
      <c r="G154" s="304">
        <f t="shared" si="119"/>
        <v>240</v>
      </c>
      <c r="H154" s="304">
        <f t="shared" si="119"/>
        <v>3373</v>
      </c>
      <c r="I154" s="311">
        <f>H154/G154</f>
        <v>14.054166666666667</v>
      </c>
      <c r="J154" s="304">
        <f>AVERAGE(J164,J174)</f>
        <v>25.5</v>
      </c>
      <c r="K154" s="294">
        <f>(C154*0.1)+(E154*6)+(H154*0.1)+(J154*6)</f>
        <v>494.3</v>
      </c>
      <c r="L154" s="294">
        <f>(C154*0.1)+(E154*6)+(G154*1)+(H154*0.1)+(J154*6)</f>
        <v>734.3</v>
      </c>
      <c r="O154" s="310">
        <f>(B154+F154)/(B152+F152+B154+F154+B156+F156+B150+H150)</f>
        <v>0.23938716884774977</v>
      </c>
      <c r="P154" s="291">
        <f>B154/(B152+H150+B154+B156)</f>
        <v>2.386634844868735E-2</v>
      </c>
      <c r="Q154" s="291">
        <f>F154/(F154+F152+F156)</f>
        <v>0.6471631205673759</v>
      </c>
    </row>
    <row r="155" spans="1:20" x14ac:dyDescent="0.15">
      <c r="A155" s="308" t="s">
        <v>82</v>
      </c>
      <c r="B155" s="309" t="s">
        <v>10</v>
      </c>
      <c r="C155" s="309" t="s">
        <v>19</v>
      </c>
      <c r="D155" s="309" t="s">
        <v>77</v>
      </c>
      <c r="E155" s="309" t="s">
        <v>6</v>
      </c>
      <c r="F155" s="309" t="s">
        <v>17</v>
      </c>
      <c r="G155" s="309" t="s">
        <v>18</v>
      </c>
      <c r="H155" s="309" t="s">
        <v>19</v>
      </c>
      <c r="I155" s="309" t="s">
        <v>78</v>
      </c>
      <c r="J155" s="309" t="s">
        <v>6</v>
      </c>
      <c r="K155" s="309" t="s">
        <v>14</v>
      </c>
      <c r="L155" s="304" t="s">
        <v>91</v>
      </c>
      <c r="O155" s="290" t="s">
        <v>85</v>
      </c>
      <c r="P155" s="290" t="s">
        <v>87</v>
      </c>
      <c r="Q155" s="290" t="s">
        <v>88</v>
      </c>
    </row>
    <row r="156" spans="1:20" x14ac:dyDescent="0.15">
      <c r="A156" s="293" t="s">
        <v>44</v>
      </c>
      <c r="B156" s="304">
        <f>AVERAGE(B176,B166)</f>
        <v>0</v>
      </c>
      <c r="C156" s="304">
        <f>AVERAGE(C176,C166)</f>
        <v>0</v>
      </c>
      <c r="D156" s="304" t="e">
        <f>C156/B156</f>
        <v>#DIV/0!</v>
      </c>
      <c r="E156" s="304">
        <f>AVERAGE(E166,E176)</f>
        <v>0</v>
      </c>
      <c r="F156" s="304">
        <f t="shared" ref="F156:H156" si="120">AVERAGE(F166,F176)</f>
        <v>83.5</v>
      </c>
      <c r="G156" s="304">
        <f t="shared" si="120"/>
        <v>69</v>
      </c>
      <c r="H156" s="304">
        <f t="shared" si="120"/>
        <v>585.5</v>
      </c>
      <c r="I156" s="311">
        <f>H156/G156</f>
        <v>8.4855072463768124</v>
      </c>
      <c r="J156" s="304">
        <f>AVERAGE(J166,J176)</f>
        <v>4</v>
      </c>
      <c r="K156" s="294">
        <f>(C156*0.1)+(E156*6)+(H156*0.1)+(J156*6)</f>
        <v>82.550000000000011</v>
      </c>
      <c r="L156" s="294">
        <f>(C156*0.1)+(E156*6)+(G156*1)+(H156*0.1)+(J156*6)</f>
        <v>151.55000000000001</v>
      </c>
      <c r="O156" s="310">
        <f>(B156+F156)/(B152+F152+B154+F154+B156+F156+B150+H150)</f>
        <v>5.3303542930098945E-2</v>
      </c>
      <c r="P156" s="306">
        <f>B156/(B156+B154+B152+H150)</f>
        <v>0</v>
      </c>
      <c r="Q156" s="291">
        <f>F156/(F156+F154+F152)</f>
        <v>0.14804964539007093</v>
      </c>
    </row>
    <row r="157" spans="1:20" x14ac:dyDescent="0.15">
      <c r="B157" s="312"/>
      <c r="C157" s="312"/>
      <c r="D157" s="312"/>
      <c r="E157" s="312"/>
      <c r="F157" s="312"/>
      <c r="G157" s="312"/>
      <c r="H157" s="312"/>
      <c r="I157" s="312"/>
      <c r="J157" s="312"/>
      <c r="K157" s="312"/>
      <c r="L157" s="313"/>
      <c r="P157" s="288"/>
    </row>
    <row r="158" spans="1:20" x14ac:dyDescent="0.15">
      <c r="A158" s="292">
        <v>2022</v>
      </c>
      <c r="P158" s="288">
        <v>2022</v>
      </c>
      <c r="S158" s="292" t="s">
        <v>92</v>
      </c>
    </row>
    <row r="159" spans="1:20" x14ac:dyDescent="0.15">
      <c r="A159" s="308" t="s">
        <v>79</v>
      </c>
      <c r="B159" s="309" t="s">
        <v>89</v>
      </c>
      <c r="C159" s="309" t="s">
        <v>2</v>
      </c>
      <c r="D159" s="309" t="s">
        <v>3</v>
      </c>
      <c r="E159" s="309" t="s">
        <v>19</v>
      </c>
      <c r="F159" s="309" t="s">
        <v>6</v>
      </c>
      <c r="G159" s="309" t="s">
        <v>76</v>
      </c>
      <c r="H159" s="309" t="s">
        <v>10</v>
      </c>
      <c r="I159" s="309" t="s">
        <v>19</v>
      </c>
      <c r="J159" s="309" t="s">
        <v>77</v>
      </c>
      <c r="K159" s="309" t="s">
        <v>6</v>
      </c>
      <c r="L159" s="309" t="s">
        <v>14</v>
      </c>
      <c r="O159" s="309" t="s">
        <v>85</v>
      </c>
      <c r="P159" s="309" t="s">
        <v>86</v>
      </c>
      <c r="Q159" s="309" t="s">
        <v>87</v>
      </c>
      <c r="S159" s="290" t="s">
        <v>40</v>
      </c>
      <c r="T159" s="290" t="s">
        <v>41</v>
      </c>
    </row>
    <row r="160" spans="1:20" x14ac:dyDescent="0.15">
      <c r="A160" s="293" t="s">
        <v>44</v>
      </c>
      <c r="B160" s="304">
        <v>613</v>
      </c>
      <c r="C160" s="304">
        <v>421</v>
      </c>
      <c r="D160" s="310">
        <f>C160/B160</f>
        <v>0.68678629690048942</v>
      </c>
      <c r="E160" s="304">
        <v>4549</v>
      </c>
      <c r="F160" s="304">
        <v>36</v>
      </c>
      <c r="G160" s="304">
        <v>12</v>
      </c>
      <c r="H160" s="304">
        <v>79</v>
      </c>
      <c r="I160" s="304">
        <v>258</v>
      </c>
      <c r="J160" s="311">
        <f>I160/H160</f>
        <v>3.2658227848101267</v>
      </c>
      <c r="K160" s="304">
        <v>5</v>
      </c>
      <c r="L160" s="294">
        <f>((E160*0.05)+(F160*4)+(G160*-1)+(I160*0.1)+(K160*6))</f>
        <v>415.25000000000006</v>
      </c>
      <c r="O160" s="310">
        <f>(B160+H160)/(B162+F162+B164+F164+B166+F166+B160+H160)</f>
        <v>0.43169058016219586</v>
      </c>
      <c r="P160" s="291">
        <f>B160/(B160+F162+F164+F166)</f>
        <v>0.51040799333888431</v>
      </c>
      <c r="Q160" s="291">
        <f>H160/(H160+B162+B164+B166)</f>
        <v>0.19651741293532338</v>
      </c>
      <c r="S160" s="291">
        <f>(H160+B162+B164+B166)/(H160+B162+B164+B166+B160)</f>
        <v>0.39605911330049259</v>
      </c>
      <c r="T160" s="291">
        <f>B160/(B160+H160+B162+B164+B166)</f>
        <v>0.60394088669950741</v>
      </c>
    </row>
    <row r="161" spans="1:20" x14ac:dyDescent="0.15">
      <c r="A161" s="308" t="s">
        <v>80</v>
      </c>
      <c r="B161" s="309" t="s">
        <v>10</v>
      </c>
      <c r="C161" s="309" t="s">
        <v>19</v>
      </c>
      <c r="D161" s="309" t="s">
        <v>77</v>
      </c>
      <c r="E161" s="309" t="s">
        <v>6</v>
      </c>
      <c r="F161" s="309" t="s">
        <v>17</v>
      </c>
      <c r="G161" s="309" t="s">
        <v>18</v>
      </c>
      <c r="H161" s="309" t="s">
        <v>19</v>
      </c>
      <c r="I161" s="309" t="s">
        <v>78</v>
      </c>
      <c r="J161" s="309" t="s">
        <v>6</v>
      </c>
      <c r="K161" s="309" t="s">
        <v>14</v>
      </c>
      <c r="L161" s="309" t="s">
        <v>91</v>
      </c>
      <c r="O161" s="290" t="s">
        <v>85</v>
      </c>
      <c r="P161" s="290" t="s">
        <v>87</v>
      </c>
      <c r="Q161" s="290" t="s">
        <v>88</v>
      </c>
    </row>
    <row r="162" spans="1:20" x14ac:dyDescent="0.15">
      <c r="A162" s="293" t="s">
        <v>44</v>
      </c>
      <c r="B162" s="304">
        <v>313</v>
      </c>
      <c r="C162" s="304">
        <v>1250</v>
      </c>
      <c r="D162" s="311">
        <f>C162/B162</f>
        <v>3.9936102236421727</v>
      </c>
      <c r="E162" s="304">
        <v>9</v>
      </c>
      <c r="F162" s="304">
        <v>133</v>
      </c>
      <c r="G162" s="304">
        <v>103</v>
      </c>
      <c r="H162" s="304">
        <v>806</v>
      </c>
      <c r="I162" s="311">
        <f>H162/G162</f>
        <v>7.825242718446602</v>
      </c>
      <c r="J162" s="304">
        <v>7</v>
      </c>
      <c r="K162" s="294">
        <f>(C162*0.1)+(E162*6)+(H162*0.1)+(J162*6)</f>
        <v>301.60000000000002</v>
      </c>
      <c r="L162" s="294">
        <f>(C162*0.1)+(E162*6)+(G162*1)+(H162*0.1)+(J162*6)</f>
        <v>404.6</v>
      </c>
      <c r="O162" s="310">
        <f>(B162+F162)/(B162+F162+B164+F164+B166+F166+B160+H160)</f>
        <v>0.27822832189644414</v>
      </c>
      <c r="P162" s="291">
        <f>B162/(H160+B162+B164+B166)</f>
        <v>0.77860696517412931</v>
      </c>
      <c r="Q162" s="291">
        <f>F162/(F162+F164+F166)</f>
        <v>0.22619047619047619</v>
      </c>
    </row>
    <row r="163" spans="1:20" x14ac:dyDescent="0.15">
      <c r="A163" s="308" t="s">
        <v>81</v>
      </c>
      <c r="B163" s="309" t="s">
        <v>10</v>
      </c>
      <c r="C163" s="309" t="s">
        <v>19</v>
      </c>
      <c r="D163" s="309" t="s">
        <v>77</v>
      </c>
      <c r="E163" s="309" t="s">
        <v>6</v>
      </c>
      <c r="F163" s="309" t="s">
        <v>17</v>
      </c>
      <c r="G163" s="309" t="s">
        <v>18</v>
      </c>
      <c r="H163" s="309" t="s">
        <v>19</v>
      </c>
      <c r="I163" s="309" t="s">
        <v>78</v>
      </c>
      <c r="J163" s="309" t="s">
        <v>6</v>
      </c>
      <c r="K163" s="309" t="s">
        <v>14</v>
      </c>
      <c r="L163" s="309" t="s">
        <v>91</v>
      </c>
      <c r="O163" s="290" t="s">
        <v>85</v>
      </c>
      <c r="P163" s="290" t="s">
        <v>87</v>
      </c>
      <c r="Q163" s="290" t="s">
        <v>88</v>
      </c>
    </row>
    <row r="164" spans="1:20" x14ac:dyDescent="0.15">
      <c r="A164" s="293" t="s">
        <v>44</v>
      </c>
      <c r="B164" s="304">
        <v>10</v>
      </c>
      <c r="C164" s="304">
        <v>34</v>
      </c>
      <c r="D164" s="304">
        <f>C164/B164</f>
        <v>3.4</v>
      </c>
      <c r="E164" s="304">
        <v>0</v>
      </c>
      <c r="F164" s="304">
        <v>371</v>
      </c>
      <c r="G164" s="304">
        <v>244</v>
      </c>
      <c r="H164" s="304">
        <v>3195</v>
      </c>
      <c r="I164" s="311">
        <f>H164/G164</f>
        <v>13.094262295081966</v>
      </c>
      <c r="J164" s="304">
        <v>26</v>
      </c>
      <c r="K164" s="294">
        <f>(C164*0.1)+(E164*6)+(H164*0.1)+(J164*6)</f>
        <v>478.9</v>
      </c>
      <c r="L164" s="294">
        <f>(C164*0.1)+(E164*6)+(G164*1)+(H164*0.1)+(J164*6)</f>
        <v>722.9</v>
      </c>
      <c r="O164" s="310">
        <f>(B164+F164)/(B162+F162+B164+F164+B166+F166+B160+H160)</f>
        <v>0.23767935121646913</v>
      </c>
      <c r="P164" s="291">
        <f>B164/(B162+H160+B164+B166)</f>
        <v>2.4875621890547265E-2</v>
      </c>
      <c r="Q164" s="291">
        <f>F164/(F164+F162+F166)</f>
        <v>0.63095238095238093</v>
      </c>
    </row>
    <row r="165" spans="1:20" x14ac:dyDescent="0.15">
      <c r="A165" s="308" t="s">
        <v>82</v>
      </c>
      <c r="B165" s="309" t="s">
        <v>10</v>
      </c>
      <c r="C165" s="309" t="s">
        <v>19</v>
      </c>
      <c r="D165" s="309" t="s">
        <v>77</v>
      </c>
      <c r="E165" s="309" t="s">
        <v>6</v>
      </c>
      <c r="F165" s="309" t="s">
        <v>17</v>
      </c>
      <c r="G165" s="309" t="s">
        <v>18</v>
      </c>
      <c r="H165" s="309" t="s">
        <v>19</v>
      </c>
      <c r="I165" s="309" t="s">
        <v>78</v>
      </c>
      <c r="J165" s="309" t="s">
        <v>6</v>
      </c>
      <c r="K165" s="309" t="s">
        <v>14</v>
      </c>
      <c r="L165" s="309" t="s">
        <v>91</v>
      </c>
      <c r="O165" s="290" t="s">
        <v>85</v>
      </c>
      <c r="P165" s="290" t="s">
        <v>87</v>
      </c>
      <c r="Q165" s="290" t="s">
        <v>88</v>
      </c>
    </row>
    <row r="166" spans="1:20" x14ac:dyDescent="0.15">
      <c r="A166" s="293" t="s">
        <v>44</v>
      </c>
      <c r="B166" s="304">
        <v>0</v>
      </c>
      <c r="C166" s="304">
        <v>0</v>
      </c>
      <c r="D166" s="304" t="e">
        <f>C166/B166</f>
        <v>#DIV/0!</v>
      </c>
      <c r="E166" s="304">
        <v>0</v>
      </c>
      <c r="F166" s="304">
        <v>84</v>
      </c>
      <c r="G166" s="304">
        <v>75</v>
      </c>
      <c r="H166" s="304">
        <v>581</v>
      </c>
      <c r="I166" s="311">
        <f>H166/G166</f>
        <v>7.746666666666667</v>
      </c>
      <c r="J166" s="304">
        <v>3</v>
      </c>
      <c r="K166" s="294">
        <f>(C166*0.1)+(E166*6)+(H166*0.1)+(J166*6)</f>
        <v>76.099999999999994</v>
      </c>
      <c r="L166" s="294">
        <f>(C166*0.1)+(E166*6)+(G166*1)+(H166*0.1)+(J166*6)</f>
        <v>151.1</v>
      </c>
      <c r="O166" s="310">
        <f>(B166+F166)/(B162+F162+B164+F164+B166+F166+B160+H160)</f>
        <v>5.2401746724890827E-2</v>
      </c>
      <c r="P166" s="306">
        <f>B166/(B166+B164+B162+H160)</f>
        <v>0</v>
      </c>
      <c r="Q166" s="291">
        <f>F166/(F166+F164+F162)</f>
        <v>0.14285714285714285</v>
      </c>
    </row>
    <row r="168" spans="1:20" x14ac:dyDescent="0.15">
      <c r="A168" s="292">
        <v>2021</v>
      </c>
      <c r="P168" s="288">
        <v>2021</v>
      </c>
      <c r="S168" s="292" t="s">
        <v>92</v>
      </c>
    </row>
    <row r="169" spans="1:20" x14ac:dyDescent="0.15">
      <c r="A169" s="308" t="s">
        <v>79</v>
      </c>
      <c r="B169" s="309" t="s">
        <v>89</v>
      </c>
      <c r="C169" s="309" t="s">
        <v>2</v>
      </c>
      <c r="D169" s="309" t="s">
        <v>3</v>
      </c>
      <c r="E169" s="309" t="s">
        <v>19</v>
      </c>
      <c r="F169" s="309" t="s">
        <v>6</v>
      </c>
      <c r="G169" s="309" t="s">
        <v>76</v>
      </c>
      <c r="H169" s="309" t="s">
        <v>10</v>
      </c>
      <c r="I169" s="309" t="s">
        <v>19</v>
      </c>
      <c r="J169" s="309" t="s">
        <v>77</v>
      </c>
      <c r="K169" s="309" t="s">
        <v>6</v>
      </c>
      <c r="L169" s="309" t="s">
        <v>14</v>
      </c>
      <c r="O169" s="309" t="s">
        <v>85</v>
      </c>
      <c r="P169" s="309" t="s">
        <v>86</v>
      </c>
      <c r="Q169" s="309" t="s">
        <v>87</v>
      </c>
      <c r="S169" s="290" t="s">
        <v>40</v>
      </c>
      <c r="T169" s="290" t="s">
        <v>41</v>
      </c>
    </row>
    <row r="170" spans="1:20" x14ac:dyDescent="0.15">
      <c r="A170" s="293" t="s">
        <v>44</v>
      </c>
      <c r="B170" s="304">
        <v>554</v>
      </c>
      <c r="C170" s="304">
        <v>383</v>
      </c>
      <c r="D170" s="310">
        <f>C170/B170</f>
        <v>0.69133574007220222</v>
      </c>
      <c r="E170" s="304">
        <v>4760</v>
      </c>
      <c r="F170" s="304">
        <v>36</v>
      </c>
      <c r="G170" s="304">
        <v>14</v>
      </c>
      <c r="H170" s="304">
        <v>47</v>
      </c>
      <c r="I170" s="304">
        <v>117</v>
      </c>
      <c r="J170" s="304">
        <f>I170/H170</f>
        <v>2.4893617021276597</v>
      </c>
      <c r="K170" s="304">
        <v>2</v>
      </c>
      <c r="L170" s="294">
        <f>((E170*0.05)+(F170*4)+(G170*-1)+(I170*0.1)+(K170*6))</f>
        <v>391.7</v>
      </c>
      <c r="O170" s="310">
        <f>(B170+H170)/(B172+F172+B174+F174+B176+F176+B170+H170)</f>
        <v>0.39281045751633986</v>
      </c>
      <c r="P170" s="291">
        <f>B170/(B170+F172+F174+F176)</f>
        <v>0.50639853747714803</v>
      </c>
      <c r="Q170" s="291">
        <f>H170/(H170+B172+B174+B176)</f>
        <v>0.10779816513761468</v>
      </c>
      <c r="S170" s="291">
        <f>(H170+B172+B174+B176)/(H170+B172+B174+B176+B170)</f>
        <v>0.44040404040404041</v>
      </c>
      <c r="T170" s="291">
        <f>B170/(B170+H170+B172+B174+B176)</f>
        <v>0.55959595959595965</v>
      </c>
    </row>
    <row r="171" spans="1:20" x14ac:dyDescent="0.15">
      <c r="A171" s="308" t="s">
        <v>80</v>
      </c>
      <c r="B171" s="309" t="s">
        <v>10</v>
      </c>
      <c r="C171" s="309" t="s">
        <v>19</v>
      </c>
      <c r="D171" s="309" t="s">
        <v>77</v>
      </c>
      <c r="E171" s="309" t="s">
        <v>6</v>
      </c>
      <c r="F171" s="309" t="s">
        <v>17</v>
      </c>
      <c r="G171" s="309" t="s">
        <v>18</v>
      </c>
      <c r="H171" s="309" t="s">
        <v>19</v>
      </c>
      <c r="I171" s="309" t="s">
        <v>78</v>
      </c>
      <c r="J171" s="309" t="s">
        <v>6</v>
      </c>
      <c r="K171" s="309" t="s">
        <v>14</v>
      </c>
      <c r="L171" s="309" t="s">
        <v>91</v>
      </c>
      <c r="O171" s="290" t="s">
        <v>85</v>
      </c>
      <c r="P171" s="290" t="s">
        <v>87</v>
      </c>
      <c r="Q171" s="290" t="s">
        <v>88</v>
      </c>
    </row>
    <row r="172" spans="1:20" x14ac:dyDescent="0.15">
      <c r="A172" s="293" t="s">
        <v>44</v>
      </c>
      <c r="B172" s="304">
        <v>379</v>
      </c>
      <c r="C172" s="304">
        <v>1575</v>
      </c>
      <c r="D172" s="311">
        <f>C172/B172</f>
        <v>4.155672823218997</v>
      </c>
      <c r="E172" s="304">
        <v>14</v>
      </c>
      <c r="F172" s="304">
        <v>98</v>
      </c>
      <c r="G172" s="304">
        <v>85</v>
      </c>
      <c r="H172" s="304">
        <v>665</v>
      </c>
      <c r="I172" s="311">
        <f>H172/G172</f>
        <v>7.8235294117647056</v>
      </c>
      <c r="J172" s="304">
        <v>6</v>
      </c>
      <c r="K172" s="294">
        <f>(C172*0.1)+(E172*6)+(H172*0.1)+(J172*6)</f>
        <v>344</v>
      </c>
      <c r="L172" s="294">
        <f>(C172*0.1)+(E172*6)+(G172*1)+(H172*0.1)+(J172*6)</f>
        <v>429</v>
      </c>
      <c r="O172" s="310">
        <f>(B172+F172)/(B172+F172+B174+F174+B176+F176+B170+H170)</f>
        <v>0.31176470588235294</v>
      </c>
      <c r="P172" s="291">
        <f>B172/(H170+B172+B174+B176)</f>
        <v>0.86926605504587151</v>
      </c>
      <c r="Q172" s="291">
        <f>F172/(F172+F174+F176)</f>
        <v>0.18148148148148149</v>
      </c>
    </row>
    <row r="173" spans="1:20" x14ac:dyDescent="0.15">
      <c r="A173" s="308" t="s">
        <v>81</v>
      </c>
      <c r="B173" s="309" t="s">
        <v>10</v>
      </c>
      <c r="C173" s="309" t="s">
        <v>19</v>
      </c>
      <c r="D173" s="309" t="s">
        <v>77</v>
      </c>
      <c r="E173" s="309" t="s">
        <v>6</v>
      </c>
      <c r="F173" s="309" t="s">
        <v>17</v>
      </c>
      <c r="G173" s="309" t="s">
        <v>18</v>
      </c>
      <c r="H173" s="309" t="s">
        <v>19</v>
      </c>
      <c r="I173" s="309" t="s">
        <v>78</v>
      </c>
      <c r="J173" s="309" t="s">
        <v>6</v>
      </c>
      <c r="K173" s="309" t="s">
        <v>14</v>
      </c>
      <c r="L173" s="309" t="s">
        <v>91</v>
      </c>
      <c r="O173" s="290" t="s">
        <v>85</v>
      </c>
      <c r="P173" s="290" t="s">
        <v>87</v>
      </c>
      <c r="Q173" s="290" t="s">
        <v>88</v>
      </c>
    </row>
    <row r="174" spans="1:20" x14ac:dyDescent="0.15">
      <c r="A174" s="293" t="s">
        <v>44</v>
      </c>
      <c r="B174" s="304">
        <v>10</v>
      </c>
      <c r="C174" s="304">
        <v>46</v>
      </c>
      <c r="D174" s="311">
        <f>C174/B174</f>
        <v>4.5999999999999996</v>
      </c>
      <c r="E174" s="304">
        <v>0</v>
      </c>
      <c r="F174" s="304">
        <v>359</v>
      </c>
      <c r="G174" s="304">
        <v>236</v>
      </c>
      <c r="H174" s="304">
        <v>3551</v>
      </c>
      <c r="I174" s="311">
        <f>H174/G174</f>
        <v>15.046610169491526</v>
      </c>
      <c r="J174" s="304">
        <v>25</v>
      </c>
      <c r="K174" s="294">
        <f>(C174*0.1)+(E174*6)+(H174*0.1)+(J174*6)</f>
        <v>509.70000000000005</v>
      </c>
      <c r="L174" s="294">
        <f>(C174*0.1)+(E174*6)+(G174*1)+(H174*0.1)+(J174*6)</f>
        <v>745.7</v>
      </c>
      <c r="O174" s="310">
        <f>(B174+F174)/(B172+F172+B174+F174+B176+F176+B170+H170)</f>
        <v>0.2411764705882353</v>
      </c>
      <c r="P174" s="291">
        <f>B174/(B172+H170+B174+B176)</f>
        <v>2.2935779816513763E-2</v>
      </c>
      <c r="Q174" s="291">
        <f>F174/(F174+F172+F176)</f>
        <v>0.66481481481481486</v>
      </c>
    </row>
    <row r="175" spans="1:20" x14ac:dyDescent="0.15">
      <c r="A175" s="308" t="s">
        <v>82</v>
      </c>
      <c r="B175" s="309" t="s">
        <v>10</v>
      </c>
      <c r="C175" s="309" t="s">
        <v>19</v>
      </c>
      <c r="D175" s="309" t="s">
        <v>77</v>
      </c>
      <c r="E175" s="309" t="s">
        <v>6</v>
      </c>
      <c r="F175" s="309" t="s">
        <v>17</v>
      </c>
      <c r="G175" s="309" t="s">
        <v>18</v>
      </c>
      <c r="H175" s="309" t="s">
        <v>19</v>
      </c>
      <c r="I175" s="309" t="s">
        <v>78</v>
      </c>
      <c r="J175" s="309" t="s">
        <v>6</v>
      </c>
      <c r="K175" s="309" t="s">
        <v>14</v>
      </c>
      <c r="L175" s="309" t="s">
        <v>91</v>
      </c>
      <c r="O175" s="290" t="s">
        <v>85</v>
      </c>
      <c r="P175" s="290" t="s">
        <v>87</v>
      </c>
      <c r="Q175" s="290" t="s">
        <v>88</v>
      </c>
    </row>
    <row r="176" spans="1:20" x14ac:dyDescent="0.15">
      <c r="A176" s="293" t="s">
        <v>44</v>
      </c>
      <c r="B176" s="304">
        <v>0</v>
      </c>
      <c r="C176" s="304">
        <v>0</v>
      </c>
      <c r="D176" s="304" t="e">
        <f>C176/B176</f>
        <v>#DIV/0!</v>
      </c>
      <c r="E176" s="304">
        <v>0</v>
      </c>
      <c r="F176" s="304">
        <v>83</v>
      </c>
      <c r="G176" s="304">
        <v>63</v>
      </c>
      <c r="H176" s="304">
        <v>590</v>
      </c>
      <c r="I176" s="311">
        <f>H176/G176</f>
        <v>9.3650793650793656</v>
      </c>
      <c r="J176" s="304">
        <v>5</v>
      </c>
      <c r="K176" s="294">
        <f>(C176*0.1)+(E176*6)+(H176*0.1)+(J176*6)</f>
        <v>89</v>
      </c>
      <c r="L176" s="294">
        <f>(C176*0.1)+(E176*6)+(G176*1)+(H176*0.1)+(J176*6)</f>
        <v>152</v>
      </c>
      <c r="O176" s="310">
        <f>(B176+F176)/(B172+F172+B174+F174+B176+F176+B170+H170)</f>
        <v>5.4248366013071897E-2</v>
      </c>
      <c r="P176" s="306">
        <f>B176/(B176+B174+B172+H170)</f>
        <v>0</v>
      </c>
      <c r="Q176" s="291">
        <f>F176/(F176+F174+F172)</f>
        <v>0.1537037037037037</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1F8ECD2A-A074-486F-A381-3077D87272AE}"/>
    <hyperlink ref="H6:J6" location="ARI!A110" display="RSP Projections: Year 2" xr:uid="{E2C224C5-3C32-40F2-B7F4-8C0813734723}"/>
    <hyperlink ref="M5:O5" location="ARI!AX11" display="Adjustable Projections: Year 1" xr:uid="{B52BFA9F-114D-4FE2-8AD4-5B52BBD11870}"/>
    <hyperlink ref="AJ5" location="ARI!C9" display="RSP Projections: Year 1" xr:uid="{C806BDCE-29BD-40E9-A17C-7E02CF639270}"/>
    <hyperlink ref="AJ6" location="ARI!A90" display="RSP Projections: Year 2" xr:uid="{03F0207D-73F3-4E96-8F09-526605237261}"/>
    <hyperlink ref="AJ6:AL6" location="ARI!A110" display="RSP Projections: Year 2" xr:uid="{2C73D42C-2A1C-4E44-8632-4066CAD81728}"/>
    <hyperlink ref="AO5:AQ5" location="ARI!AX11" display="Adjustable Projections: Year 1" xr:uid="{5CE76323-00DC-4B8D-9798-191BD78FA68F}"/>
    <hyperlink ref="H5" location="ARI!C9" display="RSP Projections: Year 1" xr:uid="{F3CEFC52-AA0A-48ED-8804-AFB92ED83832}"/>
    <hyperlink ref="H76" location="ARI!A90" display="RSP Projections: Year 2" xr:uid="{920F24D4-D4BB-42F2-89A8-9B901EB297E0}"/>
    <hyperlink ref="H76:J76" location="ARI!A110" display="RSP Projections: Year 2" xr:uid="{D9FB4CB6-CEE6-46F7-AC8B-54DAEA287437}"/>
    <hyperlink ref="M75:O75" location="ARI!AX11" display="Adjustable Projections: Year 1" xr:uid="{82D15A8D-8200-49BF-987C-EEDF12D47BB0}"/>
    <hyperlink ref="H75" location="ARI!C9" display="RSP Projections: Year 1" xr:uid="{0430B1C6-B6F7-4110-9E82-7C1602AE719F}"/>
    <hyperlink ref="M143:O143" location="ARI!AX11" display="Adjustable Projections: Year 1" xr:uid="{41A86D8C-95EA-4BA1-B634-4C5FD3D58E59}"/>
    <hyperlink ref="H144:J144" location="ARI!A110" display="RSP Projections: Year 2" xr:uid="{5B78AE53-FE3B-48D1-832A-90B3155597E8}"/>
    <hyperlink ref="H144" location="ARI!A90" display="RSP Projections: Year 2" xr:uid="{24AD7763-1856-466D-83BF-0F887309115E}"/>
    <hyperlink ref="H143" location="ARI!C9" display="RSP Projections: Year 1" xr:uid="{67F80F1D-914B-4710-BC3C-560E31BB3CBB}"/>
    <hyperlink ref="M6" location="ARI!A170" display="Past Run/Pass Performances" xr:uid="{840055A7-6E56-4C66-BF89-253E700B2D1F}"/>
    <hyperlink ref="M76" location="ARI!A170" display="Past Run/Pass Performances" xr:uid="{D995C8B2-0533-42A5-B3D9-08A23CCA1A14}"/>
  </hyperlinks>
  <pageMargins left="0" right="0" top="0" bottom="0" header="0" footer="0"/>
  <pageSetup scale="54" orientation="landscape"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D3452-6A05-4F2F-BF2E-02A0A167281B}">
  <dimension ref="A1:AZ176"/>
  <sheetViews>
    <sheetView zoomScale="200" zoomScaleNormal="200" workbookViewId="0">
      <selection sqref="A1:X193"/>
    </sheetView>
  </sheetViews>
  <sheetFormatPr defaultColWidth="3.88671875" defaultRowHeight="6.6" x14ac:dyDescent="0.15"/>
  <cols>
    <col min="1" max="1" width="17.88671875" style="314" customWidth="1"/>
    <col min="2" max="2" width="4" style="314" bestFit="1" customWidth="1"/>
    <col min="3" max="3" width="4.33203125" style="314" bestFit="1" customWidth="1"/>
    <col min="4" max="4" width="4.109375" style="314" bestFit="1" customWidth="1"/>
    <col min="5" max="5" width="4.33203125" style="314" bestFit="1" customWidth="1"/>
    <col min="6" max="6" width="4.44140625" style="314" bestFit="1" customWidth="1"/>
    <col min="7" max="7" width="4.33203125" style="314" bestFit="1" customWidth="1"/>
    <col min="8" max="8" width="4" style="314" bestFit="1" customWidth="1"/>
    <col min="9" max="9" width="4.33203125" style="314" bestFit="1" customWidth="1"/>
    <col min="10" max="12" width="4" style="314" bestFit="1" customWidth="1"/>
    <col min="13" max="13" width="4.33203125" style="314" bestFit="1" customWidth="1"/>
    <col min="14" max="14" width="4" style="314" bestFit="1" customWidth="1"/>
    <col min="15" max="15" width="4.33203125" style="314" bestFit="1" customWidth="1"/>
    <col min="16" max="16" width="4.109375" style="314" bestFit="1" customWidth="1"/>
    <col min="17" max="17" width="3.88671875" style="314"/>
    <col min="18" max="18" width="13.109375" style="314" customWidth="1"/>
    <col min="19" max="21" width="4" style="314" bestFit="1" customWidth="1"/>
    <col min="22" max="22" width="3.88671875" style="314"/>
    <col min="23" max="24" width="4" style="314" bestFit="1" customWidth="1"/>
    <col min="25" max="29" width="3.88671875" style="314"/>
    <col min="30" max="30" width="4" style="314" bestFit="1" customWidth="1"/>
    <col min="31" max="31" width="4.33203125" style="314" bestFit="1" customWidth="1"/>
    <col min="32" max="32" width="4.109375" style="314" bestFit="1" customWidth="1"/>
    <col min="33" max="33" width="4.33203125" style="314" bestFit="1" customWidth="1"/>
    <col min="34" max="34" width="4.109375" style="314" bestFit="1" customWidth="1"/>
    <col min="35" max="35" width="4.33203125" style="314" bestFit="1" customWidth="1"/>
    <col min="36" max="36" width="4" style="314" bestFit="1" customWidth="1"/>
    <col min="37" max="37" width="4.33203125" style="314" bestFit="1" customWidth="1"/>
    <col min="38" max="40" width="4" style="314" bestFit="1" customWidth="1"/>
    <col min="41" max="41" width="4.33203125" style="314" bestFit="1" customWidth="1"/>
    <col min="42" max="42" width="4" style="314" bestFit="1" customWidth="1"/>
    <col min="43" max="43" width="4.33203125" style="314" bestFit="1" customWidth="1"/>
    <col min="44" max="46" width="3.88671875" style="314"/>
    <col min="47" max="49" width="4" style="314" bestFit="1" customWidth="1"/>
    <col min="50" max="50" width="3.88671875" style="314"/>
    <col min="51" max="52" width="4" style="314" bestFit="1" customWidth="1"/>
    <col min="53" max="16384" width="3.88671875" style="314"/>
  </cols>
  <sheetData>
    <row r="1" spans="1:52" x14ac:dyDescent="0.15">
      <c r="A1" s="514" t="s">
        <v>102</v>
      </c>
      <c r="B1" s="514"/>
      <c r="C1" s="514"/>
      <c r="D1" s="514"/>
      <c r="E1" s="514"/>
      <c r="F1" s="514"/>
      <c r="G1" s="514"/>
      <c r="H1" s="514"/>
      <c r="I1" s="514"/>
      <c r="J1" s="514"/>
      <c r="K1" s="514"/>
      <c r="L1" s="514"/>
      <c r="M1" s="514"/>
      <c r="N1" s="514"/>
      <c r="O1" s="514"/>
      <c r="P1" s="514"/>
      <c r="Q1" s="514"/>
      <c r="R1" s="514"/>
      <c r="S1" s="514"/>
      <c r="T1" s="514"/>
      <c r="U1" s="514"/>
      <c r="V1" s="514"/>
      <c r="W1" s="514"/>
    </row>
    <row r="2" spans="1:52" x14ac:dyDescent="0.15">
      <c r="C2" s="315"/>
      <c r="D2" s="315"/>
      <c r="E2" s="315"/>
      <c r="F2" s="315"/>
      <c r="G2" s="315"/>
      <c r="H2" s="315"/>
      <c r="I2" s="315"/>
      <c r="J2" s="315"/>
      <c r="K2" s="315"/>
      <c r="L2" s="315"/>
      <c r="M2" s="315"/>
      <c r="N2" s="315"/>
    </row>
    <row r="3" spans="1:52" x14ac:dyDescent="0.15">
      <c r="A3" s="514" t="s">
        <v>55</v>
      </c>
      <c r="B3" s="514"/>
      <c r="C3" s="514"/>
      <c r="D3" s="514"/>
      <c r="E3" s="514"/>
      <c r="F3" s="514"/>
      <c r="G3" s="514"/>
      <c r="H3" s="514"/>
      <c r="I3" s="514"/>
      <c r="J3" s="514"/>
      <c r="K3" s="514"/>
      <c r="L3" s="514"/>
      <c r="M3" s="514"/>
      <c r="N3" s="514"/>
      <c r="O3" s="514"/>
      <c r="P3" s="514"/>
      <c r="Q3" s="514"/>
      <c r="R3" s="514"/>
      <c r="S3" s="514"/>
      <c r="T3" s="514"/>
      <c r="U3" s="514"/>
      <c r="V3" s="514"/>
      <c r="W3" s="514"/>
      <c r="AC3" s="514" t="s">
        <v>55</v>
      </c>
      <c r="AD3" s="514"/>
      <c r="AE3" s="514"/>
      <c r="AF3" s="514"/>
      <c r="AG3" s="514"/>
      <c r="AH3" s="514"/>
      <c r="AI3" s="514"/>
      <c r="AJ3" s="514"/>
      <c r="AK3" s="514"/>
      <c r="AL3" s="514"/>
      <c r="AM3" s="514"/>
      <c r="AN3" s="514"/>
      <c r="AO3" s="514"/>
      <c r="AP3" s="514"/>
      <c r="AQ3" s="514"/>
      <c r="AR3" s="514"/>
      <c r="AS3" s="514"/>
      <c r="AT3" s="514"/>
      <c r="AU3" s="514"/>
      <c r="AV3" s="514"/>
      <c r="AW3" s="514"/>
      <c r="AX3" s="514"/>
      <c r="AY3" s="514"/>
    </row>
    <row r="4" spans="1:52" x14ac:dyDescent="0.15">
      <c r="A4" s="315"/>
      <c r="B4" s="315"/>
      <c r="C4" s="315"/>
      <c r="D4" s="315"/>
      <c r="E4" s="315"/>
      <c r="F4" s="315"/>
      <c r="G4" s="315"/>
      <c r="H4" s="315"/>
      <c r="I4" s="315"/>
      <c r="J4" s="315"/>
      <c r="K4" s="315"/>
      <c r="L4" s="315"/>
      <c r="M4" s="315"/>
      <c r="N4" s="315"/>
      <c r="O4" s="315"/>
      <c r="P4" s="315"/>
      <c r="Q4" s="315"/>
      <c r="R4" s="315"/>
      <c r="S4" s="315"/>
      <c r="T4" s="315"/>
      <c r="U4" s="315"/>
      <c r="V4" s="315"/>
      <c r="W4" s="315"/>
      <c r="X4" s="315"/>
      <c r="Y4" s="315"/>
      <c r="Z4" s="315"/>
      <c r="AA4" s="315"/>
      <c r="AC4" s="315"/>
      <c r="AD4" s="315"/>
      <c r="AE4" s="315"/>
      <c r="AF4" s="315"/>
      <c r="AG4" s="315"/>
      <c r="AH4" s="315"/>
      <c r="AI4" s="315"/>
      <c r="AJ4" s="315"/>
      <c r="AK4" s="315"/>
      <c r="AL4" s="315"/>
      <c r="AM4" s="315"/>
      <c r="AN4" s="315"/>
      <c r="AO4" s="315"/>
      <c r="AP4" s="315"/>
      <c r="AQ4" s="315"/>
      <c r="AR4" s="315"/>
      <c r="AS4" s="315"/>
      <c r="AT4" s="315"/>
      <c r="AU4" s="315"/>
      <c r="AV4" s="315"/>
      <c r="AW4" s="315"/>
      <c r="AX4" s="315"/>
      <c r="AY4" s="315"/>
    </row>
    <row r="5" spans="1:52" x14ac:dyDescent="0.15">
      <c r="H5" s="515" t="s">
        <v>36</v>
      </c>
      <c r="I5" s="513"/>
      <c r="J5" s="513"/>
      <c r="M5" s="515" t="s">
        <v>37</v>
      </c>
      <c r="N5" s="515"/>
      <c r="O5" s="515"/>
      <c r="S5" s="316" t="s">
        <v>94</v>
      </c>
      <c r="AJ5" s="515" t="s">
        <v>36</v>
      </c>
      <c r="AK5" s="513"/>
      <c r="AL5" s="513"/>
      <c r="AO5" s="515" t="s">
        <v>37</v>
      </c>
      <c r="AP5" s="515"/>
      <c r="AQ5" s="515"/>
    </row>
    <row r="6" spans="1:52" x14ac:dyDescent="0.15">
      <c r="H6" s="515" t="s">
        <v>38</v>
      </c>
      <c r="I6" s="515"/>
      <c r="J6" s="515"/>
      <c r="M6" s="317" t="s">
        <v>75</v>
      </c>
      <c r="S6" s="318" t="s">
        <v>40</v>
      </c>
      <c r="T6" s="318" t="s">
        <v>41</v>
      </c>
      <c r="AJ6" s="515" t="s">
        <v>38</v>
      </c>
      <c r="AK6" s="515"/>
      <c r="AL6" s="515"/>
    </row>
    <row r="7" spans="1:52" x14ac:dyDescent="0.15">
      <c r="H7" s="515"/>
      <c r="I7" s="513"/>
      <c r="J7" s="513"/>
      <c r="S7" s="319">
        <f>(M17+C27+K38+K47)/(M17+C27+K38+C17)</f>
        <v>0.47583643122676578</v>
      </c>
      <c r="T7" s="319">
        <f>C17/(C17+M17+C27+K38+K47)</f>
        <v>0.52416356877323422</v>
      </c>
      <c r="AJ7" s="515"/>
      <c r="AK7" s="513"/>
      <c r="AL7" s="513"/>
    </row>
    <row r="10" spans="1:52" x14ac:dyDescent="0.15">
      <c r="A10" s="514" t="s">
        <v>36</v>
      </c>
      <c r="B10" s="514"/>
      <c r="C10" s="514"/>
      <c r="D10" s="514"/>
      <c r="E10" s="514"/>
      <c r="F10" s="514"/>
      <c r="G10" s="514"/>
      <c r="H10" s="514"/>
      <c r="I10" s="514"/>
      <c r="J10" s="514"/>
      <c r="K10" s="514"/>
      <c r="L10" s="514"/>
      <c r="M10" s="514"/>
      <c r="N10" s="514"/>
      <c r="O10" s="514"/>
      <c r="P10" s="514"/>
      <c r="Q10" s="514"/>
      <c r="R10" s="514"/>
      <c r="S10" s="514"/>
      <c r="T10" s="514"/>
      <c r="U10" s="514"/>
      <c r="V10" s="514"/>
      <c r="W10" s="514"/>
      <c r="AC10" s="514" t="s">
        <v>37</v>
      </c>
      <c r="AD10" s="514"/>
      <c r="AE10" s="514"/>
      <c r="AF10" s="514"/>
      <c r="AG10" s="514"/>
      <c r="AH10" s="514"/>
      <c r="AI10" s="514"/>
      <c r="AJ10" s="514"/>
      <c r="AK10" s="514"/>
      <c r="AL10" s="514"/>
      <c r="AM10" s="514"/>
      <c r="AN10" s="514"/>
      <c r="AO10" s="514"/>
      <c r="AP10" s="514"/>
      <c r="AQ10" s="514"/>
      <c r="AR10" s="514"/>
      <c r="AS10" s="514"/>
      <c r="AT10" s="514"/>
      <c r="AU10" s="514"/>
      <c r="AV10" s="514"/>
      <c r="AW10" s="514"/>
      <c r="AX10" s="514"/>
      <c r="AY10" s="514"/>
    </row>
    <row r="12" spans="1:52" x14ac:dyDescent="0.15">
      <c r="C12" s="514" t="s">
        <v>48</v>
      </c>
      <c r="D12" s="514"/>
      <c r="E12" s="514"/>
      <c r="F12" s="514"/>
      <c r="G12" s="514"/>
      <c r="H12" s="514"/>
      <c r="I12" s="514"/>
      <c r="L12" s="514" t="s">
        <v>49</v>
      </c>
      <c r="M12" s="516"/>
      <c r="N12" s="516"/>
      <c r="O12" s="516"/>
      <c r="P12" s="516"/>
      <c r="R12" s="514" t="s">
        <v>50</v>
      </c>
      <c r="S12" s="514"/>
      <c r="T12" s="514"/>
      <c r="V12" s="514" t="s">
        <v>51</v>
      </c>
      <c r="W12" s="514"/>
      <c r="AE12" s="514" t="s">
        <v>48</v>
      </c>
      <c r="AF12" s="514"/>
      <c r="AG12" s="514"/>
      <c r="AH12" s="514"/>
      <c r="AI12" s="514"/>
      <c r="AJ12" s="514"/>
      <c r="AK12" s="514"/>
      <c r="AN12" s="514" t="s">
        <v>49</v>
      </c>
      <c r="AO12" s="516"/>
      <c r="AP12" s="516"/>
      <c r="AQ12" s="516"/>
      <c r="AR12" s="516"/>
      <c r="AT12" s="514" t="s">
        <v>50</v>
      </c>
      <c r="AU12" s="514"/>
      <c r="AV12" s="514"/>
      <c r="AX12" s="514" t="s">
        <v>51</v>
      </c>
      <c r="AY12" s="514"/>
    </row>
    <row r="13" spans="1:52" x14ac:dyDescent="0.15">
      <c r="A13" s="320" t="s">
        <v>0</v>
      </c>
      <c r="B13" s="320" t="s">
        <v>66</v>
      </c>
      <c r="C13" s="320" t="s">
        <v>1</v>
      </c>
      <c r="D13" s="320" t="s">
        <v>2</v>
      </c>
      <c r="E13" s="320" t="s">
        <v>3</v>
      </c>
      <c r="F13" s="320" t="s">
        <v>4</v>
      </c>
      <c r="G13" s="320" t="s">
        <v>5</v>
      </c>
      <c r="H13" s="320" t="s">
        <v>6</v>
      </c>
      <c r="I13" s="320" t="s">
        <v>7</v>
      </c>
      <c r="J13" s="320" t="s">
        <v>8</v>
      </c>
      <c r="K13" s="320" t="s">
        <v>9</v>
      </c>
      <c r="M13" s="320" t="s">
        <v>10</v>
      </c>
      <c r="N13" s="320" t="s">
        <v>11</v>
      </c>
      <c r="O13" s="320" t="s">
        <v>12</v>
      </c>
      <c r="P13" s="320" t="s">
        <v>6</v>
      </c>
      <c r="Q13" s="320" t="s">
        <v>13</v>
      </c>
      <c r="R13" s="320"/>
      <c r="S13" s="320" t="s">
        <v>47</v>
      </c>
      <c r="T13" s="320" t="s">
        <v>45</v>
      </c>
      <c r="U13" s="320" t="s">
        <v>46</v>
      </c>
      <c r="V13" s="320"/>
      <c r="W13" s="320" t="s">
        <v>14</v>
      </c>
      <c r="X13" s="320" t="s">
        <v>63</v>
      </c>
      <c r="Y13" s="320"/>
      <c r="Z13" s="320"/>
      <c r="AC13" s="320" t="s">
        <v>0</v>
      </c>
      <c r="AD13" s="320" t="s">
        <v>66</v>
      </c>
      <c r="AE13" s="320" t="s">
        <v>1</v>
      </c>
      <c r="AF13" s="320" t="s">
        <v>2</v>
      </c>
      <c r="AG13" s="320" t="s">
        <v>3</v>
      </c>
      <c r="AH13" s="320" t="s">
        <v>4</v>
      </c>
      <c r="AI13" s="320" t="s">
        <v>5</v>
      </c>
      <c r="AJ13" s="320" t="s">
        <v>6</v>
      </c>
      <c r="AK13" s="320" t="s">
        <v>7</v>
      </c>
      <c r="AL13" s="320" t="s">
        <v>8</v>
      </c>
      <c r="AM13" s="320" t="s">
        <v>9</v>
      </c>
      <c r="AO13" s="320" t="s">
        <v>10</v>
      </c>
      <c r="AP13" s="320" t="s">
        <v>11</v>
      </c>
      <c r="AQ13" s="320" t="s">
        <v>12</v>
      </c>
      <c r="AR13" s="320" t="s">
        <v>6</v>
      </c>
      <c r="AS13" s="320" t="s">
        <v>13</v>
      </c>
      <c r="AT13" s="320"/>
      <c r="AU13" s="320" t="s">
        <v>47</v>
      </c>
      <c r="AV13" s="320" t="s">
        <v>45</v>
      </c>
      <c r="AW13" s="320" t="s">
        <v>46</v>
      </c>
      <c r="AX13" s="320"/>
      <c r="AY13" s="320" t="s">
        <v>14</v>
      </c>
      <c r="AZ13" s="320" t="s">
        <v>63</v>
      </c>
    </row>
    <row r="14" spans="1:52" x14ac:dyDescent="0.15">
      <c r="A14" s="321" t="s">
        <v>868</v>
      </c>
      <c r="B14" s="322">
        <v>17</v>
      </c>
      <c r="C14" s="322">
        <v>564</v>
      </c>
      <c r="D14" s="322">
        <v>372</v>
      </c>
      <c r="E14" s="319">
        <f>D14/C14</f>
        <v>0.65957446808510634</v>
      </c>
      <c r="F14" s="322">
        <v>4272</v>
      </c>
      <c r="G14" s="323">
        <f>F14/C14</f>
        <v>7.5744680851063828</v>
      </c>
      <c r="H14" s="322">
        <v>27</v>
      </c>
      <c r="I14" s="319">
        <f>H14/C14</f>
        <v>4.7872340425531915E-2</v>
      </c>
      <c r="J14" s="322">
        <v>13</v>
      </c>
      <c r="K14" s="319">
        <f>J14/C14</f>
        <v>2.3049645390070921E-2</v>
      </c>
      <c r="M14" s="322">
        <v>85</v>
      </c>
      <c r="N14" s="322">
        <v>418</v>
      </c>
      <c r="O14" s="322">
        <f>N14/M14</f>
        <v>4.9176470588235297</v>
      </c>
      <c r="P14" s="322">
        <v>3</v>
      </c>
      <c r="Q14" s="319">
        <f>P14/M14</f>
        <v>3.5294117647058823E-2</v>
      </c>
      <c r="R14" s="324"/>
      <c r="S14" s="319">
        <f>(C14+M14)/($C$17+$M$17)</f>
        <v>1</v>
      </c>
      <c r="T14" s="319">
        <f>C14/($C$17)</f>
        <v>1</v>
      </c>
      <c r="U14" s="319">
        <f>M14/($M$17)</f>
        <v>1</v>
      </c>
      <c r="V14" s="325"/>
      <c r="W14" s="322">
        <f>(F14*0.05)+(H14*4)+(J14*-1)+(N14*0.1)+(P14*6)</f>
        <v>368.40000000000003</v>
      </c>
      <c r="X14" s="326">
        <f>((F14*0.05)+(H14*4)+(J14*-1)+(N14*0.1)+(P14*6))*0.4</f>
        <v>147.36000000000001</v>
      </c>
      <c r="Y14" s="324"/>
      <c r="Z14" s="324"/>
      <c r="AC14" s="321" t="s">
        <v>15</v>
      </c>
      <c r="AD14" s="321"/>
      <c r="AE14" s="322">
        <v>583</v>
      </c>
      <c r="AF14" s="322">
        <v>378</v>
      </c>
      <c r="AG14" s="319">
        <f>AF14/AE14</f>
        <v>0.64837049742710118</v>
      </c>
      <c r="AH14" s="322">
        <v>4072</v>
      </c>
      <c r="AI14" s="323">
        <f>AH14/AE14</f>
        <v>6.9845626072041167</v>
      </c>
      <c r="AJ14" s="322">
        <v>27</v>
      </c>
      <c r="AK14" s="319">
        <f>AJ14/AE14</f>
        <v>4.6312178387650088E-2</v>
      </c>
      <c r="AL14" s="322">
        <v>11</v>
      </c>
      <c r="AM14" s="319">
        <f>AL14/AE14</f>
        <v>1.8867924528301886E-2</v>
      </c>
      <c r="AO14" s="322">
        <v>100</v>
      </c>
      <c r="AP14" s="322">
        <v>590</v>
      </c>
      <c r="AQ14" s="322">
        <f>AP14/AO14</f>
        <v>5.9</v>
      </c>
      <c r="AR14" s="322">
        <v>5</v>
      </c>
      <c r="AS14" s="319">
        <f>AR14/AO14</f>
        <v>0.05</v>
      </c>
      <c r="AT14" s="324"/>
      <c r="AU14" s="319">
        <f>(AE14+AO14)/(AE17+AO17)</f>
        <v>1</v>
      </c>
      <c r="AV14" s="319">
        <f>AE14/(AO14+AE14)</f>
        <v>0.85358711566617862</v>
      </c>
      <c r="AW14" s="319">
        <f>AO14/(AE14+AO14)</f>
        <v>0.14641288433382138</v>
      </c>
      <c r="AX14" s="325"/>
      <c r="AY14" s="322">
        <f>((AH14*0.05)+(AJ14*4)+(AL14*-1)+(AP14*0.1)+(AR14*6))*0.55</f>
        <v>214.28000000000003</v>
      </c>
      <c r="AZ14" s="326">
        <f>((AH14*0.05)+(AJ14*4)+(AL14*-1)+(AP14*0.1)+(AR14*6))*0.4</f>
        <v>155.84000000000003</v>
      </c>
    </row>
    <row r="15" spans="1:52" x14ac:dyDescent="0.15">
      <c r="A15" s="321" t="s">
        <v>2433</v>
      </c>
      <c r="B15" s="322"/>
      <c r="C15" s="322"/>
      <c r="D15" s="322"/>
      <c r="E15" s="319" t="e">
        <f>D15/C15</f>
        <v>#DIV/0!</v>
      </c>
      <c r="F15" s="322"/>
      <c r="G15" s="323" t="e">
        <f>F15/C15</f>
        <v>#DIV/0!</v>
      </c>
      <c r="H15" s="322"/>
      <c r="I15" s="319" t="e">
        <f>H15/C15</f>
        <v>#DIV/0!</v>
      </c>
      <c r="J15" s="322"/>
      <c r="K15" s="319" t="e">
        <f t="shared" ref="K15:K16" si="0">J15/C15</f>
        <v>#DIV/0!</v>
      </c>
      <c r="M15" s="322"/>
      <c r="N15" s="322"/>
      <c r="O15" s="322" t="e">
        <f>N15/M15</f>
        <v>#DIV/0!</v>
      </c>
      <c r="P15" s="322"/>
      <c r="Q15" s="319" t="e">
        <f t="shared" ref="Q15:Q16" si="1">P15/M15</f>
        <v>#DIV/0!</v>
      </c>
      <c r="R15" s="324"/>
      <c r="S15" s="319">
        <f t="shared" ref="S15:S16" si="2">(C15+M15)/($C$17+$M$17)</f>
        <v>0</v>
      </c>
      <c r="T15" s="319">
        <f t="shared" ref="T15:T16" si="3">C15/($C$17)</f>
        <v>0</v>
      </c>
      <c r="U15" s="319">
        <f t="shared" ref="U15:U16" si="4">M15/($M$17)</f>
        <v>0</v>
      </c>
      <c r="V15" s="325"/>
      <c r="W15" s="322">
        <f t="shared" ref="W15:W16" si="5">(F15*0.05)+(H15*4)+(J15*-1)+(N15*0.1)+(P15*6)</f>
        <v>0</v>
      </c>
      <c r="X15" s="326">
        <f t="shared" ref="X15:X16" si="6">((F15*0.05)+(H15*4)+(J15*-1)+(N15*0.1)+(P15*6))*0.4</f>
        <v>0</v>
      </c>
      <c r="Y15" s="324"/>
      <c r="Z15" s="324"/>
      <c r="AC15" s="321" t="s">
        <v>67</v>
      </c>
      <c r="AD15" s="321"/>
      <c r="AE15" s="322">
        <v>0</v>
      </c>
      <c r="AF15" s="322">
        <v>0</v>
      </c>
      <c r="AG15" s="319">
        <v>0</v>
      </c>
      <c r="AH15" s="322">
        <v>0</v>
      </c>
      <c r="AI15" s="323"/>
      <c r="AJ15" s="322">
        <v>0</v>
      </c>
      <c r="AK15" s="319" t="e">
        <f>AJ15/AE15</f>
        <v>#DIV/0!</v>
      </c>
      <c r="AL15" s="322">
        <v>0</v>
      </c>
      <c r="AM15" s="319" t="e">
        <f t="shared" ref="AM15:AM16" si="7">AL15/AE15</f>
        <v>#DIV/0!</v>
      </c>
      <c r="AO15" s="322">
        <v>0</v>
      </c>
      <c r="AP15" s="322">
        <v>0</v>
      </c>
      <c r="AQ15" s="322"/>
      <c r="AR15" s="322">
        <v>0</v>
      </c>
      <c r="AS15" s="319" t="e">
        <f t="shared" ref="AS15:AS16" si="8">AR15/AO15</f>
        <v>#DIV/0!</v>
      </c>
      <c r="AT15" s="324"/>
      <c r="AU15" s="319" t="e">
        <f>(AE15+AO15)/(AD18+AN18)</f>
        <v>#DIV/0!</v>
      </c>
      <c r="AV15" s="319" t="e">
        <f>AE15/(AO15+AE15)</f>
        <v>#DIV/0!</v>
      </c>
      <c r="AW15" s="319" t="e">
        <f>AO15/(AE15+AO15)</f>
        <v>#DIV/0!</v>
      </c>
      <c r="AX15" s="325"/>
      <c r="AY15" s="322"/>
      <c r="AZ15" s="326"/>
    </row>
    <row r="16" spans="1:52" x14ac:dyDescent="0.15">
      <c r="A16" s="321" t="s">
        <v>2165</v>
      </c>
      <c r="B16" s="322"/>
      <c r="C16" s="322"/>
      <c r="D16" s="322"/>
      <c r="E16" s="319" t="e">
        <f>D16/C16</f>
        <v>#DIV/0!</v>
      </c>
      <c r="F16" s="322"/>
      <c r="G16" s="323" t="e">
        <f>F16/C16</f>
        <v>#DIV/0!</v>
      </c>
      <c r="H16" s="322"/>
      <c r="I16" s="319" t="e">
        <f>H16/C16</f>
        <v>#DIV/0!</v>
      </c>
      <c r="J16" s="322"/>
      <c r="K16" s="319" t="e">
        <f t="shared" si="0"/>
        <v>#DIV/0!</v>
      </c>
      <c r="M16" s="322"/>
      <c r="N16" s="322"/>
      <c r="O16" s="322" t="e">
        <f>N16/M16</f>
        <v>#DIV/0!</v>
      </c>
      <c r="P16" s="322"/>
      <c r="Q16" s="319" t="e">
        <f t="shared" si="1"/>
        <v>#DIV/0!</v>
      </c>
      <c r="R16" s="324"/>
      <c r="S16" s="319">
        <f t="shared" si="2"/>
        <v>0</v>
      </c>
      <c r="T16" s="319">
        <f t="shared" si="3"/>
        <v>0</v>
      </c>
      <c r="U16" s="319">
        <f t="shared" si="4"/>
        <v>0</v>
      </c>
      <c r="V16" s="325"/>
      <c r="W16" s="322">
        <f t="shared" si="5"/>
        <v>0</v>
      </c>
      <c r="X16" s="326">
        <f t="shared" si="6"/>
        <v>0</v>
      </c>
      <c r="Y16" s="324"/>
      <c r="Z16" s="324"/>
      <c r="AC16" s="321" t="s">
        <v>68</v>
      </c>
      <c r="AD16" s="321"/>
      <c r="AE16" s="322"/>
      <c r="AF16" s="322"/>
      <c r="AG16" s="319" t="e">
        <f>AF16/AE16</f>
        <v>#DIV/0!</v>
      </c>
      <c r="AH16" s="322"/>
      <c r="AI16" s="323" t="e">
        <f>AH16/AE16</f>
        <v>#DIV/0!</v>
      </c>
      <c r="AJ16" s="322"/>
      <c r="AK16" s="319" t="e">
        <f>AJ16/AE16</f>
        <v>#DIV/0!</v>
      </c>
      <c r="AL16" s="322"/>
      <c r="AM16" s="319" t="e">
        <f t="shared" si="7"/>
        <v>#DIV/0!</v>
      </c>
      <c r="AO16" s="322"/>
      <c r="AP16" s="322"/>
      <c r="AQ16" s="322" t="e">
        <f>AP16/AO16</f>
        <v>#DIV/0!</v>
      </c>
      <c r="AR16" s="322"/>
      <c r="AS16" s="319" t="e">
        <f t="shared" si="8"/>
        <v>#DIV/0!</v>
      </c>
      <c r="AT16" s="324"/>
      <c r="AU16" s="319" t="e">
        <f>(AE16+AO16)/(AD20+AN20)</f>
        <v>#DIV/0!</v>
      </c>
      <c r="AV16" s="319" t="e">
        <f>AE16/(AO16+AE16)</f>
        <v>#DIV/0!</v>
      </c>
      <c r="AW16" s="319" t="e">
        <f>AO16/(AE16+AO16)</f>
        <v>#DIV/0!</v>
      </c>
      <c r="AX16" s="325"/>
      <c r="AY16" s="322">
        <f>((AH16*0.05)+(AJ16*4)+(AL16*-1)+(AP16*0.1)+(AR16*6))*0.55</f>
        <v>0</v>
      </c>
      <c r="AZ16" s="326">
        <f>((AH16*0.05)+(AJ16*4)+(AL16*-1)+(AP16*0.1)+(AR16*6))*0.4</f>
        <v>0</v>
      </c>
    </row>
    <row r="17" spans="1:52" x14ac:dyDescent="0.15">
      <c r="A17" s="320" t="s">
        <v>44</v>
      </c>
      <c r="B17" s="320"/>
      <c r="C17" s="320">
        <f>SUM(C14:C16)</f>
        <v>564</v>
      </c>
      <c r="D17" s="320">
        <f>SUM(D14:D16)</f>
        <v>372</v>
      </c>
      <c r="E17" s="320"/>
      <c r="F17" s="320">
        <f t="shared" ref="F17:J17" si="9">SUM(F14:F16)</f>
        <v>4272</v>
      </c>
      <c r="G17" s="320"/>
      <c r="H17" s="320">
        <f t="shared" si="9"/>
        <v>27</v>
      </c>
      <c r="I17" s="320"/>
      <c r="J17" s="320">
        <f t="shared" si="9"/>
        <v>13</v>
      </c>
      <c r="K17" s="320"/>
      <c r="L17" s="316"/>
      <c r="M17" s="320">
        <f>SUM(M14:M16)</f>
        <v>85</v>
      </c>
      <c r="N17" s="320">
        <f>SUM(N14:N16)</f>
        <v>418</v>
      </c>
      <c r="O17" s="320"/>
      <c r="P17" s="320">
        <f>SUM(P14:P16)</f>
        <v>3</v>
      </c>
      <c r="Q17" s="320"/>
      <c r="R17" s="320"/>
      <c r="S17" s="327">
        <f>S14+S15+S16</f>
        <v>1</v>
      </c>
      <c r="T17" s="328">
        <f>C17/(C17+M17)</f>
        <v>0.86902927580893685</v>
      </c>
      <c r="U17" s="328">
        <f>M17/(M17+C17)</f>
        <v>0.13097072419106318</v>
      </c>
      <c r="V17" s="325"/>
      <c r="W17" s="324"/>
      <c r="X17" s="324"/>
      <c r="Y17" s="324"/>
      <c r="Z17" s="324"/>
      <c r="AC17" s="320" t="s">
        <v>44</v>
      </c>
      <c r="AD17" s="320"/>
      <c r="AE17" s="320">
        <f>SUM(AE14:AE16)</f>
        <v>583</v>
      </c>
      <c r="AF17" s="320">
        <f>SUM(AF14:AF16)</f>
        <v>378</v>
      </c>
      <c r="AG17" s="320"/>
      <c r="AH17" s="320">
        <f t="shared" ref="AH17" si="10">SUM(AH14:AH16)</f>
        <v>4072</v>
      </c>
      <c r="AI17" s="320"/>
      <c r="AJ17" s="320">
        <f t="shared" ref="AJ17" si="11">SUM(AJ14:AJ16)</f>
        <v>27</v>
      </c>
      <c r="AK17" s="320"/>
      <c r="AL17" s="320">
        <f t="shared" ref="AL17" si="12">SUM(AL14:AL16)</f>
        <v>11</v>
      </c>
      <c r="AM17" s="320"/>
      <c r="AN17" s="316"/>
      <c r="AO17" s="320">
        <f>SUM(AO14:AO16)</f>
        <v>100</v>
      </c>
      <c r="AP17" s="320">
        <f>SUM(AP14:AP16)</f>
        <v>590</v>
      </c>
      <c r="AQ17" s="320"/>
      <c r="AR17" s="320">
        <f>SUM(AR14:AR16)</f>
        <v>5</v>
      </c>
      <c r="AS17" s="320"/>
      <c r="AT17" s="320"/>
      <c r="AU17" s="327" t="e">
        <f>AU14+AU15+AU16</f>
        <v>#DIV/0!</v>
      </c>
      <c r="AV17" s="328">
        <f>AE17/(AE17+AO17)</f>
        <v>0.85358711566617862</v>
      </c>
      <c r="AW17" s="328">
        <f>AO17/(AO17+AE17)</f>
        <v>0.14641288433382138</v>
      </c>
      <c r="AX17" s="325"/>
      <c r="AY17" s="324"/>
      <c r="AZ17" s="324"/>
    </row>
    <row r="18" spans="1:52" x14ac:dyDescent="0.15">
      <c r="B18" s="324"/>
      <c r="C18" s="324"/>
      <c r="D18" s="421"/>
      <c r="E18" s="324"/>
      <c r="F18" s="330"/>
      <c r="G18" s="324"/>
      <c r="H18" s="331"/>
      <c r="I18" s="324"/>
      <c r="J18" s="331"/>
      <c r="K18" s="324"/>
      <c r="L18" s="324"/>
      <c r="M18" s="324"/>
      <c r="N18" s="324"/>
      <c r="O18" s="324"/>
      <c r="P18" s="324"/>
      <c r="Q18" s="324"/>
      <c r="R18" s="324"/>
      <c r="AD18" s="324"/>
      <c r="AE18" s="324"/>
      <c r="AF18" s="329"/>
      <c r="AG18" s="324"/>
      <c r="AH18" s="330"/>
      <c r="AI18" s="324"/>
      <c r="AJ18" s="331"/>
      <c r="AK18" s="324"/>
      <c r="AL18" s="331"/>
      <c r="AM18" s="324"/>
      <c r="AN18" s="324"/>
      <c r="AO18" s="324"/>
      <c r="AP18" s="324"/>
      <c r="AQ18" s="324"/>
      <c r="AR18" s="324"/>
      <c r="AS18" s="324"/>
      <c r="AT18" s="324"/>
    </row>
    <row r="19" spans="1:52" x14ac:dyDescent="0.15">
      <c r="B19" s="324"/>
      <c r="C19" s="324"/>
      <c r="D19" s="329"/>
      <c r="E19" s="324"/>
      <c r="F19" s="330"/>
      <c r="G19" s="324"/>
      <c r="H19" s="331"/>
      <c r="I19" s="324"/>
      <c r="J19" s="331"/>
      <c r="K19" s="324"/>
      <c r="L19" s="324"/>
      <c r="M19" s="324"/>
      <c r="N19" s="324"/>
      <c r="O19" s="324"/>
      <c r="P19" s="324"/>
      <c r="Q19" s="324"/>
      <c r="R19" s="324"/>
      <c r="AD19" s="324"/>
      <c r="AE19" s="324"/>
      <c r="AF19" s="329"/>
      <c r="AG19" s="324"/>
      <c r="AH19" s="330"/>
      <c r="AI19" s="324"/>
      <c r="AJ19" s="331"/>
      <c r="AK19" s="324"/>
      <c r="AL19" s="331"/>
      <c r="AM19" s="324"/>
      <c r="AN19" s="324"/>
      <c r="AO19" s="324"/>
      <c r="AP19" s="324"/>
      <c r="AQ19" s="324"/>
      <c r="AR19" s="324"/>
      <c r="AS19" s="324"/>
      <c r="AT19" s="324"/>
    </row>
    <row r="20" spans="1:52" x14ac:dyDescent="0.15">
      <c r="A20" s="514" t="s">
        <v>49</v>
      </c>
      <c r="B20" s="514"/>
      <c r="C20" s="514"/>
      <c r="D20" s="514"/>
      <c r="E20" s="514"/>
      <c r="F20" s="514"/>
      <c r="G20" s="514"/>
      <c r="H20" s="514" t="s">
        <v>52</v>
      </c>
      <c r="I20" s="516"/>
      <c r="J20" s="516"/>
      <c r="K20" s="516"/>
      <c r="L20" s="516"/>
      <c r="M20" s="516"/>
      <c r="N20" s="324"/>
      <c r="O20" s="324"/>
      <c r="R20" s="514" t="s">
        <v>50</v>
      </c>
      <c r="S20" s="514"/>
      <c r="T20" s="514"/>
      <c r="V20" s="514" t="s">
        <v>51</v>
      </c>
      <c r="W20" s="514"/>
      <c r="X20" s="315"/>
      <c r="Y20" s="315"/>
      <c r="Z20" s="315"/>
      <c r="AA20" s="315"/>
      <c r="AC20" s="514" t="s">
        <v>49</v>
      </c>
      <c r="AD20" s="514"/>
      <c r="AE20" s="514"/>
      <c r="AF20" s="514"/>
      <c r="AG20" s="514"/>
      <c r="AH20" s="514"/>
      <c r="AI20" s="514"/>
      <c r="AJ20" s="514" t="s">
        <v>52</v>
      </c>
      <c r="AK20" s="516"/>
      <c r="AL20" s="516"/>
      <c r="AM20" s="516"/>
      <c r="AN20" s="516"/>
      <c r="AO20" s="516"/>
      <c r="AP20" s="324"/>
      <c r="AQ20" s="324"/>
      <c r="AT20" s="514" t="s">
        <v>50</v>
      </c>
      <c r="AU20" s="514"/>
      <c r="AV20" s="514"/>
      <c r="AX20" s="514" t="s">
        <v>51</v>
      </c>
      <c r="AY20" s="514"/>
      <c r="AZ20" s="315"/>
    </row>
    <row r="21" spans="1:52" x14ac:dyDescent="0.15">
      <c r="A21" s="320" t="s">
        <v>16</v>
      </c>
      <c r="B21" s="320" t="s">
        <v>66</v>
      </c>
      <c r="C21" s="320" t="s">
        <v>1</v>
      </c>
      <c r="D21" s="320" t="s">
        <v>4</v>
      </c>
      <c r="E21" s="320" t="s">
        <v>5</v>
      </c>
      <c r="F21" s="320" t="s">
        <v>6</v>
      </c>
      <c r="G21" s="320" t="s">
        <v>7</v>
      </c>
      <c r="I21" s="320" t="s">
        <v>34</v>
      </c>
      <c r="J21" s="320" t="s">
        <v>17</v>
      </c>
      <c r="K21" s="320" t="s">
        <v>18</v>
      </c>
      <c r="L21" s="320" t="s">
        <v>19</v>
      </c>
      <c r="M21" s="320" t="s">
        <v>20</v>
      </c>
      <c r="N21" s="320" t="s">
        <v>6</v>
      </c>
      <c r="O21" s="320" t="s">
        <v>53</v>
      </c>
      <c r="R21" s="320" t="s">
        <v>16</v>
      </c>
      <c r="S21" s="320" t="s">
        <v>47</v>
      </c>
      <c r="T21" s="320" t="s">
        <v>45</v>
      </c>
      <c r="U21" s="320" t="s">
        <v>46</v>
      </c>
      <c r="W21" s="320" t="s">
        <v>14</v>
      </c>
      <c r="X21" s="320" t="s">
        <v>21</v>
      </c>
      <c r="Y21" s="320"/>
      <c r="Z21" s="320"/>
      <c r="AA21" s="320"/>
      <c r="AB21" s="320"/>
      <c r="AC21" s="320" t="s">
        <v>16</v>
      </c>
      <c r="AD21" s="320" t="s">
        <v>66</v>
      </c>
      <c r="AE21" s="320" t="s">
        <v>1</v>
      </c>
      <c r="AF21" s="320" t="s">
        <v>4</v>
      </c>
      <c r="AG21" s="320" t="s">
        <v>5</v>
      </c>
      <c r="AH21" s="320" t="s">
        <v>6</v>
      </c>
      <c r="AI21" s="320" t="s">
        <v>7</v>
      </c>
      <c r="AK21" s="320" t="s">
        <v>34</v>
      </c>
      <c r="AL21" s="320" t="s">
        <v>17</v>
      </c>
      <c r="AM21" s="320" t="s">
        <v>18</v>
      </c>
      <c r="AN21" s="320" t="s">
        <v>19</v>
      </c>
      <c r="AO21" s="320" t="s">
        <v>20</v>
      </c>
      <c r="AP21" s="320" t="s">
        <v>6</v>
      </c>
      <c r="AQ21" s="320" t="s">
        <v>53</v>
      </c>
      <c r="AU21" s="320" t="s">
        <v>47</v>
      </c>
      <c r="AV21" s="320" t="s">
        <v>45</v>
      </c>
      <c r="AW21" s="320" t="s">
        <v>46</v>
      </c>
      <c r="AY21" s="320" t="s">
        <v>14</v>
      </c>
      <c r="AZ21" s="320" t="s">
        <v>21</v>
      </c>
    </row>
    <row r="22" spans="1:52" x14ac:dyDescent="0.15">
      <c r="A22" s="321" t="s">
        <v>869</v>
      </c>
      <c r="B22" s="332">
        <v>17</v>
      </c>
      <c r="C22" s="322">
        <v>280</v>
      </c>
      <c r="D22" s="322">
        <v>1475</v>
      </c>
      <c r="E22" s="322">
        <f>D22/C22</f>
        <v>5.2678571428571432</v>
      </c>
      <c r="F22" s="322">
        <v>10</v>
      </c>
      <c r="G22" s="319">
        <f>F22/C22</f>
        <v>3.5714285714285712E-2</v>
      </c>
      <c r="I22" s="319">
        <f>K22/J22</f>
        <v>0.76190476190476186</v>
      </c>
      <c r="J22" s="322">
        <v>42</v>
      </c>
      <c r="K22" s="322">
        <v>32</v>
      </c>
      <c r="L22" s="322">
        <v>252</v>
      </c>
      <c r="M22" s="322">
        <f>L22/K22</f>
        <v>7.875</v>
      </c>
      <c r="N22" s="322">
        <v>1</v>
      </c>
      <c r="O22" s="319">
        <f>N22/K22</f>
        <v>3.125E-2</v>
      </c>
      <c r="R22" s="321" t="s">
        <v>158</v>
      </c>
      <c r="S22" s="319">
        <f>(C22+J22)/($C$27+$J$27+$M$17+$D$17+$K$38+$K$47)</f>
        <v>0.33367875647668394</v>
      </c>
      <c r="T22" s="319">
        <f>J22/($J$27+$E$38+$E$47)</f>
        <v>0.10714285714285714</v>
      </c>
      <c r="U22" s="319">
        <f>C22/($C$27+$M$17+$K$38+$K$47)</f>
        <v>0.546875</v>
      </c>
      <c r="W22" s="322">
        <f>(D22*0.1)+(F22*6)+(L22*0.1)+(N22*6)</f>
        <v>238.7</v>
      </c>
      <c r="X22" s="322">
        <f>(D22*0.1)+(F22*6)+(K22*1)+(L22*0.1)+(N22*6)</f>
        <v>270.7</v>
      </c>
      <c r="Y22" s="324"/>
      <c r="Z22" s="324"/>
      <c r="AA22" s="324"/>
      <c r="AB22" s="324"/>
      <c r="AC22" s="321" t="s">
        <v>69</v>
      </c>
      <c r="AD22" s="321"/>
      <c r="AE22" s="322">
        <v>200</v>
      </c>
      <c r="AF22" s="322">
        <v>1040</v>
      </c>
      <c r="AG22" s="322">
        <f>AF22/AE22</f>
        <v>5.2</v>
      </c>
      <c r="AH22" s="322">
        <v>7</v>
      </c>
      <c r="AI22" s="319">
        <f>AH22/AE22</f>
        <v>3.5000000000000003E-2</v>
      </c>
      <c r="AK22" s="319">
        <f>AM22/AL22</f>
        <v>0.8</v>
      </c>
      <c r="AL22" s="322">
        <v>70</v>
      </c>
      <c r="AM22" s="322">
        <v>56</v>
      </c>
      <c r="AN22" s="322">
        <v>364</v>
      </c>
      <c r="AO22" s="322">
        <f>AN22/AM22</f>
        <v>6.5</v>
      </c>
      <c r="AP22" s="322">
        <v>2</v>
      </c>
      <c r="AQ22" s="319">
        <f>AP22/AM22</f>
        <v>3.5714285714285712E-2</v>
      </c>
      <c r="AU22" s="319" t="e">
        <f>(#REF!+AL22)/(#REF!+AL25)</f>
        <v>#REF!</v>
      </c>
      <c r="AV22" s="319" t="e">
        <f>#REF!/(AL22+#REF!)</f>
        <v>#REF!</v>
      </c>
      <c r="AW22" s="319" t="e">
        <f>AL22/(#REF!+AL22)</f>
        <v>#REF!</v>
      </c>
      <c r="AY22" s="322" t="e">
        <f>(#REF!*0.1)+(AE22*6)+(AK22*0.1)+(AM22*6)</f>
        <v>#REF!</v>
      </c>
      <c r="AZ22" s="322" t="e">
        <f>(#REF!*0.1)+(AE22*6)+(AJ22*1)+(AK22*0.1)+(AM22*6)</f>
        <v>#REF!</v>
      </c>
    </row>
    <row r="23" spans="1:52" x14ac:dyDescent="0.15">
      <c r="A23" s="321" t="s">
        <v>1392</v>
      </c>
      <c r="B23" s="332">
        <v>17</v>
      </c>
      <c r="C23" s="322">
        <v>135</v>
      </c>
      <c r="D23" s="322">
        <v>600</v>
      </c>
      <c r="E23" s="322">
        <f>D23/C23</f>
        <v>4.4444444444444446</v>
      </c>
      <c r="F23" s="322">
        <v>3</v>
      </c>
      <c r="G23" s="319">
        <f>F23/C23</f>
        <v>2.2222222222222223E-2</v>
      </c>
      <c r="I23" s="319">
        <f t="shared" ref="I23:I26" si="13">K23/J23</f>
        <v>0.74358974358974361</v>
      </c>
      <c r="J23" s="322">
        <v>39</v>
      </c>
      <c r="K23" s="322">
        <v>29</v>
      </c>
      <c r="L23" s="322">
        <v>190</v>
      </c>
      <c r="M23" s="322">
        <f>L23/K23</f>
        <v>6.5517241379310347</v>
      </c>
      <c r="N23" s="322">
        <v>1</v>
      </c>
      <c r="O23" s="319">
        <f t="shared" ref="O23:O26" si="14">N23/K23</f>
        <v>3.4482758620689655E-2</v>
      </c>
      <c r="R23" s="321" t="s">
        <v>516</v>
      </c>
      <c r="S23" s="319">
        <f t="shared" ref="S23:S26" si="15">(C23+J23)/($C$27+$J$27+$M$17+$D$17+$K$38+$K$47)</f>
        <v>0.18031088082901556</v>
      </c>
      <c r="T23" s="319">
        <f t="shared" ref="T23:T26" si="16">J23/($J$27+$E$38+$E$47)</f>
        <v>9.9489795918367346E-2</v>
      </c>
      <c r="U23" s="319">
        <f t="shared" ref="U23:U26" si="17">C23/($C$27+$M$17+$K$38+$K$47)</f>
        <v>0.263671875</v>
      </c>
      <c r="W23" s="322">
        <f t="shared" ref="W23:W26" si="18">(D23*0.1)+(F23*6)+(L23*0.1)+(N23*6)</f>
        <v>103</v>
      </c>
      <c r="X23" s="322">
        <f t="shared" ref="X23:X26" si="19">(D23*0.1)+(F23*6)+(K23*1)+(L23*0.1)+(N23*6)</f>
        <v>132</v>
      </c>
      <c r="Y23" s="324"/>
      <c r="Z23" s="324"/>
      <c r="AA23" s="324"/>
      <c r="AB23" s="324"/>
      <c r="AC23" s="321" t="s">
        <v>22</v>
      </c>
      <c r="AD23" s="321"/>
      <c r="AE23" s="322">
        <v>96</v>
      </c>
      <c r="AF23" s="322">
        <v>445</v>
      </c>
      <c r="AG23" s="322">
        <f>AF23/AE23</f>
        <v>4.635416666666667</v>
      </c>
      <c r="AH23" s="322">
        <v>6</v>
      </c>
      <c r="AI23" s="319">
        <f>AH23/AE23</f>
        <v>6.25E-2</v>
      </c>
      <c r="AK23" s="319">
        <f t="shared" ref="AK23:AK26" si="20">AM23/AL23</f>
        <v>0.58333333333333337</v>
      </c>
      <c r="AL23" s="322">
        <v>24</v>
      </c>
      <c r="AM23" s="322">
        <v>14</v>
      </c>
      <c r="AN23" s="322">
        <v>110</v>
      </c>
      <c r="AO23" s="322">
        <f>AN23/AM23</f>
        <v>7.8571428571428568</v>
      </c>
      <c r="AP23" s="322">
        <v>2</v>
      </c>
      <c r="AQ23" s="319">
        <f t="shared" ref="AQ23:AQ26" si="21">AP23/AM23</f>
        <v>0.14285714285714285</v>
      </c>
      <c r="AU23" s="319" t="e">
        <f>(#REF!+AL23)/(#REF!+AL26)</f>
        <v>#REF!</v>
      </c>
      <c r="AV23" s="319" t="e">
        <f>#REF!/(AL23+#REF!)</f>
        <v>#REF!</v>
      </c>
      <c r="AW23" s="319" t="e">
        <f>AL23/(#REF!+AL23)</f>
        <v>#REF!</v>
      </c>
      <c r="AY23" s="322" t="e">
        <f>(#REF!*0.1)+(AE23*6)+(AK23*0.1)+(AM23*6)</f>
        <v>#REF!</v>
      </c>
      <c r="AZ23" s="322" t="e">
        <f>(#REF!*0.1)+(AE23*6)+(AJ23*1)+(AK23*0.1)+(AM23*6)</f>
        <v>#REF!</v>
      </c>
    </row>
    <row r="24" spans="1:52" x14ac:dyDescent="0.15">
      <c r="A24" s="321" t="s">
        <v>2174</v>
      </c>
      <c r="B24" s="332"/>
      <c r="C24" s="322"/>
      <c r="D24" s="322"/>
      <c r="E24" s="322" t="e">
        <f>D24/C24</f>
        <v>#DIV/0!</v>
      </c>
      <c r="F24" s="322"/>
      <c r="G24" s="319" t="e">
        <f>F24/C24</f>
        <v>#DIV/0!</v>
      </c>
      <c r="I24" s="319" t="e">
        <f t="shared" si="13"/>
        <v>#DIV/0!</v>
      </c>
      <c r="J24" s="322"/>
      <c r="K24" s="322"/>
      <c r="L24" s="322"/>
      <c r="M24" s="322" t="e">
        <f>L24/K24</f>
        <v>#DIV/0!</v>
      </c>
      <c r="N24" s="322"/>
      <c r="O24" s="319" t="e">
        <f t="shared" si="14"/>
        <v>#DIV/0!</v>
      </c>
      <c r="R24" s="321" t="s">
        <v>2175</v>
      </c>
      <c r="S24" s="319">
        <f t="shared" si="15"/>
        <v>0</v>
      </c>
      <c r="T24" s="319">
        <f t="shared" si="16"/>
        <v>0</v>
      </c>
      <c r="U24" s="319">
        <f t="shared" si="17"/>
        <v>0</v>
      </c>
      <c r="W24" s="322">
        <f t="shared" si="18"/>
        <v>0</v>
      </c>
      <c r="X24" s="322">
        <f t="shared" si="19"/>
        <v>0</v>
      </c>
      <c r="Y24" s="324"/>
      <c r="Z24" s="324"/>
      <c r="AA24" s="324"/>
      <c r="AB24" s="324"/>
      <c r="AC24" s="321" t="s">
        <v>23</v>
      </c>
      <c r="AD24" s="321"/>
      <c r="AE24" s="322">
        <v>8</v>
      </c>
      <c r="AF24" s="322">
        <v>28</v>
      </c>
      <c r="AG24" s="322">
        <f>AF24/AE24</f>
        <v>3.5</v>
      </c>
      <c r="AH24" s="322">
        <v>0</v>
      </c>
      <c r="AI24" s="319">
        <f>AH24/AE24</f>
        <v>0</v>
      </c>
      <c r="AK24" s="319">
        <f t="shared" si="20"/>
        <v>0.5</v>
      </c>
      <c r="AL24" s="322">
        <v>4</v>
      </c>
      <c r="AM24" s="322">
        <v>2</v>
      </c>
      <c r="AN24" s="322">
        <v>17</v>
      </c>
      <c r="AO24" s="322">
        <f>AN24/AM24</f>
        <v>8.5</v>
      </c>
      <c r="AP24" s="322">
        <v>0</v>
      </c>
      <c r="AQ24" s="319">
        <f t="shared" si="21"/>
        <v>0</v>
      </c>
      <c r="AU24" s="319" t="e">
        <f>(#REF!+AL24)/(#REF!+AK30)</f>
        <v>#REF!</v>
      </c>
      <c r="AV24" s="319" t="e">
        <f>#REF!/(AL24+#REF!)</f>
        <v>#REF!</v>
      </c>
      <c r="AW24" s="319" t="e">
        <f>AL24/(#REF!+AL24)</f>
        <v>#REF!</v>
      </c>
      <c r="AY24" s="322" t="e">
        <f>(#REF!*0.1)+(AE24*6)+(AK24*0.1)+(AM24*6)</f>
        <v>#REF!</v>
      </c>
      <c r="AZ24" s="322" t="e">
        <f>(#REF!*0.1)+(AE24*6)+(AJ24*1)+(AK24*0.1)+(AM24*6)</f>
        <v>#REF!</v>
      </c>
    </row>
    <row r="25" spans="1:52" x14ac:dyDescent="0.15">
      <c r="A25" s="321" t="s">
        <v>2434</v>
      </c>
      <c r="B25" s="332">
        <v>8</v>
      </c>
      <c r="C25" s="322">
        <v>4</v>
      </c>
      <c r="D25" s="322">
        <v>17</v>
      </c>
      <c r="E25" s="322">
        <f>D25/C25</f>
        <v>4.25</v>
      </c>
      <c r="F25" s="322">
        <v>0</v>
      </c>
      <c r="G25" s="319">
        <f>F25/C25</f>
        <v>0</v>
      </c>
      <c r="I25" s="319" t="e">
        <f t="shared" si="13"/>
        <v>#DIV/0!</v>
      </c>
      <c r="J25" s="322">
        <v>0</v>
      </c>
      <c r="K25" s="322">
        <v>0</v>
      </c>
      <c r="L25" s="322">
        <v>0</v>
      </c>
      <c r="M25" s="322" t="e">
        <f>L25/K25</f>
        <v>#DIV/0!</v>
      </c>
      <c r="N25" s="322">
        <v>0</v>
      </c>
      <c r="O25" s="319" t="e">
        <f t="shared" si="14"/>
        <v>#DIV/0!</v>
      </c>
      <c r="R25" s="321" t="s">
        <v>2435</v>
      </c>
      <c r="S25" s="319">
        <f t="shared" si="15"/>
        <v>4.1450777202072537E-3</v>
      </c>
      <c r="T25" s="319">
        <f t="shared" si="16"/>
        <v>0</v>
      </c>
      <c r="U25" s="319">
        <f t="shared" si="17"/>
        <v>7.8125E-3</v>
      </c>
      <c r="W25" s="322">
        <f t="shared" si="18"/>
        <v>1.7000000000000002</v>
      </c>
      <c r="X25" s="322">
        <f t="shared" si="19"/>
        <v>1.7000000000000002</v>
      </c>
      <c r="Y25" s="324"/>
      <c r="Z25" s="324"/>
      <c r="AA25" s="324"/>
      <c r="AB25" s="324"/>
      <c r="AC25" s="321" t="s">
        <v>24</v>
      </c>
      <c r="AD25" s="321"/>
      <c r="AE25" s="322"/>
      <c r="AF25" s="322"/>
      <c r="AG25" s="322" t="e">
        <f>AF25/AE25</f>
        <v>#DIV/0!</v>
      </c>
      <c r="AH25" s="322">
        <v>0</v>
      </c>
      <c r="AI25" s="319" t="e">
        <f>AH25/AE25</f>
        <v>#DIV/0!</v>
      </c>
      <c r="AK25" s="319" t="e">
        <f t="shared" si="20"/>
        <v>#DIV/0!</v>
      </c>
      <c r="AL25" s="322"/>
      <c r="AM25" s="322"/>
      <c r="AN25" s="322"/>
      <c r="AO25" s="322" t="e">
        <f>AN25/AM25</f>
        <v>#DIV/0!</v>
      </c>
      <c r="AP25" s="322">
        <v>0</v>
      </c>
      <c r="AQ25" s="319" t="e">
        <f t="shared" si="21"/>
        <v>#DIV/0!</v>
      </c>
      <c r="AU25" s="319" t="e">
        <f>(#REF!+AL25)/(#REF!+AL31)</f>
        <v>#REF!</v>
      </c>
      <c r="AV25" s="319" t="e">
        <f>#REF!/(AL25+#REF!)</f>
        <v>#REF!</v>
      </c>
      <c r="AW25" s="319" t="e">
        <f>AL25/(#REF!+AL25)</f>
        <v>#REF!</v>
      </c>
      <c r="AY25" s="322" t="e">
        <f>(#REF!*0.1)+(AE25*6)+(AK25*0.1)+(AM25*6)</f>
        <v>#REF!</v>
      </c>
      <c r="AZ25" s="322" t="e">
        <f>(#REF!*0.1)+(AE25*6)+(AJ25*1)+(AK25*0.1)+(AM25*6)</f>
        <v>#REF!</v>
      </c>
    </row>
    <row r="26" spans="1:52" x14ac:dyDescent="0.15">
      <c r="A26" s="321"/>
      <c r="B26" s="332"/>
      <c r="C26" s="322"/>
      <c r="D26" s="322"/>
      <c r="E26" s="322" t="e">
        <f>D26/C26</f>
        <v>#DIV/0!</v>
      </c>
      <c r="F26" s="322"/>
      <c r="G26" s="319" t="e">
        <f>F26/C26</f>
        <v>#DIV/0!</v>
      </c>
      <c r="I26" s="319" t="e">
        <f t="shared" si="13"/>
        <v>#DIV/0!</v>
      </c>
      <c r="J26" s="322"/>
      <c r="K26" s="322"/>
      <c r="L26" s="322"/>
      <c r="M26" s="322" t="e">
        <f>L26/K26</f>
        <v>#DIV/0!</v>
      </c>
      <c r="N26" s="322"/>
      <c r="O26" s="319" t="e">
        <f t="shared" si="14"/>
        <v>#DIV/0!</v>
      </c>
      <c r="R26" s="321"/>
      <c r="S26" s="319">
        <f t="shared" si="15"/>
        <v>0</v>
      </c>
      <c r="T26" s="319">
        <f t="shared" si="16"/>
        <v>0</v>
      </c>
      <c r="U26" s="319">
        <f t="shared" si="17"/>
        <v>0</v>
      </c>
      <c r="W26" s="322">
        <f t="shared" si="18"/>
        <v>0</v>
      </c>
      <c r="X26" s="322">
        <f t="shared" si="19"/>
        <v>0</v>
      </c>
      <c r="Y26" s="324"/>
      <c r="Z26" s="324"/>
      <c r="AA26" s="324"/>
      <c r="AB26" s="324"/>
      <c r="AC26" s="321" t="s">
        <v>70</v>
      </c>
      <c r="AD26" s="321"/>
      <c r="AE26" s="322"/>
      <c r="AF26" s="322"/>
      <c r="AG26" s="322" t="e">
        <f>AF26/AE26</f>
        <v>#DIV/0!</v>
      </c>
      <c r="AH26" s="322"/>
      <c r="AI26" s="319" t="e">
        <f>AH26/AE26</f>
        <v>#DIV/0!</v>
      </c>
      <c r="AK26" s="319" t="e">
        <f t="shared" si="20"/>
        <v>#DIV/0!</v>
      </c>
      <c r="AL26" s="322"/>
      <c r="AM26" s="322"/>
      <c r="AN26" s="322"/>
      <c r="AO26" s="322"/>
      <c r="AP26" s="322">
        <f>(AF26*0.1)+(AH26*6)+(AM26*0.1)+(AO26*6)</f>
        <v>0</v>
      </c>
      <c r="AQ26" s="319" t="e">
        <f t="shared" si="21"/>
        <v>#DIV/0!</v>
      </c>
      <c r="AU26" s="319" t="e">
        <f>(#REF!+AL26)/(#REF!+AL32)</f>
        <v>#REF!</v>
      </c>
      <c r="AV26" s="319" t="e">
        <f>#REF!/(AL26+#REF!)</f>
        <v>#REF!</v>
      </c>
      <c r="AW26" s="319" t="e">
        <f>AL26/(#REF!+AL26)</f>
        <v>#REF!</v>
      </c>
      <c r="AY26" s="322" t="e">
        <f>(#REF!*0.1)+(AE26*6)+(AI26*1)+(AJ26*0.1)+(AL26*6)</f>
        <v>#REF!</v>
      </c>
      <c r="AZ26" s="322" t="e">
        <f>(#REF!*0.1)+(AE26*6)+(AJ26*1)+(AK26*0.1)+(AM26*6)</f>
        <v>#REF!</v>
      </c>
    </row>
    <row r="27" spans="1:52" x14ac:dyDescent="0.15">
      <c r="A27" s="320" t="s">
        <v>44</v>
      </c>
      <c r="B27" s="320"/>
      <c r="C27" s="320">
        <f>SUM(C22:C26)</f>
        <v>419</v>
      </c>
      <c r="D27" s="320">
        <f t="shared" ref="D27:F27" si="22">SUM(D22:D26)</f>
        <v>2092</v>
      </c>
      <c r="E27" s="320"/>
      <c r="F27" s="320">
        <f t="shared" si="22"/>
        <v>13</v>
      </c>
      <c r="G27" s="320"/>
      <c r="H27" s="320"/>
      <c r="I27" s="320"/>
      <c r="J27" s="320">
        <f>SUM(J22:J26)</f>
        <v>81</v>
      </c>
      <c r="K27" s="320">
        <f t="shared" ref="K27:N27" si="23">SUM(K22:K26)</f>
        <v>61</v>
      </c>
      <c r="L27" s="320">
        <f t="shared" si="23"/>
        <v>442</v>
      </c>
      <c r="M27" s="320"/>
      <c r="N27" s="320">
        <f t="shared" si="23"/>
        <v>2</v>
      </c>
      <c r="O27" s="320"/>
      <c r="AC27" s="320" t="s">
        <v>44</v>
      </c>
      <c r="AD27" s="320"/>
      <c r="AE27" s="320">
        <f>SUM(AE22:AE26)</f>
        <v>304</v>
      </c>
      <c r="AF27" s="320">
        <f t="shared" ref="AF27" si="24">SUM(AF22:AF26)</f>
        <v>1513</v>
      </c>
      <c r="AG27" s="320"/>
      <c r="AH27" s="320">
        <f t="shared" ref="AH27" si="25">SUM(AH22:AH26)</f>
        <v>13</v>
      </c>
      <c r="AI27" s="320"/>
      <c r="AJ27" s="320"/>
      <c r="AK27" s="320"/>
      <c r="AL27" s="320">
        <f>SUM(AL22:AL26)</f>
        <v>98</v>
      </c>
      <c r="AM27" s="320">
        <f t="shared" ref="AM27:AN27" si="26">SUM(AM22:AM26)</f>
        <v>72</v>
      </c>
      <c r="AN27" s="320">
        <f t="shared" si="26"/>
        <v>491</v>
      </c>
      <c r="AO27" s="320"/>
      <c r="AP27" s="320">
        <f t="shared" ref="AP27" si="27">SUM(AP22:AP26)</f>
        <v>4</v>
      </c>
      <c r="AQ27" s="320"/>
    </row>
    <row r="28" spans="1:52" x14ac:dyDescent="0.15">
      <c r="A28" s="320"/>
      <c r="B28" s="324"/>
      <c r="C28" s="324"/>
      <c r="D28" s="324"/>
      <c r="E28" s="324"/>
      <c r="F28" s="324"/>
      <c r="G28" s="324"/>
      <c r="H28" s="320"/>
      <c r="I28" s="324"/>
      <c r="J28" s="324"/>
      <c r="K28" s="324"/>
      <c r="L28" s="324"/>
      <c r="M28" s="324"/>
      <c r="N28" s="324"/>
      <c r="AC28" s="320"/>
      <c r="AD28" s="324"/>
      <c r="AE28" s="324"/>
      <c r="AF28" s="324"/>
      <c r="AG28" s="324"/>
      <c r="AH28" s="324"/>
      <c r="AI28" s="324"/>
      <c r="AJ28" s="320"/>
      <c r="AK28" s="324"/>
      <c r="AL28" s="324"/>
      <c r="AM28" s="324"/>
      <c r="AN28" s="324"/>
      <c r="AO28" s="324"/>
      <c r="AP28" s="324"/>
    </row>
    <row r="29" spans="1:52" x14ac:dyDescent="0.15">
      <c r="B29" s="324"/>
      <c r="C29" s="324"/>
      <c r="D29" s="324"/>
      <c r="E29" s="324"/>
      <c r="F29" s="324"/>
      <c r="G29" s="324"/>
      <c r="H29" s="324"/>
      <c r="I29" s="324"/>
      <c r="J29" s="324"/>
      <c r="K29" s="324"/>
      <c r="L29" s="324"/>
      <c r="M29" s="324"/>
      <c r="AD29" s="324"/>
      <c r="AE29" s="324"/>
      <c r="AF29" s="324"/>
      <c r="AG29" s="324"/>
      <c r="AH29" s="324"/>
      <c r="AI29" s="324"/>
      <c r="AJ29" s="324"/>
      <c r="AK29" s="324"/>
      <c r="AL29" s="324"/>
      <c r="AM29" s="324"/>
      <c r="AN29" s="324"/>
      <c r="AO29" s="324"/>
    </row>
    <row r="30" spans="1:52" x14ac:dyDescent="0.15">
      <c r="A30" s="514" t="s">
        <v>52</v>
      </c>
      <c r="B30" s="514"/>
      <c r="C30" s="514"/>
      <c r="D30" s="514"/>
      <c r="E30" s="514"/>
      <c r="F30" s="514"/>
      <c r="G30" s="514"/>
      <c r="H30" s="324"/>
      <c r="I30" s="324"/>
      <c r="J30" s="514" t="s">
        <v>49</v>
      </c>
      <c r="K30" s="514"/>
      <c r="L30" s="514"/>
      <c r="M30" s="514"/>
      <c r="N30" s="514"/>
      <c r="R30" s="514" t="s">
        <v>50</v>
      </c>
      <c r="S30" s="514"/>
      <c r="T30" s="514"/>
      <c r="V30" s="514" t="s">
        <v>51</v>
      </c>
      <c r="W30" s="513"/>
      <c r="AC30" s="514" t="s">
        <v>52</v>
      </c>
      <c r="AD30" s="514"/>
      <c r="AE30" s="514"/>
      <c r="AF30" s="514"/>
      <c r="AG30" s="514"/>
      <c r="AH30" s="514"/>
      <c r="AI30" s="514"/>
      <c r="AJ30" s="324"/>
      <c r="AK30" s="324"/>
      <c r="AL30" s="514" t="s">
        <v>49</v>
      </c>
      <c r="AM30" s="514"/>
      <c r="AN30" s="514"/>
      <c r="AO30" s="514"/>
      <c r="AP30" s="514"/>
      <c r="AT30" s="514" t="s">
        <v>50</v>
      </c>
      <c r="AU30" s="514"/>
      <c r="AV30" s="514"/>
      <c r="AX30" s="514" t="s">
        <v>51</v>
      </c>
      <c r="AY30" s="513"/>
    </row>
    <row r="31" spans="1:52" x14ac:dyDescent="0.15">
      <c r="A31" s="320" t="s">
        <v>25</v>
      </c>
      <c r="B31" s="320" t="s">
        <v>66</v>
      </c>
      <c r="C31" s="320" t="s">
        <v>34</v>
      </c>
      <c r="D31" s="320" t="s">
        <v>17</v>
      </c>
      <c r="E31" s="320" t="s">
        <v>18</v>
      </c>
      <c r="F31" s="320" t="s">
        <v>19</v>
      </c>
      <c r="G31" s="320" t="s">
        <v>20</v>
      </c>
      <c r="H31" s="320" t="s">
        <v>6</v>
      </c>
      <c r="I31" s="320" t="s">
        <v>53</v>
      </c>
      <c r="K31" s="320" t="s">
        <v>10</v>
      </c>
      <c r="L31" s="320" t="s">
        <v>11</v>
      </c>
      <c r="M31" s="320" t="s">
        <v>12</v>
      </c>
      <c r="N31" s="320" t="s">
        <v>26</v>
      </c>
      <c r="O31" s="320" t="s">
        <v>7</v>
      </c>
      <c r="R31" s="320" t="s">
        <v>25</v>
      </c>
      <c r="S31" s="320" t="s">
        <v>47</v>
      </c>
      <c r="T31" s="320" t="s">
        <v>45</v>
      </c>
      <c r="U31" s="320" t="s">
        <v>46</v>
      </c>
      <c r="W31" s="320" t="s">
        <v>14</v>
      </c>
      <c r="X31" s="320" t="s">
        <v>21</v>
      </c>
      <c r="Y31" s="320"/>
      <c r="Z31" s="320"/>
      <c r="AC31" s="320" t="s">
        <v>25</v>
      </c>
      <c r="AD31" s="320" t="s">
        <v>66</v>
      </c>
      <c r="AE31" s="320" t="s">
        <v>34</v>
      </c>
      <c r="AF31" s="320" t="s">
        <v>17</v>
      </c>
      <c r="AG31" s="320" t="s">
        <v>18</v>
      </c>
      <c r="AH31" s="320" t="s">
        <v>19</v>
      </c>
      <c r="AI31" s="320" t="s">
        <v>20</v>
      </c>
      <c r="AJ31" s="320" t="s">
        <v>6</v>
      </c>
      <c r="AK31" s="320" t="s">
        <v>53</v>
      </c>
      <c r="AM31" s="320" t="s">
        <v>10</v>
      </c>
      <c r="AN31" s="320" t="s">
        <v>11</v>
      </c>
      <c r="AO31" s="320" t="s">
        <v>12</v>
      </c>
      <c r="AP31" s="320" t="s">
        <v>26</v>
      </c>
      <c r="AQ31" s="320" t="s">
        <v>7</v>
      </c>
      <c r="AU31" s="320" t="s">
        <v>47</v>
      </c>
      <c r="AV31" s="320" t="s">
        <v>45</v>
      </c>
      <c r="AW31" s="320" t="s">
        <v>46</v>
      </c>
      <c r="AY31" s="320" t="s">
        <v>14</v>
      </c>
      <c r="AZ31" s="320" t="s">
        <v>21</v>
      </c>
    </row>
    <row r="32" spans="1:52" x14ac:dyDescent="0.15">
      <c r="A32" s="321" t="s">
        <v>870</v>
      </c>
      <c r="B32" s="322">
        <v>17</v>
      </c>
      <c r="C32" s="319">
        <f>E32/D32</f>
        <v>0.58571428571428574</v>
      </c>
      <c r="D32" s="322">
        <v>140</v>
      </c>
      <c r="E32" s="322">
        <v>82</v>
      </c>
      <c r="F32" s="322">
        <v>1190</v>
      </c>
      <c r="G32" s="322">
        <f t="shared" ref="G32:G37" si="28">F32/E32</f>
        <v>14.512195121951219</v>
      </c>
      <c r="H32" s="322">
        <v>10</v>
      </c>
      <c r="I32" s="319">
        <f>H32/E32</f>
        <v>0.12195121951219512</v>
      </c>
      <c r="K32" s="322">
        <v>0</v>
      </c>
      <c r="L32" s="322">
        <v>0</v>
      </c>
      <c r="M32" s="333" t="e">
        <f t="shared" ref="M32:M37" si="29">L32/K32</f>
        <v>#DIV/0!</v>
      </c>
      <c r="N32" s="322">
        <v>0</v>
      </c>
      <c r="O32" s="319" t="e">
        <f>N32/K32</f>
        <v>#DIV/0!</v>
      </c>
      <c r="R32" s="321" t="s">
        <v>517</v>
      </c>
      <c r="S32" s="334">
        <f>(D32+K32)/($C$27+$K$27+$M$17+$D$47+$K$47)</f>
        <v>0.20497803806734993</v>
      </c>
      <c r="T32" s="334">
        <f>D32/($D$17)</f>
        <v>0.37634408602150538</v>
      </c>
      <c r="U32" s="334">
        <f>K32/($M$17+$C$27+$K$38+$K$47)</f>
        <v>0</v>
      </c>
      <c r="W32" s="322">
        <f>(F32*0.1)+(H32*6)+(L32*0.1)+(N32*6)</f>
        <v>179</v>
      </c>
      <c r="X32" s="322">
        <f>(E32*1)+(F32*0.1)+(H32*6)+(L32*0.1)+(N32*6)</f>
        <v>261</v>
      </c>
      <c r="Y32" s="324"/>
      <c r="Z32" s="324"/>
      <c r="AC32" s="321" t="s">
        <v>71</v>
      </c>
      <c r="AD32" s="321"/>
      <c r="AE32" s="319">
        <f>AG32/AF32</f>
        <v>0.60747663551401865</v>
      </c>
      <c r="AF32" s="322">
        <v>107</v>
      </c>
      <c r="AG32" s="322">
        <v>65</v>
      </c>
      <c r="AH32" s="322">
        <v>710</v>
      </c>
      <c r="AI32" s="322">
        <f t="shared" ref="AI32:AI36" si="30">AH32/AG32</f>
        <v>10.923076923076923</v>
      </c>
      <c r="AJ32" s="322">
        <v>6</v>
      </c>
      <c r="AK32" s="319">
        <f>AJ32/AG32</f>
        <v>9.2307692307692313E-2</v>
      </c>
      <c r="AM32" s="322">
        <v>0</v>
      </c>
      <c r="AN32" s="322">
        <v>0</v>
      </c>
      <c r="AO32" s="333" t="e">
        <f t="shared" ref="AO32:AO37" si="31">AN32/AM32</f>
        <v>#DIV/0!</v>
      </c>
      <c r="AP32" s="322">
        <v>0</v>
      </c>
      <c r="AQ32" s="319" t="e">
        <f>AP32/AM32</f>
        <v>#DIV/0!</v>
      </c>
      <c r="AU32" s="334" t="e">
        <f>(#REF!+AJ32)/(#REF!+AJ35)</f>
        <v>#REF!</v>
      </c>
      <c r="AV32" s="334" t="e">
        <f>#REF!/(AJ32+#REF!)</f>
        <v>#REF!</v>
      </c>
      <c r="AW32" s="334" t="e">
        <f>AJ32/(#REF!+AJ32)</f>
        <v>#REF!</v>
      </c>
      <c r="AY32" s="322">
        <f>(AH32*0.1)+(AJ32*6)+(AN32*0.1)+(AP32*6)</f>
        <v>107</v>
      </c>
      <c r="AZ32" s="322">
        <f>(AG32*1)+(AH32*0.1)+(AJ32*6)+(AN32*0.1)+(AP32*6)</f>
        <v>172</v>
      </c>
    </row>
    <row r="33" spans="1:52" x14ac:dyDescent="0.15">
      <c r="A33" s="321" t="s">
        <v>871</v>
      </c>
      <c r="B33" s="322">
        <v>17</v>
      </c>
      <c r="C33" s="319">
        <f t="shared" ref="C33:C37" si="32">E33/D33</f>
        <v>0.64444444444444449</v>
      </c>
      <c r="D33" s="322">
        <v>45</v>
      </c>
      <c r="E33" s="322">
        <v>29</v>
      </c>
      <c r="F33" s="322">
        <v>259</v>
      </c>
      <c r="G33" s="322">
        <f t="shared" si="28"/>
        <v>8.931034482758621</v>
      </c>
      <c r="H33" s="322">
        <v>1</v>
      </c>
      <c r="I33" s="319">
        <f t="shared" ref="I33:I37" si="33">H33/E33</f>
        <v>3.4482758620689655E-2</v>
      </c>
      <c r="K33" s="322">
        <v>0</v>
      </c>
      <c r="L33" s="322">
        <v>0</v>
      </c>
      <c r="M33" s="333" t="e">
        <f t="shared" si="29"/>
        <v>#DIV/0!</v>
      </c>
      <c r="N33" s="322">
        <v>0</v>
      </c>
      <c r="O33" s="319" t="e">
        <f t="shared" ref="O33:O37" si="34">N33/K33</f>
        <v>#DIV/0!</v>
      </c>
      <c r="R33" s="321" t="s">
        <v>518</v>
      </c>
      <c r="S33" s="334">
        <f t="shared" ref="S33:S37" si="35">(D33+K33)/($C$27+$K$27+$M$17+$D$47+$K$47)</f>
        <v>6.5885797950219621E-2</v>
      </c>
      <c r="T33" s="334">
        <f t="shared" ref="T33:T37" si="36">D33/($D$17)</f>
        <v>0.12096774193548387</v>
      </c>
      <c r="U33" s="334">
        <f t="shared" ref="U33:U37" si="37">K33/($M$17+$C$27+$K$38+$K$47)</f>
        <v>0</v>
      </c>
      <c r="W33" s="322">
        <f t="shared" ref="W33:W37" si="38">(F33*0.1)+(H33*6)+(L33*0.1)+(N33*6)</f>
        <v>31.900000000000002</v>
      </c>
      <c r="X33" s="322">
        <f t="shared" ref="X33:X37" si="39">(E33*1)+(F33*0.1)+(H33*6)+(L33*0.1)+(N33*6)</f>
        <v>60.900000000000006</v>
      </c>
      <c r="Y33" s="324"/>
      <c r="Z33" s="324"/>
      <c r="AC33" s="321" t="s">
        <v>27</v>
      </c>
      <c r="AD33" s="321"/>
      <c r="AE33" s="319">
        <f t="shared" ref="AE33:AE37" si="40">AG33/AF33</f>
        <v>0.6333333333333333</v>
      </c>
      <c r="AF33" s="322">
        <v>120</v>
      </c>
      <c r="AG33" s="322">
        <v>76</v>
      </c>
      <c r="AH33" s="322">
        <v>892</v>
      </c>
      <c r="AI33" s="322">
        <f t="shared" si="30"/>
        <v>11.736842105263158</v>
      </c>
      <c r="AJ33" s="322">
        <v>5</v>
      </c>
      <c r="AK33" s="319">
        <f t="shared" ref="AK33:AK37" si="41">AJ33/AG33</f>
        <v>6.5789473684210523E-2</v>
      </c>
      <c r="AM33" s="322">
        <v>12</v>
      </c>
      <c r="AN33" s="322">
        <v>108</v>
      </c>
      <c r="AO33" s="333">
        <f t="shared" si="31"/>
        <v>9</v>
      </c>
      <c r="AP33" s="322">
        <v>0</v>
      </c>
      <c r="AQ33" s="319">
        <f t="shared" ref="AQ33:AQ37" si="42">AP33/AM33</f>
        <v>0</v>
      </c>
      <c r="AU33" s="334" t="e">
        <f>(#REF!+AJ33)/(#REF!+AJ36)</f>
        <v>#REF!</v>
      </c>
      <c r="AV33" s="334" t="e">
        <f>#REF!/(AJ33+#REF!)</f>
        <v>#REF!</v>
      </c>
      <c r="AW33" s="334" t="e">
        <f>AJ33/(#REF!+AJ33)</f>
        <v>#REF!</v>
      </c>
      <c r="AY33" s="322">
        <f>(AH33*0.1)+(AJ33*6)+(AN33*0.1)+(AP33*6)</f>
        <v>130</v>
      </c>
      <c r="AZ33" s="322">
        <f>(AG33*1)+(AH33*0.1)+(AJ33*6)+(AN33*0.1)+(AP33*6)</f>
        <v>206</v>
      </c>
    </row>
    <row r="34" spans="1:52" x14ac:dyDescent="0.15">
      <c r="A34" s="321" t="s">
        <v>2167</v>
      </c>
      <c r="B34" s="322">
        <v>17</v>
      </c>
      <c r="C34" s="319">
        <f t="shared" si="32"/>
        <v>0.68</v>
      </c>
      <c r="D34" s="322">
        <v>75</v>
      </c>
      <c r="E34" s="322">
        <v>51</v>
      </c>
      <c r="F34" s="322">
        <v>570</v>
      </c>
      <c r="G34" s="322">
        <f t="shared" si="28"/>
        <v>11.176470588235293</v>
      </c>
      <c r="H34" s="322">
        <v>3</v>
      </c>
      <c r="I34" s="319">
        <f t="shared" si="33"/>
        <v>5.8823529411764705E-2</v>
      </c>
      <c r="K34" s="322">
        <v>5</v>
      </c>
      <c r="L34" s="322">
        <v>34</v>
      </c>
      <c r="M34" s="333">
        <f t="shared" si="29"/>
        <v>6.8</v>
      </c>
      <c r="N34" s="322">
        <v>1</v>
      </c>
      <c r="O34" s="319">
        <f t="shared" si="34"/>
        <v>0.2</v>
      </c>
      <c r="R34" s="321" t="s">
        <v>2168</v>
      </c>
      <c r="S34" s="334">
        <f t="shared" si="35"/>
        <v>0.1171303074670571</v>
      </c>
      <c r="T34" s="334">
        <f t="shared" si="36"/>
        <v>0.20161290322580644</v>
      </c>
      <c r="U34" s="334">
        <f t="shared" si="37"/>
        <v>9.765625E-3</v>
      </c>
      <c r="W34" s="322">
        <f t="shared" si="38"/>
        <v>84.4</v>
      </c>
      <c r="X34" s="322">
        <f t="shared" si="39"/>
        <v>135.4</v>
      </c>
      <c r="Y34" s="324"/>
      <c r="Z34" s="324"/>
      <c r="AC34" s="321" t="s">
        <v>28</v>
      </c>
      <c r="AD34" s="321"/>
      <c r="AE34" s="319">
        <f t="shared" si="40"/>
        <v>0.55000000000000004</v>
      </c>
      <c r="AF34" s="322">
        <v>40</v>
      </c>
      <c r="AG34" s="322">
        <v>22</v>
      </c>
      <c r="AH34" s="322">
        <v>325</v>
      </c>
      <c r="AI34" s="322">
        <f t="shared" si="30"/>
        <v>14.772727272727273</v>
      </c>
      <c r="AJ34" s="322">
        <v>2</v>
      </c>
      <c r="AK34" s="319">
        <f t="shared" si="41"/>
        <v>9.0909090909090912E-2</v>
      </c>
      <c r="AM34" s="322">
        <v>5</v>
      </c>
      <c r="AN34" s="322">
        <v>20</v>
      </c>
      <c r="AO34" s="333">
        <f t="shared" si="31"/>
        <v>4</v>
      </c>
      <c r="AP34" s="322">
        <v>0</v>
      </c>
      <c r="AQ34" s="319">
        <f t="shared" si="42"/>
        <v>0</v>
      </c>
      <c r="AU34" s="334" t="e">
        <f>(#REF!+AJ34)/(#REF!+AJ37)</f>
        <v>#REF!</v>
      </c>
      <c r="AV34" s="334" t="e">
        <f>#REF!/(AJ34+#REF!)</f>
        <v>#REF!</v>
      </c>
      <c r="AW34" s="334" t="e">
        <f>AJ34/(#REF!+AJ34)</f>
        <v>#REF!</v>
      </c>
      <c r="AY34" s="322">
        <f>(AH34*0.1)+(AJ34*6)+(AN34*0.1)+(AP34*6)</f>
        <v>46.5</v>
      </c>
      <c r="AZ34" s="322">
        <f>(AG34*1)+(AH34*0.1)+(AJ34*6)+(AN34*0.1)+(AP34*6)</f>
        <v>68.5</v>
      </c>
    </row>
    <row r="35" spans="1:52" x14ac:dyDescent="0.15">
      <c r="A35" s="321" t="s">
        <v>872</v>
      </c>
      <c r="B35" s="322">
        <v>17</v>
      </c>
      <c r="C35" s="319">
        <f t="shared" si="32"/>
        <v>0.72</v>
      </c>
      <c r="D35" s="322">
        <v>50</v>
      </c>
      <c r="E35" s="322">
        <v>36</v>
      </c>
      <c r="F35" s="322">
        <v>546</v>
      </c>
      <c r="G35" s="322">
        <f t="shared" si="28"/>
        <v>15.166666666666666</v>
      </c>
      <c r="H35" s="322">
        <v>3</v>
      </c>
      <c r="I35" s="319">
        <f t="shared" si="33"/>
        <v>8.3333333333333329E-2</v>
      </c>
      <c r="K35" s="322">
        <v>1</v>
      </c>
      <c r="L35" s="322">
        <v>9</v>
      </c>
      <c r="M35" s="333">
        <f t="shared" si="29"/>
        <v>9</v>
      </c>
      <c r="N35" s="322">
        <v>0</v>
      </c>
      <c r="O35" s="319">
        <f t="shared" si="34"/>
        <v>0</v>
      </c>
      <c r="R35" s="321" t="s">
        <v>159</v>
      </c>
      <c r="S35" s="334">
        <f t="shared" si="35"/>
        <v>7.4670571010248904E-2</v>
      </c>
      <c r="T35" s="334">
        <f t="shared" si="36"/>
        <v>0.13440860215053763</v>
      </c>
      <c r="U35" s="334">
        <f t="shared" si="37"/>
        <v>1.953125E-3</v>
      </c>
      <c r="W35" s="322">
        <f t="shared" si="38"/>
        <v>73.5</v>
      </c>
      <c r="X35" s="322">
        <f t="shared" si="39"/>
        <v>109.5</v>
      </c>
      <c r="Y35" s="324"/>
      <c r="Z35" s="324"/>
      <c r="AC35" s="321" t="s">
        <v>29</v>
      </c>
      <c r="AD35" s="321"/>
      <c r="AE35" s="319">
        <f t="shared" si="40"/>
        <v>0.66206896551724137</v>
      </c>
      <c r="AF35" s="322">
        <v>145</v>
      </c>
      <c r="AG35" s="322">
        <v>96</v>
      </c>
      <c r="AH35" s="322">
        <v>1098</v>
      </c>
      <c r="AI35" s="322">
        <f t="shared" si="30"/>
        <v>11.4375</v>
      </c>
      <c r="AJ35" s="322">
        <v>7</v>
      </c>
      <c r="AK35" s="319">
        <f t="shared" si="41"/>
        <v>7.2916666666666671E-2</v>
      </c>
      <c r="AM35" s="322">
        <v>0</v>
      </c>
      <c r="AN35" s="322">
        <v>0</v>
      </c>
      <c r="AO35" s="333" t="e">
        <f t="shared" si="31"/>
        <v>#DIV/0!</v>
      </c>
      <c r="AP35" s="322">
        <v>0</v>
      </c>
      <c r="AQ35" s="319" t="e">
        <f t="shared" si="42"/>
        <v>#DIV/0!</v>
      </c>
      <c r="AU35" s="334" t="e">
        <f>(#REF!+AJ35)/(#REF!+AJ38)</f>
        <v>#REF!</v>
      </c>
      <c r="AV35" s="334" t="e">
        <f>#REF!/(AJ35+#REF!)</f>
        <v>#REF!</v>
      </c>
      <c r="AW35" s="334" t="e">
        <f>AJ35/(#REF!+AJ35)</f>
        <v>#REF!</v>
      </c>
      <c r="AY35" s="322">
        <f>(AH35*0.1)+(AJ35*6)+(AN35*0.1)+(AP35*6)</f>
        <v>151.80000000000001</v>
      </c>
      <c r="AZ35" s="322">
        <f>(AG35*1)+(AH35*0.1)+(AJ35*6)+(AN35*0.1)+(AP35*6)</f>
        <v>247.8</v>
      </c>
    </row>
    <row r="36" spans="1:52" x14ac:dyDescent="0.15">
      <c r="A36" s="321" t="s">
        <v>2169</v>
      </c>
      <c r="B36" s="322">
        <v>10</v>
      </c>
      <c r="C36" s="319">
        <f t="shared" si="32"/>
        <v>0.55000000000000004</v>
      </c>
      <c r="D36" s="322">
        <v>20</v>
      </c>
      <c r="E36" s="322">
        <v>11</v>
      </c>
      <c r="F36" s="322">
        <v>170</v>
      </c>
      <c r="G36" s="322">
        <f t="shared" si="28"/>
        <v>15.454545454545455</v>
      </c>
      <c r="H36" s="322">
        <v>1</v>
      </c>
      <c r="I36" s="319">
        <f t="shared" si="33"/>
        <v>9.0909090909090912E-2</v>
      </c>
      <c r="K36" s="322">
        <v>2</v>
      </c>
      <c r="L36" s="322">
        <v>5</v>
      </c>
      <c r="M36" s="333">
        <f t="shared" si="29"/>
        <v>2.5</v>
      </c>
      <c r="N36" s="322">
        <v>0</v>
      </c>
      <c r="O36" s="319">
        <f t="shared" si="34"/>
        <v>0</v>
      </c>
      <c r="R36" s="321" t="s">
        <v>2170</v>
      </c>
      <c r="S36" s="334">
        <f t="shared" si="35"/>
        <v>3.2210834553440704E-2</v>
      </c>
      <c r="T36" s="334">
        <f t="shared" si="36"/>
        <v>5.3763440860215055E-2</v>
      </c>
      <c r="U36" s="334">
        <f t="shared" si="37"/>
        <v>3.90625E-3</v>
      </c>
      <c r="W36" s="322">
        <f t="shared" si="38"/>
        <v>23.5</v>
      </c>
      <c r="X36" s="322">
        <f t="shared" si="39"/>
        <v>34.5</v>
      </c>
      <c r="Y36" s="324"/>
      <c r="Z36" s="324"/>
      <c r="AC36" s="321" t="s">
        <v>30</v>
      </c>
      <c r="AD36" s="321"/>
      <c r="AE36" s="319">
        <f t="shared" si="40"/>
        <v>0.6</v>
      </c>
      <c r="AF36" s="322">
        <v>10</v>
      </c>
      <c r="AG36" s="322">
        <v>6</v>
      </c>
      <c r="AH36" s="322">
        <v>100</v>
      </c>
      <c r="AI36" s="322">
        <f t="shared" si="30"/>
        <v>16.666666666666668</v>
      </c>
      <c r="AJ36" s="322">
        <v>0</v>
      </c>
      <c r="AK36" s="319">
        <f t="shared" si="41"/>
        <v>0</v>
      </c>
      <c r="AM36" s="322">
        <v>0</v>
      </c>
      <c r="AN36" s="322">
        <v>0</v>
      </c>
      <c r="AO36" s="333" t="e">
        <f t="shared" si="31"/>
        <v>#DIV/0!</v>
      </c>
      <c r="AP36" s="322">
        <v>0</v>
      </c>
      <c r="AQ36" s="319" t="e">
        <f t="shared" si="42"/>
        <v>#DIV/0!</v>
      </c>
      <c r="AU36" s="334" t="e">
        <f>(#REF!+AJ36)/(#REF!+AI41)</f>
        <v>#REF!</v>
      </c>
      <c r="AV36" s="334" t="e">
        <f>#REF!/(AJ36+#REF!)</f>
        <v>#REF!</v>
      </c>
      <c r="AW36" s="334" t="e">
        <f>AJ36/(#REF!+AJ36)</f>
        <v>#REF!</v>
      </c>
      <c r="AY36" s="322">
        <f>(AH36*0.1)+(AJ36*6)+(AN36*0.1)+(AP36*6)</f>
        <v>10</v>
      </c>
      <c r="AZ36" s="322">
        <f>(AG36*1)+(AH36*0.1)+(AJ36*6)+(AN36*0.1)+(AP36*6)</f>
        <v>16</v>
      </c>
    </row>
    <row r="37" spans="1:52" x14ac:dyDescent="0.15">
      <c r="A37" s="321" t="s">
        <v>2436</v>
      </c>
      <c r="B37" s="322">
        <v>14</v>
      </c>
      <c r="C37" s="319">
        <f t="shared" si="32"/>
        <v>0.62857142857142856</v>
      </c>
      <c r="D37" s="322">
        <v>35</v>
      </c>
      <c r="E37" s="322">
        <v>22</v>
      </c>
      <c r="F37" s="322">
        <v>290</v>
      </c>
      <c r="G37" s="322">
        <f t="shared" si="28"/>
        <v>13.181818181818182</v>
      </c>
      <c r="H37" s="322">
        <v>0</v>
      </c>
      <c r="I37" s="319">
        <f t="shared" si="33"/>
        <v>0</v>
      </c>
      <c r="K37" s="322">
        <v>0</v>
      </c>
      <c r="L37" s="322">
        <v>0</v>
      </c>
      <c r="M37" s="333" t="e">
        <f t="shared" si="29"/>
        <v>#DIV/0!</v>
      </c>
      <c r="N37" s="322">
        <v>0</v>
      </c>
      <c r="O37" s="319" t="e">
        <f t="shared" si="34"/>
        <v>#DIV/0!</v>
      </c>
      <c r="R37" s="321" t="s">
        <v>2437</v>
      </c>
      <c r="S37" s="334">
        <f t="shared" si="35"/>
        <v>5.1244509516837483E-2</v>
      </c>
      <c r="T37" s="334">
        <f t="shared" si="36"/>
        <v>9.4086021505376344E-2</v>
      </c>
      <c r="U37" s="334">
        <f t="shared" si="37"/>
        <v>0</v>
      </c>
      <c r="W37" s="322">
        <f t="shared" si="38"/>
        <v>29</v>
      </c>
      <c r="X37" s="322">
        <f t="shared" si="39"/>
        <v>51</v>
      </c>
      <c r="Y37" s="324"/>
      <c r="Z37" s="324"/>
      <c r="AC37" s="321" t="s">
        <v>72</v>
      </c>
      <c r="AD37" s="321"/>
      <c r="AE37" s="319" t="e">
        <f t="shared" si="40"/>
        <v>#DIV/0!</v>
      </c>
      <c r="AF37" s="322"/>
      <c r="AG37" s="322"/>
      <c r="AH37" s="322"/>
      <c r="AI37" s="322"/>
      <c r="AJ37" s="322"/>
      <c r="AK37" s="319" t="e">
        <f t="shared" si="41"/>
        <v>#DIV/0!</v>
      </c>
      <c r="AM37" s="322"/>
      <c r="AN37" s="322"/>
      <c r="AO37" s="333" t="e">
        <f t="shared" si="31"/>
        <v>#DIV/0!</v>
      </c>
      <c r="AP37" s="322"/>
      <c r="AQ37" s="319" t="e">
        <f t="shared" si="42"/>
        <v>#DIV/0!</v>
      </c>
      <c r="AU37" s="334" t="e">
        <f>(#REF!+AJ37)/(#REF!+AJ42)</f>
        <v>#REF!</v>
      </c>
      <c r="AV37" s="334" t="e">
        <f>#REF!/(AJ37+#REF!)</f>
        <v>#REF!</v>
      </c>
      <c r="AW37" s="334" t="e">
        <f>AJ37/(#REF!+AJ37)</f>
        <v>#REF!</v>
      </c>
      <c r="AY37" s="322"/>
      <c r="AZ37" s="322"/>
    </row>
    <row r="38" spans="1:52" x14ac:dyDescent="0.15">
      <c r="A38" s="320" t="s">
        <v>44</v>
      </c>
      <c r="B38" s="320"/>
      <c r="C38" s="316"/>
      <c r="D38" s="320">
        <f>SUM(D32:D37)</f>
        <v>365</v>
      </c>
      <c r="E38" s="320">
        <f t="shared" ref="E38:H38" si="43">SUM(E32:E37)</f>
        <v>231</v>
      </c>
      <c r="F38" s="320">
        <f t="shared" si="43"/>
        <v>3025</v>
      </c>
      <c r="G38" s="320"/>
      <c r="H38" s="320">
        <f t="shared" si="43"/>
        <v>18</v>
      </c>
      <c r="I38" s="320"/>
      <c r="J38" s="320"/>
      <c r="K38" s="320">
        <f>SUM(K32:K37)</f>
        <v>8</v>
      </c>
      <c r="L38" s="320">
        <f t="shared" ref="L38:N38" si="44">SUM(L32:L37)</f>
        <v>48</v>
      </c>
      <c r="M38" s="320"/>
      <c r="N38" s="320">
        <f t="shared" si="44"/>
        <v>1</v>
      </c>
      <c r="O38" s="320"/>
      <c r="AC38" s="320" t="s">
        <v>44</v>
      </c>
      <c r="AD38" s="320"/>
      <c r="AE38" s="316"/>
      <c r="AF38" s="320">
        <f>SUM(AF32:AF37)</f>
        <v>422</v>
      </c>
      <c r="AG38" s="320">
        <f t="shared" ref="AG38:AH38" si="45">SUM(AG32:AG37)</f>
        <v>265</v>
      </c>
      <c r="AH38" s="320">
        <f t="shared" si="45"/>
        <v>3125</v>
      </c>
      <c r="AI38" s="320"/>
      <c r="AJ38" s="320">
        <f t="shared" ref="AJ38" si="46">SUM(AJ32:AJ37)</f>
        <v>20</v>
      </c>
      <c r="AK38" s="320"/>
      <c r="AL38" s="320"/>
      <c r="AM38" s="320">
        <f>SUM(AM32:AM37)</f>
        <v>17</v>
      </c>
      <c r="AN38" s="320">
        <f t="shared" ref="AN38" si="47">SUM(AN32:AN37)</f>
        <v>128</v>
      </c>
      <c r="AO38" s="320"/>
      <c r="AP38" s="320">
        <f t="shared" ref="AP38" si="48">SUM(AP32:AP37)</f>
        <v>0</v>
      </c>
      <c r="AQ38" s="320"/>
    </row>
    <row r="39" spans="1:52" x14ac:dyDescent="0.15">
      <c r="A39" s="320"/>
      <c r="C39" s="324"/>
      <c r="D39" s="324"/>
      <c r="E39" s="324"/>
      <c r="F39" s="324"/>
      <c r="G39" s="324"/>
      <c r="H39" s="324"/>
      <c r="I39" s="324"/>
      <c r="J39" s="324"/>
      <c r="K39" s="324"/>
      <c r="L39" s="324"/>
      <c r="AC39" s="320"/>
      <c r="AE39" s="324"/>
      <c r="AF39" s="324"/>
      <c r="AG39" s="324"/>
      <c r="AH39" s="324"/>
      <c r="AI39" s="324"/>
      <c r="AJ39" s="324"/>
      <c r="AK39" s="324"/>
      <c r="AL39" s="324"/>
      <c r="AM39" s="324"/>
      <c r="AN39" s="324"/>
    </row>
    <row r="40" spans="1:52" x14ac:dyDescent="0.15">
      <c r="A40" s="320"/>
      <c r="C40" s="324"/>
      <c r="D40" s="324"/>
      <c r="E40" s="324"/>
      <c r="F40" s="324"/>
      <c r="G40" s="324"/>
      <c r="H40" s="324"/>
      <c r="I40" s="324"/>
      <c r="J40" s="324"/>
      <c r="K40" s="324"/>
      <c r="L40" s="324"/>
      <c r="AC40" s="320"/>
      <c r="AE40" s="324"/>
      <c r="AF40" s="324"/>
      <c r="AG40" s="324"/>
      <c r="AH40" s="324"/>
      <c r="AI40" s="324"/>
      <c r="AJ40" s="324"/>
      <c r="AK40" s="324"/>
      <c r="AL40" s="324"/>
      <c r="AM40" s="324"/>
      <c r="AN40" s="324"/>
    </row>
    <row r="41" spans="1:52" x14ac:dyDescent="0.15">
      <c r="A41" s="514" t="s">
        <v>52</v>
      </c>
      <c r="B41" s="514"/>
      <c r="C41" s="514"/>
      <c r="D41" s="514"/>
      <c r="E41" s="514"/>
      <c r="F41" s="514"/>
      <c r="G41" s="514"/>
      <c r="H41" s="324"/>
      <c r="I41" s="324"/>
      <c r="J41" s="514" t="s">
        <v>49</v>
      </c>
      <c r="K41" s="514"/>
      <c r="L41" s="514"/>
      <c r="M41" s="514"/>
      <c r="N41" s="514"/>
      <c r="R41" s="514" t="s">
        <v>50</v>
      </c>
      <c r="S41" s="514"/>
      <c r="T41" s="514"/>
      <c r="V41" s="514" t="s">
        <v>51</v>
      </c>
      <c r="W41" s="513"/>
      <c r="AC41" s="514" t="s">
        <v>52</v>
      </c>
      <c r="AD41" s="514"/>
      <c r="AE41" s="514"/>
      <c r="AF41" s="514"/>
      <c r="AG41" s="514"/>
      <c r="AH41" s="514"/>
      <c r="AI41" s="514"/>
      <c r="AJ41" s="324"/>
      <c r="AK41" s="324"/>
      <c r="AL41" s="514" t="s">
        <v>49</v>
      </c>
      <c r="AM41" s="514"/>
      <c r="AN41" s="514"/>
      <c r="AO41" s="514"/>
      <c r="AP41" s="514"/>
      <c r="AT41" s="514" t="s">
        <v>50</v>
      </c>
      <c r="AU41" s="514"/>
      <c r="AV41" s="514"/>
      <c r="AX41" s="514" t="s">
        <v>51</v>
      </c>
      <c r="AY41" s="513"/>
    </row>
    <row r="42" spans="1:52" x14ac:dyDescent="0.15">
      <c r="A42" s="320" t="s">
        <v>31</v>
      </c>
      <c r="B42" s="320" t="s">
        <v>66</v>
      </c>
      <c r="C42" s="320" t="s">
        <v>34</v>
      </c>
      <c r="D42" s="320" t="s">
        <v>17</v>
      </c>
      <c r="E42" s="320" t="s">
        <v>18</v>
      </c>
      <c r="F42" s="320" t="s">
        <v>19</v>
      </c>
      <c r="G42" s="320" t="s">
        <v>20</v>
      </c>
      <c r="H42" s="320" t="s">
        <v>6</v>
      </c>
      <c r="I42" s="320" t="s">
        <v>53</v>
      </c>
      <c r="K42" s="320" t="s">
        <v>10</v>
      </c>
      <c r="L42" s="320" t="s">
        <v>11</v>
      </c>
      <c r="M42" s="320" t="s">
        <v>12</v>
      </c>
      <c r="N42" s="320" t="s">
        <v>54</v>
      </c>
      <c r="O42" s="320" t="s">
        <v>7</v>
      </c>
      <c r="R42" s="320" t="s">
        <v>31</v>
      </c>
      <c r="S42" s="320" t="s">
        <v>47</v>
      </c>
      <c r="T42" s="320" t="s">
        <v>45</v>
      </c>
      <c r="U42" s="320" t="s">
        <v>46</v>
      </c>
      <c r="W42" s="320" t="s">
        <v>14</v>
      </c>
      <c r="X42" s="320" t="s">
        <v>21</v>
      </c>
      <c r="Y42" s="320"/>
      <c r="Z42" s="320"/>
      <c r="AC42" s="320" t="s">
        <v>31</v>
      </c>
      <c r="AD42" s="320" t="s">
        <v>66</v>
      </c>
      <c r="AE42" s="320" t="s">
        <v>34</v>
      </c>
      <c r="AF42" s="320" t="s">
        <v>17</v>
      </c>
      <c r="AG42" s="320" t="s">
        <v>18</v>
      </c>
      <c r="AH42" s="320" t="s">
        <v>19</v>
      </c>
      <c r="AI42" s="320" t="s">
        <v>20</v>
      </c>
      <c r="AJ42" s="320" t="s">
        <v>6</v>
      </c>
      <c r="AK42" s="320" t="s">
        <v>53</v>
      </c>
      <c r="AM42" s="320" t="s">
        <v>10</v>
      </c>
      <c r="AN42" s="320" t="s">
        <v>11</v>
      </c>
      <c r="AO42" s="320" t="s">
        <v>12</v>
      </c>
      <c r="AP42" s="320" t="s">
        <v>54</v>
      </c>
      <c r="AQ42" s="320" t="s">
        <v>7</v>
      </c>
      <c r="AU42" s="320" t="s">
        <v>47</v>
      </c>
      <c r="AV42" s="320" t="s">
        <v>45</v>
      </c>
      <c r="AW42" s="320" t="s">
        <v>46</v>
      </c>
      <c r="AY42" s="320" t="s">
        <v>14</v>
      </c>
      <c r="AZ42" s="320" t="s">
        <v>21</v>
      </c>
    </row>
    <row r="43" spans="1:52" x14ac:dyDescent="0.15">
      <c r="A43" s="321" t="s">
        <v>874</v>
      </c>
      <c r="B43" s="322">
        <v>8</v>
      </c>
      <c r="C43" s="319">
        <f>E43/D43</f>
        <v>0.61538461538461542</v>
      </c>
      <c r="D43" s="322">
        <v>13</v>
      </c>
      <c r="E43" s="322">
        <v>8</v>
      </c>
      <c r="F43" s="322">
        <v>64</v>
      </c>
      <c r="G43" s="322">
        <f>F43/E43</f>
        <v>8</v>
      </c>
      <c r="H43" s="322">
        <v>0</v>
      </c>
      <c r="I43" s="319">
        <f>H43/E43</f>
        <v>0</v>
      </c>
      <c r="K43" s="322">
        <v>0</v>
      </c>
      <c r="L43" s="322">
        <v>0</v>
      </c>
      <c r="M43" s="322">
        <v>0</v>
      </c>
      <c r="N43" s="322">
        <v>0</v>
      </c>
      <c r="O43" s="319" t="e">
        <f>N43/K43</f>
        <v>#DIV/0!</v>
      </c>
      <c r="R43" s="321" t="s">
        <v>161</v>
      </c>
      <c r="S43" s="334">
        <f>(D43+K43)/($D$47+$K$47+$D$38+$K$38+$J$27+$C$27+$M$17)</f>
        <v>1.2081784386617101E-2</v>
      </c>
      <c r="T43" s="334">
        <f>D43/($D$47+$D$38+$J$27)</f>
        <v>2.3049645390070921E-2</v>
      </c>
      <c r="U43" s="334">
        <f>K43/($K$47+$K$38+$C$27+$M$17)</f>
        <v>0</v>
      </c>
      <c r="W43" s="322">
        <f>(F43*0.1)+(H43*6)+(L43*0.1)+(N43*6)</f>
        <v>6.4</v>
      </c>
      <c r="X43" s="322">
        <f>(E43*1)+(F43*0.1)+(H43*6)+(L43*0.1)+(N43*6)</f>
        <v>14.4</v>
      </c>
      <c r="Y43" s="324"/>
      <c r="Z43" s="324"/>
      <c r="AC43" s="321" t="s">
        <v>32</v>
      </c>
      <c r="AD43" s="321"/>
      <c r="AE43" s="319">
        <f>AG43/AF43</f>
        <v>0.5625</v>
      </c>
      <c r="AF43" s="322">
        <v>16</v>
      </c>
      <c r="AG43" s="322">
        <v>9</v>
      </c>
      <c r="AH43" s="322">
        <v>108</v>
      </c>
      <c r="AI43" s="322">
        <f>AH43/AG43</f>
        <v>12</v>
      </c>
      <c r="AJ43" s="322">
        <v>1</v>
      </c>
      <c r="AK43" s="319">
        <f>AJ43/AG43</f>
        <v>0.1111111111111111</v>
      </c>
      <c r="AM43" s="322">
        <v>0</v>
      </c>
      <c r="AN43" s="322">
        <v>0</v>
      </c>
      <c r="AO43" s="322">
        <v>0</v>
      </c>
      <c r="AP43" s="322">
        <v>0</v>
      </c>
      <c r="AQ43" s="319" t="e">
        <f>AP43/AM43</f>
        <v>#DIV/0!</v>
      </c>
      <c r="AU43" s="334" t="e">
        <f>(#REF!+AJ43)/(#REF!+AJ46)</f>
        <v>#REF!</v>
      </c>
      <c r="AV43" s="334" t="e">
        <f>#REF!/(AJ43+#REF!)</f>
        <v>#REF!</v>
      </c>
      <c r="AW43" s="334" t="e">
        <f>AJ43/(#REF!+AJ43)</f>
        <v>#REF!</v>
      </c>
      <c r="AY43" s="322">
        <f>(AH43*0.1)+(AJ43*6)+(AN43*0.1)+(AP43*6)</f>
        <v>16.8</v>
      </c>
      <c r="AZ43" s="322">
        <f>(AG43*1)+(AH43*0.1)+(AJ43*6)+(AN43*0.1)+(AP43*6)</f>
        <v>25.8</v>
      </c>
    </row>
    <row r="44" spans="1:52" x14ac:dyDescent="0.15">
      <c r="A44" s="321" t="s">
        <v>875</v>
      </c>
      <c r="B44" s="322">
        <v>14</v>
      </c>
      <c r="C44" s="319">
        <f t="shared" ref="C44:C46" si="49">E44/D44</f>
        <v>0.65</v>
      </c>
      <c r="D44" s="322">
        <v>60</v>
      </c>
      <c r="E44" s="322">
        <v>39</v>
      </c>
      <c r="F44" s="322">
        <v>420</v>
      </c>
      <c r="G44" s="322">
        <f>F44/E44</f>
        <v>10.76923076923077</v>
      </c>
      <c r="H44" s="322">
        <v>5</v>
      </c>
      <c r="I44" s="319">
        <f t="shared" ref="I44:I46" si="50">H44/E44</f>
        <v>0.12820512820512819</v>
      </c>
      <c r="K44" s="322">
        <v>0</v>
      </c>
      <c r="L44" s="322">
        <v>0</v>
      </c>
      <c r="M44" s="322">
        <v>0</v>
      </c>
      <c r="N44" s="322">
        <v>0</v>
      </c>
      <c r="O44" s="319" t="e">
        <f t="shared" ref="O44:O46" si="51">N44/K44</f>
        <v>#DIV/0!</v>
      </c>
      <c r="R44" s="321" t="s">
        <v>162</v>
      </c>
      <c r="S44" s="334">
        <f t="shared" ref="S44:S46" si="52">(D44+K44)/($D$47+$K$47+$D$38+$K$38+$J$27+$C$27+$M$17)</f>
        <v>5.5762081784386616E-2</v>
      </c>
      <c r="T44" s="334">
        <f t="shared" ref="T44:T46" si="53">D44/($D$47+$D$38+$J$27)</f>
        <v>0.10638297872340426</v>
      </c>
      <c r="U44" s="334">
        <f t="shared" ref="U44:U46" si="54">K44/($K$47+$K$38+$C$27+$M$17)</f>
        <v>0</v>
      </c>
      <c r="W44" s="322">
        <f t="shared" ref="W44:W46" si="55">(F44*0.1)+(H44*6)+(L44*0.1)+(N44*6)</f>
        <v>72</v>
      </c>
      <c r="X44" s="322">
        <f t="shared" ref="X44:X46" si="56">(E44*1)+(F44*0.1)+(H44*6)+(L44*0.1)+(N44*6)</f>
        <v>111</v>
      </c>
      <c r="Y44" s="324"/>
      <c r="Z44" s="324"/>
      <c r="AC44" s="321" t="s">
        <v>73</v>
      </c>
      <c r="AD44" s="321"/>
      <c r="AE44" s="319">
        <f t="shared" ref="AE44:AE46" si="57">AG44/AF44</f>
        <v>0.74285714285714288</v>
      </c>
      <c r="AF44" s="322">
        <v>35</v>
      </c>
      <c r="AG44" s="322">
        <v>26</v>
      </c>
      <c r="AH44" s="322">
        <v>283</v>
      </c>
      <c r="AI44" s="322">
        <f>AH44/AG44</f>
        <v>10.884615384615385</v>
      </c>
      <c r="AJ44" s="322">
        <v>2</v>
      </c>
      <c r="AK44" s="319">
        <f t="shared" ref="AK44:AK46" si="58">AJ44/AG44</f>
        <v>7.6923076923076927E-2</v>
      </c>
      <c r="AM44" s="322">
        <v>0</v>
      </c>
      <c r="AN44" s="322">
        <v>0</v>
      </c>
      <c r="AO44" s="322">
        <v>0</v>
      </c>
      <c r="AP44" s="322">
        <v>0</v>
      </c>
      <c r="AQ44" s="319" t="e">
        <f t="shared" ref="AQ44:AQ46" si="59">AP44/AM44</f>
        <v>#DIV/0!</v>
      </c>
      <c r="AU44" s="334" t="e">
        <f>(#REF!+AJ44)/(#REF!+AJ47)</f>
        <v>#REF!</v>
      </c>
      <c r="AV44" s="334" t="e">
        <f>#REF!/(AJ44+#REF!)</f>
        <v>#REF!</v>
      </c>
      <c r="AW44" s="334" t="e">
        <f>AJ44/(#REF!+AJ44)</f>
        <v>#REF!</v>
      </c>
      <c r="AY44" s="322">
        <f>(AH44*0.1)+(AJ44*6)+(AN44*0.1)+(AP44*6)</f>
        <v>40.299999999999997</v>
      </c>
      <c r="AZ44" s="322">
        <f>(AG44*1)+(AH44*0.1)+(AJ44*6)+(AN44*0.1)+(AP44*6)</f>
        <v>66.3</v>
      </c>
    </row>
    <row r="45" spans="1:52" x14ac:dyDescent="0.15">
      <c r="A45" s="321" t="s">
        <v>2176</v>
      </c>
      <c r="B45" s="322">
        <v>14</v>
      </c>
      <c r="C45" s="319">
        <f t="shared" si="49"/>
        <v>0.73333333333333328</v>
      </c>
      <c r="D45" s="322">
        <v>45</v>
      </c>
      <c r="E45" s="322">
        <v>33</v>
      </c>
      <c r="F45" s="322">
        <v>321</v>
      </c>
      <c r="G45" s="322">
        <f>F45/E45</f>
        <v>9.7272727272727266</v>
      </c>
      <c r="H45" s="322">
        <v>2</v>
      </c>
      <c r="I45" s="319">
        <f t="shared" si="50"/>
        <v>6.0606060606060608E-2</v>
      </c>
      <c r="K45" s="322">
        <v>0</v>
      </c>
      <c r="L45" s="322">
        <v>0</v>
      </c>
      <c r="M45" s="322">
        <v>0</v>
      </c>
      <c r="N45" s="322">
        <v>0</v>
      </c>
      <c r="O45" s="319" t="e">
        <f t="shared" si="51"/>
        <v>#DIV/0!</v>
      </c>
      <c r="R45" s="321" t="s">
        <v>2177</v>
      </c>
      <c r="S45" s="334">
        <f t="shared" si="52"/>
        <v>4.1821561338289966E-2</v>
      </c>
      <c r="T45" s="334">
        <f t="shared" si="53"/>
        <v>7.9787234042553196E-2</v>
      </c>
      <c r="U45" s="334">
        <f t="shared" si="54"/>
        <v>0</v>
      </c>
      <c r="W45" s="322">
        <f t="shared" si="55"/>
        <v>44.1</v>
      </c>
      <c r="X45" s="322">
        <f t="shared" si="56"/>
        <v>77.099999999999994</v>
      </c>
      <c r="Y45" s="324"/>
      <c r="Z45" s="324"/>
      <c r="AC45" s="321" t="s">
        <v>74</v>
      </c>
      <c r="AD45" s="321"/>
      <c r="AE45" s="319">
        <f t="shared" si="57"/>
        <v>0.5</v>
      </c>
      <c r="AF45" s="322">
        <v>12</v>
      </c>
      <c r="AG45" s="322">
        <v>6</v>
      </c>
      <c r="AH45" s="322">
        <v>65</v>
      </c>
      <c r="AI45" s="322">
        <f>AH45/AG45</f>
        <v>10.833333333333334</v>
      </c>
      <c r="AJ45" s="322">
        <v>0</v>
      </c>
      <c r="AK45" s="319">
        <f t="shared" si="58"/>
        <v>0</v>
      </c>
      <c r="AM45" s="322">
        <v>0</v>
      </c>
      <c r="AN45" s="322">
        <v>0</v>
      </c>
      <c r="AO45" s="322">
        <v>0</v>
      </c>
      <c r="AP45" s="322">
        <v>0</v>
      </c>
      <c r="AQ45" s="319" t="e">
        <f t="shared" si="59"/>
        <v>#DIV/0!</v>
      </c>
      <c r="AU45" s="334" t="e">
        <f>(#REF!+AJ45)/(#REF!+AI49)</f>
        <v>#REF!</v>
      </c>
      <c r="AV45" s="334" t="e">
        <f>#REF!/(AJ45+#REF!)</f>
        <v>#REF!</v>
      </c>
      <c r="AW45" s="334" t="e">
        <f>AJ45/(#REF!+AJ45)</f>
        <v>#REF!</v>
      </c>
      <c r="AY45" s="322">
        <f>(AH45*0.1)+(AJ45*6)+(AN45*0.1)+(AP45*6)</f>
        <v>6.5</v>
      </c>
      <c r="AZ45" s="322">
        <f>(AG45*1)+(AH45*0.1)+(AJ45*6)+(AN45*0.1)+(AP45*6)</f>
        <v>12.5</v>
      </c>
    </row>
    <row r="46" spans="1:52" x14ac:dyDescent="0.15">
      <c r="A46" s="321" t="s">
        <v>2439</v>
      </c>
      <c r="B46" s="322">
        <v>1</v>
      </c>
      <c r="C46" s="319" t="e">
        <f t="shared" si="49"/>
        <v>#DIV/0!</v>
      </c>
      <c r="D46" s="322">
        <v>0</v>
      </c>
      <c r="E46" s="322">
        <v>0</v>
      </c>
      <c r="F46" s="322">
        <v>0</v>
      </c>
      <c r="G46" s="322" t="e">
        <f>F46/E46</f>
        <v>#DIV/0!</v>
      </c>
      <c r="H46" s="322">
        <v>0</v>
      </c>
      <c r="I46" s="319" t="e">
        <f t="shared" si="50"/>
        <v>#DIV/0!</v>
      </c>
      <c r="K46" s="322"/>
      <c r="L46" s="322"/>
      <c r="M46" s="322">
        <v>0</v>
      </c>
      <c r="N46" s="322">
        <v>0</v>
      </c>
      <c r="O46" s="319" t="e">
        <f t="shared" si="51"/>
        <v>#DIV/0!</v>
      </c>
      <c r="R46" s="321" t="s">
        <v>2440</v>
      </c>
      <c r="S46" s="334">
        <f t="shared" si="52"/>
        <v>0</v>
      </c>
      <c r="T46" s="334">
        <f t="shared" si="53"/>
        <v>0</v>
      </c>
      <c r="U46" s="334">
        <f t="shared" si="54"/>
        <v>0</v>
      </c>
      <c r="W46" s="322">
        <f t="shared" si="55"/>
        <v>0</v>
      </c>
      <c r="X46" s="322">
        <f t="shared" si="56"/>
        <v>0</v>
      </c>
      <c r="Y46" s="324"/>
      <c r="Z46" s="324"/>
      <c r="AC46" s="321"/>
      <c r="AD46" s="321"/>
      <c r="AE46" s="319" t="e">
        <f t="shared" si="57"/>
        <v>#DIV/0!</v>
      </c>
      <c r="AF46" s="322"/>
      <c r="AG46" s="322"/>
      <c r="AH46" s="322"/>
      <c r="AI46" s="322" t="e">
        <f>AH46/AG46</f>
        <v>#DIV/0!</v>
      </c>
      <c r="AJ46" s="322"/>
      <c r="AK46" s="319" t="e">
        <f t="shared" si="58"/>
        <v>#DIV/0!</v>
      </c>
      <c r="AM46" s="322"/>
      <c r="AN46" s="322"/>
      <c r="AO46" s="322"/>
      <c r="AP46" s="322">
        <v>0</v>
      </c>
      <c r="AQ46" s="319" t="e">
        <f t="shared" si="59"/>
        <v>#DIV/0!</v>
      </c>
      <c r="AU46" s="334" t="e">
        <f>(#REF!+AJ46)/(#REF!+AI50)</f>
        <v>#REF!</v>
      </c>
      <c r="AV46" s="334" t="e">
        <f>#REF!/(AJ46+#REF!)</f>
        <v>#REF!</v>
      </c>
      <c r="AW46" s="334" t="e">
        <f>AJ46/(#REF!+AJ46)</f>
        <v>#REF!</v>
      </c>
      <c r="AY46" s="322">
        <f>(AH46*0.1)+(AJ46*6)+(AN46*0.1)+(AP46*6)</f>
        <v>0</v>
      </c>
      <c r="AZ46" s="322">
        <f>(AG46*1)+(AH46*0.1)+(AJ46*6)+(AN46*0.1)+(AP46*6)</f>
        <v>0</v>
      </c>
    </row>
    <row r="47" spans="1:52" x14ac:dyDescent="0.15">
      <c r="A47" s="320" t="s">
        <v>44</v>
      </c>
      <c r="B47" s="320"/>
      <c r="C47" s="316"/>
      <c r="D47" s="320">
        <f>SUM(D43:D46)</f>
        <v>118</v>
      </c>
      <c r="E47" s="320">
        <f t="shared" ref="E47:H47" si="60">SUM(E43:E46)</f>
        <v>80</v>
      </c>
      <c r="F47" s="320">
        <f t="shared" si="60"/>
        <v>805</v>
      </c>
      <c r="G47" s="320"/>
      <c r="H47" s="320">
        <f t="shared" si="60"/>
        <v>7</v>
      </c>
      <c r="I47" s="320"/>
      <c r="J47" s="320"/>
      <c r="K47" s="320">
        <f>SUM(K43:K46)</f>
        <v>0</v>
      </c>
      <c r="L47" s="320">
        <f t="shared" ref="L47:N47" si="61">SUM(L43:L46)</f>
        <v>0</v>
      </c>
      <c r="M47" s="320"/>
      <c r="N47" s="320">
        <f t="shared" si="61"/>
        <v>0</v>
      </c>
      <c r="O47" s="316"/>
      <c r="Q47" s="325"/>
      <c r="S47" s="325"/>
      <c r="U47" s="324"/>
      <c r="V47" s="324"/>
      <c r="AC47" s="320" t="s">
        <v>44</v>
      </c>
      <c r="AD47" s="320"/>
      <c r="AE47" s="316"/>
      <c r="AF47" s="320">
        <f>SUM(AF43:AF46)</f>
        <v>63</v>
      </c>
      <c r="AG47" s="320">
        <f t="shared" ref="AG47:AH47" si="62">SUM(AG43:AG46)</f>
        <v>41</v>
      </c>
      <c r="AH47" s="320">
        <f t="shared" si="62"/>
        <v>456</v>
      </c>
      <c r="AI47" s="320"/>
      <c r="AJ47" s="320">
        <f t="shared" ref="AJ47" si="63">SUM(AJ43:AJ46)</f>
        <v>3</v>
      </c>
      <c r="AK47" s="320"/>
      <c r="AL47" s="320"/>
      <c r="AM47" s="320">
        <f>SUM(AM43:AM46)</f>
        <v>0</v>
      </c>
      <c r="AN47" s="320">
        <f t="shared" ref="AN47" si="64">SUM(AN43:AN46)</f>
        <v>0</v>
      </c>
      <c r="AO47" s="320"/>
      <c r="AP47" s="320">
        <f t="shared" ref="AP47" si="65">SUM(AP43:AP46)</f>
        <v>0</v>
      </c>
      <c r="AQ47" s="316"/>
      <c r="AS47" s="325"/>
      <c r="AT47" s="325"/>
      <c r="AU47" s="325"/>
      <c r="AW47" s="324"/>
      <c r="AX47" s="324"/>
    </row>
    <row r="48" spans="1:52" x14ac:dyDescent="0.15">
      <c r="A48" s="316" t="s">
        <v>1020</v>
      </c>
      <c r="H48" s="329"/>
      <c r="I48" s="324"/>
      <c r="J48" s="324"/>
      <c r="P48" s="325"/>
      <c r="Q48" s="325"/>
      <c r="R48" s="325"/>
      <c r="T48" s="324"/>
      <c r="U48" s="324"/>
      <c r="AJ48" s="329"/>
      <c r="AK48" s="324"/>
      <c r="AL48" s="324"/>
      <c r="AR48" s="325"/>
      <c r="AS48" s="325"/>
      <c r="AT48" s="325"/>
      <c r="AV48" s="324"/>
      <c r="AW48" s="324"/>
    </row>
    <row r="49" spans="1:50" x14ac:dyDescent="0.15">
      <c r="H49" s="329"/>
      <c r="I49" s="324"/>
      <c r="J49" s="324"/>
      <c r="P49" s="325"/>
      <c r="Q49" s="325"/>
      <c r="R49" s="325"/>
      <c r="T49" s="324"/>
      <c r="U49" s="324"/>
      <c r="AJ49" s="329"/>
      <c r="AK49" s="324"/>
      <c r="AL49" s="324"/>
      <c r="AR49" s="325"/>
      <c r="AS49" s="325"/>
      <c r="AT49" s="325"/>
      <c r="AV49" s="324"/>
      <c r="AW49" s="324"/>
    </row>
    <row r="50" spans="1:50" x14ac:dyDescent="0.15">
      <c r="A50" s="514" t="s">
        <v>57</v>
      </c>
      <c r="B50" s="514"/>
      <c r="C50" s="514"/>
      <c r="D50" s="514"/>
      <c r="E50" s="514"/>
      <c r="F50" s="514"/>
      <c r="G50" s="514"/>
      <c r="H50" s="329"/>
      <c r="I50" s="324"/>
      <c r="J50" s="514" t="s">
        <v>58</v>
      </c>
      <c r="K50" s="516"/>
      <c r="L50" s="516"/>
      <c r="M50" s="516"/>
      <c r="N50" s="516"/>
      <c r="P50" s="336"/>
      <c r="Q50" s="325"/>
      <c r="R50" s="514" t="s">
        <v>62</v>
      </c>
      <c r="S50" s="516"/>
      <c r="T50" s="516"/>
      <c r="U50" s="516"/>
      <c r="V50" s="516"/>
      <c r="AC50" s="514" t="s">
        <v>57</v>
      </c>
      <c r="AD50" s="514"/>
      <c r="AE50" s="514"/>
      <c r="AF50" s="514"/>
      <c r="AG50" s="514"/>
      <c r="AH50" s="514"/>
      <c r="AI50" s="514"/>
      <c r="AJ50" s="329"/>
      <c r="AK50" s="324"/>
      <c r="AL50" s="514" t="s">
        <v>58</v>
      </c>
      <c r="AM50" s="516"/>
      <c r="AN50" s="516"/>
      <c r="AO50" s="516"/>
      <c r="AP50" s="516"/>
      <c r="AR50" s="336"/>
      <c r="AS50" s="325"/>
      <c r="AT50" s="514" t="s">
        <v>62</v>
      </c>
      <c r="AU50" s="516"/>
      <c r="AV50" s="516"/>
      <c r="AW50" s="516"/>
      <c r="AX50" s="516"/>
    </row>
    <row r="51" spans="1:50" x14ac:dyDescent="0.15">
      <c r="A51" s="316"/>
      <c r="B51" s="320" t="s">
        <v>17</v>
      </c>
      <c r="C51" s="320" t="s">
        <v>42</v>
      </c>
      <c r="D51" s="320" t="s">
        <v>19</v>
      </c>
      <c r="E51" s="320" t="s">
        <v>6</v>
      </c>
      <c r="H51" s="324"/>
      <c r="I51" s="324"/>
      <c r="J51" s="512" t="s">
        <v>59</v>
      </c>
      <c r="K51" s="513"/>
      <c r="L51" s="513"/>
      <c r="M51" s="513"/>
      <c r="N51" s="316" t="s">
        <v>60</v>
      </c>
      <c r="R51" s="512" t="s">
        <v>59</v>
      </c>
      <c r="S51" s="513"/>
      <c r="T51" s="513"/>
      <c r="U51" s="513"/>
      <c r="V51" s="316" t="s">
        <v>60</v>
      </c>
      <c r="AC51" s="316"/>
      <c r="AD51" s="320" t="s">
        <v>17</v>
      </c>
      <c r="AE51" s="320" t="s">
        <v>42</v>
      </c>
      <c r="AF51" s="320" t="s">
        <v>19</v>
      </c>
      <c r="AG51" s="320" t="s">
        <v>6</v>
      </c>
      <c r="AJ51" s="324"/>
      <c r="AK51" s="324"/>
      <c r="AL51" s="512" t="s">
        <v>59</v>
      </c>
      <c r="AM51" s="513"/>
      <c r="AN51" s="513"/>
      <c r="AO51" s="513"/>
      <c r="AP51" s="316" t="s">
        <v>60</v>
      </c>
      <c r="AT51" s="512" t="s">
        <v>59</v>
      </c>
      <c r="AU51" s="513"/>
      <c r="AV51" s="513"/>
      <c r="AW51" s="513"/>
      <c r="AX51" s="316" t="s">
        <v>60</v>
      </c>
    </row>
    <row r="52" spans="1:50" x14ac:dyDescent="0.15">
      <c r="A52" s="335" t="s">
        <v>33</v>
      </c>
      <c r="B52" s="322">
        <f>SUM(J22:J26,D32:D37,D43:D46)</f>
        <v>564</v>
      </c>
      <c r="C52" s="322">
        <f>SUM(E43:E46,E32:E37,K22:K26)</f>
        <v>372</v>
      </c>
      <c r="D52" s="322">
        <f>SUM(F43:F46,F32:F37,L22:L26)</f>
        <v>4272</v>
      </c>
      <c r="E52" s="322">
        <f>SUM(N22:N26,H32:H37,H43:H46)</f>
        <v>27</v>
      </c>
      <c r="H52" s="324"/>
      <c r="I52" s="324"/>
      <c r="J52" s="510" t="s">
        <v>2173</v>
      </c>
      <c r="K52" s="510"/>
      <c r="L52" s="510"/>
      <c r="M52" s="510"/>
      <c r="N52" s="321" t="s">
        <v>373</v>
      </c>
      <c r="R52" s="511"/>
      <c r="S52" s="510"/>
      <c r="T52" s="510"/>
      <c r="U52" s="510"/>
      <c r="V52" s="321"/>
      <c r="AC52" s="335" t="s">
        <v>33</v>
      </c>
      <c r="AD52" s="322">
        <f>SUM(AL22:AL26,AF32:AF37,AF43:AF46)</f>
        <v>583</v>
      </c>
      <c r="AE52" s="322">
        <f>SUM(AG43:AG46,AG32:AG37,AL22:AL26)</f>
        <v>404</v>
      </c>
      <c r="AF52" s="322">
        <f>SUM(AH43:AH46,AH32:AH37,AM22:AM26)</f>
        <v>3653</v>
      </c>
      <c r="AG52" s="322">
        <f>SUM(AP22:AP26,AJ32:AJ37,AJ43:AJ46)</f>
        <v>27</v>
      </c>
      <c r="AJ52" s="324"/>
      <c r="AK52" s="324"/>
      <c r="AL52" s="511"/>
      <c r="AM52" s="510"/>
      <c r="AN52" s="510"/>
      <c r="AO52" s="510"/>
      <c r="AP52" s="321"/>
      <c r="AT52" s="511"/>
      <c r="AU52" s="510"/>
      <c r="AV52" s="510"/>
      <c r="AW52" s="510"/>
      <c r="AX52" s="321"/>
    </row>
    <row r="53" spans="1:50" x14ac:dyDescent="0.15">
      <c r="A53" s="335" t="s">
        <v>43</v>
      </c>
      <c r="B53" s="322">
        <f>SUM(C17)</f>
        <v>564</v>
      </c>
      <c r="C53" s="322">
        <f>SUM(D17)</f>
        <v>372</v>
      </c>
      <c r="D53" s="322">
        <f>SUM(F17)</f>
        <v>4272</v>
      </c>
      <c r="E53" s="322">
        <f>SUM(H17)</f>
        <v>27</v>
      </c>
      <c r="F53" s="320"/>
      <c r="J53" s="510" t="s">
        <v>1156</v>
      </c>
      <c r="K53" s="510"/>
      <c r="L53" s="510"/>
      <c r="M53" s="510"/>
      <c r="N53" s="321" t="s">
        <v>373</v>
      </c>
      <c r="R53" s="511"/>
      <c r="S53" s="510"/>
      <c r="T53" s="510"/>
      <c r="U53" s="510"/>
      <c r="V53" s="321"/>
      <c r="AC53" s="335" t="s">
        <v>43</v>
      </c>
      <c r="AD53" s="322">
        <f>SUM(AE17)</f>
        <v>583</v>
      </c>
      <c r="AE53" s="322">
        <f>SUM(AF17)</f>
        <v>378</v>
      </c>
      <c r="AF53" s="322">
        <f>SUM(AH17)</f>
        <v>4072</v>
      </c>
      <c r="AG53" s="322">
        <f>SUM(AJ17)</f>
        <v>27</v>
      </c>
      <c r="AH53" s="320"/>
      <c r="AL53" s="511"/>
      <c r="AM53" s="510"/>
      <c r="AN53" s="510"/>
      <c r="AO53" s="510"/>
      <c r="AP53" s="321"/>
      <c r="AT53" s="511"/>
      <c r="AU53" s="510"/>
      <c r="AV53" s="510"/>
      <c r="AW53" s="510"/>
      <c r="AX53" s="321"/>
    </row>
    <row r="54" spans="1:50" x14ac:dyDescent="0.15">
      <c r="A54" s="335" t="s">
        <v>65</v>
      </c>
      <c r="B54" s="321"/>
      <c r="F54" s="320"/>
      <c r="J54" s="510" t="s">
        <v>2166</v>
      </c>
      <c r="K54" s="510"/>
      <c r="L54" s="510"/>
      <c r="M54" s="510"/>
      <c r="N54" s="321" t="s">
        <v>16</v>
      </c>
      <c r="R54" s="511"/>
      <c r="S54" s="510"/>
      <c r="T54" s="510"/>
      <c r="U54" s="510"/>
      <c r="V54" s="321"/>
      <c r="AC54" s="335" t="s">
        <v>65</v>
      </c>
      <c r="AD54" s="321"/>
      <c r="AH54" s="320"/>
      <c r="AL54" s="511"/>
      <c r="AM54" s="510"/>
      <c r="AN54" s="510"/>
      <c r="AO54" s="510"/>
      <c r="AP54" s="321"/>
      <c r="AT54" s="511"/>
      <c r="AU54" s="510"/>
      <c r="AV54" s="510"/>
      <c r="AW54" s="510"/>
      <c r="AX54" s="321"/>
    </row>
    <row r="55" spans="1:50" x14ac:dyDescent="0.15">
      <c r="J55" s="510" t="s">
        <v>521</v>
      </c>
      <c r="K55" s="510"/>
      <c r="L55" s="510"/>
      <c r="M55" s="510"/>
      <c r="N55" s="321" t="s">
        <v>373</v>
      </c>
      <c r="R55" s="511"/>
      <c r="S55" s="510"/>
      <c r="T55" s="510"/>
      <c r="U55" s="510"/>
      <c r="V55" s="321"/>
      <c r="AL55" s="511"/>
      <c r="AM55" s="510"/>
      <c r="AN55" s="510"/>
      <c r="AO55" s="510"/>
      <c r="AP55" s="321"/>
      <c r="AT55" s="511"/>
      <c r="AU55" s="510"/>
      <c r="AV55" s="510"/>
      <c r="AW55" s="510"/>
      <c r="AX55" s="321"/>
    </row>
    <row r="56" spans="1:50" x14ac:dyDescent="0.15">
      <c r="A56" s="316"/>
      <c r="B56" s="320" t="s">
        <v>1</v>
      </c>
      <c r="C56" s="320" t="s">
        <v>4</v>
      </c>
      <c r="D56" s="320" t="s">
        <v>6</v>
      </c>
      <c r="J56" s="510" t="s">
        <v>1158</v>
      </c>
      <c r="K56" s="510"/>
      <c r="L56" s="510"/>
      <c r="M56" s="510"/>
      <c r="N56" s="321" t="s">
        <v>374</v>
      </c>
      <c r="R56" s="511"/>
      <c r="S56" s="510"/>
      <c r="T56" s="510"/>
      <c r="U56" s="510"/>
      <c r="V56" s="321"/>
      <c r="AC56" s="316"/>
      <c r="AD56" s="320" t="s">
        <v>1</v>
      </c>
      <c r="AE56" s="320" t="s">
        <v>4</v>
      </c>
      <c r="AF56" s="320" t="s">
        <v>6</v>
      </c>
      <c r="AL56" s="511"/>
      <c r="AM56" s="510"/>
      <c r="AN56" s="510"/>
      <c r="AO56" s="510"/>
      <c r="AP56" s="321"/>
      <c r="AT56" s="511"/>
      <c r="AU56" s="510"/>
      <c r="AV56" s="510"/>
      <c r="AW56" s="510"/>
      <c r="AX56" s="321"/>
    </row>
    <row r="57" spans="1:50" x14ac:dyDescent="0.15">
      <c r="A57" s="335" t="s">
        <v>56</v>
      </c>
      <c r="B57" s="322">
        <f>SUM(M14:M16,C22:C26,K32:K37,K43:K46)</f>
        <v>512</v>
      </c>
      <c r="C57" s="322">
        <f>SUM(N14:N16,D22:D26,L32:L37,L43:L46)</f>
        <v>2558</v>
      </c>
      <c r="D57" s="322">
        <f>SUM(P14:P16,F22:F26,N32:N37,N43:N46)</f>
        <v>17</v>
      </c>
      <c r="J57" s="510" t="s">
        <v>2172</v>
      </c>
      <c r="K57" s="510"/>
      <c r="L57" s="510"/>
      <c r="M57" s="510"/>
      <c r="N57" s="321" t="s">
        <v>373</v>
      </c>
      <c r="R57" s="511"/>
      <c r="S57" s="510"/>
      <c r="T57" s="510"/>
      <c r="U57" s="510"/>
      <c r="V57" s="321"/>
      <c r="AC57" s="335" t="s">
        <v>56</v>
      </c>
      <c r="AD57" s="322">
        <f>SUM(AO14:AO16,AE22:AE26,AM32:AM37,AM43:AM46)</f>
        <v>421</v>
      </c>
      <c r="AE57" s="322">
        <f>SUM(AP14:AP16,AF22:AF26,AN32:AN37,AN43:AN46)</f>
        <v>2231</v>
      </c>
      <c r="AF57" s="322">
        <f>SUM(AR14:AR16,AH22:AH26,AP32:AP37,AP43:AP46)</f>
        <v>18</v>
      </c>
      <c r="AL57" s="511"/>
      <c r="AM57" s="510"/>
      <c r="AN57" s="510"/>
      <c r="AO57" s="510"/>
      <c r="AP57" s="321"/>
      <c r="AT57" s="511"/>
      <c r="AU57" s="510"/>
      <c r="AV57" s="510"/>
      <c r="AW57" s="510"/>
      <c r="AX57" s="321"/>
    </row>
    <row r="58" spans="1:50" x14ac:dyDescent="0.15">
      <c r="A58" s="335" t="s">
        <v>65</v>
      </c>
      <c r="B58" s="321"/>
      <c r="J58" s="510" t="s">
        <v>1878</v>
      </c>
      <c r="K58" s="510"/>
      <c r="L58" s="510"/>
      <c r="M58" s="510"/>
      <c r="N58" s="321" t="s">
        <v>373</v>
      </c>
      <c r="R58" s="511"/>
      <c r="S58" s="510"/>
      <c r="T58" s="510"/>
      <c r="U58" s="510"/>
      <c r="V58" s="321"/>
      <c r="AC58" s="335" t="s">
        <v>65</v>
      </c>
      <c r="AD58" s="321"/>
      <c r="AL58" s="511"/>
      <c r="AM58" s="510"/>
      <c r="AN58" s="510"/>
      <c r="AO58" s="510"/>
      <c r="AP58" s="321"/>
      <c r="AT58" s="511"/>
      <c r="AU58" s="510"/>
      <c r="AV58" s="510"/>
      <c r="AW58" s="510"/>
      <c r="AX58" s="321"/>
    </row>
    <row r="59" spans="1:50" x14ac:dyDescent="0.15">
      <c r="J59" s="510" t="s">
        <v>2171</v>
      </c>
      <c r="K59" s="510"/>
      <c r="L59" s="510"/>
      <c r="M59" s="510"/>
      <c r="N59" s="321" t="s">
        <v>373</v>
      </c>
      <c r="R59" s="511"/>
      <c r="S59" s="510"/>
      <c r="T59" s="510"/>
      <c r="U59" s="510"/>
      <c r="V59" s="321"/>
      <c r="AL59" s="511"/>
      <c r="AM59" s="510"/>
      <c r="AN59" s="510"/>
      <c r="AO59" s="510"/>
      <c r="AP59" s="321"/>
      <c r="AT59" s="511"/>
      <c r="AU59" s="510"/>
      <c r="AV59" s="510"/>
      <c r="AW59" s="510"/>
      <c r="AX59" s="321"/>
    </row>
    <row r="60" spans="1:50" x14ac:dyDescent="0.15">
      <c r="B60" s="320" t="s">
        <v>40</v>
      </c>
      <c r="C60" s="320" t="s">
        <v>41</v>
      </c>
      <c r="J60" s="314" t="s">
        <v>1281</v>
      </c>
      <c r="N60" s="314" t="s">
        <v>0</v>
      </c>
      <c r="AD60" s="320" t="s">
        <v>40</v>
      </c>
      <c r="AE60" s="320" t="s">
        <v>41</v>
      </c>
    </row>
    <row r="61" spans="1:50" x14ac:dyDescent="0.15">
      <c r="A61" s="335" t="s">
        <v>39</v>
      </c>
      <c r="B61" s="319">
        <f>B57/(B53+B57)</f>
        <v>0.47583643122676578</v>
      </c>
      <c r="C61" s="319">
        <f>B53/(B53+B57)</f>
        <v>0.52416356877323422</v>
      </c>
      <c r="J61" s="314" t="s">
        <v>1879</v>
      </c>
      <c r="N61" s="314" t="s">
        <v>373</v>
      </c>
      <c r="AC61" s="335" t="s">
        <v>39</v>
      </c>
      <c r="AD61" s="319">
        <f>AD57/(AD53+AD57)</f>
        <v>0.41932270916334663</v>
      </c>
      <c r="AE61" s="319">
        <f>AD53/(AD53+AD57)</f>
        <v>0.58067729083665343</v>
      </c>
      <c r="AL61" s="314" t="s">
        <v>61</v>
      </c>
    </row>
    <row r="62" spans="1:50" x14ac:dyDescent="0.15">
      <c r="A62" s="335" t="s">
        <v>64</v>
      </c>
      <c r="B62" s="321"/>
      <c r="C62" s="321"/>
      <c r="J62" s="314" t="s">
        <v>2438</v>
      </c>
      <c r="N62" s="314" t="s">
        <v>373</v>
      </c>
      <c r="AC62" s="335" t="s">
        <v>64</v>
      </c>
      <c r="AD62" s="321"/>
      <c r="AE62" s="321"/>
    </row>
    <row r="63" spans="1:50" x14ac:dyDescent="0.15">
      <c r="J63" s="314" t="s">
        <v>61</v>
      </c>
    </row>
    <row r="73" spans="1:23" x14ac:dyDescent="0.15">
      <c r="A73" s="514" t="s">
        <v>55</v>
      </c>
      <c r="B73" s="514"/>
      <c r="C73" s="514"/>
      <c r="D73" s="514"/>
      <c r="E73" s="514"/>
      <c r="F73" s="514"/>
      <c r="G73" s="514"/>
      <c r="H73" s="514"/>
      <c r="I73" s="514"/>
      <c r="J73" s="514"/>
      <c r="K73" s="514"/>
      <c r="L73" s="514"/>
      <c r="M73" s="514"/>
      <c r="N73" s="514"/>
      <c r="O73" s="514"/>
      <c r="P73" s="514"/>
      <c r="Q73" s="514"/>
      <c r="R73" s="514"/>
      <c r="S73" s="514"/>
      <c r="T73" s="514"/>
      <c r="U73" s="514"/>
      <c r="V73" s="514"/>
      <c r="W73" s="514"/>
    </row>
    <row r="74" spans="1:23" x14ac:dyDescent="0.15">
      <c r="A74" s="315"/>
      <c r="B74" s="315"/>
      <c r="C74" s="315"/>
      <c r="D74" s="315"/>
      <c r="E74" s="315"/>
      <c r="F74" s="315"/>
      <c r="G74" s="315"/>
      <c r="H74" s="315"/>
      <c r="I74" s="315"/>
      <c r="J74" s="315"/>
      <c r="K74" s="315"/>
      <c r="L74" s="315"/>
      <c r="M74" s="315"/>
      <c r="N74" s="315"/>
      <c r="O74" s="315"/>
      <c r="P74" s="315"/>
      <c r="Q74" s="315"/>
      <c r="R74" s="315"/>
      <c r="S74" s="315"/>
      <c r="T74" s="315"/>
      <c r="U74" s="315"/>
      <c r="V74" s="315"/>
      <c r="W74" s="315"/>
    </row>
    <row r="75" spans="1:23" x14ac:dyDescent="0.15">
      <c r="H75" s="515" t="s">
        <v>36</v>
      </c>
      <c r="I75" s="515"/>
      <c r="J75" s="515"/>
      <c r="M75" s="515" t="s">
        <v>37</v>
      </c>
      <c r="N75" s="515"/>
      <c r="O75" s="515"/>
      <c r="S75" s="316" t="s">
        <v>94</v>
      </c>
    </row>
    <row r="76" spans="1:23" x14ac:dyDescent="0.15">
      <c r="H76" s="515" t="s">
        <v>38</v>
      </c>
      <c r="I76" s="515"/>
      <c r="J76" s="515"/>
      <c r="M76" s="317" t="s">
        <v>75</v>
      </c>
      <c r="S76" s="318" t="s">
        <v>40</v>
      </c>
      <c r="T76" s="318" t="s">
        <v>41</v>
      </c>
    </row>
    <row r="77" spans="1:23" x14ac:dyDescent="0.15">
      <c r="H77" s="515"/>
      <c r="I77" s="515"/>
      <c r="J77" s="515"/>
      <c r="S77" s="319" t="e">
        <f>(M87+C97+K108+K117)/(M87+C97+K108+C87)</f>
        <v>#DIV/0!</v>
      </c>
      <c r="T77" s="319" t="e">
        <f>C87/(C87+M87+C97+K108+K117)</f>
        <v>#DIV/0!</v>
      </c>
    </row>
    <row r="80" spans="1:23" x14ac:dyDescent="0.15">
      <c r="A80" s="514" t="s">
        <v>38</v>
      </c>
      <c r="B80" s="514"/>
      <c r="C80" s="514"/>
      <c r="D80" s="514"/>
      <c r="E80" s="514"/>
      <c r="F80" s="514"/>
      <c r="G80" s="514"/>
      <c r="H80" s="514"/>
      <c r="I80" s="514"/>
      <c r="J80" s="514"/>
      <c r="K80" s="514"/>
      <c r="L80" s="514"/>
      <c r="M80" s="514"/>
      <c r="N80" s="514"/>
      <c r="O80" s="514"/>
      <c r="P80" s="514"/>
      <c r="Q80" s="514"/>
      <c r="R80" s="514"/>
      <c r="S80" s="514"/>
      <c r="T80" s="514"/>
      <c r="U80" s="514"/>
      <c r="V80" s="514"/>
      <c r="W80" s="514"/>
    </row>
    <row r="83" spans="1:27" x14ac:dyDescent="0.15">
      <c r="C83" s="514" t="s">
        <v>48</v>
      </c>
      <c r="D83" s="514"/>
      <c r="E83" s="514"/>
      <c r="F83" s="514"/>
      <c r="G83" s="514"/>
      <c r="H83" s="514"/>
      <c r="I83" s="514"/>
      <c r="L83" s="514" t="s">
        <v>49</v>
      </c>
      <c r="M83" s="516"/>
      <c r="N83" s="516"/>
      <c r="O83" s="516"/>
      <c r="P83" s="516"/>
      <c r="R83" s="514" t="s">
        <v>50</v>
      </c>
      <c r="S83" s="514"/>
      <c r="T83" s="514"/>
      <c r="V83" s="514" t="s">
        <v>51</v>
      </c>
      <c r="W83" s="514"/>
      <c r="Z83" s="320"/>
    </row>
    <row r="84" spans="1:27" x14ac:dyDescent="0.15">
      <c r="A84" s="320" t="s">
        <v>0</v>
      </c>
      <c r="B84" s="320" t="s">
        <v>66</v>
      </c>
      <c r="C84" s="320" t="s">
        <v>1</v>
      </c>
      <c r="D84" s="320" t="s">
        <v>2</v>
      </c>
      <c r="E84" s="320" t="s">
        <v>3</v>
      </c>
      <c r="F84" s="320" t="s">
        <v>4</v>
      </c>
      <c r="G84" s="320" t="s">
        <v>5</v>
      </c>
      <c r="H84" s="320" t="s">
        <v>6</v>
      </c>
      <c r="I84" s="320" t="s">
        <v>7</v>
      </c>
      <c r="J84" s="320" t="s">
        <v>8</v>
      </c>
      <c r="K84" s="320" t="s">
        <v>9</v>
      </c>
      <c r="M84" s="320" t="s">
        <v>10</v>
      </c>
      <c r="N84" s="320" t="s">
        <v>11</v>
      </c>
      <c r="O84" s="320" t="s">
        <v>12</v>
      </c>
      <c r="P84" s="320" t="s">
        <v>6</v>
      </c>
      <c r="Q84" s="320" t="s">
        <v>13</v>
      </c>
      <c r="R84" s="320"/>
      <c r="S84" s="320" t="s">
        <v>47</v>
      </c>
      <c r="T84" s="320" t="s">
        <v>45</v>
      </c>
      <c r="U84" s="320" t="s">
        <v>46</v>
      </c>
      <c r="V84" s="320"/>
      <c r="W84" s="320" t="s">
        <v>14</v>
      </c>
      <c r="X84" s="320" t="s">
        <v>63</v>
      </c>
      <c r="Y84" s="320"/>
      <c r="Z84" s="324"/>
    </row>
    <row r="85" spans="1:27" x14ac:dyDescent="0.15">
      <c r="A85" s="321" t="s">
        <v>868</v>
      </c>
      <c r="B85" s="322"/>
      <c r="C85" s="322"/>
      <c r="D85" s="322"/>
      <c r="E85" s="319" t="e">
        <f>D85/C85</f>
        <v>#DIV/0!</v>
      </c>
      <c r="F85" s="322"/>
      <c r="G85" s="323" t="e">
        <f>F85/C85</f>
        <v>#DIV/0!</v>
      </c>
      <c r="H85" s="322"/>
      <c r="I85" s="319" t="e">
        <f>H85/C85</f>
        <v>#DIV/0!</v>
      </c>
      <c r="J85" s="322"/>
      <c r="K85" s="319" t="e">
        <f>J85/C85</f>
        <v>#DIV/0!</v>
      </c>
      <c r="M85" s="322"/>
      <c r="N85" s="322"/>
      <c r="O85" s="322" t="e">
        <f>N85/M85</f>
        <v>#DIV/0!</v>
      </c>
      <c r="P85" s="322"/>
      <c r="Q85" s="319" t="e">
        <f>P85/M85</f>
        <v>#DIV/0!</v>
      </c>
      <c r="R85" s="324"/>
      <c r="S85" s="319">
        <f>(C85+M85)/($C$17+$M$17)</f>
        <v>0</v>
      </c>
      <c r="T85" s="319">
        <f>C85/($C$17)</f>
        <v>0</v>
      </c>
      <c r="U85" s="319">
        <f>M85/($M$17)</f>
        <v>0</v>
      </c>
      <c r="V85" s="325"/>
      <c r="W85" s="322">
        <f>(F85*0.05)+(H85*4)+(J85*-1)+(N85*0.1)+(P85*6)</f>
        <v>0</v>
      </c>
      <c r="X85" s="326">
        <f>((F85*0.05)+(H85*4)+(J85*-1)+(N85*0.1)+(P85*6))*0.4</f>
        <v>0</v>
      </c>
      <c r="Y85" s="324"/>
      <c r="Z85" s="324"/>
    </row>
    <row r="86" spans="1:27" x14ac:dyDescent="0.15">
      <c r="A86" s="335"/>
      <c r="B86" s="322"/>
      <c r="C86" s="322"/>
      <c r="D86" s="322"/>
      <c r="E86" s="319" t="e">
        <f>D86/C86</f>
        <v>#DIV/0!</v>
      </c>
      <c r="F86" s="322"/>
      <c r="G86" s="323" t="e">
        <f>F86/C86</f>
        <v>#DIV/0!</v>
      </c>
      <c r="H86" s="322"/>
      <c r="I86" s="319" t="e">
        <f>H86/C86</f>
        <v>#DIV/0!</v>
      </c>
      <c r="J86" s="322"/>
      <c r="K86" s="319" t="e">
        <f t="shared" ref="K86:K87" si="66">J86/C86</f>
        <v>#DIV/0!</v>
      </c>
      <c r="M86" s="322"/>
      <c r="N86" s="322"/>
      <c r="O86" s="322" t="e">
        <f>N86/M86</f>
        <v>#DIV/0!</v>
      </c>
      <c r="P86" s="322"/>
      <c r="Q86" s="319" t="e">
        <f t="shared" ref="Q86:Q87" si="67">P86/M86</f>
        <v>#DIV/0!</v>
      </c>
      <c r="R86" s="324"/>
      <c r="S86" s="319">
        <f t="shared" ref="S86:S87" si="68">(C86+M86)/($C$17+$M$17)</f>
        <v>0</v>
      </c>
      <c r="T86" s="319">
        <f t="shared" ref="T86:T87" si="69">C86/($C$17)</f>
        <v>0</v>
      </c>
      <c r="U86" s="319">
        <f t="shared" ref="U86:U87" si="70">M86/($M$17)</f>
        <v>0</v>
      </c>
      <c r="V86" s="325"/>
      <c r="W86" s="322">
        <f t="shared" ref="W86:W87" si="71">(F86*0.05)+(H86*4)+(J86*-1)+(N86*0.1)+(P86*6)</f>
        <v>0</v>
      </c>
      <c r="X86" s="326">
        <f t="shared" ref="X86:X87" si="72">((F86*0.05)+(H86*4)+(J86*-1)+(N86*0.1)+(P86*6))*0.4</f>
        <v>0</v>
      </c>
      <c r="Y86" s="324"/>
      <c r="Z86" s="324"/>
    </row>
    <row r="87" spans="1:27" x14ac:dyDescent="0.15">
      <c r="A87" s="335"/>
      <c r="B87" s="322"/>
      <c r="C87" s="322"/>
      <c r="D87" s="322"/>
      <c r="E87" s="319" t="e">
        <f>D87/C87</f>
        <v>#DIV/0!</v>
      </c>
      <c r="F87" s="322"/>
      <c r="G87" s="323" t="e">
        <f>F87/C87</f>
        <v>#DIV/0!</v>
      </c>
      <c r="H87" s="322"/>
      <c r="I87" s="319" t="e">
        <f>H87/C87</f>
        <v>#DIV/0!</v>
      </c>
      <c r="J87" s="322"/>
      <c r="K87" s="319" t="e">
        <f t="shared" si="66"/>
        <v>#DIV/0!</v>
      </c>
      <c r="M87" s="322"/>
      <c r="N87" s="322"/>
      <c r="O87" s="322" t="e">
        <f>N87/M87</f>
        <v>#DIV/0!</v>
      </c>
      <c r="P87" s="322"/>
      <c r="Q87" s="319" t="e">
        <f t="shared" si="67"/>
        <v>#DIV/0!</v>
      </c>
      <c r="R87" s="324"/>
      <c r="S87" s="319">
        <f t="shared" si="68"/>
        <v>0</v>
      </c>
      <c r="T87" s="319">
        <f t="shared" si="69"/>
        <v>0</v>
      </c>
      <c r="U87" s="319">
        <f t="shared" si="70"/>
        <v>0</v>
      </c>
      <c r="V87" s="325"/>
      <c r="W87" s="322">
        <f t="shared" si="71"/>
        <v>0</v>
      </c>
      <c r="X87" s="326">
        <f t="shared" si="72"/>
        <v>0</v>
      </c>
      <c r="Y87" s="324"/>
      <c r="Z87" s="324"/>
    </row>
    <row r="88" spans="1:27" x14ac:dyDescent="0.15">
      <c r="A88" s="320" t="s">
        <v>44</v>
      </c>
      <c r="B88" s="320"/>
      <c r="C88" s="320">
        <f>SUM(C85:C87)</f>
        <v>0</v>
      </c>
      <c r="D88" s="320">
        <f>SUM(D85:D87)</f>
        <v>0</v>
      </c>
      <c r="E88" s="320"/>
      <c r="F88" s="320">
        <f t="shared" ref="F88" si="73">SUM(F85:F87)</f>
        <v>0</v>
      </c>
      <c r="G88" s="320"/>
      <c r="H88" s="320">
        <f t="shared" ref="H88" si="74">SUM(H85:H87)</f>
        <v>0</v>
      </c>
      <c r="I88" s="320"/>
      <c r="J88" s="320">
        <f t="shared" ref="J88" si="75">SUM(J85:J87)</f>
        <v>0</v>
      </c>
      <c r="K88" s="320"/>
      <c r="L88" s="316"/>
      <c r="M88" s="320">
        <f>SUM(M85:M87)</f>
        <v>0</v>
      </c>
      <c r="N88" s="320">
        <f>SUM(N85:N87)</f>
        <v>0</v>
      </c>
      <c r="O88" s="320"/>
      <c r="P88" s="320">
        <f>SUM(P85:P87)</f>
        <v>0</v>
      </c>
      <c r="Q88" s="320"/>
      <c r="R88" s="320"/>
      <c r="S88" s="327">
        <f>S85+S86+S87</f>
        <v>0</v>
      </c>
      <c r="T88" s="328" t="e">
        <f>C88/(C88+M88)</f>
        <v>#DIV/0!</v>
      </c>
      <c r="U88" s="328" t="e">
        <f>M88/(M88+C88)</f>
        <v>#DIV/0!</v>
      </c>
      <c r="V88" s="325"/>
      <c r="W88" s="324"/>
      <c r="X88" s="324"/>
      <c r="Y88" s="324"/>
    </row>
    <row r="89" spans="1:27" x14ac:dyDescent="0.15">
      <c r="B89" s="324"/>
      <c r="C89" s="324"/>
      <c r="D89" s="421"/>
      <c r="E89" s="324"/>
      <c r="F89" s="330"/>
      <c r="G89" s="324"/>
      <c r="H89" s="331"/>
      <c r="I89" s="324"/>
      <c r="J89" s="331"/>
      <c r="K89" s="324"/>
      <c r="L89" s="324"/>
      <c r="M89" s="324"/>
      <c r="N89" s="324"/>
      <c r="O89" s="324"/>
      <c r="P89" s="324"/>
      <c r="Q89" s="324"/>
      <c r="R89" s="324"/>
    </row>
    <row r="90" spans="1:27" x14ac:dyDescent="0.15">
      <c r="B90" s="324"/>
      <c r="C90" s="324"/>
      <c r="D90" s="329"/>
      <c r="E90" s="324"/>
      <c r="F90" s="330"/>
      <c r="G90" s="324"/>
      <c r="H90" s="331"/>
      <c r="I90" s="324"/>
      <c r="J90" s="331"/>
      <c r="K90" s="324"/>
      <c r="L90" s="324"/>
      <c r="M90" s="324"/>
      <c r="N90" s="324"/>
      <c r="O90" s="324"/>
      <c r="P90" s="324"/>
      <c r="Q90" s="324"/>
      <c r="R90" s="324"/>
      <c r="Z90" s="315"/>
      <c r="AA90" s="315"/>
    </row>
    <row r="91" spans="1:27" x14ac:dyDescent="0.15">
      <c r="A91" s="514" t="s">
        <v>49</v>
      </c>
      <c r="B91" s="514"/>
      <c r="C91" s="514"/>
      <c r="D91" s="514"/>
      <c r="E91" s="514"/>
      <c r="F91" s="514"/>
      <c r="G91" s="514"/>
      <c r="H91" s="514" t="s">
        <v>52</v>
      </c>
      <c r="I91" s="516"/>
      <c r="J91" s="516"/>
      <c r="K91" s="516"/>
      <c r="L91" s="516"/>
      <c r="M91" s="516"/>
      <c r="N91" s="324"/>
      <c r="O91" s="324"/>
      <c r="R91" s="514" t="s">
        <v>50</v>
      </c>
      <c r="S91" s="514"/>
      <c r="T91" s="514"/>
      <c r="V91" s="514" t="s">
        <v>51</v>
      </c>
      <c r="W91" s="514"/>
      <c r="X91" s="315"/>
      <c r="Y91" s="315"/>
      <c r="Z91" s="320"/>
      <c r="AA91" s="320"/>
    </row>
    <row r="92" spans="1:27" x14ac:dyDescent="0.15">
      <c r="A92" s="320" t="s">
        <v>16</v>
      </c>
      <c r="B92" s="320" t="s">
        <v>66</v>
      </c>
      <c r="C92" s="320" t="s">
        <v>1</v>
      </c>
      <c r="D92" s="320" t="s">
        <v>4</v>
      </c>
      <c r="E92" s="320" t="s">
        <v>5</v>
      </c>
      <c r="F92" s="320" t="s">
        <v>6</v>
      </c>
      <c r="G92" s="320" t="s">
        <v>7</v>
      </c>
      <c r="I92" s="320" t="s">
        <v>34</v>
      </c>
      <c r="J92" s="320" t="s">
        <v>17</v>
      </c>
      <c r="K92" s="320" t="s">
        <v>18</v>
      </c>
      <c r="L92" s="320" t="s">
        <v>19</v>
      </c>
      <c r="M92" s="320" t="s">
        <v>20</v>
      </c>
      <c r="N92" s="320" t="s">
        <v>6</v>
      </c>
      <c r="O92" s="320" t="s">
        <v>53</v>
      </c>
      <c r="R92" s="320" t="s">
        <v>16</v>
      </c>
      <c r="S92" s="320" t="s">
        <v>47</v>
      </c>
      <c r="T92" s="320" t="s">
        <v>45</v>
      </c>
      <c r="U92" s="320" t="s">
        <v>46</v>
      </c>
      <c r="W92" s="320" t="s">
        <v>14</v>
      </c>
      <c r="X92" s="320" t="s">
        <v>21</v>
      </c>
      <c r="Y92" s="320"/>
      <c r="Z92" s="324"/>
      <c r="AA92" s="324"/>
    </row>
    <row r="93" spans="1:27" x14ac:dyDescent="0.15">
      <c r="A93" s="321" t="s">
        <v>869</v>
      </c>
      <c r="B93" s="332"/>
      <c r="C93" s="322"/>
      <c r="D93" s="322"/>
      <c r="E93" s="322" t="e">
        <f>D93/C93</f>
        <v>#DIV/0!</v>
      </c>
      <c r="F93" s="322"/>
      <c r="G93" s="319" t="e">
        <f>F93/C93</f>
        <v>#DIV/0!</v>
      </c>
      <c r="I93" s="319" t="e">
        <f>K93/J93</f>
        <v>#DIV/0!</v>
      </c>
      <c r="J93" s="322"/>
      <c r="K93" s="322"/>
      <c r="L93" s="322"/>
      <c r="M93" s="322" t="e">
        <f>L93/K93</f>
        <v>#DIV/0!</v>
      </c>
      <c r="N93" s="322"/>
      <c r="O93" s="319" t="e">
        <f>N93/K93</f>
        <v>#DIV/0!</v>
      </c>
      <c r="R93" s="321" t="s">
        <v>158</v>
      </c>
      <c r="S93" s="319">
        <f>(C93+J93)/($C$27+$J$27+$M$17+$D$17+$K$38+$K$47)</f>
        <v>0</v>
      </c>
      <c r="T93" s="319">
        <f>J93/($J$27+$E$38+$E$47)</f>
        <v>0</v>
      </c>
      <c r="U93" s="319">
        <f>C93/($C$27+$M$17+$K$38+$K$47)</f>
        <v>0</v>
      </c>
      <c r="W93" s="322">
        <f>(D93*0.1)+(F93*6)+(L93*0.1)+(N93*6)</f>
        <v>0</v>
      </c>
      <c r="X93" s="322">
        <f>(D93*0.1)+(F93*6)+(K93*1)+(L93*0.1)+(N93*6)</f>
        <v>0</v>
      </c>
      <c r="Y93" s="324"/>
      <c r="Z93" s="324"/>
      <c r="AA93" s="324"/>
    </row>
    <row r="94" spans="1:27" x14ac:dyDescent="0.15">
      <c r="A94" s="321" t="s">
        <v>1392</v>
      </c>
      <c r="B94" s="332"/>
      <c r="C94" s="322"/>
      <c r="D94" s="322"/>
      <c r="E94" s="322" t="e">
        <f>D94/C94</f>
        <v>#DIV/0!</v>
      </c>
      <c r="F94" s="322"/>
      <c r="G94" s="319" t="e">
        <f>F94/C94</f>
        <v>#DIV/0!</v>
      </c>
      <c r="I94" s="319" t="e">
        <f t="shared" ref="I94:I97" si="76">K94/J94</f>
        <v>#DIV/0!</v>
      </c>
      <c r="J94" s="322"/>
      <c r="K94" s="322"/>
      <c r="L94" s="322"/>
      <c r="M94" s="322" t="e">
        <f>L94/K94</f>
        <v>#DIV/0!</v>
      </c>
      <c r="N94" s="322"/>
      <c r="O94" s="319" t="e">
        <f t="shared" ref="O94:O97" si="77">N94/K94</f>
        <v>#DIV/0!</v>
      </c>
      <c r="R94" s="321" t="s">
        <v>516</v>
      </c>
      <c r="S94" s="319">
        <f t="shared" ref="S94:S97" si="78">(C94+J94)/($C$27+$J$27+$M$17+$D$17+$K$38+$K$47)</f>
        <v>0</v>
      </c>
      <c r="T94" s="319">
        <f t="shared" ref="T94:T97" si="79">J94/($J$27+$E$38+$E$47)</f>
        <v>0</v>
      </c>
      <c r="U94" s="319">
        <f t="shared" ref="U94:U97" si="80">C94/($C$27+$M$17+$K$38+$K$47)</f>
        <v>0</v>
      </c>
      <c r="W94" s="322">
        <f t="shared" ref="W94:W97" si="81">(D94*0.1)+(F94*6)+(L94*0.1)+(N94*6)</f>
        <v>0</v>
      </c>
      <c r="X94" s="322">
        <f t="shared" ref="X94:X97" si="82">(D94*0.1)+(F94*6)+(K94*1)+(L94*0.1)+(N94*6)</f>
        <v>0</v>
      </c>
      <c r="Y94" s="324"/>
      <c r="Z94" s="324"/>
      <c r="AA94" s="324"/>
    </row>
    <row r="95" spans="1:27" x14ac:dyDescent="0.15">
      <c r="A95" s="335"/>
      <c r="B95" s="332"/>
      <c r="C95" s="322"/>
      <c r="D95" s="322"/>
      <c r="E95" s="322" t="e">
        <f>D95/C95</f>
        <v>#DIV/0!</v>
      </c>
      <c r="F95" s="322"/>
      <c r="G95" s="319" t="e">
        <f>F95/C95</f>
        <v>#DIV/0!</v>
      </c>
      <c r="I95" s="319" t="e">
        <f t="shared" si="76"/>
        <v>#DIV/0!</v>
      </c>
      <c r="J95" s="322"/>
      <c r="K95" s="322"/>
      <c r="L95" s="322"/>
      <c r="M95" s="322" t="e">
        <f>L95/K95</f>
        <v>#DIV/0!</v>
      </c>
      <c r="N95" s="322"/>
      <c r="O95" s="319" t="e">
        <f t="shared" si="77"/>
        <v>#DIV/0!</v>
      </c>
      <c r="R95" s="321"/>
      <c r="S95" s="319">
        <f t="shared" si="78"/>
        <v>0</v>
      </c>
      <c r="T95" s="319">
        <f t="shared" si="79"/>
        <v>0</v>
      </c>
      <c r="U95" s="319">
        <f t="shared" si="80"/>
        <v>0</v>
      </c>
      <c r="W95" s="322">
        <f t="shared" si="81"/>
        <v>0</v>
      </c>
      <c r="X95" s="322">
        <f t="shared" si="82"/>
        <v>0</v>
      </c>
      <c r="Y95" s="324"/>
      <c r="Z95" s="324"/>
      <c r="AA95" s="324"/>
    </row>
    <row r="96" spans="1:27" x14ac:dyDescent="0.15">
      <c r="A96" s="335"/>
      <c r="B96" s="332"/>
      <c r="C96" s="322"/>
      <c r="D96" s="322"/>
      <c r="E96" s="322" t="e">
        <f>D96/C96</f>
        <v>#DIV/0!</v>
      </c>
      <c r="F96" s="322"/>
      <c r="G96" s="319" t="e">
        <f>F96/C96</f>
        <v>#DIV/0!</v>
      </c>
      <c r="I96" s="319" t="e">
        <f t="shared" si="76"/>
        <v>#DIV/0!</v>
      </c>
      <c r="J96" s="322"/>
      <c r="K96" s="322"/>
      <c r="L96" s="322"/>
      <c r="M96" s="322" t="e">
        <f>L96/K96</f>
        <v>#DIV/0!</v>
      </c>
      <c r="N96" s="322"/>
      <c r="O96" s="319" t="e">
        <f t="shared" si="77"/>
        <v>#DIV/0!</v>
      </c>
      <c r="R96" s="321"/>
      <c r="S96" s="319">
        <f t="shared" si="78"/>
        <v>0</v>
      </c>
      <c r="T96" s="319">
        <f t="shared" si="79"/>
        <v>0</v>
      </c>
      <c r="U96" s="319">
        <f t="shared" si="80"/>
        <v>0</v>
      </c>
      <c r="W96" s="322">
        <f t="shared" si="81"/>
        <v>0</v>
      </c>
      <c r="X96" s="322">
        <f t="shared" si="82"/>
        <v>0</v>
      </c>
      <c r="Y96" s="324"/>
      <c r="Z96" s="324"/>
      <c r="AA96" s="324"/>
    </row>
    <row r="97" spans="1:26" x14ac:dyDescent="0.15">
      <c r="A97" s="321"/>
      <c r="B97" s="332"/>
      <c r="C97" s="322"/>
      <c r="D97" s="322"/>
      <c r="E97" s="322" t="e">
        <f>D97/C97</f>
        <v>#DIV/0!</v>
      </c>
      <c r="F97" s="322"/>
      <c r="G97" s="319" t="e">
        <f>F97/C97</f>
        <v>#DIV/0!</v>
      </c>
      <c r="I97" s="319" t="e">
        <f t="shared" si="76"/>
        <v>#DIV/0!</v>
      </c>
      <c r="J97" s="322"/>
      <c r="K97" s="322"/>
      <c r="L97" s="322"/>
      <c r="M97" s="322" t="e">
        <f>L97/K97</f>
        <v>#DIV/0!</v>
      </c>
      <c r="N97" s="322"/>
      <c r="O97" s="319" t="e">
        <f t="shared" si="77"/>
        <v>#DIV/0!</v>
      </c>
      <c r="R97" s="321"/>
      <c r="S97" s="319">
        <f t="shared" si="78"/>
        <v>0</v>
      </c>
      <c r="T97" s="319">
        <f t="shared" si="79"/>
        <v>0</v>
      </c>
      <c r="U97" s="319">
        <f t="shared" si="80"/>
        <v>0</v>
      </c>
      <c r="W97" s="322">
        <f t="shared" si="81"/>
        <v>0</v>
      </c>
      <c r="X97" s="322">
        <f t="shared" si="82"/>
        <v>0</v>
      </c>
      <c r="Y97" s="324"/>
    </row>
    <row r="98" spans="1:26" x14ac:dyDescent="0.15">
      <c r="A98" s="320" t="s">
        <v>44</v>
      </c>
      <c r="B98" s="320"/>
      <c r="C98" s="320">
        <f>SUM(C93:C97)</f>
        <v>0</v>
      </c>
      <c r="D98" s="320">
        <f t="shared" ref="D98" si="83">SUM(D93:D97)</f>
        <v>0</v>
      </c>
      <c r="E98" s="320"/>
      <c r="F98" s="320">
        <f t="shared" ref="F98" si="84">SUM(F93:F97)</f>
        <v>0</v>
      </c>
      <c r="G98" s="320"/>
      <c r="H98" s="320"/>
      <c r="I98" s="320"/>
      <c r="J98" s="320">
        <f>SUM(J93:J97)</f>
        <v>0</v>
      </c>
      <c r="K98" s="320">
        <f t="shared" ref="K98:L98" si="85">SUM(K93:K97)</f>
        <v>0</v>
      </c>
      <c r="L98" s="320">
        <f t="shared" si="85"/>
        <v>0</v>
      </c>
      <c r="M98" s="320"/>
      <c r="N98" s="320">
        <f t="shared" ref="N98" si="86">SUM(N93:N97)</f>
        <v>0</v>
      </c>
      <c r="O98" s="320"/>
    </row>
    <row r="99" spans="1:26" x14ac:dyDescent="0.15">
      <c r="A99" s="320"/>
      <c r="B99" s="324"/>
      <c r="C99" s="324"/>
      <c r="D99" s="324"/>
      <c r="E99" s="324"/>
      <c r="F99" s="324"/>
      <c r="G99" s="324"/>
      <c r="H99" s="320"/>
      <c r="I99" s="324"/>
      <c r="J99" s="324"/>
      <c r="K99" s="324"/>
      <c r="L99" s="324"/>
      <c r="M99" s="324"/>
      <c r="N99" s="324"/>
    </row>
    <row r="100" spans="1:26" x14ac:dyDescent="0.15">
      <c r="B100" s="324"/>
      <c r="C100" s="324"/>
      <c r="D100" s="324"/>
      <c r="E100" s="324"/>
      <c r="F100" s="324"/>
      <c r="G100" s="324"/>
      <c r="H100" s="324"/>
      <c r="I100" s="324"/>
      <c r="J100" s="324"/>
      <c r="K100" s="324"/>
      <c r="L100" s="324"/>
      <c r="M100" s="324"/>
    </row>
    <row r="101" spans="1:26" x14ac:dyDescent="0.15">
      <c r="A101" s="514" t="s">
        <v>52</v>
      </c>
      <c r="B101" s="514"/>
      <c r="C101" s="514"/>
      <c r="D101" s="514"/>
      <c r="E101" s="514"/>
      <c r="F101" s="514"/>
      <c r="G101" s="514"/>
      <c r="H101" s="324"/>
      <c r="I101" s="324"/>
      <c r="J101" s="514" t="s">
        <v>49</v>
      </c>
      <c r="K101" s="514"/>
      <c r="L101" s="514"/>
      <c r="M101" s="514"/>
      <c r="N101" s="514"/>
      <c r="R101" s="514" t="s">
        <v>50</v>
      </c>
      <c r="S101" s="514"/>
      <c r="T101" s="514"/>
      <c r="V101" s="514" t="s">
        <v>51</v>
      </c>
      <c r="W101" s="513"/>
      <c r="Z101" s="320"/>
    </row>
    <row r="102" spans="1:26" x14ac:dyDescent="0.15">
      <c r="A102" s="320" t="s">
        <v>25</v>
      </c>
      <c r="B102" s="320" t="s">
        <v>66</v>
      </c>
      <c r="C102" s="320" t="s">
        <v>34</v>
      </c>
      <c r="D102" s="320" t="s">
        <v>17</v>
      </c>
      <c r="E102" s="320" t="s">
        <v>18</v>
      </c>
      <c r="F102" s="320" t="s">
        <v>19</v>
      </c>
      <c r="G102" s="320" t="s">
        <v>20</v>
      </c>
      <c r="H102" s="320" t="s">
        <v>6</v>
      </c>
      <c r="I102" s="320" t="s">
        <v>53</v>
      </c>
      <c r="K102" s="320" t="s">
        <v>10</v>
      </c>
      <c r="L102" s="320" t="s">
        <v>11</v>
      </c>
      <c r="M102" s="320" t="s">
        <v>12</v>
      </c>
      <c r="N102" s="320" t="s">
        <v>26</v>
      </c>
      <c r="O102" s="320" t="s">
        <v>7</v>
      </c>
      <c r="R102" s="320" t="s">
        <v>25</v>
      </c>
      <c r="S102" s="320" t="s">
        <v>47</v>
      </c>
      <c r="T102" s="320" t="s">
        <v>45</v>
      </c>
      <c r="U102" s="320" t="s">
        <v>46</v>
      </c>
      <c r="W102" s="320" t="s">
        <v>14</v>
      </c>
      <c r="X102" s="320" t="s">
        <v>21</v>
      </c>
      <c r="Y102" s="320"/>
      <c r="Z102" s="324"/>
    </row>
    <row r="103" spans="1:26" x14ac:dyDescent="0.15">
      <c r="A103" s="321" t="s">
        <v>870</v>
      </c>
      <c r="B103" s="322"/>
      <c r="C103" s="319" t="e">
        <f>E103/D103</f>
        <v>#DIV/0!</v>
      </c>
      <c r="D103" s="322"/>
      <c r="E103" s="322"/>
      <c r="F103" s="322"/>
      <c r="G103" s="322" t="e">
        <f t="shared" ref="G103:G108" si="87">F103/E103</f>
        <v>#DIV/0!</v>
      </c>
      <c r="H103" s="322"/>
      <c r="I103" s="319" t="e">
        <f>H103/E103</f>
        <v>#DIV/0!</v>
      </c>
      <c r="K103" s="322"/>
      <c r="L103" s="322"/>
      <c r="M103" s="333" t="e">
        <f t="shared" ref="M103:M108" si="88">L103/K103</f>
        <v>#DIV/0!</v>
      </c>
      <c r="N103" s="322"/>
      <c r="O103" s="319" t="e">
        <f>N103/K103</f>
        <v>#DIV/0!</v>
      </c>
      <c r="R103" s="321" t="s">
        <v>517</v>
      </c>
      <c r="S103" s="334">
        <f>(D103+K103)/($C$27+$K$27+$M$17+$D$47+$K$47)</f>
        <v>0</v>
      </c>
      <c r="T103" s="334">
        <f>D103/($D$17)</f>
        <v>0</v>
      </c>
      <c r="U103" s="334">
        <f>K103/($M$17+$C$27+$K$38+$K$47)</f>
        <v>0</v>
      </c>
      <c r="W103" s="322">
        <f>(F103*0.1)+(H103*6)+(L103*0.1)+(N103*6)</f>
        <v>0</v>
      </c>
      <c r="X103" s="322">
        <f>(E103*1)+(F103*0.1)+(H103*6)+(L103*0.1)+(N103*6)</f>
        <v>0</v>
      </c>
      <c r="Y103" s="324"/>
      <c r="Z103" s="324"/>
    </row>
    <row r="104" spans="1:26" x14ac:dyDescent="0.15">
      <c r="A104" s="321" t="s">
        <v>871</v>
      </c>
      <c r="B104" s="322"/>
      <c r="C104" s="319" t="e">
        <f t="shared" ref="C104:C108" si="89">E104/D104</f>
        <v>#DIV/0!</v>
      </c>
      <c r="D104" s="322"/>
      <c r="E104" s="322"/>
      <c r="F104" s="322"/>
      <c r="G104" s="322" t="e">
        <f t="shared" si="87"/>
        <v>#DIV/0!</v>
      </c>
      <c r="H104" s="322"/>
      <c r="I104" s="319" t="e">
        <f t="shared" ref="I104:I108" si="90">H104/E104</f>
        <v>#DIV/0!</v>
      </c>
      <c r="K104" s="322"/>
      <c r="L104" s="322"/>
      <c r="M104" s="333" t="e">
        <f t="shared" si="88"/>
        <v>#DIV/0!</v>
      </c>
      <c r="N104" s="322"/>
      <c r="O104" s="319" t="e">
        <f t="shared" ref="O104:O108" si="91">N104/K104</f>
        <v>#DIV/0!</v>
      </c>
      <c r="R104" s="321" t="s">
        <v>518</v>
      </c>
      <c r="S104" s="334">
        <f t="shared" ref="S104:S108" si="92">(D104+K104)/($C$27+$K$27+$M$17+$D$47+$K$47)</f>
        <v>0</v>
      </c>
      <c r="T104" s="334">
        <f t="shared" ref="T104:T108" si="93">D104/($D$17)</f>
        <v>0</v>
      </c>
      <c r="U104" s="334">
        <f t="shared" ref="U104:U108" si="94">K104/($M$17+$C$27+$K$38+$K$47)</f>
        <v>0</v>
      </c>
      <c r="W104" s="322">
        <f t="shared" ref="W104:W108" si="95">(F104*0.1)+(H104*6)+(L104*0.1)+(N104*6)</f>
        <v>0</v>
      </c>
      <c r="X104" s="322">
        <f t="shared" ref="X104:X108" si="96">(E104*1)+(F104*0.1)+(H104*6)+(L104*0.1)+(N104*6)</f>
        <v>0</v>
      </c>
      <c r="Y104" s="324"/>
      <c r="Z104" s="324"/>
    </row>
    <row r="105" spans="1:26" x14ac:dyDescent="0.15">
      <c r="A105" s="321" t="s">
        <v>1027</v>
      </c>
      <c r="B105" s="322"/>
      <c r="C105" s="319" t="e">
        <f t="shared" si="89"/>
        <v>#DIV/0!</v>
      </c>
      <c r="D105" s="322"/>
      <c r="E105" s="322"/>
      <c r="F105" s="322"/>
      <c r="G105" s="322" t="e">
        <f t="shared" si="87"/>
        <v>#DIV/0!</v>
      </c>
      <c r="H105" s="322"/>
      <c r="I105" s="319" t="e">
        <f t="shared" si="90"/>
        <v>#DIV/0!</v>
      </c>
      <c r="K105" s="322"/>
      <c r="L105" s="322"/>
      <c r="M105" s="333" t="e">
        <f t="shared" si="88"/>
        <v>#DIV/0!</v>
      </c>
      <c r="N105" s="322"/>
      <c r="O105" s="319" t="e">
        <f t="shared" si="91"/>
        <v>#DIV/0!</v>
      </c>
      <c r="R105" s="321" t="s">
        <v>1028</v>
      </c>
      <c r="S105" s="334">
        <f t="shared" si="92"/>
        <v>0</v>
      </c>
      <c r="T105" s="334">
        <f t="shared" si="93"/>
        <v>0</v>
      </c>
      <c r="U105" s="334">
        <f t="shared" si="94"/>
        <v>0</v>
      </c>
      <c r="W105" s="322">
        <f t="shared" si="95"/>
        <v>0</v>
      </c>
      <c r="X105" s="322">
        <f t="shared" si="96"/>
        <v>0</v>
      </c>
      <c r="Y105" s="324"/>
      <c r="Z105" s="324"/>
    </row>
    <row r="106" spans="1:26" x14ac:dyDescent="0.15">
      <c r="A106" s="321" t="s">
        <v>872</v>
      </c>
      <c r="B106" s="322"/>
      <c r="C106" s="319" t="e">
        <f t="shared" si="89"/>
        <v>#DIV/0!</v>
      </c>
      <c r="D106" s="322"/>
      <c r="E106" s="322"/>
      <c r="F106" s="322"/>
      <c r="G106" s="322" t="e">
        <f t="shared" si="87"/>
        <v>#DIV/0!</v>
      </c>
      <c r="H106" s="322"/>
      <c r="I106" s="319" t="e">
        <f t="shared" si="90"/>
        <v>#DIV/0!</v>
      </c>
      <c r="K106" s="322"/>
      <c r="L106" s="322"/>
      <c r="M106" s="333" t="e">
        <f t="shared" si="88"/>
        <v>#DIV/0!</v>
      </c>
      <c r="N106" s="322"/>
      <c r="O106" s="319" t="e">
        <f t="shared" si="91"/>
        <v>#DIV/0!</v>
      </c>
      <c r="R106" s="321" t="s">
        <v>159</v>
      </c>
      <c r="S106" s="334">
        <f t="shared" si="92"/>
        <v>0</v>
      </c>
      <c r="T106" s="334">
        <f t="shared" si="93"/>
        <v>0</v>
      </c>
      <c r="U106" s="334">
        <f t="shared" si="94"/>
        <v>0</v>
      </c>
      <c r="W106" s="322">
        <f t="shared" si="95"/>
        <v>0</v>
      </c>
      <c r="X106" s="322">
        <f t="shared" si="96"/>
        <v>0</v>
      </c>
      <c r="Y106" s="324"/>
      <c r="Z106" s="324"/>
    </row>
    <row r="107" spans="1:26" x14ac:dyDescent="0.15">
      <c r="A107" s="321" t="s">
        <v>1067</v>
      </c>
      <c r="B107" s="322"/>
      <c r="C107" s="319" t="e">
        <f t="shared" si="89"/>
        <v>#DIV/0!</v>
      </c>
      <c r="D107" s="322"/>
      <c r="E107" s="322"/>
      <c r="F107" s="322"/>
      <c r="G107" s="322" t="e">
        <f t="shared" si="87"/>
        <v>#DIV/0!</v>
      </c>
      <c r="H107" s="322"/>
      <c r="I107" s="319" t="e">
        <f t="shared" si="90"/>
        <v>#DIV/0!</v>
      </c>
      <c r="K107" s="322"/>
      <c r="L107" s="322"/>
      <c r="M107" s="333" t="e">
        <f t="shared" si="88"/>
        <v>#DIV/0!</v>
      </c>
      <c r="N107" s="322"/>
      <c r="O107" s="319" t="e">
        <f t="shared" si="91"/>
        <v>#DIV/0!</v>
      </c>
      <c r="R107" s="321" t="s">
        <v>163</v>
      </c>
      <c r="S107" s="334">
        <f t="shared" si="92"/>
        <v>0</v>
      </c>
      <c r="T107" s="334">
        <f t="shared" si="93"/>
        <v>0</v>
      </c>
      <c r="U107" s="334">
        <f t="shared" si="94"/>
        <v>0</v>
      </c>
      <c r="W107" s="322">
        <f t="shared" si="95"/>
        <v>0</v>
      </c>
      <c r="X107" s="322">
        <f t="shared" si="96"/>
        <v>0</v>
      </c>
      <c r="Y107" s="324"/>
      <c r="Z107" s="324"/>
    </row>
    <row r="108" spans="1:26" x14ac:dyDescent="0.15">
      <c r="A108" s="321" t="s">
        <v>873</v>
      </c>
      <c r="B108" s="322"/>
      <c r="C108" s="319" t="e">
        <f t="shared" si="89"/>
        <v>#DIV/0!</v>
      </c>
      <c r="D108" s="322"/>
      <c r="E108" s="322"/>
      <c r="F108" s="322"/>
      <c r="G108" s="322" t="e">
        <f t="shared" si="87"/>
        <v>#DIV/0!</v>
      </c>
      <c r="H108" s="322"/>
      <c r="I108" s="319" t="e">
        <f t="shared" si="90"/>
        <v>#DIV/0!</v>
      </c>
      <c r="K108" s="322"/>
      <c r="L108" s="322"/>
      <c r="M108" s="333" t="e">
        <f t="shared" si="88"/>
        <v>#DIV/0!</v>
      </c>
      <c r="N108" s="322"/>
      <c r="O108" s="319" t="e">
        <f t="shared" si="91"/>
        <v>#DIV/0!</v>
      </c>
      <c r="R108" s="321" t="s">
        <v>160</v>
      </c>
      <c r="S108" s="334">
        <f t="shared" si="92"/>
        <v>0</v>
      </c>
      <c r="T108" s="334">
        <f t="shared" si="93"/>
        <v>0</v>
      </c>
      <c r="U108" s="334">
        <f t="shared" si="94"/>
        <v>0</v>
      </c>
      <c r="W108" s="322">
        <f t="shared" si="95"/>
        <v>0</v>
      </c>
      <c r="X108" s="322">
        <f t="shared" si="96"/>
        <v>0</v>
      </c>
      <c r="Y108" s="324"/>
    </row>
    <row r="109" spans="1:26" x14ac:dyDescent="0.15">
      <c r="A109" s="320" t="s">
        <v>44</v>
      </c>
      <c r="B109" s="320"/>
      <c r="C109" s="316"/>
      <c r="D109" s="320">
        <f>SUM(D103:D108)</f>
        <v>0</v>
      </c>
      <c r="E109" s="320">
        <f t="shared" ref="E109:F109" si="97">SUM(E103:E108)</f>
        <v>0</v>
      </c>
      <c r="F109" s="320">
        <f t="shared" si="97"/>
        <v>0</v>
      </c>
      <c r="G109" s="320"/>
      <c r="H109" s="320">
        <f t="shared" ref="H109" si="98">SUM(H103:H108)</f>
        <v>0</v>
      </c>
      <c r="I109" s="320"/>
      <c r="J109" s="320"/>
      <c r="K109" s="320">
        <f>SUM(K103:K108)</f>
        <v>0</v>
      </c>
      <c r="L109" s="320">
        <f t="shared" ref="L109" si="99">SUM(L103:L108)</f>
        <v>0</v>
      </c>
      <c r="M109" s="320"/>
      <c r="N109" s="320">
        <f t="shared" ref="N109" si="100">SUM(N103:N108)</f>
        <v>0</v>
      </c>
      <c r="O109" s="320"/>
    </row>
    <row r="110" spans="1:26" x14ac:dyDescent="0.15">
      <c r="A110" s="320"/>
      <c r="C110" s="324"/>
      <c r="D110" s="324"/>
      <c r="E110" s="324"/>
      <c r="F110" s="324"/>
      <c r="G110" s="324"/>
      <c r="H110" s="324"/>
      <c r="I110" s="324"/>
      <c r="J110" s="324"/>
      <c r="K110" s="324"/>
      <c r="L110" s="324"/>
    </row>
    <row r="111" spans="1:26" x14ac:dyDescent="0.15">
      <c r="A111" s="320"/>
      <c r="C111" s="324"/>
      <c r="D111" s="324"/>
      <c r="E111" s="324"/>
      <c r="F111" s="324"/>
      <c r="G111" s="324"/>
      <c r="H111" s="324"/>
      <c r="I111" s="324"/>
      <c r="J111" s="324"/>
      <c r="K111" s="324"/>
      <c r="L111" s="324"/>
    </row>
    <row r="112" spans="1:26" x14ac:dyDescent="0.15">
      <c r="A112" s="514" t="s">
        <v>52</v>
      </c>
      <c r="B112" s="514"/>
      <c r="C112" s="514"/>
      <c r="D112" s="514"/>
      <c r="E112" s="514"/>
      <c r="F112" s="514"/>
      <c r="G112" s="514"/>
      <c r="H112" s="324"/>
      <c r="I112" s="324"/>
      <c r="J112" s="514" t="s">
        <v>49</v>
      </c>
      <c r="K112" s="514"/>
      <c r="L112" s="514"/>
      <c r="M112" s="514"/>
      <c r="N112" s="514"/>
      <c r="R112" s="514" t="s">
        <v>50</v>
      </c>
      <c r="S112" s="514"/>
      <c r="T112" s="514"/>
      <c r="V112" s="514" t="s">
        <v>51</v>
      </c>
      <c r="W112" s="513"/>
      <c r="Z112" s="320"/>
    </row>
    <row r="113" spans="1:26" x14ac:dyDescent="0.15">
      <c r="A113" s="320" t="s">
        <v>31</v>
      </c>
      <c r="B113" s="320" t="s">
        <v>66</v>
      </c>
      <c r="C113" s="320" t="s">
        <v>34</v>
      </c>
      <c r="D113" s="320" t="s">
        <v>17</v>
      </c>
      <c r="E113" s="320" t="s">
        <v>18</v>
      </c>
      <c r="F113" s="320" t="s">
        <v>19</v>
      </c>
      <c r="G113" s="320" t="s">
        <v>20</v>
      </c>
      <c r="H113" s="320" t="s">
        <v>6</v>
      </c>
      <c r="I113" s="320" t="s">
        <v>53</v>
      </c>
      <c r="K113" s="320" t="s">
        <v>10</v>
      </c>
      <c r="L113" s="320" t="s">
        <v>11</v>
      </c>
      <c r="M113" s="320" t="s">
        <v>12</v>
      </c>
      <c r="N113" s="320" t="s">
        <v>54</v>
      </c>
      <c r="O113" s="320" t="s">
        <v>7</v>
      </c>
      <c r="R113" s="320" t="s">
        <v>31</v>
      </c>
      <c r="S113" s="320" t="s">
        <v>47</v>
      </c>
      <c r="T113" s="320" t="s">
        <v>45</v>
      </c>
      <c r="U113" s="320" t="s">
        <v>46</v>
      </c>
      <c r="W113" s="320" t="s">
        <v>14</v>
      </c>
      <c r="X113" s="320" t="s">
        <v>21</v>
      </c>
      <c r="Y113" s="320"/>
      <c r="Z113" s="324"/>
    </row>
    <row r="114" spans="1:26" x14ac:dyDescent="0.15">
      <c r="A114" s="321" t="s">
        <v>874</v>
      </c>
      <c r="B114" s="322">
        <v>8</v>
      </c>
      <c r="C114" s="319">
        <f>E114/D114</f>
        <v>0.45833333333333331</v>
      </c>
      <c r="D114" s="322">
        <v>24</v>
      </c>
      <c r="E114" s="322">
        <v>11</v>
      </c>
      <c r="F114" s="322">
        <v>91</v>
      </c>
      <c r="G114" s="322">
        <f>F114/E114</f>
        <v>8.2727272727272734</v>
      </c>
      <c r="H114" s="322">
        <v>0</v>
      </c>
      <c r="I114" s="319">
        <f>H114/E114</f>
        <v>0</v>
      </c>
      <c r="K114" s="322">
        <v>0</v>
      </c>
      <c r="L114" s="322">
        <v>0</v>
      </c>
      <c r="M114" s="322">
        <v>0</v>
      </c>
      <c r="N114" s="322">
        <v>0</v>
      </c>
      <c r="O114" s="319" t="e">
        <f>N114/K114</f>
        <v>#DIV/0!</v>
      </c>
      <c r="R114" s="321" t="s">
        <v>161</v>
      </c>
      <c r="S114" s="334">
        <f>(D114+K114)/($D$47+$K$47+$D$38+$K$38+$J$27+$C$27+$M$17)</f>
        <v>2.2304832713754646E-2</v>
      </c>
      <c r="T114" s="334">
        <f>D114/($D$47+$D$38+$J$27)</f>
        <v>4.2553191489361701E-2</v>
      </c>
      <c r="U114" s="334">
        <f>K114/($K$47+$K$38+$C$27+$M$17)</f>
        <v>0</v>
      </c>
      <c r="W114" s="322">
        <f>(F114*0.1)+(H114*6)+(L114*0.1)+(N114*6)</f>
        <v>9.1</v>
      </c>
      <c r="X114" s="322">
        <f>(E114*1)+(F114*0.1)+(H114*6)+(L114*0.1)+(N114*6)</f>
        <v>20.100000000000001</v>
      </c>
      <c r="Y114" s="324"/>
      <c r="Z114" s="324"/>
    </row>
    <row r="115" spans="1:26" x14ac:dyDescent="0.15">
      <c r="A115" s="321" t="s">
        <v>875</v>
      </c>
      <c r="B115" s="322">
        <v>14</v>
      </c>
      <c r="C115" s="319">
        <f t="shared" ref="C115:C117" si="101">E115/D115</f>
        <v>0.70588235294117652</v>
      </c>
      <c r="D115" s="322">
        <v>51</v>
      </c>
      <c r="E115" s="322">
        <v>36</v>
      </c>
      <c r="F115" s="322">
        <v>298</v>
      </c>
      <c r="G115" s="322">
        <f>F115/E115</f>
        <v>8.2777777777777786</v>
      </c>
      <c r="H115" s="322">
        <v>2</v>
      </c>
      <c r="I115" s="319">
        <f t="shared" ref="I115:I117" si="102">H115/E115</f>
        <v>5.5555555555555552E-2</v>
      </c>
      <c r="K115" s="322">
        <v>0</v>
      </c>
      <c r="L115" s="322">
        <v>0</v>
      </c>
      <c r="M115" s="322">
        <v>0</v>
      </c>
      <c r="N115" s="322">
        <v>0</v>
      </c>
      <c r="O115" s="319" t="e">
        <f t="shared" ref="O115:O117" si="103">N115/K115</f>
        <v>#DIV/0!</v>
      </c>
      <c r="R115" s="321" t="s">
        <v>162</v>
      </c>
      <c r="S115" s="334">
        <f t="shared" ref="S115:S117" si="104">(D115+K115)/($D$47+$K$47+$D$38+$K$38+$J$27+$C$27+$M$17)</f>
        <v>4.7397769516728624E-2</v>
      </c>
      <c r="T115" s="334">
        <f t="shared" ref="T115:T117" si="105">D115/($D$47+$D$38+$J$27)</f>
        <v>9.0425531914893623E-2</v>
      </c>
      <c r="U115" s="334">
        <f t="shared" ref="U115:U117" si="106">K115/($K$47+$K$38+$C$27+$M$17)</f>
        <v>0</v>
      </c>
      <c r="W115" s="322">
        <f t="shared" ref="W115:W117" si="107">(F115*0.1)+(H115*6)+(L115*0.1)+(N115*6)</f>
        <v>41.8</v>
      </c>
      <c r="X115" s="322">
        <f t="shared" ref="X115:X117" si="108">(E115*1)+(F115*0.1)+(H115*6)+(L115*0.1)+(N115*6)</f>
        <v>77.8</v>
      </c>
      <c r="Y115" s="324"/>
      <c r="Z115" s="324"/>
    </row>
    <row r="116" spans="1:26" x14ac:dyDescent="0.15">
      <c r="A116" s="321" t="s">
        <v>1455</v>
      </c>
      <c r="B116" s="322">
        <v>14</v>
      </c>
      <c r="C116" s="319">
        <f t="shared" si="101"/>
        <v>0.82499999999999996</v>
      </c>
      <c r="D116" s="322">
        <v>80</v>
      </c>
      <c r="E116" s="322">
        <v>66</v>
      </c>
      <c r="F116" s="322">
        <v>746</v>
      </c>
      <c r="G116" s="322">
        <f>F116/E116</f>
        <v>11.303030303030303</v>
      </c>
      <c r="H116" s="322">
        <v>3</v>
      </c>
      <c r="I116" s="319">
        <f t="shared" si="102"/>
        <v>4.5454545454545456E-2</v>
      </c>
      <c r="K116" s="322">
        <v>0</v>
      </c>
      <c r="L116" s="322">
        <v>0</v>
      </c>
      <c r="M116" s="322">
        <v>0</v>
      </c>
      <c r="N116" s="322">
        <v>0</v>
      </c>
      <c r="O116" s="319" t="e">
        <f t="shared" si="103"/>
        <v>#DIV/0!</v>
      </c>
      <c r="R116" s="321" t="s">
        <v>522</v>
      </c>
      <c r="S116" s="334">
        <f t="shared" si="104"/>
        <v>7.434944237918216E-2</v>
      </c>
      <c r="T116" s="334">
        <f t="shared" si="105"/>
        <v>0.14184397163120568</v>
      </c>
      <c r="U116" s="334">
        <f t="shared" si="106"/>
        <v>0</v>
      </c>
      <c r="W116" s="322">
        <f t="shared" si="107"/>
        <v>92.600000000000009</v>
      </c>
      <c r="X116" s="322">
        <f t="shared" si="108"/>
        <v>158.60000000000002</v>
      </c>
      <c r="Y116" s="324"/>
      <c r="Z116" s="324"/>
    </row>
    <row r="117" spans="1:26" x14ac:dyDescent="0.15">
      <c r="A117" s="321"/>
      <c r="B117" s="322">
        <v>1</v>
      </c>
      <c r="C117" s="319">
        <f t="shared" si="101"/>
        <v>0</v>
      </c>
      <c r="D117" s="322">
        <v>1</v>
      </c>
      <c r="E117" s="322">
        <v>0</v>
      </c>
      <c r="F117" s="322">
        <v>0</v>
      </c>
      <c r="G117" s="322" t="e">
        <f>F117/E117</f>
        <v>#DIV/0!</v>
      </c>
      <c r="H117" s="322"/>
      <c r="I117" s="319" t="e">
        <f t="shared" si="102"/>
        <v>#DIV/0!</v>
      </c>
      <c r="K117" s="322"/>
      <c r="L117" s="322"/>
      <c r="M117" s="322">
        <v>0</v>
      </c>
      <c r="N117" s="322">
        <v>0</v>
      </c>
      <c r="O117" s="319" t="e">
        <f t="shared" si="103"/>
        <v>#DIV/0!</v>
      </c>
      <c r="R117" s="321"/>
      <c r="S117" s="334">
        <f t="shared" si="104"/>
        <v>9.2936802973977691E-4</v>
      </c>
      <c r="T117" s="334">
        <f t="shared" si="105"/>
        <v>1.7730496453900709E-3</v>
      </c>
      <c r="U117" s="334">
        <f t="shared" si="106"/>
        <v>0</v>
      </c>
      <c r="W117" s="322">
        <f t="shared" si="107"/>
        <v>0</v>
      </c>
      <c r="X117" s="322">
        <f t="shared" si="108"/>
        <v>0</v>
      </c>
      <c r="Y117" s="324"/>
    </row>
    <row r="118" spans="1:26" x14ac:dyDescent="0.15">
      <c r="A118" s="320" t="s">
        <v>44</v>
      </c>
      <c r="B118" s="320"/>
      <c r="C118" s="316"/>
      <c r="D118" s="320">
        <f>SUM(D114:D117)</f>
        <v>156</v>
      </c>
      <c r="E118" s="320">
        <f t="shared" ref="E118:F118" si="109">SUM(E114:E117)</f>
        <v>113</v>
      </c>
      <c r="F118" s="320">
        <f t="shared" si="109"/>
        <v>1135</v>
      </c>
      <c r="G118" s="320"/>
      <c r="H118" s="320">
        <f t="shared" ref="H118" si="110">SUM(H114:H117)</f>
        <v>5</v>
      </c>
      <c r="I118" s="320"/>
      <c r="J118" s="320"/>
      <c r="K118" s="320">
        <f>SUM(K114:K117)</f>
        <v>0</v>
      </c>
      <c r="L118" s="320">
        <f t="shared" ref="L118" si="111">SUM(L114:L117)</f>
        <v>0</v>
      </c>
      <c r="M118" s="320"/>
      <c r="N118" s="320">
        <f t="shared" ref="N118" si="112">SUM(N114:N117)</f>
        <v>0</v>
      </c>
      <c r="O118" s="316"/>
      <c r="Q118" s="325"/>
      <c r="S118" s="325"/>
      <c r="U118" s="324"/>
      <c r="V118" s="324"/>
    </row>
    <row r="119" spans="1:26" x14ac:dyDescent="0.15">
      <c r="A119" s="316" t="s">
        <v>1020</v>
      </c>
      <c r="H119" s="329"/>
      <c r="I119" s="324"/>
      <c r="J119" s="324"/>
      <c r="P119" s="325"/>
      <c r="Q119" s="325"/>
      <c r="R119" s="325"/>
      <c r="T119" s="324"/>
      <c r="U119" s="324"/>
    </row>
    <row r="120" spans="1:26" x14ac:dyDescent="0.15">
      <c r="H120" s="329"/>
      <c r="I120" s="324"/>
      <c r="J120" s="324"/>
      <c r="P120" s="325"/>
      <c r="Q120" s="325"/>
      <c r="R120" s="325"/>
      <c r="T120" s="324"/>
      <c r="U120" s="324"/>
    </row>
    <row r="121" spans="1:26" x14ac:dyDescent="0.15">
      <c r="A121" s="514" t="s">
        <v>57</v>
      </c>
      <c r="B121" s="514"/>
      <c r="C121" s="514"/>
      <c r="D121" s="514"/>
      <c r="E121" s="514"/>
      <c r="F121" s="514"/>
      <c r="G121" s="514"/>
      <c r="H121" s="329"/>
      <c r="I121" s="324"/>
      <c r="J121" s="514" t="s">
        <v>58</v>
      </c>
      <c r="K121" s="516"/>
      <c r="L121" s="516"/>
      <c r="M121" s="516"/>
      <c r="N121" s="516"/>
      <c r="P121" s="336"/>
      <c r="Q121" s="325"/>
      <c r="R121" s="514" t="s">
        <v>62</v>
      </c>
      <c r="S121" s="516"/>
      <c r="T121" s="516"/>
      <c r="U121" s="516"/>
      <c r="V121" s="516"/>
    </row>
    <row r="122" spans="1:26" x14ac:dyDescent="0.15">
      <c r="A122" s="316"/>
      <c r="B122" s="320" t="s">
        <v>17</v>
      </c>
      <c r="C122" s="320" t="s">
        <v>42</v>
      </c>
      <c r="D122" s="320" t="s">
        <v>19</v>
      </c>
      <c r="E122" s="320" t="s">
        <v>6</v>
      </c>
      <c r="H122" s="324"/>
      <c r="I122" s="324"/>
      <c r="J122" s="512" t="s">
        <v>59</v>
      </c>
      <c r="K122" s="513"/>
      <c r="L122" s="513"/>
      <c r="M122" s="513"/>
      <c r="N122" s="316" t="s">
        <v>60</v>
      </c>
      <c r="R122" s="512" t="s">
        <v>59</v>
      </c>
      <c r="S122" s="513"/>
      <c r="T122" s="513"/>
      <c r="U122" s="513"/>
      <c r="V122" s="316" t="s">
        <v>60</v>
      </c>
    </row>
    <row r="123" spans="1:26" x14ac:dyDescent="0.15">
      <c r="A123" s="335" t="s">
        <v>33</v>
      </c>
      <c r="B123" s="322">
        <f>SUM(J93:J97,D103:D108,D114:D117)</f>
        <v>156</v>
      </c>
      <c r="C123" s="322">
        <f>SUM(E114:E117,E103:E108,K93:K97)</f>
        <v>113</v>
      </c>
      <c r="D123" s="322">
        <f>SUM(F114:F117,F103:F108,L93:L97)</f>
        <v>1135</v>
      </c>
      <c r="E123" s="322">
        <f>SUM(N93:N97,H103:H108,H114:H117)</f>
        <v>5</v>
      </c>
      <c r="H123" s="324"/>
      <c r="I123" s="324"/>
      <c r="J123" s="510" t="s">
        <v>453</v>
      </c>
      <c r="K123" s="510"/>
      <c r="L123" s="510"/>
      <c r="M123" s="510"/>
      <c r="N123" s="321" t="s">
        <v>16</v>
      </c>
      <c r="R123" s="511" t="s">
        <v>1021</v>
      </c>
      <c r="S123" s="510"/>
      <c r="T123" s="510"/>
      <c r="U123" s="510"/>
      <c r="V123" s="321" t="s">
        <v>373</v>
      </c>
    </row>
    <row r="124" spans="1:26" x14ac:dyDescent="0.15">
      <c r="A124" s="335" t="s">
        <v>43</v>
      </c>
      <c r="B124" s="322">
        <f>SUM(C88)</f>
        <v>0</v>
      </c>
      <c r="C124" s="322">
        <f>SUM(D88)</f>
        <v>0</v>
      </c>
      <c r="D124" s="322">
        <f>SUM(F88)</f>
        <v>0</v>
      </c>
      <c r="E124" s="322">
        <f>SUM(H88)</f>
        <v>0</v>
      </c>
      <c r="F124" s="320"/>
      <c r="J124" s="510" t="s">
        <v>1156</v>
      </c>
      <c r="K124" s="510"/>
      <c r="L124" s="510"/>
      <c r="M124" s="510"/>
      <c r="N124" s="321" t="s">
        <v>373</v>
      </c>
      <c r="R124" s="511" t="s">
        <v>520</v>
      </c>
      <c r="S124" s="510"/>
      <c r="T124" s="510"/>
      <c r="U124" s="510"/>
      <c r="V124" s="321" t="s">
        <v>373</v>
      </c>
    </row>
    <row r="125" spans="1:26" x14ac:dyDescent="0.15">
      <c r="A125" s="335" t="s">
        <v>65</v>
      </c>
      <c r="B125" s="321"/>
      <c r="F125" s="320"/>
      <c r="J125" s="510" t="s">
        <v>1157</v>
      </c>
      <c r="K125" s="510"/>
      <c r="L125" s="510"/>
      <c r="M125" s="510"/>
      <c r="N125" s="321" t="s">
        <v>0</v>
      </c>
      <c r="R125" s="511" t="s">
        <v>1160</v>
      </c>
      <c r="S125" s="510"/>
      <c r="T125" s="510"/>
      <c r="U125" s="510"/>
      <c r="V125" s="321" t="s">
        <v>374</v>
      </c>
    </row>
    <row r="126" spans="1:26" x14ac:dyDescent="0.15">
      <c r="J126" s="510" t="s">
        <v>521</v>
      </c>
      <c r="K126" s="510"/>
      <c r="L126" s="510"/>
      <c r="M126" s="510"/>
      <c r="N126" s="321" t="s">
        <v>373</v>
      </c>
      <c r="R126" s="511"/>
      <c r="S126" s="510"/>
      <c r="T126" s="510"/>
      <c r="U126" s="510"/>
      <c r="V126" s="321"/>
    </row>
    <row r="127" spans="1:26" x14ac:dyDescent="0.15">
      <c r="A127" s="316"/>
      <c r="B127" s="320" t="s">
        <v>1</v>
      </c>
      <c r="C127" s="320" t="s">
        <v>4</v>
      </c>
      <c r="D127" s="320" t="s">
        <v>6</v>
      </c>
      <c r="J127" s="510" t="s">
        <v>1158</v>
      </c>
      <c r="K127" s="510"/>
      <c r="L127" s="510"/>
      <c r="M127" s="510"/>
      <c r="N127" s="321" t="s">
        <v>374</v>
      </c>
      <c r="R127" s="511"/>
      <c r="S127" s="510"/>
      <c r="T127" s="510"/>
      <c r="U127" s="510"/>
      <c r="V127" s="321"/>
    </row>
    <row r="128" spans="1:26" x14ac:dyDescent="0.15">
      <c r="A128" s="335" t="s">
        <v>56</v>
      </c>
      <c r="B128" s="322">
        <f>SUM(M85:M87,C93:C97,K103:K108,K114:K117)</f>
        <v>0</v>
      </c>
      <c r="C128" s="322">
        <f>SUM(N85:N87,D93:D97,L103:L108,L114:L117)</f>
        <v>0</v>
      </c>
      <c r="D128" s="322">
        <f>SUM(P85:P87,F93:F97,N103:N108,N114:N117)</f>
        <v>0</v>
      </c>
      <c r="J128" s="510" t="s">
        <v>1159</v>
      </c>
      <c r="K128" s="510"/>
      <c r="L128" s="510"/>
      <c r="M128" s="510"/>
      <c r="N128" s="321" t="s">
        <v>373</v>
      </c>
      <c r="R128" s="511"/>
      <c r="S128" s="510"/>
      <c r="T128" s="510"/>
      <c r="U128" s="510"/>
      <c r="V128" s="321"/>
    </row>
    <row r="129" spans="1:23" x14ac:dyDescent="0.15">
      <c r="A129" s="335" t="s">
        <v>65</v>
      </c>
      <c r="B129" s="321"/>
      <c r="J129" s="510" t="s">
        <v>1281</v>
      </c>
      <c r="K129" s="510"/>
      <c r="L129" s="510"/>
      <c r="M129" s="510"/>
      <c r="N129" s="321" t="s">
        <v>0</v>
      </c>
      <c r="R129" s="511"/>
      <c r="S129" s="510"/>
      <c r="T129" s="510"/>
      <c r="U129" s="510"/>
      <c r="V129" s="321"/>
    </row>
    <row r="130" spans="1:23" x14ac:dyDescent="0.15">
      <c r="J130" s="510" t="s">
        <v>1332</v>
      </c>
      <c r="K130" s="510"/>
      <c r="L130" s="510"/>
      <c r="M130" s="510"/>
      <c r="N130" s="321" t="s">
        <v>374</v>
      </c>
      <c r="R130" s="511"/>
      <c r="S130" s="510"/>
      <c r="T130" s="510"/>
      <c r="U130" s="510"/>
      <c r="V130" s="321"/>
    </row>
    <row r="131" spans="1:23" x14ac:dyDescent="0.15">
      <c r="B131" s="320" t="s">
        <v>40</v>
      </c>
      <c r="C131" s="320" t="s">
        <v>41</v>
      </c>
    </row>
    <row r="132" spans="1:23" x14ac:dyDescent="0.15">
      <c r="A132" s="335" t="s">
        <v>39</v>
      </c>
      <c r="B132" s="319" t="e">
        <f>B128/(B124+B128)</f>
        <v>#DIV/0!</v>
      </c>
      <c r="C132" s="319" t="e">
        <f>B124/(B124+B128)</f>
        <v>#DIV/0!</v>
      </c>
      <c r="J132" s="314" t="s">
        <v>61</v>
      </c>
    </row>
    <row r="133" spans="1:23" x14ac:dyDescent="0.15">
      <c r="A133" s="335" t="s">
        <v>64</v>
      </c>
      <c r="B133" s="321"/>
      <c r="C133" s="321"/>
    </row>
    <row r="141" spans="1:23" x14ac:dyDescent="0.15">
      <c r="A141" s="514" t="s">
        <v>93</v>
      </c>
      <c r="B141" s="514"/>
      <c r="C141" s="514"/>
      <c r="D141" s="514"/>
      <c r="E141" s="514"/>
      <c r="F141" s="514"/>
      <c r="G141" s="514"/>
      <c r="H141" s="514"/>
      <c r="I141" s="514"/>
      <c r="J141" s="514"/>
      <c r="K141" s="514"/>
      <c r="L141" s="514"/>
      <c r="M141" s="514"/>
      <c r="N141" s="514"/>
      <c r="O141" s="514"/>
      <c r="P141" s="514"/>
      <c r="Q141" s="514"/>
      <c r="R141" s="514"/>
      <c r="S141" s="514"/>
      <c r="T141" s="514"/>
      <c r="U141" s="514"/>
      <c r="V141" s="514"/>
      <c r="W141" s="514"/>
    </row>
    <row r="142" spans="1:23" x14ac:dyDescent="0.15">
      <c r="A142" s="315"/>
      <c r="B142" s="315"/>
      <c r="C142" s="315"/>
      <c r="D142" s="315"/>
      <c r="E142" s="315"/>
      <c r="F142" s="315"/>
      <c r="G142" s="315"/>
      <c r="H142" s="315"/>
      <c r="I142" s="315"/>
      <c r="J142" s="315"/>
      <c r="K142" s="315"/>
      <c r="L142" s="315"/>
      <c r="M142" s="315"/>
      <c r="N142" s="315"/>
      <c r="O142" s="315"/>
      <c r="P142" s="315"/>
      <c r="Q142" s="315"/>
      <c r="R142" s="315"/>
      <c r="S142" s="315"/>
      <c r="T142" s="315"/>
      <c r="U142" s="315"/>
      <c r="V142" s="315"/>
      <c r="W142" s="315"/>
    </row>
    <row r="143" spans="1:23" x14ac:dyDescent="0.15">
      <c r="H143" s="515" t="s">
        <v>36</v>
      </c>
      <c r="I143" s="513"/>
      <c r="J143" s="513"/>
      <c r="M143" s="515" t="s">
        <v>37</v>
      </c>
      <c r="N143" s="515"/>
      <c r="O143" s="515"/>
    </row>
    <row r="144" spans="1:23" x14ac:dyDescent="0.15">
      <c r="H144" s="515" t="s">
        <v>38</v>
      </c>
      <c r="I144" s="515"/>
      <c r="J144" s="515"/>
    </row>
    <row r="145" spans="1:20" x14ac:dyDescent="0.15">
      <c r="H145" s="515"/>
      <c r="I145" s="513"/>
      <c r="J145" s="513"/>
    </row>
    <row r="146" spans="1:20" x14ac:dyDescent="0.15">
      <c r="H146" s="515"/>
      <c r="I146" s="513"/>
      <c r="J146" s="513"/>
    </row>
    <row r="147" spans="1:20" x14ac:dyDescent="0.15">
      <c r="D147" s="316" t="s">
        <v>83</v>
      </c>
      <c r="P147" s="316" t="s">
        <v>84</v>
      </c>
    </row>
    <row r="148" spans="1:20" x14ac:dyDescent="0.15">
      <c r="A148" s="320" t="s">
        <v>90</v>
      </c>
      <c r="P148" s="316" t="s">
        <v>90</v>
      </c>
      <c r="S148" s="320" t="s">
        <v>92</v>
      </c>
    </row>
    <row r="149" spans="1:20" x14ac:dyDescent="0.15">
      <c r="A149" s="335" t="s">
        <v>79</v>
      </c>
      <c r="B149" s="337" t="s">
        <v>89</v>
      </c>
      <c r="C149" s="337" t="s">
        <v>2</v>
      </c>
      <c r="D149" s="337" t="s">
        <v>3</v>
      </c>
      <c r="E149" s="337" t="s">
        <v>19</v>
      </c>
      <c r="F149" s="337" t="s">
        <v>6</v>
      </c>
      <c r="G149" s="337" t="s">
        <v>76</v>
      </c>
      <c r="H149" s="337" t="s">
        <v>10</v>
      </c>
      <c r="I149" s="337" t="s">
        <v>19</v>
      </c>
      <c r="J149" s="337" t="s">
        <v>77</v>
      </c>
      <c r="K149" s="337" t="s">
        <v>6</v>
      </c>
      <c r="L149" s="337" t="s">
        <v>14</v>
      </c>
      <c r="O149" s="337" t="s">
        <v>85</v>
      </c>
      <c r="P149" s="337" t="s">
        <v>86</v>
      </c>
      <c r="Q149" s="337" t="s">
        <v>87</v>
      </c>
      <c r="S149" s="318" t="s">
        <v>40</v>
      </c>
      <c r="T149" s="318" t="s">
        <v>41</v>
      </c>
    </row>
    <row r="150" spans="1:20" x14ac:dyDescent="0.15">
      <c r="A150" s="321" t="s">
        <v>44</v>
      </c>
      <c r="B150" s="332">
        <f>AVERAGE(B160,B170)</f>
        <v>529.5</v>
      </c>
      <c r="C150" s="332">
        <f>AVERAGE(C160,C170)</f>
        <v>327.5</v>
      </c>
      <c r="D150" s="338">
        <f>C150/B150</f>
        <v>0.61850802644003777</v>
      </c>
      <c r="E150" s="332">
        <f>AVERAGE(E160,E170)</f>
        <v>3411</v>
      </c>
      <c r="F150" s="332">
        <f t="shared" ref="F150:I150" si="113">AVERAGE(F160,F170)</f>
        <v>15</v>
      </c>
      <c r="G150" s="332">
        <f t="shared" si="113"/>
        <v>12.5</v>
      </c>
      <c r="H150" s="332">
        <f t="shared" si="113"/>
        <v>67</v>
      </c>
      <c r="I150" s="332">
        <f t="shared" si="113"/>
        <v>287</v>
      </c>
      <c r="J150" s="339">
        <f>I150/H150</f>
        <v>4.2835820895522385</v>
      </c>
      <c r="K150" s="332">
        <f>AVERAGE(K160,K170)</f>
        <v>2</v>
      </c>
      <c r="L150" s="322">
        <f>((E150*0.05)+(F150*4)+(G150*-1)+(I150*0.1)+(K150*6))</f>
        <v>258.75</v>
      </c>
      <c r="O150" s="338">
        <f>(B150+H150)/(B152+F152+B154+F154+B156+F156+B150+H150)</f>
        <v>0.38796747967479672</v>
      </c>
      <c r="P150" s="319">
        <f>B150/(B150+F152+F154+F156)</f>
        <v>0.51333010179350458</v>
      </c>
      <c r="Q150" s="319">
        <f>H150/(H150+B152+B154+B156)</f>
        <v>0.1324110671936759</v>
      </c>
      <c r="S150" s="319">
        <f>(H150+B152+B154+B156)/(H150+B152+B154+B156+B150)</f>
        <v>0.48865282472235633</v>
      </c>
      <c r="T150" s="319">
        <f>B150/(B150+H150+B152+B154+B156)</f>
        <v>0.51134717527764362</v>
      </c>
    </row>
    <row r="151" spans="1:20" x14ac:dyDescent="0.15">
      <c r="A151" s="335" t="s">
        <v>80</v>
      </c>
      <c r="B151" s="337" t="s">
        <v>10</v>
      </c>
      <c r="C151" s="337" t="s">
        <v>19</v>
      </c>
      <c r="D151" s="337" t="s">
        <v>77</v>
      </c>
      <c r="E151" s="337" t="s">
        <v>6</v>
      </c>
      <c r="F151" s="337" t="s">
        <v>17</v>
      </c>
      <c r="G151" s="337" t="s">
        <v>18</v>
      </c>
      <c r="H151" s="337" t="s">
        <v>19</v>
      </c>
      <c r="I151" s="337" t="s">
        <v>78</v>
      </c>
      <c r="J151" s="337" t="s">
        <v>6</v>
      </c>
      <c r="K151" s="337" t="s">
        <v>14</v>
      </c>
      <c r="L151" s="332" t="s">
        <v>91</v>
      </c>
      <c r="O151" s="318" t="s">
        <v>85</v>
      </c>
      <c r="P151" s="318" t="s">
        <v>87</v>
      </c>
      <c r="Q151" s="318" t="s">
        <v>88</v>
      </c>
    </row>
    <row r="152" spans="1:20" x14ac:dyDescent="0.15">
      <c r="A152" s="321" t="s">
        <v>44</v>
      </c>
      <c r="B152" s="332">
        <f>AVERAGE(B162,B172)</f>
        <v>429</v>
      </c>
      <c r="C152" s="332">
        <f>AVERAGE(C162,C172)</f>
        <v>2119.5</v>
      </c>
      <c r="D152" s="339">
        <f>C152/B152</f>
        <v>4.9405594405594409</v>
      </c>
      <c r="E152" s="332">
        <f>AVERAGE(E162,E172)</f>
        <v>16</v>
      </c>
      <c r="F152" s="332">
        <f t="shared" ref="F152:H152" si="114">AVERAGE(F162,F172)</f>
        <v>96</v>
      </c>
      <c r="G152" s="332">
        <f t="shared" si="114"/>
        <v>75.5</v>
      </c>
      <c r="H152" s="332">
        <f t="shared" si="114"/>
        <v>573</v>
      </c>
      <c r="I152" s="339">
        <f>H152/G152</f>
        <v>7.5894039735099339</v>
      </c>
      <c r="J152" s="332">
        <f>AVERAGE(J162,J172)</f>
        <v>3</v>
      </c>
      <c r="K152" s="322">
        <f>(C152*0.1)+(E152*6)+(H152*0.1)+(J152*6)</f>
        <v>383.25000000000006</v>
      </c>
      <c r="L152" s="322">
        <f>(C152*0.1)+(E152*6)+(G152*1)+(H152*0.1)+(J152*6)</f>
        <v>458.75000000000006</v>
      </c>
      <c r="O152" s="338">
        <f>(B152+F152)/(B152+F152+B154+F154+B156+F156+B150+H150)</f>
        <v>0.34146341463414637</v>
      </c>
      <c r="P152" s="319">
        <f>B152/(H150+B152+B154+B156)</f>
        <v>0.84782608695652173</v>
      </c>
      <c r="Q152" s="319">
        <f>F152/(F152+F154+F156)</f>
        <v>0.19123505976095617</v>
      </c>
    </row>
    <row r="153" spans="1:20" x14ac:dyDescent="0.15">
      <c r="A153" s="335" t="s">
        <v>81</v>
      </c>
      <c r="B153" s="337" t="s">
        <v>10</v>
      </c>
      <c r="C153" s="337" t="s">
        <v>19</v>
      </c>
      <c r="D153" s="337" t="s">
        <v>77</v>
      </c>
      <c r="E153" s="337" t="s">
        <v>6</v>
      </c>
      <c r="F153" s="337" t="s">
        <v>17</v>
      </c>
      <c r="G153" s="337" t="s">
        <v>18</v>
      </c>
      <c r="H153" s="337" t="s">
        <v>19</v>
      </c>
      <c r="I153" s="337" t="s">
        <v>78</v>
      </c>
      <c r="J153" s="337" t="s">
        <v>6</v>
      </c>
      <c r="K153" s="337" t="s">
        <v>14</v>
      </c>
      <c r="L153" s="332" t="s">
        <v>91</v>
      </c>
      <c r="O153" s="318" t="s">
        <v>85</v>
      </c>
      <c r="P153" s="318" t="s">
        <v>87</v>
      </c>
      <c r="Q153" s="318" t="s">
        <v>88</v>
      </c>
    </row>
    <row r="154" spans="1:20" x14ac:dyDescent="0.15">
      <c r="A154" s="321" t="s">
        <v>44</v>
      </c>
      <c r="B154" s="332">
        <f>AVERAGE(B164,B174)</f>
        <v>10</v>
      </c>
      <c r="C154" s="332">
        <f>AVERAGE(C164,C174)</f>
        <v>73.5</v>
      </c>
      <c r="D154" s="332">
        <f>C154/B154</f>
        <v>7.35</v>
      </c>
      <c r="E154" s="332">
        <f>AVERAGE(E164,E174)</f>
        <v>1.5</v>
      </c>
      <c r="F154" s="332">
        <f t="shared" ref="F154:H154" si="115">AVERAGE(F164,F174)</f>
        <v>268</v>
      </c>
      <c r="G154" s="332">
        <f t="shared" si="115"/>
        <v>157.5</v>
      </c>
      <c r="H154" s="332">
        <f t="shared" si="115"/>
        <v>2103.5</v>
      </c>
      <c r="I154" s="339">
        <f>H154/G154</f>
        <v>13.355555555555556</v>
      </c>
      <c r="J154" s="332">
        <f>AVERAGE(J164,J174)</f>
        <v>9.5</v>
      </c>
      <c r="K154" s="322">
        <f>(C154*0.1)+(E154*6)+(H154*0.1)+(J154*6)</f>
        <v>283.70000000000005</v>
      </c>
      <c r="L154" s="322">
        <f>(C154*0.1)+(E154*6)+(G154*1)+(H154*0.1)+(J154*6)</f>
        <v>441.20000000000005</v>
      </c>
      <c r="O154" s="338">
        <f>(B154+F154)/(B152+F152+B154+F154+B156+F156+B150+H150)</f>
        <v>0.1808130081300813</v>
      </c>
      <c r="P154" s="319">
        <f>B154/(B152+H150+B154+B156)</f>
        <v>1.9762845849802372E-2</v>
      </c>
      <c r="Q154" s="319">
        <f>F154/(F154+F152+F156)</f>
        <v>0.53386454183266929</v>
      </c>
    </row>
    <row r="155" spans="1:20" x14ac:dyDescent="0.15">
      <c r="A155" s="335" t="s">
        <v>82</v>
      </c>
      <c r="B155" s="337" t="s">
        <v>10</v>
      </c>
      <c r="C155" s="337" t="s">
        <v>19</v>
      </c>
      <c r="D155" s="337" t="s">
        <v>77</v>
      </c>
      <c r="E155" s="337" t="s">
        <v>6</v>
      </c>
      <c r="F155" s="337" t="s">
        <v>17</v>
      </c>
      <c r="G155" s="337" t="s">
        <v>18</v>
      </c>
      <c r="H155" s="337" t="s">
        <v>19</v>
      </c>
      <c r="I155" s="337" t="s">
        <v>78</v>
      </c>
      <c r="J155" s="337" t="s">
        <v>6</v>
      </c>
      <c r="K155" s="337" t="s">
        <v>14</v>
      </c>
      <c r="L155" s="332" t="s">
        <v>91</v>
      </c>
      <c r="O155" s="318" t="s">
        <v>85</v>
      </c>
      <c r="P155" s="318" t="s">
        <v>87</v>
      </c>
      <c r="Q155" s="318" t="s">
        <v>88</v>
      </c>
    </row>
    <row r="156" spans="1:20" x14ac:dyDescent="0.15">
      <c r="A156" s="321" t="s">
        <v>44</v>
      </c>
      <c r="B156" s="332">
        <f>AVERAGE(B166,B176)</f>
        <v>0</v>
      </c>
      <c r="C156" s="332">
        <f>AVERAGE(C166,C176)</f>
        <v>0</v>
      </c>
      <c r="D156" s="332" t="e">
        <f>C156/B156</f>
        <v>#DIV/0!</v>
      </c>
      <c r="E156" s="332">
        <f>AVERAGE(E166,E176)</f>
        <v>0</v>
      </c>
      <c r="F156" s="332">
        <f>AVERAGE(F166,F176)</f>
        <v>138</v>
      </c>
      <c r="G156" s="332">
        <f t="shared" ref="G156:H156" si="116">AVERAGE(G166,G176)</f>
        <v>94.5</v>
      </c>
      <c r="H156" s="332">
        <f t="shared" si="116"/>
        <v>982.5</v>
      </c>
      <c r="I156" s="339">
        <f>H156/G156</f>
        <v>10.396825396825397</v>
      </c>
      <c r="J156" s="332">
        <f>AVERAGE(J166,J176)</f>
        <v>7.5</v>
      </c>
      <c r="K156" s="322">
        <f>(C156*0.1)+(E156*6)+(H156*0.1)+(J156*6)</f>
        <v>143.25</v>
      </c>
      <c r="L156" s="322">
        <f>(C156*0.1)+(E156*6)+(G156*1)+(H156*0.1)+(J156*6)</f>
        <v>237.75</v>
      </c>
      <c r="O156" s="338">
        <f>(B156+F156)/(B152+F152+B154+F154+B156+F156+B150+H150)</f>
        <v>8.9756097560975606E-2</v>
      </c>
      <c r="P156" s="334">
        <f>B156/(B156+B154+B152+H150)</f>
        <v>0</v>
      </c>
      <c r="Q156" s="319">
        <f>F156/(F156+F154+F152)</f>
        <v>0.27490039840637448</v>
      </c>
    </row>
    <row r="157" spans="1:20" x14ac:dyDescent="0.15">
      <c r="B157" s="340"/>
      <c r="C157" s="340"/>
      <c r="D157" s="340"/>
      <c r="E157" s="340"/>
      <c r="F157" s="340"/>
      <c r="G157" s="340"/>
      <c r="H157" s="340"/>
      <c r="I157" s="340"/>
      <c r="J157" s="340"/>
      <c r="K157" s="340"/>
      <c r="L157" s="341"/>
      <c r="P157" s="316"/>
    </row>
    <row r="158" spans="1:20" x14ac:dyDescent="0.15">
      <c r="A158" s="320">
        <v>2022</v>
      </c>
      <c r="P158" s="316">
        <v>2022</v>
      </c>
      <c r="S158" s="320" t="s">
        <v>92</v>
      </c>
    </row>
    <row r="159" spans="1:20" x14ac:dyDescent="0.15">
      <c r="A159" s="335" t="s">
        <v>79</v>
      </c>
      <c r="B159" s="337" t="s">
        <v>89</v>
      </c>
      <c r="C159" s="337" t="s">
        <v>2</v>
      </c>
      <c r="D159" s="337" t="s">
        <v>3</v>
      </c>
      <c r="E159" s="337" t="s">
        <v>19</v>
      </c>
      <c r="F159" s="337" t="s">
        <v>6</v>
      </c>
      <c r="G159" s="337" t="s">
        <v>76</v>
      </c>
      <c r="H159" s="337" t="s">
        <v>10</v>
      </c>
      <c r="I159" s="337" t="s">
        <v>19</v>
      </c>
      <c r="J159" s="337" t="s">
        <v>77</v>
      </c>
      <c r="K159" s="337" t="s">
        <v>6</v>
      </c>
      <c r="L159" s="337" t="s">
        <v>14</v>
      </c>
      <c r="O159" s="337" t="s">
        <v>85</v>
      </c>
      <c r="P159" s="337" t="s">
        <v>86</v>
      </c>
      <c r="Q159" s="337" t="s">
        <v>87</v>
      </c>
      <c r="S159" s="318" t="s">
        <v>40</v>
      </c>
      <c r="T159" s="318" t="s">
        <v>41</v>
      </c>
    </row>
    <row r="160" spans="1:20" x14ac:dyDescent="0.15">
      <c r="A160" s="321" t="s">
        <v>44</v>
      </c>
      <c r="B160" s="332">
        <v>539</v>
      </c>
      <c r="C160" s="332">
        <v>335</v>
      </c>
      <c r="D160" s="338">
        <f>C160/B160</f>
        <v>0.62152133580705005</v>
      </c>
      <c r="E160" s="332">
        <v>3710</v>
      </c>
      <c r="F160" s="332">
        <v>9</v>
      </c>
      <c r="G160" s="332">
        <v>11</v>
      </c>
      <c r="H160" s="332">
        <v>85</v>
      </c>
      <c r="I160" s="332">
        <v>418</v>
      </c>
      <c r="J160" s="339">
        <f>I160/H160</f>
        <v>4.9176470588235297</v>
      </c>
      <c r="K160" s="332">
        <v>3</v>
      </c>
      <c r="L160" s="322">
        <f>((E160*0.05)+(F160*4)+(G160*-1)+(I160*0.1)+(K160*6))</f>
        <v>270.3</v>
      </c>
      <c r="O160" s="338">
        <f>(B160+H160)/(B162+F162+B164+F164+B166+F166+B160+H160)</f>
        <v>0.39644218551461247</v>
      </c>
      <c r="P160" s="319">
        <f>B160/(B160+F162+F164+F166)</f>
        <v>0.51578947368421058</v>
      </c>
      <c r="Q160" s="319">
        <f>H160/(H160+B162+B164+B166)</f>
        <v>0.16068052930056712</v>
      </c>
      <c r="S160" s="319">
        <f>(H160+B162+B164+B166)/(H160+B162+B164+B166+B160)</f>
        <v>0.49531835205992508</v>
      </c>
      <c r="T160" s="319">
        <f>B160/(B160+H160+B162+B164+B166)</f>
        <v>0.50468164794007486</v>
      </c>
    </row>
    <row r="161" spans="1:20" x14ac:dyDescent="0.15">
      <c r="A161" s="335" t="s">
        <v>80</v>
      </c>
      <c r="B161" s="337" t="s">
        <v>10</v>
      </c>
      <c r="C161" s="337" t="s">
        <v>19</v>
      </c>
      <c r="D161" s="337" t="s">
        <v>77</v>
      </c>
      <c r="E161" s="337" t="s">
        <v>6</v>
      </c>
      <c r="F161" s="337" t="s">
        <v>17</v>
      </c>
      <c r="G161" s="337" t="s">
        <v>18</v>
      </c>
      <c r="H161" s="337" t="s">
        <v>19</v>
      </c>
      <c r="I161" s="337" t="s">
        <v>78</v>
      </c>
      <c r="J161" s="337" t="s">
        <v>6</v>
      </c>
      <c r="K161" s="337" t="s">
        <v>14</v>
      </c>
      <c r="L161" s="337" t="s">
        <v>91</v>
      </c>
      <c r="O161" s="318" t="s">
        <v>85</v>
      </c>
      <c r="P161" s="318" t="s">
        <v>87</v>
      </c>
      <c r="Q161" s="318" t="s">
        <v>88</v>
      </c>
    </row>
    <row r="162" spans="1:20" x14ac:dyDescent="0.15">
      <c r="A162" s="321" t="s">
        <v>44</v>
      </c>
      <c r="B162" s="332">
        <v>438</v>
      </c>
      <c r="C162" s="332">
        <v>2018</v>
      </c>
      <c r="D162" s="339">
        <f>C162/B162</f>
        <v>4.6073059360730593</v>
      </c>
      <c r="E162" s="332">
        <v>15</v>
      </c>
      <c r="F162" s="332">
        <v>88</v>
      </c>
      <c r="G162" s="332">
        <v>67</v>
      </c>
      <c r="H162" s="332">
        <v>464</v>
      </c>
      <c r="I162" s="339">
        <f>H162/G162</f>
        <v>6.9253731343283578</v>
      </c>
      <c r="J162" s="332">
        <v>2</v>
      </c>
      <c r="K162" s="322">
        <f>(C162*0.1)+(E162*6)+(H162*0.1)+(J162*6)</f>
        <v>350.20000000000005</v>
      </c>
      <c r="L162" s="322">
        <f>(C162*0.1)+(E162*6)+(G162*1)+(H162*0.1)+(J162*6)</f>
        <v>417.20000000000005</v>
      </c>
      <c r="O162" s="338">
        <f>(B162+F162)/(B162+F162+B164+F164+B166+F166+B160+H160)</f>
        <v>0.33418043202033038</v>
      </c>
      <c r="P162" s="319">
        <f>B162/(H160+B162+B164+B166)</f>
        <v>0.82797731568998112</v>
      </c>
      <c r="Q162" s="319">
        <f>F162/(F162+F164+F166)</f>
        <v>0.17391304347826086</v>
      </c>
    </row>
    <row r="163" spans="1:20" x14ac:dyDescent="0.15">
      <c r="A163" s="335" t="s">
        <v>81</v>
      </c>
      <c r="B163" s="337" t="s">
        <v>10</v>
      </c>
      <c r="C163" s="337" t="s">
        <v>19</v>
      </c>
      <c r="D163" s="337" t="s">
        <v>77</v>
      </c>
      <c r="E163" s="337" t="s">
        <v>6</v>
      </c>
      <c r="F163" s="337" t="s">
        <v>17</v>
      </c>
      <c r="G163" s="337" t="s">
        <v>18</v>
      </c>
      <c r="H163" s="337" t="s">
        <v>19</v>
      </c>
      <c r="I163" s="337" t="s">
        <v>78</v>
      </c>
      <c r="J163" s="337" t="s">
        <v>6</v>
      </c>
      <c r="K163" s="337" t="s">
        <v>14</v>
      </c>
      <c r="L163" s="337" t="s">
        <v>91</v>
      </c>
      <c r="O163" s="318" t="s">
        <v>85</v>
      </c>
      <c r="P163" s="318" t="s">
        <v>87</v>
      </c>
      <c r="Q163" s="318" t="s">
        <v>88</v>
      </c>
    </row>
    <row r="164" spans="1:20" x14ac:dyDescent="0.15">
      <c r="A164" s="321" t="s">
        <v>44</v>
      </c>
      <c r="B164" s="332">
        <v>6</v>
      </c>
      <c r="C164" s="332">
        <v>54</v>
      </c>
      <c r="D164" s="332">
        <f>C164/B164</f>
        <v>9</v>
      </c>
      <c r="E164" s="332">
        <v>1</v>
      </c>
      <c r="F164" s="332">
        <v>285</v>
      </c>
      <c r="G164" s="332">
        <v>174</v>
      </c>
      <c r="H164" s="332">
        <v>2334</v>
      </c>
      <c r="I164" s="339">
        <f>H164/G164</f>
        <v>13.413793103448276</v>
      </c>
      <c r="J164" s="332">
        <v>12</v>
      </c>
      <c r="K164" s="322">
        <f>(C164*0.1)+(E164*6)+(H164*0.1)+(J164*6)</f>
        <v>316.8</v>
      </c>
      <c r="L164" s="322">
        <f>(C164*0.1)+(E164*6)+(G164*1)+(H164*0.1)+(J164*6)</f>
        <v>490.8</v>
      </c>
      <c r="O164" s="338">
        <f>(B164+F164)/(B162+F162+B164+F164+B166+F166+B160+H160)</f>
        <v>0.18487928843710291</v>
      </c>
      <c r="P164" s="319">
        <f>B164/(B162+H160+B164+B166)</f>
        <v>1.1342155009451797E-2</v>
      </c>
      <c r="Q164" s="319">
        <f>F164/(F164+F162+F166)</f>
        <v>0.56324110671936756</v>
      </c>
    </row>
    <row r="165" spans="1:20" x14ac:dyDescent="0.15">
      <c r="A165" s="335" t="s">
        <v>82</v>
      </c>
      <c r="B165" s="337" t="s">
        <v>10</v>
      </c>
      <c r="C165" s="337" t="s">
        <v>19</v>
      </c>
      <c r="D165" s="337" t="s">
        <v>77</v>
      </c>
      <c r="E165" s="337" t="s">
        <v>6</v>
      </c>
      <c r="F165" s="337" t="s">
        <v>17</v>
      </c>
      <c r="G165" s="337" t="s">
        <v>18</v>
      </c>
      <c r="H165" s="337" t="s">
        <v>19</v>
      </c>
      <c r="I165" s="337" t="s">
        <v>78</v>
      </c>
      <c r="J165" s="337" t="s">
        <v>6</v>
      </c>
      <c r="K165" s="337" t="s">
        <v>14</v>
      </c>
      <c r="L165" s="337" t="s">
        <v>91</v>
      </c>
      <c r="O165" s="318" t="s">
        <v>85</v>
      </c>
      <c r="P165" s="318" t="s">
        <v>87</v>
      </c>
      <c r="Q165" s="318" t="s">
        <v>88</v>
      </c>
    </row>
    <row r="166" spans="1:20" x14ac:dyDescent="0.15">
      <c r="A166" s="321" t="s">
        <v>44</v>
      </c>
      <c r="B166" s="332">
        <v>0</v>
      </c>
      <c r="C166" s="332">
        <v>0</v>
      </c>
      <c r="D166" s="332" t="e">
        <f>C166/B166</f>
        <v>#DIV/0!</v>
      </c>
      <c r="E166" s="332">
        <v>0</v>
      </c>
      <c r="F166" s="332">
        <v>133</v>
      </c>
      <c r="G166" s="332">
        <v>94</v>
      </c>
      <c r="H166" s="332">
        <v>912</v>
      </c>
      <c r="I166" s="339">
        <f>H166/G166</f>
        <v>9.7021276595744688</v>
      </c>
      <c r="J166" s="332">
        <v>5</v>
      </c>
      <c r="K166" s="322">
        <f>(C166*0.1)+(E166*6)+(H166*0.1)+(J166*6)</f>
        <v>121.2</v>
      </c>
      <c r="L166" s="322">
        <f>(C166*0.1)+(E166*6)+(G166*1)+(H166*0.1)+(J166*6)</f>
        <v>215.2</v>
      </c>
      <c r="O166" s="338">
        <f>(B166+F166)/(B162+F162+B164+F164+B166+F166+B160+H160)</f>
        <v>8.449809402795426E-2</v>
      </c>
      <c r="P166" s="334">
        <f>B166/(B166+B164+B162+H160)</f>
        <v>0</v>
      </c>
      <c r="Q166" s="319">
        <f>F166/(F166+F164+F162)</f>
        <v>0.26284584980237152</v>
      </c>
    </row>
    <row r="168" spans="1:20" x14ac:dyDescent="0.15">
      <c r="A168" s="320">
        <v>2021</v>
      </c>
      <c r="P168" s="316">
        <v>2021</v>
      </c>
      <c r="S168" s="320" t="s">
        <v>92</v>
      </c>
    </row>
    <row r="169" spans="1:20" x14ac:dyDescent="0.15">
      <c r="A169" s="335" t="s">
        <v>79</v>
      </c>
      <c r="B169" s="337" t="s">
        <v>89</v>
      </c>
      <c r="C169" s="337" t="s">
        <v>2</v>
      </c>
      <c r="D169" s="337" t="s">
        <v>3</v>
      </c>
      <c r="E169" s="337" t="s">
        <v>19</v>
      </c>
      <c r="F169" s="337" t="s">
        <v>6</v>
      </c>
      <c r="G169" s="337" t="s">
        <v>76</v>
      </c>
      <c r="H169" s="337" t="s">
        <v>10</v>
      </c>
      <c r="I169" s="337" t="s">
        <v>19</v>
      </c>
      <c r="J169" s="337" t="s">
        <v>77</v>
      </c>
      <c r="K169" s="337" t="s">
        <v>6</v>
      </c>
      <c r="L169" s="337" t="s">
        <v>14</v>
      </c>
      <c r="O169" s="337" t="s">
        <v>85</v>
      </c>
      <c r="P169" s="337" t="s">
        <v>86</v>
      </c>
      <c r="Q169" s="337" t="s">
        <v>87</v>
      </c>
      <c r="S169" s="318" t="s">
        <v>40</v>
      </c>
      <c r="T169" s="318" t="s">
        <v>41</v>
      </c>
    </row>
    <row r="170" spans="1:20" x14ac:dyDescent="0.15">
      <c r="A170" s="321" t="s">
        <v>44</v>
      </c>
      <c r="B170" s="332">
        <v>520</v>
      </c>
      <c r="C170" s="332">
        <v>320</v>
      </c>
      <c r="D170" s="338">
        <f>C170/B170</f>
        <v>0.61538461538461542</v>
      </c>
      <c r="E170" s="332">
        <v>3112</v>
      </c>
      <c r="F170" s="332">
        <v>21</v>
      </c>
      <c r="G170" s="332">
        <v>14</v>
      </c>
      <c r="H170" s="332">
        <v>49</v>
      </c>
      <c r="I170" s="332">
        <v>156</v>
      </c>
      <c r="J170" s="332">
        <f>I170/H170</f>
        <v>3.1836734693877551</v>
      </c>
      <c r="K170" s="332">
        <v>1</v>
      </c>
      <c r="L170" s="322">
        <f>((E170*0.05)+(F170*4)+(G170*-1)+(I170*0.1)+(K170*6))</f>
        <v>247.20000000000002</v>
      </c>
      <c r="O170" s="338">
        <f>(B170+H170)/(B172+F172+B174+F174+B176+F176+B170+H170)</f>
        <v>0.37908061292471684</v>
      </c>
      <c r="P170" s="319">
        <f>B170/(B170+F172+F174+F176)</f>
        <v>0.51080550098231825</v>
      </c>
      <c r="Q170" s="319">
        <f>H170/(H170+B172+B174+B176)</f>
        <v>0.10144927536231885</v>
      </c>
      <c r="S170" s="319">
        <f>(H170+B172+B174+B176)/(H170+B172+B174+B176+B170)</f>
        <v>0.48155533399800599</v>
      </c>
      <c r="T170" s="319">
        <f>B170/(B170+H170+B172+B174+B176)</f>
        <v>0.51844466600199401</v>
      </c>
    </row>
    <row r="171" spans="1:20" x14ac:dyDescent="0.15">
      <c r="A171" s="335" t="s">
        <v>80</v>
      </c>
      <c r="B171" s="337" t="s">
        <v>10</v>
      </c>
      <c r="C171" s="337" t="s">
        <v>19</v>
      </c>
      <c r="D171" s="337" t="s">
        <v>77</v>
      </c>
      <c r="E171" s="337" t="s">
        <v>6</v>
      </c>
      <c r="F171" s="337" t="s">
        <v>17</v>
      </c>
      <c r="G171" s="337" t="s">
        <v>18</v>
      </c>
      <c r="H171" s="337" t="s">
        <v>19</v>
      </c>
      <c r="I171" s="337" t="s">
        <v>78</v>
      </c>
      <c r="J171" s="337" t="s">
        <v>6</v>
      </c>
      <c r="K171" s="337" t="s">
        <v>14</v>
      </c>
      <c r="L171" s="337" t="s">
        <v>91</v>
      </c>
      <c r="O171" s="318" t="s">
        <v>85</v>
      </c>
      <c r="P171" s="318" t="s">
        <v>87</v>
      </c>
      <c r="Q171" s="318" t="s">
        <v>88</v>
      </c>
    </row>
    <row r="172" spans="1:20" x14ac:dyDescent="0.15">
      <c r="A172" s="321" t="s">
        <v>44</v>
      </c>
      <c r="B172" s="332">
        <v>420</v>
      </c>
      <c r="C172" s="332">
        <v>2221</v>
      </c>
      <c r="D172" s="339">
        <f>C172/B172</f>
        <v>5.288095238095238</v>
      </c>
      <c r="E172" s="332">
        <v>17</v>
      </c>
      <c r="F172" s="332">
        <v>104</v>
      </c>
      <c r="G172" s="332">
        <v>84</v>
      </c>
      <c r="H172" s="332">
        <v>682</v>
      </c>
      <c r="I172" s="339">
        <f>H172/G172</f>
        <v>8.1190476190476186</v>
      </c>
      <c r="J172" s="332">
        <v>4</v>
      </c>
      <c r="K172" s="322">
        <f>(C172*0.1)+(E172*6)+(H172*0.1)+(J172*6)</f>
        <v>416.3</v>
      </c>
      <c r="L172" s="322">
        <f>(C172*0.1)+(E172*6)+(G172*1)+(H172*0.1)+(J172*6)</f>
        <v>500.3</v>
      </c>
      <c r="O172" s="338">
        <f>(B172+F172)/(B172+F172+B174+F174+B176+F176+B170+H170)</f>
        <v>0.34910059960026651</v>
      </c>
      <c r="P172" s="319">
        <f>B172/(H170+B172+B174+B176)</f>
        <v>0.86956521739130432</v>
      </c>
      <c r="Q172" s="319">
        <f>F172/(F172+F174+F176)</f>
        <v>0.20883534136546184</v>
      </c>
    </row>
    <row r="173" spans="1:20" x14ac:dyDescent="0.15">
      <c r="A173" s="335" t="s">
        <v>81</v>
      </c>
      <c r="B173" s="337" t="s">
        <v>10</v>
      </c>
      <c r="C173" s="337" t="s">
        <v>19</v>
      </c>
      <c r="D173" s="337" t="s">
        <v>77</v>
      </c>
      <c r="E173" s="337" t="s">
        <v>6</v>
      </c>
      <c r="F173" s="337" t="s">
        <v>17</v>
      </c>
      <c r="G173" s="337" t="s">
        <v>18</v>
      </c>
      <c r="H173" s="337" t="s">
        <v>19</v>
      </c>
      <c r="I173" s="337" t="s">
        <v>78</v>
      </c>
      <c r="J173" s="337" t="s">
        <v>6</v>
      </c>
      <c r="K173" s="337" t="s">
        <v>14</v>
      </c>
      <c r="L173" s="337" t="s">
        <v>91</v>
      </c>
      <c r="O173" s="318" t="s">
        <v>85</v>
      </c>
      <c r="P173" s="318" t="s">
        <v>87</v>
      </c>
      <c r="Q173" s="318" t="s">
        <v>88</v>
      </c>
    </row>
    <row r="174" spans="1:20" x14ac:dyDescent="0.15">
      <c r="A174" s="321" t="s">
        <v>44</v>
      </c>
      <c r="B174" s="332">
        <v>14</v>
      </c>
      <c r="C174" s="332">
        <v>93</v>
      </c>
      <c r="D174" s="339">
        <f>C174/B174</f>
        <v>6.6428571428571432</v>
      </c>
      <c r="E174" s="332">
        <v>2</v>
      </c>
      <c r="F174" s="332">
        <v>251</v>
      </c>
      <c r="G174" s="332">
        <v>141</v>
      </c>
      <c r="H174" s="332">
        <v>1873</v>
      </c>
      <c r="I174" s="339">
        <f>H174/G174</f>
        <v>13.283687943262411</v>
      </c>
      <c r="J174" s="332">
        <v>7</v>
      </c>
      <c r="K174" s="322">
        <f>(C174*0.1)+(E174*6)+(H174*0.1)+(J174*6)</f>
        <v>250.60000000000002</v>
      </c>
      <c r="L174" s="322">
        <f>(C174*0.1)+(E174*6)+(G174*1)+(H174*0.1)+(J174*6)</f>
        <v>391.6</v>
      </c>
      <c r="O174" s="338">
        <f>(B174+F174)/(B172+F172+B174+F174+B176+F176+B170+H170)</f>
        <v>0.17654896735509659</v>
      </c>
      <c r="P174" s="319">
        <f>B174/(B172+H170+B174+B176)</f>
        <v>2.8985507246376812E-2</v>
      </c>
      <c r="Q174" s="319">
        <f>F174/(F174+F172+F176)</f>
        <v>0.50401606425702816</v>
      </c>
    </row>
    <row r="175" spans="1:20" x14ac:dyDescent="0.15">
      <c r="A175" s="335" t="s">
        <v>82</v>
      </c>
      <c r="B175" s="337" t="s">
        <v>10</v>
      </c>
      <c r="C175" s="337" t="s">
        <v>19</v>
      </c>
      <c r="D175" s="337" t="s">
        <v>77</v>
      </c>
      <c r="E175" s="337" t="s">
        <v>6</v>
      </c>
      <c r="F175" s="337" t="s">
        <v>17</v>
      </c>
      <c r="G175" s="337" t="s">
        <v>18</v>
      </c>
      <c r="H175" s="337" t="s">
        <v>19</v>
      </c>
      <c r="I175" s="337" t="s">
        <v>78</v>
      </c>
      <c r="J175" s="337" t="s">
        <v>6</v>
      </c>
      <c r="K175" s="337" t="s">
        <v>14</v>
      </c>
      <c r="L175" s="337" t="s">
        <v>91</v>
      </c>
      <c r="O175" s="318" t="s">
        <v>85</v>
      </c>
      <c r="P175" s="318" t="s">
        <v>87</v>
      </c>
      <c r="Q175" s="318" t="s">
        <v>88</v>
      </c>
    </row>
    <row r="176" spans="1:20" x14ac:dyDescent="0.15">
      <c r="A176" s="321" t="s">
        <v>44</v>
      </c>
      <c r="B176" s="332">
        <v>0</v>
      </c>
      <c r="C176" s="332">
        <v>0</v>
      </c>
      <c r="D176" s="332" t="e">
        <f>C176/B176</f>
        <v>#DIV/0!</v>
      </c>
      <c r="E176" s="332">
        <v>0</v>
      </c>
      <c r="F176" s="332">
        <v>143</v>
      </c>
      <c r="G176" s="332">
        <v>95</v>
      </c>
      <c r="H176" s="332">
        <v>1053</v>
      </c>
      <c r="I176" s="339">
        <f>H176/G176</f>
        <v>11.08421052631579</v>
      </c>
      <c r="J176" s="332">
        <v>10</v>
      </c>
      <c r="K176" s="322">
        <f>(C176*0.1)+(E176*6)+(H176*0.1)+(J176*6)</f>
        <v>165.3</v>
      </c>
      <c r="L176" s="322">
        <f>(C176*0.1)+(E176*6)+(G176*1)+(H176*0.1)+(J176*6)</f>
        <v>260.3</v>
      </c>
      <c r="O176" s="338">
        <f>(B176+F176)/(B172+F172+B174+F174+B176+F176+B170+H170)</f>
        <v>9.5269820119920051E-2</v>
      </c>
      <c r="P176" s="334">
        <f>B176/(B176+B174+B172+H170)</f>
        <v>0</v>
      </c>
      <c r="Q176" s="319">
        <f>F176/(F176+F174+F172)</f>
        <v>0.28714859437751006</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J59:M59"/>
    <mergeCell ref="R59:U59"/>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A121:G121"/>
    <mergeCell ref="J121:N121"/>
    <mergeCell ref="R121:V121"/>
    <mergeCell ref="C83:I83"/>
    <mergeCell ref="L83:P83"/>
    <mergeCell ref="R83:T83"/>
    <mergeCell ref="V83:W83"/>
    <mergeCell ref="A91:G91"/>
    <mergeCell ref="H91:M91"/>
    <mergeCell ref="R91:T91"/>
    <mergeCell ref="V91:W91"/>
    <mergeCell ref="A101:G101"/>
    <mergeCell ref="J101:N101"/>
    <mergeCell ref="R101:T101"/>
    <mergeCell ref="V101:W101"/>
    <mergeCell ref="A112:G112"/>
    <mergeCell ref="J112:N112"/>
    <mergeCell ref="R112:T112"/>
    <mergeCell ref="V112:W112"/>
    <mergeCell ref="H143:J143"/>
    <mergeCell ref="M143:O143"/>
    <mergeCell ref="H144:J144"/>
    <mergeCell ref="H145:J145"/>
    <mergeCell ref="H146:J146"/>
    <mergeCell ref="J127:M127"/>
    <mergeCell ref="R127:U127"/>
    <mergeCell ref="J128:M128"/>
    <mergeCell ref="R128:U128"/>
    <mergeCell ref="J129:M129"/>
    <mergeCell ref="R129:U129"/>
    <mergeCell ref="J130:M130"/>
    <mergeCell ref="R130:U130"/>
    <mergeCell ref="J124:M124"/>
    <mergeCell ref="R124:U124"/>
    <mergeCell ref="J125:M125"/>
    <mergeCell ref="R125:U125"/>
    <mergeCell ref="J126:M126"/>
    <mergeCell ref="R126:U126"/>
    <mergeCell ref="J122:M122"/>
    <mergeCell ref="A141:W141"/>
    <mergeCell ref="R122:U122"/>
    <mergeCell ref="J123:M123"/>
    <mergeCell ref="R123:U123"/>
  </mergeCells>
  <hyperlinks>
    <hyperlink ref="H6" location="ARI!A90" display="RSP Projections: Year 2" xr:uid="{956B5960-0FD4-49DB-91D3-F2F736E4D921}"/>
    <hyperlink ref="H6:J6" location="ARI!A110" display="RSP Projections: Year 2" xr:uid="{753952EC-FB0B-4615-82D7-EA8B9039F9D0}"/>
    <hyperlink ref="M5:O5" location="ARI!AX11" display="Adjustable Projections: Year 1" xr:uid="{D9C6960D-C819-4E46-A7E2-16585E0774EA}"/>
    <hyperlink ref="AJ5" location="ARI!C9" display="RSP Projections: Year 1" xr:uid="{425A87E5-24C7-4AF6-BB8F-0D65C1A01D38}"/>
    <hyperlink ref="AJ6" location="ARI!A90" display="RSP Projections: Year 2" xr:uid="{F6BE04B4-3255-4A6B-9269-05016BD51F54}"/>
    <hyperlink ref="AJ6:AL6" location="ARI!A110" display="RSP Projections: Year 2" xr:uid="{02FCE5FC-3DE4-4E26-82F9-B39F2DE35D43}"/>
    <hyperlink ref="AO5:AQ5" location="ARI!AX11" display="Adjustable Projections: Year 1" xr:uid="{138E8686-F742-441E-98F9-907A602ADA5F}"/>
    <hyperlink ref="H5" location="ARI!C9" display="RSP Projections: Year 1" xr:uid="{6E12D256-7352-4CB4-9DEC-22A012ECC54F}"/>
    <hyperlink ref="H76" location="ARI!A90" display="RSP Projections: Year 2" xr:uid="{C97C48B7-6734-425D-8DFC-7583ED24E175}"/>
    <hyperlink ref="H76:J76" location="ARI!A110" display="RSP Projections: Year 2" xr:uid="{2F6F464B-A87F-4536-8AD9-E73C845F16EB}"/>
    <hyperlink ref="M75:O75" location="ARI!AX11" display="Adjustable Projections: Year 1" xr:uid="{2118C7C2-8018-4DD8-BD91-02B7D571E806}"/>
    <hyperlink ref="H75" location="ARI!C9" display="RSP Projections: Year 1" xr:uid="{A44CE518-76BE-4C53-8643-5DC783BA6B37}"/>
    <hyperlink ref="M143:O143" location="ARI!AX11" display="Adjustable Projections: Year 1" xr:uid="{6991D38F-3E3C-458D-9CB6-23FBEF233C09}"/>
    <hyperlink ref="H144:J144" location="ARI!A110" display="RSP Projections: Year 2" xr:uid="{7F25811F-70FB-4A6C-AFB1-61EB7A4E7F69}"/>
    <hyperlink ref="H144" location="ARI!A90" display="RSP Projections: Year 2" xr:uid="{2CA280C4-C4F6-4485-9FC3-0230DCA2C910}"/>
    <hyperlink ref="H143" location="ARI!C9" display="RSP Projections: Year 1" xr:uid="{884DA7AA-567E-43D0-B8A6-67037F1E1360}"/>
    <hyperlink ref="M6" location="ARI!A170" display="Past Run/Pass Performances" xr:uid="{091B9963-9873-4C0B-8D22-5623EBA212C0}"/>
    <hyperlink ref="M76" location="ARI!A170" display="Past Run/Pass Performances" xr:uid="{A8BBFAC1-5291-4042-BE44-88C3A1E552D1}"/>
  </hyperlinks>
  <pageMargins left="0" right="0" top="0" bottom="0" header="0" footer="0"/>
  <pageSetup scale="54" orientation="landscape"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00845-F629-4863-AC41-EAEDA30E72D2}">
  <dimension ref="A1:AZ176"/>
  <sheetViews>
    <sheetView zoomScale="200" zoomScaleNormal="200" workbookViewId="0">
      <selection sqref="A1:Y193"/>
    </sheetView>
  </sheetViews>
  <sheetFormatPr defaultColWidth="3.88671875" defaultRowHeight="6.6" x14ac:dyDescent="0.15"/>
  <cols>
    <col min="1" max="1" width="13.33203125" style="226" customWidth="1"/>
    <col min="2" max="2" width="4" style="226" bestFit="1" customWidth="1"/>
    <col min="3" max="3" width="4.33203125" style="226" bestFit="1" customWidth="1"/>
    <col min="4" max="4" width="4.109375" style="226" bestFit="1" customWidth="1"/>
    <col min="5" max="5" width="4.33203125" style="226" bestFit="1" customWidth="1"/>
    <col min="6" max="6" width="4.109375" style="226" bestFit="1" customWidth="1"/>
    <col min="7" max="7" width="4.33203125" style="226" bestFit="1" customWidth="1"/>
    <col min="8" max="8" width="4" style="226" bestFit="1" customWidth="1"/>
    <col min="9" max="9" width="4.33203125" style="226" bestFit="1" customWidth="1"/>
    <col min="10" max="10" width="4" style="226" bestFit="1" customWidth="1"/>
    <col min="11" max="11" width="4.33203125" style="226" bestFit="1" customWidth="1"/>
    <col min="12" max="12" width="4" style="226" bestFit="1" customWidth="1"/>
    <col min="13" max="13" width="4.33203125" style="226" bestFit="1" customWidth="1"/>
    <col min="14" max="14" width="4" style="226" bestFit="1" customWidth="1"/>
    <col min="15" max="15" width="4.33203125" style="226" bestFit="1" customWidth="1"/>
    <col min="16" max="16" width="4" style="226" bestFit="1" customWidth="1"/>
    <col min="17" max="17" width="4.33203125" style="226" bestFit="1" customWidth="1"/>
    <col min="18" max="18" width="11.88671875" style="226" customWidth="1"/>
    <col min="19" max="19" width="5.33203125" style="226" bestFit="1" customWidth="1"/>
    <col min="20" max="20" width="4.6640625" style="226" bestFit="1" customWidth="1"/>
    <col min="21" max="21" width="4" style="226" bestFit="1" customWidth="1"/>
    <col min="22" max="22" width="3.88671875" style="226"/>
    <col min="23" max="24" width="4" style="226" bestFit="1" customWidth="1"/>
    <col min="25" max="29" width="3.88671875" style="226"/>
    <col min="30" max="30" width="4" style="226" bestFit="1" customWidth="1"/>
    <col min="31" max="31" width="4.33203125" style="226" bestFit="1" customWidth="1"/>
    <col min="32" max="32" width="4.109375" style="226" bestFit="1" customWidth="1"/>
    <col min="33" max="33" width="4.33203125" style="226" bestFit="1" customWidth="1"/>
    <col min="34" max="34" width="4.109375" style="226" bestFit="1" customWidth="1"/>
    <col min="35" max="35" width="4.33203125" style="226" bestFit="1" customWidth="1"/>
    <col min="36" max="36" width="4" style="226" bestFit="1" customWidth="1"/>
    <col min="37" max="37" width="4.33203125" style="226" bestFit="1" customWidth="1"/>
    <col min="38" max="38" width="4" style="226" bestFit="1" customWidth="1"/>
    <col min="39" max="39" width="4.33203125" style="226" bestFit="1" customWidth="1"/>
    <col min="40" max="40" width="4" style="226" bestFit="1" customWidth="1"/>
    <col min="41" max="41" width="4.33203125" style="226" bestFit="1" customWidth="1"/>
    <col min="42" max="42" width="4" style="226" bestFit="1" customWidth="1"/>
    <col min="43" max="43" width="4.33203125" style="226" bestFit="1" customWidth="1"/>
    <col min="44" max="44" width="4" style="226" bestFit="1" customWidth="1"/>
    <col min="45" max="45" width="4.33203125" style="226" bestFit="1" customWidth="1"/>
    <col min="46" max="46" width="3.88671875" style="226"/>
    <col min="47" max="47" width="5.88671875" style="226" bestFit="1" customWidth="1"/>
    <col min="48" max="48" width="4.6640625" style="226" bestFit="1" customWidth="1"/>
    <col min="49" max="49" width="4.5546875" style="226" bestFit="1" customWidth="1"/>
    <col min="50" max="50" width="3.88671875" style="226"/>
    <col min="51" max="52" width="4" style="226" bestFit="1" customWidth="1"/>
    <col min="53" max="16384" width="3.88671875" style="226"/>
  </cols>
  <sheetData>
    <row r="1" spans="1:52" x14ac:dyDescent="0.15">
      <c r="A1" s="482" t="s">
        <v>103</v>
      </c>
      <c r="B1" s="482"/>
      <c r="C1" s="482"/>
      <c r="D1" s="482"/>
      <c r="E1" s="482"/>
      <c r="F1" s="482"/>
      <c r="G1" s="482"/>
      <c r="H1" s="482"/>
      <c r="I1" s="482"/>
      <c r="J1" s="482"/>
      <c r="K1" s="482"/>
      <c r="L1" s="482"/>
      <c r="M1" s="482"/>
      <c r="N1" s="482"/>
      <c r="O1" s="482"/>
      <c r="P1" s="482"/>
      <c r="Q1" s="482"/>
      <c r="R1" s="482"/>
      <c r="S1" s="482"/>
      <c r="T1" s="482"/>
      <c r="U1" s="482"/>
      <c r="V1" s="482"/>
      <c r="W1" s="482"/>
    </row>
    <row r="2" spans="1:52" x14ac:dyDescent="0.15">
      <c r="C2" s="228"/>
      <c r="D2" s="228"/>
      <c r="E2" s="228"/>
      <c r="F2" s="228"/>
      <c r="G2" s="228"/>
      <c r="H2" s="228"/>
      <c r="I2" s="228"/>
      <c r="J2" s="228"/>
      <c r="K2" s="228"/>
      <c r="L2" s="228"/>
      <c r="M2" s="228"/>
      <c r="N2" s="228"/>
    </row>
    <row r="3" spans="1:52" x14ac:dyDescent="0.15">
      <c r="A3" s="482" t="s">
        <v>55</v>
      </c>
      <c r="B3" s="482"/>
      <c r="C3" s="482"/>
      <c r="D3" s="482"/>
      <c r="E3" s="482"/>
      <c r="F3" s="482"/>
      <c r="G3" s="482"/>
      <c r="H3" s="482"/>
      <c r="I3" s="482"/>
      <c r="J3" s="482"/>
      <c r="K3" s="482"/>
      <c r="L3" s="482"/>
      <c r="M3" s="482"/>
      <c r="N3" s="482"/>
      <c r="O3" s="482"/>
      <c r="P3" s="482"/>
      <c r="Q3" s="482"/>
      <c r="R3" s="482"/>
      <c r="S3" s="482"/>
      <c r="T3" s="482"/>
      <c r="U3" s="482"/>
      <c r="V3" s="482"/>
      <c r="W3" s="482"/>
      <c r="AC3" s="482" t="s">
        <v>55</v>
      </c>
      <c r="AD3" s="482"/>
      <c r="AE3" s="482"/>
      <c r="AF3" s="482"/>
      <c r="AG3" s="482"/>
      <c r="AH3" s="482"/>
      <c r="AI3" s="482"/>
      <c r="AJ3" s="482"/>
      <c r="AK3" s="482"/>
      <c r="AL3" s="482"/>
      <c r="AM3" s="482"/>
      <c r="AN3" s="482"/>
      <c r="AO3" s="482"/>
      <c r="AP3" s="482"/>
      <c r="AQ3" s="482"/>
      <c r="AR3" s="482"/>
      <c r="AS3" s="482"/>
      <c r="AT3" s="482"/>
      <c r="AU3" s="482"/>
      <c r="AV3" s="482"/>
      <c r="AW3" s="482"/>
      <c r="AX3" s="482"/>
      <c r="AY3" s="482"/>
    </row>
    <row r="4" spans="1:52" x14ac:dyDescent="0.15">
      <c r="A4" s="228"/>
      <c r="B4" s="228"/>
      <c r="C4" s="228"/>
      <c r="D4" s="228"/>
      <c r="E4" s="228"/>
      <c r="F4" s="228"/>
      <c r="G4" s="228"/>
      <c r="H4" s="228"/>
      <c r="I4" s="228"/>
      <c r="J4" s="228"/>
      <c r="K4" s="228"/>
      <c r="L4" s="228"/>
      <c r="M4" s="228"/>
      <c r="N4" s="228"/>
      <c r="O4" s="228"/>
      <c r="P4" s="228"/>
      <c r="Q4" s="228"/>
      <c r="R4" s="228"/>
      <c r="S4" s="228"/>
      <c r="T4" s="228"/>
      <c r="U4" s="228"/>
      <c r="V4" s="228"/>
      <c r="W4" s="228"/>
      <c r="X4" s="228"/>
      <c r="Y4" s="228"/>
      <c r="Z4" s="228"/>
      <c r="AA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row>
    <row r="5" spans="1:52" x14ac:dyDescent="0.15">
      <c r="H5" s="488" t="s">
        <v>36</v>
      </c>
      <c r="I5" s="483"/>
      <c r="J5" s="483"/>
      <c r="M5" s="488" t="s">
        <v>37</v>
      </c>
      <c r="N5" s="488"/>
      <c r="O5" s="488"/>
      <c r="S5" s="227" t="s">
        <v>94</v>
      </c>
      <c r="AJ5" s="488" t="s">
        <v>36</v>
      </c>
      <c r="AK5" s="483"/>
      <c r="AL5" s="483"/>
      <c r="AO5" s="488" t="s">
        <v>37</v>
      </c>
      <c r="AP5" s="488"/>
      <c r="AQ5" s="488"/>
    </row>
    <row r="6" spans="1:52" x14ac:dyDescent="0.15">
      <c r="H6" s="488" t="s">
        <v>38</v>
      </c>
      <c r="I6" s="488"/>
      <c r="J6" s="488"/>
      <c r="M6" s="229" t="s">
        <v>75</v>
      </c>
      <c r="S6" s="222" t="s">
        <v>40</v>
      </c>
      <c r="T6" s="222" t="s">
        <v>41</v>
      </c>
      <c r="AJ6" s="488" t="s">
        <v>38</v>
      </c>
      <c r="AK6" s="488"/>
      <c r="AL6" s="488"/>
    </row>
    <row r="7" spans="1:52" x14ac:dyDescent="0.15">
      <c r="H7" s="488"/>
      <c r="I7" s="483"/>
      <c r="J7" s="483"/>
      <c r="S7" s="221">
        <f>(M17+C27+K38+K47)/(M17+C27+K38+C17)</f>
        <v>0.45186640471512768</v>
      </c>
      <c r="T7" s="221">
        <f>C17/(C17+M17+C27+K38+K47)</f>
        <v>0.54813359528487227</v>
      </c>
      <c r="AJ7" s="488"/>
      <c r="AK7" s="483"/>
      <c r="AL7" s="483"/>
    </row>
    <row r="10" spans="1:52" x14ac:dyDescent="0.15">
      <c r="A10" s="482" t="s">
        <v>36</v>
      </c>
      <c r="B10" s="482"/>
      <c r="C10" s="482"/>
      <c r="D10" s="482"/>
      <c r="E10" s="482"/>
      <c r="F10" s="482"/>
      <c r="G10" s="482"/>
      <c r="H10" s="482"/>
      <c r="I10" s="482"/>
      <c r="J10" s="482"/>
      <c r="K10" s="482"/>
      <c r="L10" s="482"/>
      <c r="M10" s="482"/>
      <c r="N10" s="482"/>
      <c r="O10" s="482"/>
      <c r="P10" s="482"/>
      <c r="Q10" s="482"/>
      <c r="R10" s="482"/>
      <c r="S10" s="482"/>
      <c r="T10" s="482"/>
      <c r="U10" s="482"/>
      <c r="V10" s="482"/>
      <c r="W10" s="482"/>
      <c r="AC10" s="482" t="s">
        <v>37</v>
      </c>
      <c r="AD10" s="482"/>
      <c r="AE10" s="482"/>
      <c r="AF10" s="482"/>
      <c r="AG10" s="482"/>
      <c r="AH10" s="482"/>
      <c r="AI10" s="482"/>
      <c r="AJ10" s="482"/>
      <c r="AK10" s="482"/>
      <c r="AL10" s="482"/>
      <c r="AM10" s="482"/>
      <c r="AN10" s="482"/>
      <c r="AO10" s="482"/>
      <c r="AP10" s="482"/>
      <c r="AQ10" s="482"/>
      <c r="AR10" s="482"/>
      <c r="AS10" s="482"/>
      <c r="AT10" s="482"/>
      <c r="AU10" s="482"/>
      <c r="AV10" s="482"/>
      <c r="AW10" s="482"/>
      <c r="AX10" s="482"/>
      <c r="AY10" s="482"/>
    </row>
    <row r="12" spans="1:52" x14ac:dyDescent="0.15">
      <c r="C12" s="482" t="s">
        <v>48</v>
      </c>
      <c r="D12" s="482"/>
      <c r="E12" s="482"/>
      <c r="F12" s="482"/>
      <c r="G12" s="482"/>
      <c r="H12" s="482"/>
      <c r="I12" s="482"/>
      <c r="L12" s="482" t="s">
        <v>49</v>
      </c>
      <c r="M12" s="484"/>
      <c r="N12" s="484"/>
      <c r="O12" s="484"/>
      <c r="P12" s="484"/>
      <c r="R12" s="482" t="s">
        <v>50</v>
      </c>
      <c r="S12" s="482"/>
      <c r="T12" s="482"/>
      <c r="V12" s="482" t="s">
        <v>51</v>
      </c>
      <c r="W12" s="482"/>
      <c r="AE12" s="482" t="s">
        <v>48</v>
      </c>
      <c r="AF12" s="482"/>
      <c r="AG12" s="482"/>
      <c r="AH12" s="482"/>
      <c r="AI12" s="482"/>
      <c r="AJ12" s="482"/>
      <c r="AK12" s="482"/>
      <c r="AN12" s="482" t="s">
        <v>49</v>
      </c>
      <c r="AO12" s="484"/>
      <c r="AP12" s="484"/>
      <c r="AQ12" s="484"/>
      <c r="AR12" s="484"/>
      <c r="AT12" s="482" t="s">
        <v>50</v>
      </c>
      <c r="AU12" s="482"/>
      <c r="AV12" s="482"/>
      <c r="AX12" s="482" t="s">
        <v>51</v>
      </c>
      <c r="AY12" s="482"/>
    </row>
    <row r="13" spans="1:52" x14ac:dyDescent="0.15">
      <c r="A13" s="230" t="s">
        <v>0</v>
      </c>
      <c r="B13" s="230" t="s">
        <v>66</v>
      </c>
      <c r="C13" s="230" t="s">
        <v>1</v>
      </c>
      <c r="D13" s="230" t="s">
        <v>2</v>
      </c>
      <c r="E13" s="230" t="s">
        <v>3</v>
      </c>
      <c r="F13" s="230" t="s">
        <v>4</v>
      </c>
      <c r="G13" s="230" t="s">
        <v>5</v>
      </c>
      <c r="H13" s="230" t="s">
        <v>6</v>
      </c>
      <c r="I13" s="230" t="s">
        <v>7</v>
      </c>
      <c r="J13" s="230" t="s">
        <v>8</v>
      </c>
      <c r="K13" s="230" t="s">
        <v>9</v>
      </c>
      <c r="M13" s="230" t="s">
        <v>10</v>
      </c>
      <c r="N13" s="230" t="s">
        <v>11</v>
      </c>
      <c r="O13" s="230" t="s">
        <v>12</v>
      </c>
      <c r="P13" s="230" t="s">
        <v>6</v>
      </c>
      <c r="Q13" s="230" t="s">
        <v>13</v>
      </c>
      <c r="R13" s="230"/>
      <c r="S13" s="230" t="s">
        <v>47</v>
      </c>
      <c r="T13" s="230" t="s">
        <v>45</v>
      </c>
      <c r="U13" s="230" t="s">
        <v>46</v>
      </c>
      <c r="V13" s="230"/>
      <c r="W13" s="230" t="s">
        <v>14</v>
      </c>
      <c r="X13" s="230" t="s">
        <v>63</v>
      </c>
      <c r="Y13" s="230"/>
      <c r="Z13" s="230"/>
      <c r="AC13" s="230" t="s">
        <v>0</v>
      </c>
      <c r="AD13" s="230" t="s">
        <v>66</v>
      </c>
      <c r="AE13" s="230" t="s">
        <v>1</v>
      </c>
      <c r="AF13" s="230" t="s">
        <v>2</v>
      </c>
      <c r="AG13" s="230" t="s">
        <v>3</v>
      </c>
      <c r="AH13" s="230" t="s">
        <v>4</v>
      </c>
      <c r="AI13" s="230" t="s">
        <v>5</v>
      </c>
      <c r="AJ13" s="230" t="s">
        <v>6</v>
      </c>
      <c r="AK13" s="230" t="s">
        <v>7</v>
      </c>
      <c r="AL13" s="230" t="s">
        <v>8</v>
      </c>
      <c r="AM13" s="230" t="s">
        <v>9</v>
      </c>
      <c r="AO13" s="230" t="s">
        <v>10</v>
      </c>
      <c r="AP13" s="230" t="s">
        <v>11</v>
      </c>
      <c r="AQ13" s="230" t="s">
        <v>12</v>
      </c>
      <c r="AR13" s="230" t="s">
        <v>6</v>
      </c>
      <c r="AS13" s="230" t="s">
        <v>13</v>
      </c>
      <c r="AT13" s="230"/>
      <c r="AU13" s="230" t="s">
        <v>47</v>
      </c>
      <c r="AV13" s="230" t="s">
        <v>45</v>
      </c>
      <c r="AW13" s="230" t="s">
        <v>46</v>
      </c>
      <c r="AX13" s="230"/>
      <c r="AY13" s="230" t="s">
        <v>14</v>
      </c>
      <c r="AZ13" s="230" t="s">
        <v>63</v>
      </c>
    </row>
    <row r="14" spans="1:52" x14ac:dyDescent="0.15">
      <c r="A14" s="231" t="s">
        <v>858</v>
      </c>
      <c r="B14" s="232">
        <v>17</v>
      </c>
      <c r="C14" s="232">
        <v>558</v>
      </c>
      <c r="D14" s="232">
        <v>370</v>
      </c>
      <c r="E14" s="221">
        <f>D14/C14</f>
        <v>0.6630824372759857</v>
      </c>
      <c r="F14" s="232">
        <v>4151</v>
      </c>
      <c r="G14" s="233">
        <f>F14/C14</f>
        <v>7.4390681003584227</v>
      </c>
      <c r="H14" s="232">
        <v>33</v>
      </c>
      <c r="I14" s="221">
        <f>H14/C14</f>
        <v>5.9139784946236562E-2</v>
      </c>
      <c r="J14" s="232">
        <v>21</v>
      </c>
      <c r="K14" s="221">
        <f>J14/C14</f>
        <v>3.7634408602150539E-2</v>
      </c>
      <c r="M14" s="232">
        <v>64</v>
      </c>
      <c r="N14" s="232">
        <v>258</v>
      </c>
      <c r="O14" s="232">
        <f>N14/M14</f>
        <v>4.03125</v>
      </c>
      <c r="P14" s="232">
        <v>2</v>
      </c>
      <c r="Q14" s="221">
        <f>P14/M14</f>
        <v>3.125E-2</v>
      </c>
      <c r="R14" s="234"/>
      <c r="S14" s="221">
        <f>(C14+M14)/($C$17+$M$17)</f>
        <v>1</v>
      </c>
      <c r="T14" s="221">
        <f>C14/($C$17)</f>
        <v>1</v>
      </c>
      <c r="U14" s="221">
        <f>M14/($M$17)</f>
        <v>1</v>
      </c>
      <c r="V14" s="235"/>
      <c r="W14" s="232">
        <f>(F14*0.05)+(H14*4)+(J14*-1)+(N14*0.1)+(P14*6)</f>
        <v>356.35</v>
      </c>
      <c r="X14" s="236">
        <f>((F14*0.05)+(H14*4)+(J14*-1)+(N14*0.1)+(P14*6))*0.4</f>
        <v>142.54000000000002</v>
      </c>
      <c r="Y14" s="234"/>
      <c r="Z14" s="234"/>
      <c r="AC14" s="231" t="s">
        <v>15</v>
      </c>
      <c r="AD14" s="231"/>
      <c r="AE14" s="232">
        <v>583</v>
      </c>
      <c r="AF14" s="232">
        <v>378</v>
      </c>
      <c r="AG14" s="221">
        <f>AF14/AE14</f>
        <v>0.64837049742710118</v>
      </c>
      <c r="AH14" s="232">
        <v>4072</v>
      </c>
      <c r="AI14" s="233">
        <f>AH14/AE14</f>
        <v>6.9845626072041167</v>
      </c>
      <c r="AJ14" s="232">
        <v>27</v>
      </c>
      <c r="AK14" s="221">
        <f>AJ14/AE14</f>
        <v>4.6312178387650088E-2</v>
      </c>
      <c r="AL14" s="232">
        <v>11</v>
      </c>
      <c r="AM14" s="221">
        <f>AL14/AE14</f>
        <v>1.8867924528301886E-2</v>
      </c>
      <c r="AO14" s="232">
        <v>100</v>
      </c>
      <c r="AP14" s="232">
        <v>590</v>
      </c>
      <c r="AQ14" s="232">
        <f>AP14/AO14</f>
        <v>5.9</v>
      </c>
      <c r="AR14" s="232">
        <v>5</v>
      </c>
      <c r="AS14" s="221">
        <f>AR14/AO14</f>
        <v>0.05</v>
      </c>
      <c r="AT14" s="234"/>
      <c r="AU14" s="221">
        <f>(AE14+AO14)/(AE17+AO17)</f>
        <v>1</v>
      </c>
      <c r="AV14" s="221">
        <f>AE14/(AO14+AE14)</f>
        <v>0.85358711566617862</v>
      </c>
      <c r="AW14" s="221">
        <f>AO14/(AE14+AO14)</f>
        <v>0.14641288433382138</v>
      </c>
      <c r="AX14" s="235"/>
      <c r="AY14" s="232">
        <f>((AH14*0.05)+(AJ14*4)+(AL14*-1)+(AP14*0.1)+(AR14*6))*0.55</f>
        <v>214.28000000000003</v>
      </c>
      <c r="AZ14" s="236">
        <f>((AH14*0.05)+(AJ14*4)+(AL14*-1)+(AP14*0.1)+(AR14*6))*0.4</f>
        <v>155.84000000000003</v>
      </c>
    </row>
    <row r="15" spans="1:52" x14ac:dyDescent="0.15">
      <c r="A15" s="231" t="s">
        <v>859</v>
      </c>
      <c r="B15" s="232"/>
      <c r="C15" s="232"/>
      <c r="D15" s="232"/>
      <c r="E15" s="221" t="e">
        <f t="shared" ref="E15:E16" si="0">D15/C15</f>
        <v>#DIV/0!</v>
      </c>
      <c r="F15" s="232"/>
      <c r="G15" s="233" t="e">
        <f>F15/C15</f>
        <v>#DIV/0!</v>
      </c>
      <c r="H15" s="232"/>
      <c r="I15" s="221" t="e">
        <f>H15/C15</f>
        <v>#DIV/0!</v>
      </c>
      <c r="J15" s="232"/>
      <c r="K15" s="221" t="e">
        <f t="shared" ref="K15:K16" si="1">J15/C15</f>
        <v>#DIV/0!</v>
      </c>
      <c r="M15" s="232"/>
      <c r="N15" s="232"/>
      <c r="O15" s="232" t="e">
        <f>N15/M15</f>
        <v>#DIV/0!</v>
      </c>
      <c r="P15" s="232"/>
      <c r="Q15" s="221" t="e">
        <f t="shared" ref="Q15:Q16" si="2">P15/M15</f>
        <v>#DIV/0!</v>
      </c>
      <c r="R15" s="234"/>
      <c r="S15" s="221">
        <f t="shared" ref="S15:S16" si="3">(C15+M15)/($C$17+$M$17)</f>
        <v>0</v>
      </c>
      <c r="T15" s="221">
        <f t="shared" ref="T15:T16" si="4">C15/($C$17)</f>
        <v>0</v>
      </c>
      <c r="U15" s="221">
        <f t="shared" ref="U15:U16" si="5">M15/($M$17)</f>
        <v>0</v>
      </c>
      <c r="V15" s="235"/>
      <c r="W15" s="232">
        <f t="shared" ref="W15:W16" si="6">(F15*0.05)+(H15*4)+(J15*-1)+(N15*0.1)+(P15*6)</f>
        <v>0</v>
      </c>
      <c r="X15" s="236">
        <f t="shared" ref="X15:X16" si="7">((F15*0.05)+(H15*4)+(J15*-1)+(N15*0.1)+(P15*6))*0.4</f>
        <v>0</v>
      </c>
      <c r="Y15" s="234"/>
      <c r="Z15" s="234"/>
      <c r="AC15" s="231" t="s">
        <v>67</v>
      </c>
      <c r="AD15" s="231"/>
      <c r="AE15" s="232">
        <v>0</v>
      </c>
      <c r="AF15" s="232">
        <v>0</v>
      </c>
      <c r="AG15" s="221">
        <v>0</v>
      </c>
      <c r="AH15" s="232">
        <v>0</v>
      </c>
      <c r="AI15" s="233"/>
      <c r="AJ15" s="232">
        <v>0</v>
      </c>
      <c r="AK15" s="221" t="e">
        <f>AJ15/AE15</f>
        <v>#DIV/0!</v>
      </c>
      <c r="AL15" s="232">
        <v>0</v>
      </c>
      <c r="AM15" s="221" t="e">
        <f t="shared" ref="AM15:AM16" si="8">AL15/AE15</f>
        <v>#DIV/0!</v>
      </c>
      <c r="AO15" s="232">
        <v>0</v>
      </c>
      <c r="AP15" s="232">
        <v>0</v>
      </c>
      <c r="AQ15" s="232"/>
      <c r="AR15" s="232">
        <v>0</v>
      </c>
      <c r="AS15" s="221" t="e">
        <f t="shared" ref="AS15:AS16" si="9">AR15/AO15</f>
        <v>#DIV/0!</v>
      </c>
      <c r="AT15" s="234"/>
      <c r="AU15" s="221" t="e">
        <f>(AE15+AO15)/(AD18+AN18)</f>
        <v>#DIV/0!</v>
      </c>
      <c r="AV15" s="221" t="e">
        <f>AE15/(AO15+AE15)</f>
        <v>#DIV/0!</v>
      </c>
      <c r="AW15" s="221" t="e">
        <f>AO15/(AE15+AO15)</f>
        <v>#DIV/0!</v>
      </c>
      <c r="AX15" s="235"/>
      <c r="AY15" s="232"/>
      <c r="AZ15" s="236"/>
    </row>
    <row r="16" spans="1:52" x14ac:dyDescent="0.15">
      <c r="A16" s="231" t="s">
        <v>2343</v>
      </c>
      <c r="B16" s="232"/>
      <c r="C16" s="232"/>
      <c r="D16" s="232"/>
      <c r="E16" s="221" t="e">
        <f t="shared" si="0"/>
        <v>#DIV/0!</v>
      </c>
      <c r="F16" s="232"/>
      <c r="G16" s="233" t="e">
        <f>F16/C16</f>
        <v>#DIV/0!</v>
      </c>
      <c r="H16" s="232"/>
      <c r="I16" s="221" t="e">
        <f>H16/C16</f>
        <v>#DIV/0!</v>
      </c>
      <c r="J16" s="232"/>
      <c r="K16" s="221" t="e">
        <f t="shared" si="1"/>
        <v>#DIV/0!</v>
      </c>
      <c r="M16" s="232"/>
      <c r="N16" s="232"/>
      <c r="O16" s="232" t="e">
        <f>N16/M16</f>
        <v>#DIV/0!</v>
      </c>
      <c r="P16" s="232"/>
      <c r="Q16" s="221" t="e">
        <f t="shared" si="2"/>
        <v>#DIV/0!</v>
      </c>
      <c r="R16" s="234"/>
      <c r="S16" s="221">
        <f t="shared" si="3"/>
        <v>0</v>
      </c>
      <c r="T16" s="221">
        <f t="shared" si="4"/>
        <v>0</v>
      </c>
      <c r="U16" s="221">
        <f t="shared" si="5"/>
        <v>0</v>
      </c>
      <c r="V16" s="235"/>
      <c r="W16" s="232">
        <f t="shared" si="6"/>
        <v>0</v>
      </c>
      <c r="X16" s="236">
        <f t="shared" si="7"/>
        <v>0</v>
      </c>
      <c r="Y16" s="234"/>
      <c r="Z16" s="234"/>
      <c r="AC16" s="231" t="s">
        <v>68</v>
      </c>
      <c r="AD16" s="231"/>
      <c r="AE16" s="232"/>
      <c r="AF16" s="232"/>
      <c r="AG16" s="221" t="e">
        <f>AF16/AE16</f>
        <v>#DIV/0!</v>
      </c>
      <c r="AH16" s="232"/>
      <c r="AI16" s="233" t="e">
        <f>AH16/AE16</f>
        <v>#DIV/0!</v>
      </c>
      <c r="AJ16" s="232"/>
      <c r="AK16" s="221" t="e">
        <f>AJ16/AE16</f>
        <v>#DIV/0!</v>
      </c>
      <c r="AL16" s="232"/>
      <c r="AM16" s="221" t="e">
        <f t="shared" si="8"/>
        <v>#DIV/0!</v>
      </c>
      <c r="AO16" s="232"/>
      <c r="AP16" s="232"/>
      <c r="AQ16" s="232" t="e">
        <f>AP16/AO16</f>
        <v>#DIV/0!</v>
      </c>
      <c r="AR16" s="232"/>
      <c r="AS16" s="221" t="e">
        <f t="shared" si="9"/>
        <v>#DIV/0!</v>
      </c>
      <c r="AT16" s="234"/>
      <c r="AU16" s="221" t="e">
        <f>(AE16+AO16)/(AD20+AN20)</f>
        <v>#DIV/0!</v>
      </c>
      <c r="AV16" s="221" t="e">
        <f>AE16/(AO16+AE16)</f>
        <v>#DIV/0!</v>
      </c>
      <c r="AW16" s="221" t="e">
        <f>AO16/(AE16+AO16)</f>
        <v>#DIV/0!</v>
      </c>
      <c r="AX16" s="235"/>
      <c r="AY16" s="232">
        <f>((AH16*0.05)+(AJ16*4)+(AL16*-1)+(AP16*0.1)+(AR16*6))*0.55</f>
        <v>0</v>
      </c>
      <c r="AZ16" s="236">
        <f>((AH16*0.05)+(AJ16*4)+(AL16*-1)+(AP16*0.1)+(AR16*6))*0.4</f>
        <v>0</v>
      </c>
    </row>
    <row r="17" spans="1:52" x14ac:dyDescent="0.15">
      <c r="A17" s="230" t="s">
        <v>44</v>
      </c>
      <c r="B17" s="230"/>
      <c r="C17" s="230">
        <f>SUM(C14:C16)</f>
        <v>558</v>
      </c>
      <c r="D17" s="230">
        <f>SUM(D14:D16)</f>
        <v>370</v>
      </c>
      <c r="E17" s="230"/>
      <c r="F17" s="230">
        <f t="shared" ref="F17" si="10">SUM(F14:F16)</f>
        <v>4151</v>
      </c>
      <c r="G17" s="230"/>
      <c r="H17" s="230">
        <f t="shared" ref="H17" si="11">SUM(H14:H16)</f>
        <v>33</v>
      </c>
      <c r="I17" s="230"/>
      <c r="J17" s="230">
        <f t="shared" ref="J17" si="12">SUM(J14:J16)</f>
        <v>21</v>
      </c>
      <c r="K17" s="230"/>
      <c r="L17" s="227"/>
      <c r="M17" s="230">
        <f>SUM(M14:M16)</f>
        <v>64</v>
      </c>
      <c r="N17" s="230">
        <f>SUM(N14:N16)</f>
        <v>258</v>
      </c>
      <c r="O17" s="230"/>
      <c r="P17" s="230">
        <f>SUM(P14:P16)</f>
        <v>2</v>
      </c>
      <c r="Q17" s="230"/>
      <c r="R17" s="230"/>
      <c r="S17" s="237">
        <f>S14+S15+S16</f>
        <v>1</v>
      </c>
      <c r="T17" s="238">
        <f>C17/(C17+M17)</f>
        <v>0.89710610932475887</v>
      </c>
      <c r="U17" s="238">
        <f>M17/(M17+C17)</f>
        <v>0.10289389067524116</v>
      </c>
      <c r="V17" s="235"/>
      <c r="W17" s="234"/>
      <c r="X17" s="234"/>
      <c r="Y17" s="234"/>
      <c r="Z17" s="234"/>
      <c r="AC17" s="230" t="s">
        <v>44</v>
      </c>
      <c r="AD17" s="230"/>
      <c r="AE17" s="230">
        <f>SUM(AE14:AE16)</f>
        <v>583</v>
      </c>
      <c r="AF17" s="230">
        <f>SUM(AF14:AF16)</f>
        <v>378</v>
      </c>
      <c r="AG17" s="230"/>
      <c r="AH17" s="230">
        <f t="shared" ref="AH17" si="13">SUM(AH14:AH16)</f>
        <v>4072</v>
      </c>
      <c r="AI17" s="230"/>
      <c r="AJ17" s="230">
        <f t="shared" ref="AJ17" si="14">SUM(AJ14:AJ16)</f>
        <v>27</v>
      </c>
      <c r="AK17" s="230"/>
      <c r="AL17" s="230">
        <f t="shared" ref="AL17" si="15">SUM(AL14:AL16)</f>
        <v>11</v>
      </c>
      <c r="AM17" s="230"/>
      <c r="AN17" s="227"/>
      <c r="AO17" s="230">
        <f>SUM(AO14:AO16)</f>
        <v>100</v>
      </c>
      <c r="AP17" s="230">
        <f>SUM(AP14:AP16)</f>
        <v>590</v>
      </c>
      <c r="AQ17" s="230"/>
      <c r="AR17" s="230">
        <f>SUM(AR14:AR16)</f>
        <v>5</v>
      </c>
      <c r="AS17" s="230"/>
      <c r="AT17" s="230"/>
      <c r="AU17" s="237" t="e">
        <f>AU14+AU15+AU16</f>
        <v>#DIV/0!</v>
      </c>
      <c r="AV17" s="238">
        <f>AE17/(AE17+AO17)</f>
        <v>0.85358711566617862</v>
      </c>
      <c r="AW17" s="238">
        <f>AO17/(AO17+AE17)</f>
        <v>0.14641288433382138</v>
      </c>
      <c r="AX17" s="235"/>
      <c r="AY17" s="234"/>
      <c r="AZ17" s="234"/>
    </row>
    <row r="18" spans="1:52" x14ac:dyDescent="0.15">
      <c r="B18" s="234"/>
      <c r="C18" s="234"/>
      <c r="D18" s="239"/>
      <c r="E18" s="234"/>
      <c r="F18" s="240"/>
      <c r="G18" s="234"/>
      <c r="H18" s="241"/>
      <c r="I18" s="234"/>
      <c r="J18" s="241"/>
      <c r="K18" s="234"/>
      <c r="L18" s="234"/>
      <c r="M18" s="234"/>
      <c r="N18" s="234"/>
      <c r="O18" s="234"/>
      <c r="P18" s="234"/>
      <c r="Q18" s="234"/>
      <c r="R18" s="234"/>
      <c r="AD18" s="234"/>
      <c r="AE18" s="234"/>
      <c r="AF18" s="239"/>
      <c r="AG18" s="234"/>
      <c r="AH18" s="240"/>
      <c r="AI18" s="234"/>
      <c r="AJ18" s="241"/>
      <c r="AK18" s="234"/>
      <c r="AL18" s="241"/>
      <c r="AM18" s="234"/>
      <c r="AN18" s="234"/>
      <c r="AO18" s="234"/>
      <c r="AP18" s="234"/>
      <c r="AQ18" s="234"/>
      <c r="AR18" s="234"/>
      <c r="AS18" s="234"/>
      <c r="AT18" s="234"/>
    </row>
    <row r="19" spans="1:52" x14ac:dyDescent="0.15">
      <c r="B19" s="234"/>
      <c r="C19" s="234"/>
      <c r="D19" s="239"/>
      <c r="E19" s="234"/>
      <c r="F19" s="240"/>
      <c r="G19" s="234"/>
      <c r="H19" s="241"/>
      <c r="I19" s="234"/>
      <c r="J19" s="241"/>
      <c r="K19" s="234"/>
      <c r="L19" s="234"/>
      <c r="M19" s="234"/>
      <c r="N19" s="234"/>
      <c r="O19" s="234"/>
      <c r="P19" s="234"/>
      <c r="Q19" s="234"/>
      <c r="R19" s="234"/>
      <c r="AD19" s="234"/>
      <c r="AE19" s="234"/>
      <c r="AF19" s="239"/>
      <c r="AG19" s="234"/>
      <c r="AH19" s="240"/>
      <c r="AI19" s="234"/>
      <c r="AJ19" s="241"/>
      <c r="AK19" s="234"/>
      <c r="AL19" s="241"/>
      <c r="AM19" s="234"/>
      <c r="AN19" s="234"/>
      <c r="AO19" s="234"/>
      <c r="AP19" s="234"/>
      <c r="AQ19" s="234"/>
      <c r="AR19" s="234"/>
      <c r="AS19" s="234"/>
      <c r="AT19" s="234"/>
    </row>
    <row r="20" spans="1:52" x14ac:dyDescent="0.15">
      <c r="A20" s="482" t="s">
        <v>49</v>
      </c>
      <c r="B20" s="482"/>
      <c r="C20" s="482"/>
      <c r="D20" s="482"/>
      <c r="E20" s="482"/>
      <c r="F20" s="482"/>
      <c r="G20" s="482"/>
      <c r="H20" s="482" t="s">
        <v>52</v>
      </c>
      <c r="I20" s="484"/>
      <c r="J20" s="484"/>
      <c r="K20" s="484"/>
      <c r="L20" s="484"/>
      <c r="M20" s="484"/>
      <c r="N20" s="234"/>
      <c r="O20" s="234"/>
      <c r="R20" s="482" t="s">
        <v>50</v>
      </c>
      <c r="S20" s="482"/>
      <c r="T20" s="482"/>
      <c r="V20" s="482" t="s">
        <v>51</v>
      </c>
      <c r="W20" s="482"/>
      <c r="X20" s="228"/>
      <c r="Y20" s="228"/>
      <c r="Z20" s="228"/>
      <c r="AA20" s="228"/>
      <c r="AC20" s="482" t="s">
        <v>49</v>
      </c>
      <c r="AD20" s="482"/>
      <c r="AE20" s="482"/>
      <c r="AF20" s="482"/>
      <c r="AG20" s="482"/>
      <c r="AH20" s="482"/>
      <c r="AI20" s="482"/>
      <c r="AJ20" s="482" t="s">
        <v>52</v>
      </c>
      <c r="AK20" s="484"/>
      <c r="AL20" s="484"/>
      <c r="AM20" s="484"/>
      <c r="AN20" s="484"/>
      <c r="AO20" s="484"/>
      <c r="AP20" s="234"/>
      <c r="AQ20" s="234"/>
      <c r="AT20" s="482" t="s">
        <v>50</v>
      </c>
      <c r="AU20" s="482"/>
      <c r="AV20" s="482"/>
      <c r="AX20" s="482" t="s">
        <v>51</v>
      </c>
      <c r="AY20" s="482"/>
      <c r="AZ20" s="228"/>
    </row>
    <row r="21" spans="1:52" x14ac:dyDescent="0.15">
      <c r="A21" s="230" t="s">
        <v>16</v>
      </c>
      <c r="B21" s="230" t="s">
        <v>66</v>
      </c>
      <c r="C21" s="230" t="s">
        <v>1</v>
      </c>
      <c r="D21" s="230" t="s">
        <v>4</v>
      </c>
      <c r="E21" s="230" t="s">
        <v>5</v>
      </c>
      <c r="F21" s="230" t="s">
        <v>6</v>
      </c>
      <c r="G21" s="230" t="s">
        <v>7</v>
      </c>
      <c r="I21" s="230" t="s">
        <v>34</v>
      </c>
      <c r="J21" s="230" t="s">
        <v>17</v>
      </c>
      <c r="K21" s="230" t="s">
        <v>18</v>
      </c>
      <c r="L21" s="230" t="s">
        <v>19</v>
      </c>
      <c r="M21" s="230" t="s">
        <v>20</v>
      </c>
      <c r="N21" s="230" t="s">
        <v>6</v>
      </c>
      <c r="O21" s="230" t="s">
        <v>53</v>
      </c>
      <c r="R21" s="230" t="s">
        <v>16</v>
      </c>
      <c r="S21" s="230" t="s">
        <v>47</v>
      </c>
      <c r="T21" s="230" t="s">
        <v>45</v>
      </c>
      <c r="U21" s="230" t="s">
        <v>46</v>
      </c>
      <c r="W21" s="230" t="s">
        <v>14</v>
      </c>
      <c r="X21" s="230" t="s">
        <v>21</v>
      </c>
      <c r="Y21" s="230"/>
      <c r="Z21" s="230"/>
      <c r="AA21" s="230"/>
      <c r="AB21" s="230"/>
      <c r="AC21" s="230" t="s">
        <v>16</v>
      </c>
      <c r="AD21" s="230" t="s">
        <v>66</v>
      </c>
      <c r="AE21" s="230" t="s">
        <v>1</v>
      </c>
      <c r="AF21" s="230" t="s">
        <v>4</v>
      </c>
      <c r="AG21" s="230" t="s">
        <v>5</v>
      </c>
      <c r="AH21" s="230" t="s">
        <v>6</v>
      </c>
      <c r="AI21" s="230" t="s">
        <v>7</v>
      </c>
      <c r="AK21" s="230" t="s">
        <v>34</v>
      </c>
      <c r="AL21" s="230" t="s">
        <v>17</v>
      </c>
      <c r="AM21" s="230" t="s">
        <v>18</v>
      </c>
      <c r="AN21" s="230" t="s">
        <v>19</v>
      </c>
      <c r="AO21" s="230" t="s">
        <v>20</v>
      </c>
      <c r="AP21" s="230" t="s">
        <v>6</v>
      </c>
      <c r="AQ21" s="230" t="s">
        <v>53</v>
      </c>
      <c r="AU21" s="230" t="s">
        <v>47</v>
      </c>
      <c r="AV21" s="230" t="s">
        <v>45</v>
      </c>
      <c r="AW21" s="230" t="s">
        <v>46</v>
      </c>
      <c r="AY21" s="230" t="s">
        <v>14</v>
      </c>
      <c r="AZ21" s="230" t="s">
        <v>21</v>
      </c>
    </row>
    <row r="22" spans="1:52" x14ac:dyDescent="0.15">
      <c r="A22" s="231" t="s">
        <v>2341</v>
      </c>
      <c r="B22" s="243">
        <v>8</v>
      </c>
      <c r="C22" s="232">
        <v>40</v>
      </c>
      <c r="D22" s="232">
        <v>188</v>
      </c>
      <c r="E22" s="232">
        <f>D22/C22</f>
        <v>4.7</v>
      </c>
      <c r="F22" s="232">
        <v>1</v>
      </c>
      <c r="G22" s="221">
        <f>F22/C22</f>
        <v>2.5000000000000001E-2</v>
      </c>
      <c r="I22" s="221">
        <f>K22/J22</f>
        <v>0.5</v>
      </c>
      <c r="J22" s="232">
        <v>4</v>
      </c>
      <c r="K22" s="232">
        <v>2</v>
      </c>
      <c r="L22" s="232">
        <v>10</v>
      </c>
      <c r="M22" s="232">
        <f>L22/K22</f>
        <v>5</v>
      </c>
      <c r="N22" s="232">
        <v>0</v>
      </c>
      <c r="O22" s="221">
        <f>N22/K22</f>
        <v>0</v>
      </c>
      <c r="R22" s="231" t="s">
        <v>2342</v>
      </c>
      <c r="S22" s="221">
        <f>(C22+J22)/($C$27+$J$27+$M$17+$D$17+$K$38+$K$47)</f>
        <v>4.8034934497816595E-2</v>
      </c>
      <c r="T22" s="221">
        <f>J22/($J$27+$E$38+$E$47)</f>
        <v>1.0178117048346057E-2</v>
      </c>
      <c r="U22" s="221">
        <f>C22/($C$27+$M$17+$K$38+$K$47)</f>
        <v>8.6956521739130432E-2</v>
      </c>
      <c r="W22" s="232">
        <f>(D22*0.1)+(F22*6)+(L22*0.1)+(N22*6)</f>
        <v>25.8</v>
      </c>
      <c r="X22" s="232">
        <f>(D22*0.1)+(F22*6)+(K22*1)+(L22*0.1)+(N22*6)</f>
        <v>27.8</v>
      </c>
      <c r="Y22" s="234"/>
      <c r="Z22" s="234"/>
      <c r="AA22" s="234"/>
      <c r="AB22" s="234"/>
      <c r="AC22" s="231" t="s">
        <v>69</v>
      </c>
      <c r="AD22" s="231"/>
      <c r="AE22" s="232">
        <v>200</v>
      </c>
      <c r="AF22" s="232">
        <v>1040</v>
      </c>
      <c r="AG22" s="232">
        <f>AF22/AE22</f>
        <v>5.2</v>
      </c>
      <c r="AH22" s="232">
        <v>7</v>
      </c>
      <c r="AI22" s="221">
        <f>AH22/AE22</f>
        <v>3.5000000000000003E-2</v>
      </c>
      <c r="AK22" s="221">
        <f>AM22/AL22</f>
        <v>0.8</v>
      </c>
      <c r="AL22" s="232">
        <v>70</v>
      </c>
      <c r="AM22" s="232">
        <v>56</v>
      </c>
      <c r="AN22" s="232">
        <v>364</v>
      </c>
      <c r="AO22" s="232">
        <f>AN22/AM22</f>
        <v>6.5</v>
      </c>
      <c r="AP22" s="232">
        <v>2</v>
      </c>
      <c r="AQ22" s="221">
        <f>AP22/AM22</f>
        <v>3.5714285714285712E-2</v>
      </c>
      <c r="AU22" s="221" t="e">
        <f>(#REF!+AL22)/(#REF!+AL25)</f>
        <v>#REF!</v>
      </c>
      <c r="AV22" s="221" t="e">
        <f>#REF!/(AL22+#REF!)</f>
        <v>#REF!</v>
      </c>
      <c r="AW22" s="221" t="e">
        <f>AL22/(#REF!+AL22)</f>
        <v>#REF!</v>
      </c>
      <c r="AY22" s="232" t="e">
        <f>(#REF!*0.1)+(AE22*6)+(AK22*0.1)+(AM22*6)</f>
        <v>#REF!</v>
      </c>
      <c r="AZ22" s="232" t="e">
        <f>(#REF!*0.1)+(AE22*6)+(AJ22*1)+(AK22*0.1)+(AM22*6)</f>
        <v>#REF!</v>
      </c>
    </row>
    <row r="23" spans="1:52" x14ac:dyDescent="0.15">
      <c r="A23" s="231" t="s">
        <v>861</v>
      </c>
      <c r="B23" s="243">
        <v>16</v>
      </c>
      <c r="C23" s="232">
        <v>223</v>
      </c>
      <c r="D23" s="232">
        <v>1157</v>
      </c>
      <c r="E23" s="232">
        <f>D23/C23</f>
        <v>5.188340807174888</v>
      </c>
      <c r="F23" s="232">
        <v>11</v>
      </c>
      <c r="G23" s="221">
        <f>F23/C23</f>
        <v>4.9327354260089683E-2</v>
      </c>
      <c r="I23" s="221">
        <f t="shared" ref="I23:I26" si="16">K23/J23</f>
        <v>0.7</v>
      </c>
      <c r="J23" s="232">
        <v>50</v>
      </c>
      <c r="K23" s="232">
        <v>35</v>
      </c>
      <c r="L23" s="232">
        <v>341</v>
      </c>
      <c r="M23" s="232">
        <f>L23/K23</f>
        <v>9.742857142857142</v>
      </c>
      <c r="N23" s="232">
        <v>2</v>
      </c>
      <c r="O23" s="221">
        <f t="shared" ref="O23:O26" si="17">N23/K23</f>
        <v>5.7142857142857141E-2</v>
      </c>
      <c r="R23" s="231" t="s">
        <v>166</v>
      </c>
      <c r="S23" s="221">
        <f t="shared" ref="S23:S26" si="18">(C23+J23)/($C$27+$J$27+$M$17+$D$17+$K$38+$K$47)</f>
        <v>0.29803493449781659</v>
      </c>
      <c r="T23" s="221">
        <f t="shared" ref="T23:T26" si="19">J23/($J$27+$E$38+$E$47)</f>
        <v>0.1272264631043257</v>
      </c>
      <c r="U23" s="221">
        <f t="shared" ref="U23:U26" si="20">C23/($C$27+$M$17+$K$38+$K$47)</f>
        <v>0.48478260869565215</v>
      </c>
      <c r="W23" s="232">
        <f t="shared" ref="W23:W26" si="21">(D23*0.1)+(F23*6)+(L23*0.1)+(N23*6)</f>
        <v>227.79999999999998</v>
      </c>
      <c r="X23" s="232">
        <f t="shared" ref="X23:X26" si="22">(D23*0.1)+(F23*6)+(K23*1)+(L23*0.1)+(N23*6)</f>
        <v>262.79999999999995</v>
      </c>
      <c r="Y23" s="234"/>
      <c r="Z23" s="234"/>
      <c r="AA23" s="234"/>
      <c r="AB23" s="234"/>
      <c r="AC23" s="231" t="s">
        <v>22</v>
      </c>
      <c r="AD23" s="231"/>
      <c r="AE23" s="232">
        <v>96</v>
      </c>
      <c r="AF23" s="232">
        <v>445</v>
      </c>
      <c r="AG23" s="232">
        <f>AF23/AE23</f>
        <v>4.635416666666667</v>
      </c>
      <c r="AH23" s="232">
        <v>6</v>
      </c>
      <c r="AI23" s="221">
        <f>AH23/AE23</f>
        <v>6.25E-2</v>
      </c>
      <c r="AK23" s="221">
        <f t="shared" ref="AK23:AK26" si="23">AM23/AL23</f>
        <v>0.58333333333333337</v>
      </c>
      <c r="AL23" s="232">
        <v>24</v>
      </c>
      <c r="AM23" s="232">
        <v>14</v>
      </c>
      <c r="AN23" s="232">
        <v>110</v>
      </c>
      <c r="AO23" s="232">
        <f>AN23/AM23</f>
        <v>7.8571428571428568</v>
      </c>
      <c r="AP23" s="232">
        <v>2</v>
      </c>
      <c r="AQ23" s="221">
        <f t="shared" ref="AQ23:AQ26" si="24">AP23/AM23</f>
        <v>0.14285714285714285</v>
      </c>
      <c r="AU23" s="221" t="e">
        <f>(#REF!+AL23)/(#REF!+AL26)</f>
        <v>#REF!</v>
      </c>
      <c r="AV23" s="221" t="e">
        <f>#REF!/(AL23+#REF!)</f>
        <v>#REF!</v>
      </c>
      <c r="AW23" s="221" t="e">
        <f>AL23/(#REF!+AL23)</f>
        <v>#REF!</v>
      </c>
      <c r="AY23" s="232" t="e">
        <f>(#REF!*0.1)+(AE23*6)+(AK23*0.1)+(AM23*6)</f>
        <v>#REF!</v>
      </c>
      <c r="AZ23" s="232" t="e">
        <f>(#REF!*0.1)+(AE23*6)+(AJ23*1)+(AK23*0.1)+(AM23*6)</f>
        <v>#REF!</v>
      </c>
    </row>
    <row r="24" spans="1:52" x14ac:dyDescent="0.15">
      <c r="A24" s="231" t="s">
        <v>862</v>
      </c>
      <c r="B24" s="243">
        <v>8</v>
      </c>
      <c r="C24" s="232">
        <v>20</v>
      </c>
      <c r="D24" s="232">
        <v>110</v>
      </c>
      <c r="E24" s="232">
        <f>D24/C24</f>
        <v>5.5</v>
      </c>
      <c r="F24" s="232">
        <v>1</v>
      </c>
      <c r="G24" s="221">
        <f>F24/C24</f>
        <v>0.05</v>
      </c>
      <c r="I24" s="221">
        <f t="shared" si="16"/>
        <v>1</v>
      </c>
      <c r="J24" s="232">
        <v>3</v>
      </c>
      <c r="K24" s="232">
        <v>3</v>
      </c>
      <c r="L24" s="232">
        <v>36</v>
      </c>
      <c r="M24" s="232">
        <f>L24/K24</f>
        <v>12</v>
      </c>
      <c r="N24" s="232">
        <v>0</v>
      </c>
      <c r="O24" s="221">
        <f t="shared" si="17"/>
        <v>0</v>
      </c>
      <c r="R24" s="231" t="s">
        <v>167</v>
      </c>
      <c r="S24" s="221">
        <f t="shared" si="18"/>
        <v>2.5109170305676855E-2</v>
      </c>
      <c r="T24" s="221">
        <f t="shared" si="19"/>
        <v>7.6335877862595417E-3</v>
      </c>
      <c r="U24" s="221">
        <f t="shared" si="20"/>
        <v>4.3478260869565216E-2</v>
      </c>
      <c r="W24" s="232">
        <f t="shared" si="21"/>
        <v>20.6</v>
      </c>
      <c r="X24" s="232">
        <f t="shared" si="22"/>
        <v>23.6</v>
      </c>
      <c r="Y24" s="234"/>
      <c r="Z24" s="234"/>
      <c r="AA24" s="234"/>
      <c r="AB24" s="234"/>
      <c r="AC24" s="231" t="s">
        <v>23</v>
      </c>
      <c r="AD24" s="231"/>
      <c r="AE24" s="232">
        <v>8</v>
      </c>
      <c r="AF24" s="232">
        <v>28</v>
      </c>
      <c r="AG24" s="232">
        <f>AF24/AE24</f>
        <v>3.5</v>
      </c>
      <c r="AH24" s="232">
        <v>0</v>
      </c>
      <c r="AI24" s="221">
        <f>AH24/AE24</f>
        <v>0</v>
      </c>
      <c r="AK24" s="221">
        <f t="shared" si="23"/>
        <v>0.5</v>
      </c>
      <c r="AL24" s="232">
        <v>4</v>
      </c>
      <c r="AM24" s="232">
        <v>2</v>
      </c>
      <c r="AN24" s="232">
        <v>17</v>
      </c>
      <c r="AO24" s="232">
        <f>AN24/AM24</f>
        <v>8.5</v>
      </c>
      <c r="AP24" s="232">
        <v>0</v>
      </c>
      <c r="AQ24" s="221">
        <f t="shared" si="24"/>
        <v>0</v>
      </c>
      <c r="AU24" s="221" t="e">
        <f>(#REF!+AL24)/(#REF!+AK30)</f>
        <v>#REF!</v>
      </c>
      <c r="AV24" s="221" t="e">
        <f>#REF!/(AL24+#REF!)</f>
        <v>#REF!</v>
      </c>
      <c r="AW24" s="221" t="e">
        <f>AL24/(#REF!+AL24)</f>
        <v>#REF!</v>
      </c>
      <c r="AY24" s="232" t="e">
        <f>(#REF!*0.1)+(AE24*6)+(AK24*0.1)+(AM24*6)</f>
        <v>#REF!</v>
      </c>
      <c r="AZ24" s="232" t="e">
        <f>(#REF!*0.1)+(AE24*6)+(AJ24*1)+(AK24*0.1)+(AM24*6)</f>
        <v>#REF!</v>
      </c>
    </row>
    <row r="25" spans="1:52" x14ac:dyDescent="0.15">
      <c r="A25" s="231" t="s">
        <v>1394</v>
      </c>
      <c r="B25" s="243">
        <v>10</v>
      </c>
      <c r="C25" s="232">
        <v>40</v>
      </c>
      <c r="D25" s="232">
        <v>160</v>
      </c>
      <c r="E25" s="232">
        <f>D25/C25</f>
        <v>4</v>
      </c>
      <c r="F25" s="232">
        <v>1</v>
      </c>
      <c r="G25" s="221">
        <f>F25/C25</f>
        <v>2.5000000000000001E-2</v>
      </c>
      <c r="I25" s="221">
        <f t="shared" si="16"/>
        <v>0.75</v>
      </c>
      <c r="J25" s="232">
        <v>4</v>
      </c>
      <c r="K25" s="232">
        <v>3</v>
      </c>
      <c r="L25" s="232">
        <v>20</v>
      </c>
      <c r="M25" s="232">
        <f>L25/K25</f>
        <v>6.666666666666667</v>
      </c>
      <c r="N25" s="232">
        <v>0</v>
      </c>
      <c r="O25" s="221">
        <f t="shared" si="17"/>
        <v>0</v>
      </c>
      <c r="R25" s="231" t="s">
        <v>1395</v>
      </c>
      <c r="S25" s="221">
        <f t="shared" si="18"/>
        <v>4.8034934497816595E-2</v>
      </c>
      <c r="T25" s="221">
        <f t="shared" si="19"/>
        <v>1.0178117048346057E-2</v>
      </c>
      <c r="U25" s="221">
        <f t="shared" si="20"/>
        <v>8.6956521739130432E-2</v>
      </c>
      <c r="W25" s="232">
        <f t="shared" si="21"/>
        <v>24</v>
      </c>
      <c r="X25" s="232">
        <f t="shared" si="22"/>
        <v>27</v>
      </c>
      <c r="Y25" s="234"/>
      <c r="Z25" s="234"/>
      <c r="AA25" s="234"/>
      <c r="AB25" s="234"/>
      <c r="AC25" s="231" t="s">
        <v>24</v>
      </c>
      <c r="AD25" s="231"/>
      <c r="AE25" s="232"/>
      <c r="AF25" s="232"/>
      <c r="AG25" s="232" t="e">
        <f>AF25/AE25</f>
        <v>#DIV/0!</v>
      </c>
      <c r="AH25" s="232">
        <v>0</v>
      </c>
      <c r="AI25" s="221" t="e">
        <f>AH25/AE25</f>
        <v>#DIV/0!</v>
      </c>
      <c r="AK25" s="221" t="e">
        <f t="shared" si="23"/>
        <v>#DIV/0!</v>
      </c>
      <c r="AL25" s="232"/>
      <c r="AM25" s="232"/>
      <c r="AN25" s="232"/>
      <c r="AO25" s="232" t="e">
        <f>AN25/AM25</f>
        <v>#DIV/0!</v>
      </c>
      <c r="AP25" s="232">
        <v>0</v>
      </c>
      <c r="AQ25" s="221" t="e">
        <f t="shared" si="24"/>
        <v>#DIV/0!</v>
      </c>
      <c r="AU25" s="221" t="e">
        <f>(#REF!+AL25)/(#REF!+AL31)</f>
        <v>#REF!</v>
      </c>
      <c r="AV25" s="221" t="e">
        <f>#REF!/(AL25+#REF!)</f>
        <v>#REF!</v>
      </c>
      <c r="AW25" s="221" t="e">
        <f>AL25/(#REF!+AL25)</f>
        <v>#REF!</v>
      </c>
      <c r="AY25" s="232" t="e">
        <f>(#REF!*0.1)+(AE25*6)+(AK25*0.1)+(AM25*6)</f>
        <v>#REF!</v>
      </c>
      <c r="AZ25" s="232" t="e">
        <f>(#REF!*0.1)+(AE25*6)+(AJ25*1)+(AK25*0.1)+(AM25*6)</f>
        <v>#REF!</v>
      </c>
    </row>
    <row r="26" spans="1:52" x14ac:dyDescent="0.15">
      <c r="A26" s="231" t="s">
        <v>2441</v>
      </c>
      <c r="B26" s="243">
        <v>14</v>
      </c>
      <c r="C26" s="232">
        <v>60</v>
      </c>
      <c r="D26" s="232">
        <v>267</v>
      </c>
      <c r="E26" s="232">
        <f>D26/C26</f>
        <v>4.45</v>
      </c>
      <c r="F26" s="232">
        <v>1</v>
      </c>
      <c r="G26" s="221">
        <f>F26/C26</f>
        <v>1.6666666666666666E-2</v>
      </c>
      <c r="I26" s="221">
        <f t="shared" si="16"/>
        <v>0.8</v>
      </c>
      <c r="J26" s="232">
        <v>25</v>
      </c>
      <c r="K26" s="232">
        <v>20</v>
      </c>
      <c r="L26" s="232">
        <v>112</v>
      </c>
      <c r="M26" s="232">
        <f>L26/K26</f>
        <v>5.6</v>
      </c>
      <c r="N26" s="232">
        <v>1</v>
      </c>
      <c r="O26" s="221">
        <f t="shared" si="17"/>
        <v>0.05</v>
      </c>
      <c r="R26" s="231" t="s">
        <v>2442</v>
      </c>
      <c r="S26" s="221">
        <f t="shared" si="18"/>
        <v>9.2794759825327505E-2</v>
      </c>
      <c r="T26" s="221">
        <f t="shared" si="19"/>
        <v>6.3613231552162849E-2</v>
      </c>
      <c r="U26" s="221">
        <f t="shared" si="20"/>
        <v>0.13043478260869565</v>
      </c>
      <c r="W26" s="232">
        <f t="shared" si="21"/>
        <v>49.900000000000006</v>
      </c>
      <c r="X26" s="232">
        <f t="shared" si="22"/>
        <v>69.900000000000006</v>
      </c>
      <c r="Y26" s="234"/>
      <c r="Z26" s="234"/>
      <c r="AA26" s="234"/>
      <c r="AB26" s="234"/>
      <c r="AC26" s="231" t="s">
        <v>70</v>
      </c>
      <c r="AD26" s="231"/>
      <c r="AE26" s="232"/>
      <c r="AF26" s="232"/>
      <c r="AG26" s="232" t="e">
        <f>AF26/AE26</f>
        <v>#DIV/0!</v>
      </c>
      <c r="AH26" s="232"/>
      <c r="AI26" s="221" t="e">
        <f>AH26/AE26</f>
        <v>#DIV/0!</v>
      </c>
      <c r="AK26" s="221" t="e">
        <f t="shared" si="23"/>
        <v>#DIV/0!</v>
      </c>
      <c r="AL26" s="232"/>
      <c r="AM26" s="232"/>
      <c r="AN26" s="232"/>
      <c r="AO26" s="232"/>
      <c r="AP26" s="232">
        <f>(AF26*0.1)+(AH26*6)+(AM26*0.1)+(AO26*6)</f>
        <v>0</v>
      </c>
      <c r="AQ26" s="221" t="e">
        <f t="shared" si="24"/>
        <v>#DIV/0!</v>
      </c>
      <c r="AU26" s="221" t="e">
        <f>(#REF!+AL26)/(#REF!+AL32)</f>
        <v>#REF!</v>
      </c>
      <c r="AV26" s="221" t="e">
        <f>#REF!/(AL26+#REF!)</f>
        <v>#REF!</v>
      </c>
      <c r="AW26" s="221" t="e">
        <f>AL26/(#REF!+AL26)</f>
        <v>#REF!</v>
      </c>
      <c r="AY26" s="232" t="e">
        <f>(#REF!*0.1)+(AE26*6)+(AI26*1)+(AJ26*0.1)+(AL26*6)</f>
        <v>#REF!</v>
      </c>
      <c r="AZ26" s="232" t="e">
        <f>(#REF!*0.1)+(AE26*6)+(AJ26*1)+(AK26*0.1)+(AM26*6)</f>
        <v>#REF!</v>
      </c>
    </row>
    <row r="27" spans="1:52" x14ac:dyDescent="0.15">
      <c r="A27" s="230" t="s">
        <v>44</v>
      </c>
      <c r="B27" s="230"/>
      <c r="C27" s="230">
        <f>SUM(C22:C26)</f>
        <v>383</v>
      </c>
      <c r="D27" s="230">
        <f t="shared" ref="D27" si="25">SUM(D22:D26)</f>
        <v>1882</v>
      </c>
      <c r="E27" s="230"/>
      <c r="F27" s="230">
        <f t="shared" ref="F27" si="26">SUM(F22:F26)</f>
        <v>15</v>
      </c>
      <c r="G27" s="230"/>
      <c r="H27" s="230"/>
      <c r="I27" s="230"/>
      <c r="J27" s="230">
        <f>SUM(J22:J26)</f>
        <v>86</v>
      </c>
      <c r="K27" s="230">
        <f t="shared" ref="K27:L27" si="27">SUM(K22:K26)</f>
        <v>63</v>
      </c>
      <c r="L27" s="230">
        <f t="shared" si="27"/>
        <v>519</v>
      </c>
      <c r="M27" s="230"/>
      <c r="N27" s="230">
        <f t="shared" ref="N27" si="28">SUM(N22:N26)</f>
        <v>3</v>
      </c>
      <c r="O27" s="230"/>
      <c r="AC27" s="230" t="s">
        <v>44</v>
      </c>
      <c r="AD27" s="230"/>
      <c r="AE27" s="230">
        <f>SUM(AE22:AE26)</f>
        <v>304</v>
      </c>
      <c r="AF27" s="230">
        <f t="shared" ref="AF27" si="29">SUM(AF22:AF26)</f>
        <v>1513</v>
      </c>
      <c r="AG27" s="230"/>
      <c r="AH27" s="230">
        <f t="shared" ref="AH27" si="30">SUM(AH22:AH26)</f>
        <v>13</v>
      </c>
      <c r="AI27" s="230"/>
      <c r="AJ27" s="230"/>
      <c r="AK27" s="230"/>
      <c r="AL27" s="230">
        <f>SUM(AL22:AL26)</f>
        <v>98</v>
      </c>
      <c r="AM27" s="230">
        <f t="shared" ref="AM27:AN27" si="31">SUM(AM22:AM26)</f>
        <v>72</v>
      </c>
      <c r="AN27" s="230">
        <f t="shared" si="31"/>
        <v>491</v>
      </c>
      <c r="AO27" s="230"/>
      <c r="AP27" s="230">
        <f t="shared" ref="AP27" si="32">SUM(AP22:AP26)</f>
        <v>4</v>
      </c>
      <c r="AQ27" s="230"/>
    </row>
    <row r="28" spans="1:52" x14ac:dyDescent="0.15">
      <c r="A28" s="230"/>
      <c r="B28" s="234"/>
      <c r="C28" s="234"/>
      <c r="D28" s="234"/>
      <c r="E28" s="234"/>
      <c r="F28" s="234"/>
      <c r="G28" s="234"/>
      <c r="H28" s="230"/>
      <c r="I28" s="234"/>
      <c r="J28" s="234"/>
      <c r="K28" s="234"/>
      <c r="L28" s="234"/>
      <c r="M28" s="234"/>
      <c r="N28" s="234"/>
      <c r="AC28" s="230"/>
      <c r="AD28" s="234"/>
      <c r="AE28" s="234"/>
      <c r="AF28" s="234"/>
      <c r="AG28" s="234"/>
      <c r="AH28" s="234"/>
      <c r="AI28" s="234"/>
      <c r="AJ28" s="230"/>
      <c r="AK28" s="234"/>
      <c r="AL28" s="234"/>
      <c r="AM28" s="234"/>
      <c r="AN28" s="234"/>
      <c r="AO28" s="234"/>
      <c r="AP28" s="234"/>
    </row>
    <row r="29" spans="1:52" x14ac:dyDescent="0.15">
      <c r="B29" s="234"/>
      <c r="C29" s="234"/>
      <c r="D29" s="234"/>
      <c r="E29" s="234"/>
      <c r="F29" s="234"/>
      <c r="G29" s="234"/>
      <c r="H29" s="234"/>
      <c r="I29" s="234"/>
      <c r="J29" s="234"/>
      <c r="K29" s="234"/>
      <c r="L29" s="234"/>
      <c r="M29" s="234"/>
      <c r="AD29" s="234"/>
      <c r="AE29" s="234"/>
      <c r="AF29" s="234"/>
      <c r="AG29" s="234"/>
      <c r="AH29" s="234"/>
      <c r="AI29" s="234"/>
      <c r="AJ29" s="234"/>
      <c r="AK29" s="234"/>
      <c r="AL29" s="234"/>
      <c r="AM29" s="234"/>
      <c r="AN29" s="234"/>
      <c r="AO29" s="234"/>
    </row>
    <row r="30" spans="1:52" x14ac:dyDescent="0.15">
      <c r="A30" s="482" t="s">
        <v>52</v>
      </c>
      <c r="B30" s="482"/>
      <c r="C30" s="482"/>
      <c r="D30" s="482"/>
      <c r="E30" s="482"/>
      <c r="F30" s="482"/>
      <c r="G30" s="482"/>
      <c r="H30" s="234"/>
      <c r="I30" s="234"/>
      <c r="J30" s="482" t="s">
        <v>49</v>
      </c>
      <c r="K30" s="482"/>
      <c r="L30" s="482"/>
      <c r="M30" s="482"/>
      <c r="N30" s="482"/>
      <c r="R30" s="482" t="s">
        <v>50</v>
      </c>
      <c r="S30" s="482"/>
      <c r="T30" s="482"/>
      <c r="V30" s="482" t="s">
        <v>51</v>
      </c>
      <c r="W30" s="483"/>
      <c r="AC30" s="482" t="s">
        <v>52</v>
      </c>
      <c r="AD30" s="482"/>
      <c r="AE30" s="482"/>
      <c r="AF30" s="482"/>
      <c r="AG30" s="482"/>
      <c r="AH30" s="482"/>
      <c r="AI30" s="482"/>
      <c r="AJ30" s="234"/>
      <c r="AK30" s="234"/>
      <c r="AL30" s="482" t="s">
        <v>49</v>
      </c>
      <c r="AM30" s="482"/>
      <c r="AN30" s="482"/>
      <c r="AO30" s="482"/>
      <c r="AP30" s="482"/>
      <c r="AT30" s="482" t="s">
        <v>50</v>
      </c>
      <c r="AU30" s="482"/>
      <c r="AV30" s="482"/>
      <c r="AX30" s="482" t="s">
        <v>51</v>
      </c>
      <c r="AY30" s="483"/>
    </row>
    <row r="31" spans="1:52" x14ac:dyDescent="0.15">
      <c r="A31" s="230" t="s">
        <v>25</v>
      </c>
      <c r="B31" s="230" t="s">
        <v>66</v>
      </c>
      <c r="C31" s="230" t="s">
        <v>34</v>
      </c>
      <c r="D31" s="230" t="s">
        <v>17</v>
      </c>
      <c r="E31" s="230" t="s">
        <v>18</v>
      </c>
      <c r="F31" s="230" t="s">
        <v>19</v>
      </c>
      <c r="G31" s="230" t="s">
        <v>20</v>
      </c>
      <c r="H31" s="230" t="s">
        <v>6</v>
      </c>
      <c r="I31" s="230" t="s">
        <v>53</v>
      </c>
      <c r="K31" s="230" t="s">
        <v>10</v>
      </c>
      <c r="L31" s="230" t="s">
        <v>11</v>
      </c>
      <c r="M31" s="230" t="s">
        <v>12</v>
      </c>
      <c r="N31" s="230" t="s">
        <v>26</v>
      </c>
      <c r="O31" s="230" t="s">
        <v>7</v>
      </c>
      <c r="R31" s="230" t="s">
        <v>25</v>
      </c>
      <c r="S31" s="230" t="s">
        <v>47</v>
      </c>
      <c r="T31" s="230" t="s">
        <v>45</v>
      </c>
      <c r="U31" s="230" t="s">
        <v>46</v>
      </c>
      <c r="W31" s="230" t="s">
        <v>14</v>
      </c>
      <c r="X31" s="230" t="s">
        <v>21</v>
      </c>
      <c r="Y31" s="230"/>
      <c r="Z31" s="230"/>
      <c r="AC31" s="230" t="s">
        <v>25</v>
      </c>
      <c r="AD31" s="230" t="s">
        <v>66</v>
      </c>
      <c r="AE31" s="230" t="s">
        <v>34</v>
      </c>
      <c r="AF31" s="230" t="s">
        <v>17</v>
      </c>
      <c r="AG31" s="230" t="s">
        <v>18</v>
      </c>
      <c r="AH31" s="230" t="s">
        <v>19</v>
      </c>
      <c r="AI31" s="230" t="s">
        <v>20</v>
      </c>
      <c r="AJ31" s="230" t="s">
        <v>6</v>
      </c>
      <c r="AK31" s="230" t="s">
        <v>53</v>
      </c>
      <c r="AM31" s="230" t="s">
        <v>10</v>
      </c>
      <c r="AN31" s="230" t="s">
        <v>11</v>
      </c>
      <c r="AO31" s="230" t="s">
        <v>12</v>
      </c>
      <c r="AP31" s="230" t="s">
        <v>26</v>
      </c>
      <c r="AQ31" s="230" t="s">
        <v>7</v>
      </c>
      <c r="AU31" s="230" t="s">
        <v>47</v>
      </c>
      <c r="AV31" s="230" t="s">
        <v>45</v>
      </c>
      <c r="AW31" s="230" t="s">
        <v>46</v>
      </c>
      <c r="AY31" s="230" t="s">
        <v>14</v>
      </c>
      <c r="AZ31" s="230" t="s">
        <v>21</v>
      </c>
    </row>
    <row r="32" spans="1:52" x14ac:dyDescent="0.15">
      <c r="A32" s="231" t="s">
        <v>863</v>
      </c>
      <c r="B32" s="232">
        <v>17</v>
      </c>
      <c r="C32" s="221">
        <f>E32/D32</f>
        <v>0.70714285714285718</v>
      </c>
      <c r="D32" s="232">
        <v>140</v>
      </c>
      <c r="E32" s="232">
        <v>99</v>
      </c>
      <c r="F32" s="232">
        <v>1267</v>
      </c>
      <c r="G32" s="232">
        <f t="shared" ref="G32:G37" si="33">F32/E32</f>
        <v>12.797979797979798</v>
      </c>
      <c r="H32" s="232">
        <v>8</v>
      </c>
      <c r="I32" s="221">
        <f>H32/E32</f>
        <v>8.0808080808080815E-2</v>
      </c>
      <c r="K32" s="232">
        <v>7</v>
      </c>
      <c r="L32" s="232">
        <v>33</v>
      </c>
      <c r="M32" s="244">
        <f t="shared" ref="M32:M35" si="34">L32/K32</f>
        <v>4.7142857142857144</v>
      </c>
      <c r="N32" s="232">
        <v>0</v>
      </c>
      <c r="O32" s="221">
        <f>N32/K32</f>
        <v>0</v>
      </c>
      <c r="R32" s="231" t="s">
        <v>168</v>
      </c>
      <c r="S32" s="223">
        <f>(D32+K32)/($C$27+$K$27+$M$17+$D$47+$K$47)</f>
        <v>0.22755417956656346</v>
      </c>
      <c r="T32" s="223">
        <f>D32/($D$17)</f>
        <v>0.3783783783783784</v>
      </c>
      <c r="U32" s="223">
        <f>K32/($M$17+$C$27+$K$38+$K$47)</f>
        <v>1.5217391304347827E-2</v>
      </c>
      <c r="W32" s="232">
        <f>(F32*0.1)+(H32*6)+(L32*0.1)+(N32*6)</f>
        <v>178</v>
      </c>
      <c r="X32" s="232">
        <f>(E32*1)+(F32*0.1)+(H32*6)+(L32*0.1)+(N32*6)</f>
        <v>277</v>
      </c>
      <c r="Y32" s="234"/>
      <c r="Z32" s="234"/>
      <c r="AC32" s="231" t="s">
        <v>71</v>
      </c>
      <c r="AD32" s="231"/>
      <c r="AE32" s="221">
        <f>AG32/AF32</f>
        <v>0.60747663551401865</v>
      </c>
      <c r="AF32" s="232">
        <v>107</v>
      </c>
      <c r="AG32" s="232">
        <v>65</v>
      </c>
      <c r="AH32" s="232">
        <v>710</v>
      </c>
      <c r="AI32" s="232">
        <f t="shared" ref="AI32:AI36" si="35">AH32/AG32</f>
        <v>10.923076923076923</v>
      </c>
      <c r="AJ32" s="232">
        <v>6</v>
      </c>
      <c r="AK32" s="221">
        <f>AJ32/AG32</f>
        <v>9.2307692307692313E-2</v>
      </c>
      <c r="AM32" s="232">
        <v>0</v>
      </c>
      <c r="AN32" s="232">
        <v>0</v>
      </c>
      <c r="AO32" s="244" t="e">
        <f t="shared" ref="AO32:AO37" si="36">AN32/AM32</f>
        <v>#DIV/0!</v>
      </c>
      <c r="AP32" s="232">
        <v>0</v>
      </c>
      <c r="AQ32" s="221" t="e">
        <f>AP32/AM32</f>
        <v>#DIV/0!</v>
      </c>
      <c r="AU32" s="223" t="e">
        <f>(#REF!+AJ32)/(#REF!+AJ35)</f>
        <v>#REF!</v>
      </c>
      <c r="AV32" s="223" t="e">
        <f>#REF!/(AJ32+#REF!)</f>
        <v>#REF!</v>
      </c>
      <c r="AW32" s="223" t="e">
        <f>AJ32/(#REF!+AJ32)</f>
        <v>#REF!</v>
      </c>
      <c r="AY32" s="232">
        <f>(AH32*0.1)+(AJ32*6)+(AN32*0.1)+(AP32*6)</f>
        <v>107</v>
      </c>
      <c r="AZ32" s="232">
        <f>(AG32*1)+(AH32*0.1)+(AJ32*6)+(AN32*0.1)+(AP32*6)</f>
        <v>172</v>
      </c>
    </row>
    <row r="33" spans="1:52" x14ac:dyDescent="0.15">
      <c r="A33" s="231" t="s">
        <v>2344</v>
      </c>
      <c r="B33" s="232">
        <v>16</v>
      </c>
      <c r="C33" s="221">
        <f t="shared" ref="C33:C37" si="37">E33/D33</f>
        <v>0.6</v>
      </c>
      <c r="D33" s="232">
        <v>75</v>
      </c>
      <c r="E33" s="232">
        <v>45</v>
      </c>
      <c r="F33" s="232">
        <v>633</v>
      </c>
      <c r="G33" s="232">
        <f t="shared" si="33"/>
        <v>14.066666666666666</v>
      </c>
      <c r="H33" s="232">
        <v>6</v>
      </c>
      <c r="I33" s="221">
        <f t="shared" ref="I33:I37" si="38">H33/E33</f>
        <v>0.13333333333333333</v>
      </c>
      <c r="K33" s="232">
        <v>3</v>
      </c>
      <c r="L33" s="232">
        <v>17</v>
      </c>
      <c r="M33" s="244">
        <f t="shared" si="34"/>
        <v>5.666666666666667</v>
      </c>
      <c r="N33" s="232">
        <v>0</v>
      </c>
      <c r="O33" s="221">
        <f t="shared" ref="O33:O37" si="39">N33/K33</f>
        <v>0</v>
      </c>
      <c r="R33" s="231" t="s">
        <v>2345</v>
      </c>
      <c r="S33" s="223">
        <f t="shared" ref="S33:S37" si="40">(D33+K33)/($C$27+$K$27+$M$17+$D$47+$K$47)</f>
        <v>0.12074303405572756</v>
      </c>
      <c r="T33" s="223">
        <f t="shared" ref="T33:T37" si="41">D33/($D$17)</f>
        <v>0.20270270270270271</v>
      </c>
      <c r="U33" s="223">
        <f t="shared" ref="U33:U37" si="42">K33/($M$17+$C$27+$K$38+$K$47)</f>
        <v>6.5217391304347823E-3</v>
      </c>
      <c r="W33" s="232">
        <f t="shared" ref="W33:W37" si="43">(F33*0.1)+(H33*6)+(L33*0.1)+(N33*6)</f>
        <v>101.00000000000001</v>
      </c>
      <c r="X33" s="232">
        <f t="shared" ref="X33:X37" si="44">(E33*1)+(F33*0.1)+(H33*6)+(L33*0.1)+(N33*6)</f>
        <v>146</v>
      </c>
      <c r="Y33" s="234"/>
      <c r="Z33" s="234"/>
      <c r="AC33" s="231" t="s">
        <v>27</v>
      </c>
      <c r="AD33" s="231"/>
      <c r="AE33" s="221">
        <f t="shared" ref="AE33:AE37" si="45">AG33/AF33</f>
        <v>0.6333333333333333</v>
      </c>
      <c r="AF33" s="232">
        <v>120</v>
      </c>
      <c r="AG33" s="232">
        <v>76</v>
      </c>
      <c r="AH33" s="232">
        <v>892</v>
      </c>
      <c r="AI33" s="232">
        <f t="shared" si="35"/>
        <v>11.736842105263158</v>
      </c>
      <c r="AJ33" s="232">
        <v>5</v>
      </c>
      <c r="AK33" s="221">
        <f t="shared" ref="AK33:AK37" si="46">AJ33/AG33</f>
        <v>6.5789473684210523E-2</v>
      </c>
      <c r="AM33" s="232">
        <v>12</v>
      </c>
      <c r="AN33" s="232">
        <v>108</v>
      </c>
      <c r="AO33" s="244">
        <f t="shared" si="36"/>
        <v>9</v>
      </c>
      <c r="AP33" s="232">
        <v>0</v>
      </c>
      <c r="AQ33" s="221">
        <f t="shared" ref="AQ33:AQ37" si="47">AP33/AM33</f>
        <v>0</v>
      </c>
      <c r="AU33" s="223" t="e">
        <f>(#REF!+AJ33)/(#REF!+AJ36)</f>
        <v>#REF!</v>
      </c>
      <c r="AV33" s="223" t="e">
        <f>#REF!/(AJ33+#REF!)</f>
        <v>#REF!</v>
      </c>
      <c r="AW33" s="223" t="e">
        <f>AJ33/(#REF!+AJ33)</f>
        <v>#REF!</v>
      </c>
      <c r="AY33" s="232">
        <f>(AH33*0.1)+(AJ33*6)+(AN33*0.1)+(AP33*6)</f>
        <v>130</v>
      </c>
      <c r="AZ33" s="232">
        <f>(AG33*1)+(AH33*0.1)+(AJ33*6)+(AN33*0.1)+(AP33*6)</f>
        <v>206</v>
      </c>
    </row>
    <row r="34" spans="1:52" x14ac:dyDescent="0.15">
      <c r="A34" s="231" t="s">
        <v>865</v>
      </c>
      <c r="B34" s="232">
        <v>17</v>
      </c>
      <c r="C34" s="221">
        <f t="shared" si="37"/>
        <v>0.55555555555555558</v>
      </c>
      <c r="D34" s="232">
        <v>90</v>
      </c>
      <c r="E34" s="232">
        <v>50</v>
      </c>
      <c r="F34" s="232">
        <v>609</v>
      </c>
      <c r="G34" s="232">
        <f t="shared" si="33"/>
        <v>12.18</v>
      </c>
      <c r="H34" s="232">
        <v>5</v>
      </c>
      <c r="I34" s="221">
        <f t="shared" si="38"/>
        <v>0.1</v>
      </c>
      <c r="K34" s="232">
        <v>0</v>
      </c>
      <c r="L34" s="232">
        <v>0</v>
      </c>
      <c r="M34" s="244" t="e">
        <f t="shared" si="34"/>
        <v>#DIV/0!</v>
      </c>
      <c r="N34" s="232">
        <v>0</v>
      </c>
      <c r="O34" s="221" t="e">
        <f t="shared" si="39"/>
        <v>#DIV/0!</v>
      </c>
      <c r="R34" s="231" t="s">
        <v>169</v>
      </c>
      <c r="S34" s="223">
        <f t="shared" si="40"/>
        <v>0.13931888544891641</v>
      </c>
      <c r="T34" s="223">
        <f t="shared" si="41"/>
        <v>0.24324324324324326</v>
      </c>
      <c r="U34" s="223">
        <f t="shared" si="42"/>
        <v>0</v>
      </c>
      <c r="W34" s="232">
        <f t="shared" si="43"/>
        <v>90.9</v>
      </c>
      <c r="X34" s="232">
        <f t="shared" si="44"/>
        <v>140.9</v>
      </c>
      <c r="Y34" s="234"/>
      <c r="Z34" s="234"/>
      <c r="AC34" s="231" t="s">
        <v>28</v>
      </c>
      <c r="AD34" s="231"/>
      <c r="AE34" s="221">
        <f t="shared" si="45"/>
        <v>0.55000000000000004</v>
      </c>
      <c r="AF34" s="232">
        <v>40</v>
      </c>
      <c r="AG34" s="232">
        <v>22</v>
      </c>
      <c r="AH34" s="232">
        <v>325</v>
      </c>
      <c r="AI34" s="232">
        <f t="shared" si="35"/>
        <v>14.772727272727273</v>
      </c>
      <c r="AJ34" s="232">
        <v>2</v>
      </c>
      <c r="AK34" s="221">
        <f t="shared" si="46"/>
        <v>9.0909090909090912E-2</v>
      </c>
      <c r="AM34" s="232">
        <v>5</v>
      </c>
      <c r="AN34" s="232">
        <v>20</v>
      </c>
      <c r="AO34" s="244">
        <f t="shared" si="36"/>
        <v>4</v>
      </c>
      <c r="AP34" s="232">
        <v>0</v>
      </c>
      <c r="AQ34" s="221">
        <f t="shared" si="47"/>
        <v>0</v>
      </c>
      <c r="AU34" s="223" t="e">
        <f>(#REF!+AJ34)/(#REF!+AJ37)</f>
        <v>#REF!</v>
      </c>
      <c r="AV34" s="223" t="e">
        <f>#REF!/(AJ34+#REF!)</f>
        <v>#REF!</v>
      </c>
      <c r="AW34" s="223" t="e">
        <f>AJ34/(#REF!+AJ34)</f>
        <v>#REF!</v>
      </c>
      <c r="AY34" s="232">
        <f>(AH34*0.1)+(AJ34*6)+(AN34*0.1)+(AP34*6)</f>
        <v>46.5</v>
      </c>
      <c r="AZ34" s="232">
        <f>(AG34*1)+(AH34*0.1)+(AJ34*6)+(AN34*0.1)+(AP34*6)</f>
        <v>68.5</v>
      </c>
    </row>
    <row r="35" spans="1:52" x14ac:dyDescent="0.15">
      <c r="A35" s="231" t="s">
        <v>1068</v>
      </c>
      <c r="B35" s="232">
        <v>10</v>
      </c>
      <c r="C35" s="221">
        <f t="shared" si="37"/>
        <v>0.66666666666666663</v>
      </c>
      <c r="D35" s="232">
        <v>12</v>
      </c>
      <c r="E35" s="232">
        <v>8</v>
      </c>
      <c r="F35" s="232">
        <v>90</v>
      </c>
      <c r="G35" s="232">
        <f t="shared" si="33"/>
        <v>11.25</v>
      </c>
      <c r="H35" s="232">
        <v>0</v>
      </c>
      <c r="I35" s="221">
        <f t="shared" si="38"/>
        <v>0</v>
      </c>
      <c r="K35" s="232">
        <v>3</v>
      </c>
      <c r="L35" s="232">
        <v>15</v>
      </c>
      <c r="M35" s="244">
        <f t="shared" si="34"/>
        <v>5</v>
      </c>
      <c r="N35" s="232">
        <v>0</v>
      </c>
      <c r="O35" s="221">
        <f t="shared" si="39"/>
        <v>0</v>
      </c>
      <c r="R35" s="231" t="s">
        <v>1069</v>
      </c>
      <c r="S35" s="223">
        <f t="shared" si="40"/>
        <v>2.3219814241486069E-2</v>
      </c>
      <c r="T35" s="223">
        <f t="shared" si="41"/>
        <v>3.2432432432432434E-2</v>
      </c>
      <c r="U35" s="223">
        <f t="shared" si="42"/>
        <v>6.5217391304347823E-3</v>
      </c>
      <c r="W35" s="232">
        <f t="shared" si="43"/>
        <v>10.5</v>
      </c>
      <c r="X35" s="232">
        <f t="shared" si="44"/>
        <v>18.5</v>
      </c>
      <c r="Y35" s="234"/>
      <c r="Z35" s="234"/>
      <c r="AC35" s="231" t="s">
        <v>29</v>
      </c>
      <c r="AD35" s="231"/>
      <c r="AE35" s="221">
        <f t="shared" si="45"/>
        <v>0.66206896551724137</v>
      </c>
      <c r="AF35" s="232">
        <v>145</v>
      </c>
      <c r="AG35" s="232">
        <v>96</v>
      </c>
      <c r="AH35" s="232">
        <v>1098</v>
      </c>
      <c r="AI35" s="232">
        <f t="shared" si="35"/>
        <v>11.4375</v>
      </c>
      <c r="AJ35" s="232">
        <v>7</v>
      </c>
      <c r="AK35" s="221">
        <f t="shared" si="46"/>
        <v>7.2916666666666671E-2</v>
      </c>
      <c r="AM35" s="232">
        <v>0</v>
      </c>
      <c r="AN35" s="232">
        <v>0</v>
      </c>
      <c r="AO35" s="244" t="e">
        <f t="shared" si="36"/>
        <v>#DIV/0!</v>
      </c>
      <c r="AP35" s="232">
        <v>0</v>
      </c>
      <c r="AQ35" s="221" t="e">
        <f t="shared" si="47"/>
        <v>#DIV/0!</v>
      </c>
      <c r="AU35" s="223" t="e">
        <f>(#REF!+AJ35)/(#REF!+AJ38)</f>
        <v>#REF!</v>
      </c>
      <c r="AV35" s="223" t="e">
        <f>#REF!/(AJ35+#REF!)</f>
        <v>#REF!</v>
      </c>
      <c r="AW35" s="223" t="e">
        <f>AJ35/(#REF!+AJ35)</f>
        <v>#REF!</v>
      </c>
      <c r="AY35" s="232">
        <f>(AH35*0.1)+(AJ35*6)+(AN35*0.1)+(AP35*6)</f>
        <v>151.80000000000001</v>
      </c>
      <c r="AZ35" s="232">
        <f>(AG35*1)+(AH35*0.1)+(AJ35*6)+(AN35*0.1)+(AP35*6)</f>
        <v>247.8</v>
      </c>
    </row>
    <row r="36" spans="1:52" x14ac:dyDescent="0.15">
      <c r="A36" s="231" t="s">
        <v>866</v>
      </c>
      <c r="B36" s="232">
        <v>10</v>
      </c>
      <c r="C36" s="221">
        <f t="shared" si="37"/>
        <v>0.8</v>
      </c>
      <c r="D36" s="232">
        <v>15</v>
      </c>
      <c r="E36" s="232">
        <v>12</v>
      </c>
      <c r="F36" s="232">
        <v>124</v>
      </c>
      <c r="G36" s="232">
        <f t="shared" si="33"/>
        <v>10.333333333333334</v>
      </c>
      <c r="H36" s="232">
        <v>1</v>
      </c>
      <c r="I36" s="221">
        <f t="shared" si="38"/>
        <v>8.3333333333333329E-2</v>
      </c>
      <c r="K36" s="232">
        <v>0</v>
      </c>
      <c r="L36" s="232">
        <v>0</v>
      </c>
      <c r="M36" s="244" t="e">
        <f t="shared" ref="M36:M37" si="48">L36/K36</f>
        <v>#DIV/0!</v>
      </c>
      <c r="N36" s="232">
        <v>0</v>
      </c>
      <c r="O36" s="221" t="e">
        <f t="shared" si="39"/>
        <v>#DIV/0!</v>
      </c>
      <c r="R36" s="231" t="s">
        <v>524</v>
      </c>
      <c r="S36" s="223">
        <f t="shared" si="40"/>
        <v>2.3219814241486069E-2</v>
      </c>
      <c r="T36" s="223">
        <f t="shared" si="41"/>
        <v>4.0540540540540543E-2</v>
      </c>
      <c r="U36" s="223">
        <f t="shared" si="42"/>
        <v>0</v>
      </c>
      <c r="W36" s="232">
        <f t="shared" si="43"/>
        <v>18.399999999999999</v>
      </c>
      <c r="X36" s="232">
        <f t="shared" si="44"/>
        <v>30.4</v>
      </c>
      <c r="Y36" s="234"/>
      <c r="Z36" s="234"/>
      <c r="AC36" s="231" t="s">
        <v>30</v>
      </c>
      <c r="AD36" s="231"/>
      <c r="AE36" s="221">
        <f t="shared" si="45"/>
        <v>0.6</v>
      </c>
      <c r="AF36" s="232">
        <v>10</v>
      </c>
      <c r="AG36" s="232">
        <v>6</v>
      </c>
      <c r="AH36" s="232">
        <v>100</v>
      </c>
      <c r="AI36" s="232">
        <f t="shared" si="35"/>
        <v>16.666666666666668</v>
      </c>
      <c r="AJ36" s="232">
        <v>0</v>
      </c>
      <c r="AK36" s="221">
        <f t="shared" si="46"/>
        <v>0</v>
      </c>
      <c r="AM36" s="232">
        <v>0</v>
      </c>
      <c r="AN36" s="232">
        <v>0</v>
      </c>
      <c r="AO36" s="244" t="e">
        <f t="shared" si="36"/>
        <v>#DIV/0!</v>
      </c>
      <c r="AP36" s="232">
        <v>0</v>
      </c>
      <c r="AQ36" s="221" t="e">
        <f t="shared" si="47"/>
        <v>#DIV/0!</v>
      </c>
      <c r="AU36" s="223" t="e">
        <f>(#REF!+AJ36)/(#REF!+AI41)</f>
        <v>#REF!</v>
      </c>
      <c r="AV36" s="223" t="e">
        <f>#REF!/(AJ36+#REF!)</f>
        <v>#REF!</v>
      </c>
      <c r="AW36" s="223" t="e">
        <f>AJ36/(#REF!+AJ36)</f>
        <v>#REF!</v>
      </c>
      <c r="AY36" s="232">
        <f>(AH36*0.1)+(AJ36*6)+(AN36*0.1)+(AP36*6)</f>
        <v>10</v>
      </c>
      <c r="AZ36" s="232">
        <f>(AG36*1)+(AH36*0.1)+(AJ36*6)+(AN36*0.1)+(AP36*6)</f>
        <v>16</v>
      </c>
    </row>
    <row r="37" spans="1:52" x14ac:dyDescent="0.15">
      <c r="A37" s="231" t="s">
        <v>2346</v>
      </c>
      <c r="B37" s="232">
        <v>8</v>
      </c>
      <c r="C37" s="221">
        <f t="shared" si="37"/>
        <v>0.75</v>
      </c>
      <c r="D37" s="232">
        <v>4</v>
      </c>
      <c r="E37" s="232">
        <v>3</v>
      </c>
      <c r="F37" s="232">
        <v>24</v>
      </c>
      <c r="G37" s="232">
        <f t="shared" si="33"/>
        <v>8</v>
      </c>
      <c r="H37" s="232">
        <v>0</v>
      </c>
      <c r="I37" s="221">
        <f t="shared" si="38"/>
        <v>0</v>
      </c>
      <c r="K37" s="232">
        <v>0</v>
      </c>
      <c r="L37" s="232">
        <v>0</v>
      </c>
      <c r="M37" s="244" t="e">
        <f t="shared" si="48"/>
        <v>#DIV/0!</v>
      </c>
      <c r="N37" s="232">
        <v>2</v>
      </c>
      <c r="O37" s="221" t="e">
        <f t="shared" si="39"/>
        <v>#DIV/0!</v>
      </c>
      <c r="R37" s="231" t="s">
        <v>170</v>
      </c>
      <c r="S37" s="223">
        <f t="shared" si="40"/>
        <v>6.1919504643962852E-3</v>
      </c>
      <c r="T37" s="223">
        <f t="shared" si="41"/>
        <v>1.0810810810810811E-2</v>
      </c>
      <c r="U37" s="223">
        <f t="shared" si="42"/>
        <v>0</v>
      </c>
      <c r="W37" s="232">
        <f t="shared" si="43"/>
        <v>14.4</v>
      </c>
      <c r="X37" s="232">
        <f t="shared" si="44"/>
        <v>17.399999999999999</v>
      </c>
      <c r="Y37" s="234"/>
      <c r="Z37" s="234"/>
      <c r="AC37" s="231" t="s">
        <v>72</v>
      </c>
      <c r="AD37" s="231"/>
      <c r="AE37" s="221" t="e">
        <f t="shared" si="45"/>
        <v>#DIV/0!</v>
      </c>
      <c r="AF37" s="232"/>
      <c r="AG37" s="232"/>
      <c r="AH37" s="232"/>
      <c r="AI37" s="232"/>
      <c r="AJ37" s="232"/>
      <c r="AK37" s="221" t="e">
        <f t="shared" si="46"/>
        <v>#DIV/0!</v>
      </c>
      <c r="AM37" s="232"/>
      <c r="AN37" s="232"/>
      <c r="AO37" s="244" t="e">
        <f t="shared" si="36"/>
        <v>#DIV/0!</v>
      </c>
      <c r="AP37" s="232"/>
      <c r="AQ37" s="221" t="e">
        <f t="shared" si="47"/>
        <v>#DIV/0!</v>
      </c>
      <c r="AU37" s="223" t="e">
        <f>(#REF!+AJ37)/(#REF!+AJ42)</f>
        <v>#REF!</v>
      </c>
      <c r="AV37" s="223" t="e">
        <f>#REF!/(AJ37+#REF!)</f>
        <v>#REF!</v>
      </c>
      <c r="AW37" s="223" t="e">
        <f>AJ37/(#REF!+AJ37)</f>
        <v>#REF!</v>
      </c>
      <c r="AY37" s="232"/>
      <c r="AZ37" s="232"/>
    </row>
    <row r="38" spans="1:52" x14ac:dyDescent="0.15">
      <c r="A38" s="230" t="s">
        <v>44</v>
      </c>
      <c r="B38" s="230"/>
      <c r="C38" s="227"/>
      <c r="D38" s="230">
        <f>SUM(D32:D37)</f>
        <v>336</v>
      </c>
      <c r="E38" s="230">
        <f t="shared" ref="E38:F38" si="49">SUM(E32:E37)</f>
        <v>217</v>
      </c>
      <c r="F38" s="230">
        <f t="shared" si="49"/>
        <v>2747</v>
      </c>
      <c r="G38" s="230"/>
      <c r="H38" s="230">
        <f t="shared" ref="H38" si="50">SUM(H32:H37)</f>
        <v>20</v>
      </c>
      <c r="I38" s="230"/>
      <c r="J38" s="230"/>
      <c r="K38" s="230">
        <f>SUM(K32:K37)</f>
        <v>13</v>
      </c>
      <c r="L38" s="230">
        <f t="shared" ref="L38" si="51">SUM(L32:L37)</f>
        <v>65</v>
      </c>
      <c r="M38" s="230"/>
      <c r="N38" s="230">
        <f t="shared" ref="N38" si="52">SUM(N32:N37)</f>
        <v>2</v>
      </c>
      <c r="O38" s="230"/>
      <c r="AC38" s="230" t="s">
        <v>44</v>
      </c>
      <c r="AD38" s="230"/>
      <c r="AE38" s="227"/>
      <c r="AF38" s="230">
        <f>SUM(AF32:AF37)</f>
        <v>422</v>
      </c>
      <c r="AG38" s="230">
        <f t="shared" ref="AG38:AH38" si="53">SUM(AG32:AG37)</f>
        <v>265</v>
      </c>
      <c r="AH38" s="230">
        <f t="shared" si="53"/>
        <v>3125</v>
      </c>
      <c r="AI38" s="230"/>
      <c r="AJ38" s="230">
        <f t="shared" ref="AJ38" si="54">SUM(AJ32:AJ37)</f>
        <v>20</v>
      </c>
      <c r="AK38" s="230"/>
      <c r="AL38" s="230"/>
      <c r="AM38" s="230">
        <f>SUM(AM32:AM37)</f>
        <v>17</v>
      </c>
      <c r="AN38" s="230">
        <f t="shared" ref="AN38" si="55">SUM(AN32:AN37)</f>
        <v>128</v>
      </c>
      <c r="AO38" s="230"/>
      <c r="AP38" s="230">
        <f t="shared" ref="AP38" si="56">SUM(AP32:AP37)</f>
        <v>0</v>
      </c>
      <c r="AQ38" s="230"/>
    </row>
    <row r="39" spans="1:52" x14ac:dyDescent="0.15">
      <c r="A39" s="230"/>
      <c r="C39" s="234"/>
      <c r="D39" s="234"/>
      <c r="E39" s="234"/>
      <c r="F39" s="234"/>
      <c r="G39" s="234"/>
      <c r="H39" s="234"/>
      <c r="I39" s="234"/>
      <c r="J39" s="234"/>
      <c r="K39" s="234"/>
      <c r="L39" s="234"/>
      <c r="AC39" s="230"/>
      <c r="AE39" s="234"/>
      <c r="AF39" s="234"/>
      <c r="AG39" s="234"/>
      <c r="AH39" s="234"/>
      <c r="AI39" s="234"/>
      <c r="AJ39" s="234"/>
      <c r="AK39" s="234"/>
      <c r="AL39" s="234"/>
      <c r="AM39" s="234"/>
      <c r="AN39" s="234"/>
    </row>
    <row r="40" spans="1:52" x14ac:dyDescent="0.15">
      <c r="A40" s="234"/>
      <c r="C40" s="234"/>
      <c r="D40" s="234"/>
      <c r="E40" s="234"/>
      <c r="F40" s="234"/>
      <c r="G40" s="234"/>
      <c r="H40" s="234"/>
      <c r="I40" s="234"/>
      <c r="J40" s="234"/>
      <c r="K40" s="234"/>
      <c r="L40" s="234"/>
      <c r="AC40" s="230"/>
      <c r="AE40" s="234"/>
      <c r="AF40" s="234"/>
      <c r="AG40" s="234"/>
      <c r="AH40" s="234"/>
      <c r="AI40" s="234"/>
      <c r="AJ40" s="234"/>
      <c r="AK40" s="234"/>
      <c r="AL40" s="234"/>
      <c r="AM40" s="234"/>
      <c r="AN40" s="234"/>
    </row>
    <row r="41" spans="1:52" x14ac:dyDescent="0.15">
      <c r="A41" s="482" t="s">
        <v>52</v>
      </c>
      <c r="B41" s="482"/>
      <c r="C41" s="482"/>
      <c r="D41" s="482"/>
      <c r="E41" s="482"/>
      <c r="F41" s="482"/>
      <c r="G41" s="482"/>
      <c r="H41" s="234"/>
      <c r="I41" s="234"/>
      <c r="J41" s="482" t="s">
        <v>49</v>
      </c>
      <c r="K41" s="482"/>
      <c r="L41" s="482"/>
      <c r="M41" s="482"/>
      <c r="N41" s="482"/>
      <c r="R41" s="482" t="s">
        <v>50</v>
      </c>
      <c r="S41" s="482"/>
      <c r="T41" s="482"/>
      <c r="V41" s="482" t="s">
        <v>51</v>
      </c>
      <c r="W41" s="483"/>
      <c r="AC41" s="482" t="s">
        <v>52</v>
      </c>
      <c r="AD41" s="482"/>
      <c r="AE41" s="482"/>
      <c r="AF41" s="482"/>
      <c r="AG41" s="482"/>
      <c r="AH41" s="482"/>
      <c r="AI41" s="482"/>
      <c r="AJ41" s="234"/>
      <c r="AK41" s="234"/>
      <c r="AL41" s="482" t="s">
        <v>49</v>
      </c>
      <c r="AM41" s="482"/>
      <c r="AN41" s="482"/>
      <c r="AO41" s="482"/>
      <c r="AP41" s="482"/>
      <c r="AT41" s="482" t="s">
        <v>50</v>
      </c>
      <c r="AU41" s="482"/>
      <c r="AV41" s="482"/>
      <c r="AX41" s="482" t="s">
        <v>51</v>
      </c>
      <c r="AY41" s="483"/>
    </row>
    <row r="42" spans="1:52" x14ac:dyDescent="0.15">
      <c r="A42" s="230" t="s">
        <v>31</v>
      </c>
      <c r="B42" s="230" t="s">
        <v>66</v>
      </c>
      <c r="C42" s="230" t="s">
        <v>34</v>
      </c>
      <c r="D42" s="230" t="s">
        <v>17</v>
      </c>
      <c r="E42" s="230" t="s">
        <v>18</v>
      </c>
      <c r="F42" s="230" t="s">
        <v>19</v>
      </c>
      <c r="G42" s="230" t="s">
        <v>20</v>
      </c>
      <c r="H42" s="230" t="s">
        <v>6</v>
      </c>
      <c r="I42" s="230" t="s">
        <v>53</v>
      </c>
      <c r="K42" s="230" t="s">
        <v>10</v>
      </c>
      <c r="L42" s="230" t="s">
        <v>11</v>
      </c>
      <c r="M42" s="230" t="s">
        <v>12</v>
      </c>
      <c r="N42" s="230" t="s">
        <v>54</v>
      </c>
      <c r="O42" s="230" t="s">
        <v>7</v>
      </c>
      <c r="R42" s="230" t="s">
        <v>31</v>
      </c>
      <c r="S42" s="230" t="s">
        <v>47</v>
      </c>
      <c r="T42" s="230" t="s">
        <v>45</v>
      </c>
      <c r="U42" s="230" t="s">
        <v>46</v>
      </c>
      <c r="W42" s="230" t="s">
        <v>14</v>
      </c>
      <c r="X42" s="230" t="s">
        <v>21</v>
      </c>
      <c r="Y42" s="230"/>
      <c r="Z42" s="230"/>
      <c r="AC42" s="230" t="s">
        <v>31</v>
      </c>
      <c r="AD42" s="230" t="s">
        <v>66</v>
      </c>
      <c r="AE42" s="230" t="s">
        <v>34</v>
      </c>
      <c r="AF42" s="230" t="s">
        <v>17</v>
      </c>
      <c r="AG42" s="230" t="s">
        <v>18</v>
      </c>
      <c r="AH42" s="230" t="s">
        <v>19</v>
      </c>
      <c r="AI42" s="230" t="s">
        <v>20</v>
      </c>
      <c r="AJ42" s="230" t="s">
        <v>6</v>
      </c>
      <c r="AK42" s="230" t="s">
        <v>53</v>
      </c>
      <c r="AM42" s="230" t="s">
        <v>10</v>
      </c>
      <c r="AN42" s="230" t="s">
        <v>11</v>
      </c>
      <c r="AO42" s="230" t="s">
        <v>12</v>
      </c>
      <c r="AP42" s="230" t="s">
        <v>54</v>
      </c>
      <c r="AQ42" s="230" t="s">
        <v>7</v>
      </c>
      <c r="AU42" s="230" t="s">
        <v>47</v>
      </c>
      <c r="AV42" s="230" t="s">
        <v>45</v>
      </c>
      <c r="AW42" s="230" t="s">
        <v>46</v>
      </c>
      <c r="AY42" s="230" t="s">
        <v>14</v>
      </c>
      <c r="AZ42" s="230" t="s">
        <v>21</v>
      </c>
    </row>
    <row r="43" spans="1:52" x14ac:dyDescent="0.15">
      <c r="A43" s="231" t="s">
        <v>867</v>
      </c>
      <c r="B43" s="232">
        <v>17</v>
      </c>
      <c r="C43" s="221">
        <f>E43/D43</f>
        <v>0.64179104477611937</v>
      </c>
      <c r="D43" s="232">
        <v>67</v>
      </c>
      <c r="E43" s="232">
        <v>43</v>
      </c>
      <c r="F43" s="232">
        <v>430</v>
      </c>
      <c r="G43" s="232">
        <f>F43/E43</f>
        <v>10</v>
      </c>
      <c r="H43" s="232">
        <v>4</v>
      </c>
      <c r="I43" s="221">
        <f>H43/E43</f>
        <v>9.3023255813953487E-2</v>
      </c>
      <c r="K43" s="232">
        <v>0</v>
      </c>
      <c r="L43" s="232">
        <v>0</v>
      </c>
      <c r="M43" s="232" t="e">
        <f>L43/K43</f>
        <v>#DIV/0!</v>
      </c>
      <c r="N43" s="232">
        <v>0</v>
      </c>
      <c r="O43" s="221" t="e">
        <f>N43/K43</f>
        <v>#DIV/0!</v>
      </c>
      <c r="R43" s="231" t="s">
        <v>525</v>
      </c>
      <c r="S43" s="223">
        <f>(D43+K43)/($D$47+$K$47+$D$38+$K$38+$J$27+$C$27+$M$17)</f>
        <v>6.5815324165029471E-2</v>
      </c>
      <c r="T43" s="223">
        <f>D43/($D$47+$D$38+$J$27)</f>
        <v>0.12007168458781362</v>
      </c>
      <c r="U43" s="223">
        <f>K43/($K$47+$K$38+$C$27+$M$17)</f>
        <v>0</v>
      </c>
      <c r="W43" s="232">
        <f>(F43*0.1)+(H43*6)+(L43*0.1)+(N43*6)</f>
        <v>67</v>
      </c>
      <c r="X43" s="232">
        <f>(E43*1)+(F43*0.1)+(H43*6)+(L43*0.1)+(N43*6)</f>
        <v>110</v>
      </c>
      <c r="Y43" s="234"/>
      <c r="Z43" s="234"/>
      <c r="AC43" s="231" t="s">
        <v>32</v>
      </c>
      <c r="AD43" s="231"/>
      <c r="AE43" s="221">
        <f>AG43/AF43</f>
        <v>0.5625</v>
      </c>
      <c r="AF43" s="232">
        <v>16</v>
      </c>
      <c r="AG43" s="232">
        <v>9</v>
      </c>
      <c r="AH43" s="232">
        <v>108</v>
      </c>
      <c r="AI43" s="232">
        <f>AH43/AG43</f>
        <v>12</v>
      </c>
      <c r="AJ43" s="232">
        <v>1</v>
      </c>
      <c r="AK43" s="221">
        <f>AJ43/AG43</f>
        <v>0.1111111111111111</v>
      </c>
      <c r="AM43" s="232">
        <v>0</v>
      </c>
      <c r="AN43" s="232">
        <v>0</v>
      </c>
      <c r="AO43" s="232">
        <v>0</v>
      </c>
      <c r="AP43" s="232">
        <v>0</v>
      </c>
      <c r="AQ43" s="221" t="e">
        <f>AP43/AM43</f>
        <v>#DIV/0!</v>
      </c>
      <c r="AU43" s="223" t="e">
        <f>(#REF!+AJ43)/(#REF!+AJ46)</f>
        <v>#REF!</v>
      </c>
      <c r="AV43" s="223" t="e">
        <f>#REF!/(AJ43+#REF!)</f>
        <v>#REF!</v>
      </c>
      <c r="AW43" s="223" t="e">
        <f>AJ43/(#REF!+AJ43)</f>
        <v>#REF!</v>
      </c>
      <c r="AY43" s="232">
        <f>(AH43*0.1)+(AJ43*6)+(AN43*0.1)+(AP43*6)</f>
        <v>16.8</v>
      </c>
      <c r="AZ43" s="232">
        <f>(AG43*1)+(AH43*0.1)+(AJ43*6)+(AN43*0.1)+(AP43*6)</f>
        <v>25.8</v>
      </c>
    </row>
    <row r="44" spans="1:52" x14ac:dyDescent="0.15">
      <c r="A44" s="231" t="s">
        <v>2881</v>
      </c>
      <c r="B44" s="232">
        <v>17</v>
      </c>
      <c r="C44" s="221">
        <f t="shared" ref="C44:C46" si="57">E44/D44</f>
        <v>0.68085106382978722</v>
      </c>
      <c r="D44" s="232">
        <v>47</v>
      </c>
      <c r="E44" s="232">
        <v>32</v>
      </c>
      <c r="F44" s="232">
        <v>320</v>
      </c>
      <c r="G44" s="232">
        <f>F44/E44</f>
        <v>10</v>
      </c>
      <c r="H44" s="232">
        <v>4</v>
      </c>
      <c r="I44" s="221">
        <f t="shared" ref="I44:I46" si="58">H44/E44</f>
        <v>0.125</v>
      </c>
      <c r="K44" s="232">
        <v>0</v>
      </c>
      <c r="L44" s="232">
        <v>0</v>
      </c>
      <c r="M44" s="232" t="e">
        <f t="shared" ref="M44:M46" si="59">L44/K44</f>
        <v>#DIV/0!</v>
      </c>
      <c r="N44" s="232">
        <v>0</v>
      </c>
      <c r="O44" s="221" t="e">
        <f t="shared" ref="O44:O46" si="60">N44/K44</f>
        <v>#DIV/0!</v>
      </c>
      <c r="R44" s="231" t="s">
        <v>2447</v>
      </c>
      <c r="S44" s="223">
        <f t="shared" ref="S44:S46" si="61">(D44+K44)/($D$47+$K$47+$D$38+$K$38+$J$27+$C$27+$M$17)</f>
        <v>4.6168958742632611E-2</v>
      </c>
      <c r="T44" s="223">
        <f t="shared" ref="T44:T46" si="62">D44/($D$47+$D$38+$J$27)</f>
        <v>8.4229390681003588E-2</v>
      </c>
      <c r="U44" s="223">
        <f t="shared" ref="U44:U46" si="63">K44/($K$47+$K$38+$C$27+$M$17)</f>
        <v>0</v>
      </c>
      <c r="W44" s="232">
        <f t="shared" ref="W44:W46" si="64">(F44*0.1)+(H44*6)+(L44*0.1)+(N44*6)</f>
        <v>56</v>
      </c>
      <c r="X44" s="232">
        <f t="shared" ref="X44:X46" si="65">(E44*1)+(F44*0.1)+(H44*6)+(L44*0.1)+(N44*6)</f>
        <v>88</v>
      </c>
      <c r="Y44" s="234"/>
      <c r="Z44" s="234"/>
      <c r="AC44" s="231" t="s">
        <v>73</v>
      </c>
      <c r="AD44" s="231"/>
      <c r="AE44" s="221">
        <f t="shared" ref="AE44:AE46" si="66">AG44/AF44</f>
        <v>0.74285714285714288</v>
      </c>
      <c r="AF44" s="232">
        <v>35</v>
      </c>
      <c r="AG44" s="232">
        <v>26</v>
      </c>
      <c r="AH44" s="232">
        <v>283</v>
      </c>
      <c r="AI44" s="232">
        <f>AH44/AG44</f>
        <v>10.884615384615385</v>
      </c>
      <c r="AJ44" s="232">
        <v>2</v>
      </c>
      <c r="AK44" s="221">
        <f t="shared" ref="AK44:AK46" si="67">AJ44/AG44</f>
        <v>7.6923076923076927E-2</v>
      </c>
      <c r="AM44" s="232">
        <v>0</v>
      </c>
      <c r="AN44" s="232">
        <v>0</v>
      </c>
      <c r="AO44" s="232">
        <v>0</v>
      </c>
      <c r="AP44" s="232">
        <v>0</v>
      </c>
      <c r="AQ44" s="221" t="e">
        <f t="shared" ref="AQ44:AQ46" si="68">AP44/AM44</f>
        <v>#DIV/0!</v>
      </c>
      <c r="AU44" s="223" t="e">
        <f>(#REF!+AJ44)/(#REF!+AJ47)</f>
        <v>#REF!</v>
      </c>
      <c r="AV44" s="223" t="e">
        <f>#REF!/(AJ44+#REF!)</f>
        <v>#REF!</v>
      </c>
      <c r="AW44" s="223" t="e">
        <f>AJ44/(#REF!+AJ44)</f>
        <v>#REF!</v>
      </c>
      <c r="AY44" s="232">
        <f>(AH44*0.1)+(AJ44*6)+(AN44*0.1)+(AP44*6)</f>
        <v>40.299999999999997</v>
      </c>
      <c r="AZ44" s="232">
        <f>(AG44*1)+(AH44*0.1)+(AJ44*6)+(AN44*0.1)+(AP44*6)</f>
        <v>66.3</v>
      </c>
    </row>
    <row r="45" spans="1:52" x14ac:dyDescent="0.15">
      <c r="A45" s="231" t="s">
        <v>1070</v>
      </c>
      <c r="B45" s="232">
        <v>17</v>
      </c>
      <c r="C45" s="221">
        <f t="shared" si="57"/>
        <v>0.68181818181818177</v>
      </c>
      <c r="D45" s="232">
        <v>22</v>
      </c>
      <c r="E45" s="232">
        <v>15</v>
      </c>
      <c r="F45" s="232">
        <v>135</v>
      </c>
      <c r="G45" s="232">
        <f>F45/E45</f>
        <v>9</v>
      </c>
      <c r="H45" s="232">
        <v>2</v>
      </c>
      <c r="I45" s="221">
        <f t="shared" si="58"/>
        <v>0.13333333333333333</v>
      </c>
      <c r="K45" s="232">
        <v>0</v>
      </c>
      <c r="L45" s="232">
        <v>0</v>
      </c>
      <c r="M45" s="232" t="e">
        <f t="shared" si="59"/>
        <v>#DIV/0!</v>
      </c>
      <c r="N45" s="232">
        <v>0</v>
      </c>
      <c r="O45" s="221" t="e">
        <f t="shared" si="60"/>
        <v>#DIV/0!</v>
      </c>
      <c r="R45" s="231" t="s">
        <v>1071</v>
      </c>
      <c r="S45" s="223">
        <f t="shared" si="61"/>
        <v>2.1611001964636542E-2</v>
      </c>
      <c r="T45" s="223">
        <f t="shared" si="62"/>
        <v>3.9426523297491037E-2</v>
      </c>
      <c r="U45" s="223">
        <f t="shared" si="63"/>
        <v>0</v>
      </c>
      <c r="W45" s="232">
        <f t="shared" si="64"/>
        <v>25.5</v>
      </c>
      <c r="X45" s="232">
        <f t="shared" si="65"/>
        <v>40.5</v>
      </c>
      <c r="Y45" s="234"/>
      <c r="Z45" s="234"/>
      <c r="AC45" s="231" t="s">
        <v>74</v>
      </c>
      <c r="AD45" s="231"/>
      <c r="AE45" s="221">
        <f t="shared" si="66"/>
        <v>0.5</v>
      </c>
      <c r="AF45" s="232">
        <v>12</v>
      </c>
      <c r="AG45" s="232">
        <v>6</v>
      </c>
      <c r="AH45" s="232">
        <v>65</v>
      </c>
      <c r="AI45" s="232">
        <f>AH45/AG45</f>
        <v>10.833333333333334</v>
      </c>
      <c r="AJ45" s="232">
        <v>0</v>
      </c>
      <c r="AK45" s="221">
        <f t="shared" si="67"/>
        <v>0</v>
      </c>
      <c r="AM45" s="232">
        <v>0</v>
      </c>
      <c r="AN45" s="232">
        <v>0</v>
      </c>
      <c r="AO45" s="232">
        <v>0</v>
      </c>
      <c r="AP45" s="232">
        <v>0</v>
      </c>
      <c r="AQ45" s="221" t="e">
        <f t="shared" si="68"/>
        <v>#DIV/0!</v>
      </c>
      <c r="AU45" s="223" t="e">
        <f>(#REF!+AJ45)/(#REF!+AI49)</f>
        <v>#REF!</v>
      </c>
      <c r="AV45" s="223" t="e">
        <f>#REF!/(AJ45+#REF!)</f>
        <v>#REF!</v>
      </c>
      <c r="AW45" s="223" t="e">
        <f>AJ45/(#REF!+AJ45)</f>
        <v>#REF!</v>
      </c>
      <c r="AY45" s="232">
        <f>(AH45*0.1)+(AJ45*6)+(AN45*0.1)+(AP45*6)</f>
        <v>6.5</v>
      </c>
      <c r="AZ45" s="232">
        <f>(AG45*1)+(AH45*0.1)+(AJ45*6)+(AN45*0.1)+(AP45*6)</f>
        <v>12.5</v>
      </c>
    </row>
    <row r="46" spans="1:52" x14ac:dyDescent="0.15">
      <c r="A46" s="231" t="s">
        <v>1393</v>
      </c>
      <c r="B46" s="232">
        <v>8</v>
      </c>
      <c r="C46" s="221" t="e">
        <f t="shared" si="57"/>
        <v>#DIV/0!</v>
      </c>
      <c r="D46" s="232">
        <v>0</v>
      </c>
      <c r="E46" s="232">
        <v>0</v>
      </c>
      <c r="F46" s="232">
        <v>0</v>
      </c>
      <c r="G46" s="232" t="e">
        <f>F46/E46</f>
        <v>#DIV/0!</v>
      </c>
      <c r="H46" s="232"/>
      <c r="I46" s="221" t="e">
        <f t="shared" si="58"/>
        <v>#DIV/0!</v>
      </c>
      <c r="K46" s="232">
        <v>0</v>
      </c>
      <c r="L46" s="232">
        <v>0</v>
      </c>
      <c r="M46" s="232" t="e">
        <f t="shared" si="59"/>
        <v>#DIV/0!</v>
      </c>
      <c r="N46" s="232">
        <v>0</v>
      </c>
      <c r="O46" s="221" t="e">
        <f t="shared" si="60"/>
        <v>#DIV/0!</v>
      </c>
      <c r="R46" s="231" t="s">
        <v>171</v>
      </c>
      <c r="S46" s="223">
        <f t="shared" si="61"/>
        <v>0</v>
      </c>
      <c r="T46" s="223">
        <f t="shared" si="62"/>
        <v>0</v>
      </c>
      <c r="U46" s="223">
        <f t="shared" si="63"/>
        <v>0</v>
      </c>
      <c r="W46" s="232">
        <f t="shared" si="64"/>
        <v>0</v>
      </c>
      <c r="X46" s="232">
        <f t="shared" si="65"/>
        <v>0</v>
      </c>
      <c r="Y46" s="234"/>
      <c r="Z46" s="234"/>
      <c r="AC46" s="231"/>
      <c r="AD46" s="231"/>
      <c r="AE46" s="221" t="e">
        <f t="shared" si="66"/>
        <v>#DIV/0!</v>
      </c>
      <c r="AF46" s="232"/>
      <c r="AG46" s="232"/>
      <c r="AH46" s="232"/>
      <c r="AI46" s="232" t="e">
        <f>AH46/AG46</f>
        <v>#DIV/0!</v>
      </c>
      <c r="AJ46" s="232"/>
      <c r="AK46" s="221" t="e">
        <f t="shared" si="67"/>
        <v>#DIV/0!</v>
      </c>
      <c r="AM46" s="232"/>
      <c r="AN46" s="232"/>
      <c r="AO46" s="232"/>
      <c r="AP46" s="232">
        <v>0</v>
      </c>
      <c r="AQ46" s="221" t="e">
        <f t="shared" si="68"/>
        <v>#DIV/0!</v>
      </c>
      <c r="AU46" s="223" t="e">
        <f>(#REF!+AJ46)/(#REF!+AI50)</f>
        <v>#REF!</v>
      </c>
      <c r="AV46" s="223" t="e">
        <f>#REF!/(AJ46+#REF!)</f>
        <v>#REF!</v>
      </c>
      <c r="AW46" s="223" t="e">
        <f>AJ46/(#REF!+AJ46)</f>
        <v>#REF!</v>
      </c>
      <c r="AY46" s="232">
        <f>(AH46*0.1)+(AJ46*6)+(AN46*0.1)+(AP46*6)</f>
        <v>0</v>
      </c>
      <c r="AZ46" s="232">
        <f>(AG46*1)+(AH46*0.1)+(AJ46*6)+(AN46*0.1)+(AP46*6)</f>
        <v>0</v>
      </c>
    </row>
    <row r="47" spans="1:52" x14ac:dyDescent="0.15">
      <c r="A47" s="230" t="s">
        <v>44</v>
      </c>
      <c r="B47" s="230"/>
      <c r="C47" s="227"/>
      <c r="D47" s="230">
        <f>SUM(D43:D46)</f>
        <v>136</v>
      </c>
      <c r="E47" s="230">
        <f t="shared" ref="E47:F47" si="69">SUM(E43:E46)</f>
        <v>90</v>
      </c>
      <c r="F47" s="230">
        <f t="shared" si="69"/>
        <v>885</v>
      </c>
      <c r="G47" s="230"/>
      <c r="H47" s="230">
        <f t="shared" ref="H47" si="70">SUM(H43:H46)</f>
        <v>10</v>
      </c>
      <c r="I47" s="230"/>
      <c r="J47" s="230"/>
      <c r="K47" s="230">
        <f>SUM(K43:K46)</f>
        <v>0</v>
      </c>
      <c r="L47" s="230">
        <f t="shared" ref="L47" si="71">SUM(L43:L46)</f>
        <v>0</v>
      </c>
      <c r="M47" s="230"/>
      <c r="N47" s="230">
        <f t="shared" ref="N47" si="72">SUM(N43:N46)</f>
        <v>0</v>
      </c>
      <c r="O47" s="227"/>
      <c r="Q47" s="235"/>
      <c r="S47" s="235"/>
      <c r="U47" s="234"/>
      <c r="V47" s="234"/>
      <c r="AC47" s="230" t="s">
        <v>44</v>
      </c>
      <c r="AD47" s="230"/>
      <c r="AE47" s="227"/>
      <c r="AF47" s="230">
        <f>SUM(AF43:AF46)</f>
        <v>63</v>
      </c>
      <c r="AG47" s="230">
        <f t="shared" ref="AG47:AH47" si="73">SUM(AG43:AG46)</f>
        <v>41</v>
      </c>
      <c r="AH47" s="230">
        <f t="shared" si="73"/>
        <v>456</v>
      </c>
      <c r="AI47" s="230"/>
      <c r="AJ47" s="230">
        <f t="shared" ref="AJ47" si="74">SUM(AJ43:AJ46)</f>
        <v>3</v>
      </c>
      <c r="AK47" s="230"/>
      <c r="AL47" s="230"/>
      <c r="AM47" s="230">
        <f>SUM(AM43:AM46)</f>
        <v>0</v>
      </c>
      <c r="AN47" s="230">
        <f t="shared" ref="AN47" si="75">SUM(AN43:AN46)</f>
        <v>0</v>
      </c>
      <c r="AO47" s="230"/>
      <c r="AP47" s="230">
        <f t="shared" ref="AP47" si="76">SUM(AP43:AP46)</f>
        <v>0</v>
      </c>
      <c r="AQ47" s="227"/>
      <c r="AS47" s="235"/>
      <c r="AT47" s="235"/>
      <c r="AU47" s="235"/>
      <c r="AW47" s="234"/>
      <c r="AX47" s="234"/>
    </row>
    <row r="48" spans="1:52" x14ac:dyDescent="0.15">
      <c r="H48" s="239"/>
      <c r="I48" s="234"/>
      <c r="J48" s="234"/>
      <c r="P48" s="235"/>
      <c r="Q48" s="235"/>
      <c r="R48" s="235"/>
      <c r="T48" s="234"/>
      <c r="U48" s="234"/>
      <c r="AJ48" s="239"/>
      <c r="AK48" s="234"/>
      <c r="AL48" s="234"/>
      <c r="AR48" s="235"/>
      <c r="AS48" s="235"/>
      <c r="AT48" s="235"/>
      <c r="AV48" s="234"/>
      <c r="AW48" s="234"/>
    </row>
    <row r="49" spans="1:50" x14ac:dyDescent="0.15">
      <c r="H49" s="239"/>
      <c r="I49" s="234"/>
      <c r="J49" s="234"/>
      <c r="P49" s="235"/>
      <c r="Q49" s="235"/>
      <c r="R49" s="235"/>
      <c r="T49" s="234"/>
      <c r="U49" s="234"/>
      <c r="AJ49" s="239"/>
      <c r="AK49" s="234"/>
      <c r="AL49" s="234"/>
      <c r="AR49" s="235"/>
      <c r="AS49" s="235"/>
      <c r="AT49" s="235"/>
      <c r="AV49" s="234"/>
      <c r="AW49" s="234"/>
    </row>
    <row r="50" spans="1:50" x14ac:dyDescent="0.15">
      <c r="A50" s="482" t="s">
        <v>57</v>
      </c>
      <c r="B50" s="482"/>
      <c r="C50" s="482"/>
      <c r="D50" s="482"/>
      <c r="E50" s="482"/>
      <c r="F50" s="482"/>
      <c r="G50" s="482"/>
      <c r="H50" s="239"/>
      <c r="I50" s="234"/>
      <c r="J50" s="482" t="s">
        <v>58</v>
      </c>
      <c r="K50" s="484"/>
      <c r="L50" s="484"/>
      <c r="M50" s="484"/>
      <c r="N50" s="484"/>
      <c r="P50" s="245"/>
      <c r="Q50" s="235"/>
      <c r="R50" s="482" t="s">
        <v>62</v>
      </c>
      <c r="S50" s="484"/>
      <c r="T50" s="484"/>
      <c r="U50" s="484"/>
      <c r="V50" s="484"/>
      <c r="AC50" s="482" t="s">
        <v>57</v>
      </c>
      <c r="AD50" s="482"/>
      <c r="AE50" s="482"/>
      <c r="AF50" s="482"/>
      <c r="AG50" s="482"/>
      <c r="AH50" s="482"/>
      <c r="AI50" s="482"/>
      <c r="AJ50" s="239"/>
      <c r="AK50" s="234"/>
      <c r="AL50" s="482" t="s">
        <v>58</v>
      </c>
      <c r="AM50" s="484"/>
      <c r="AN50" s="484"/>
      <c r="AO50" s="484"/>
      <c r="AP50" s="484"/>
      <c r="AR50" s="245"/>
      <c r="AS50" s="235"/>
      <c r="AT50" s="482" t="s">
        <v>62</v>
      </c>
      <c r="AU50" s="484"/>
      <c r="AV50" s="484"/>
      <c r="AW50" s="484"/>
      <c r="AX50" s="484"/>
    </row>
    <row r="51" spans="1:50" x14ac:dyDescent="0.15">
      <c r="A51" s="227"/>
      <c r="B51" s="230" t="s">
        <v>17</v>
      </c>
      <c r="C51" s="230" t="s">
        <v>42</v>
      </c>
      <c r="D51" s="230" t="s">
        <v>19</v>
      </c>
      <c r="E51" s="230" t="s">
        <v>6</v>
      </c>
      <c r="H51" s="234"/>
      <c r="I51" s="234"/>
      <c r="J51" s="485" t="s">
        <v>59</v>
      </c>
      <c r="K51" s="483"/>
      <c r="L51" s="483"/>
      <c r="M51" s="483"/>
      <c r="N51" s="227" t="s">
        <v>60</v>
      </c>
      <c r="R51" s="485" t="s">
        <v>59</v>
      </c>
      <c r="S51" s="483"/>
      <c r="T51" s="483"/>
      <c r="U51" s="483"/>
      <c r="V51" s="227" t="s">
        <v>60</v>
      </c>
      <c r="AC51" s="227"/>
      <c r="AD51" s="230" t="s">
        <v>17</v>
      </c>
      <c r="AE51" s="230" t="s">
        <v>42</v>
      </c>
      <c r="AF51" s="230" t="s">
        <v>19</v>
      </c>
      <c r="AG51" s="230" t="s">
        <v>6</v>
      </c>
      <c r="AJ51" s="234"/>
      <c r="AK51" s="234"/>
      <c r="AL51" s="485" t="s">
        <v>59</v>
      </c>
      <c r="AM51" s="483"/>
      <c r="AN51" s="483"/>
      <c r="AO51" s="483"/>
      <c r="AP51" s="227" t="s">
        <v>60</v>
      </c>
      <c r="AT51" s="485" t="s">
        <v>59</v>
      </c>
      <c r="AU51" s="483"/>
      <c r="AV51" s="483"/>
      <c r="AW51" s="483"/>
      <c r="AX51" s="227" t="s">
        <v>60</v>
      </c>
    </row>
    <row r="52" spans="1:50" x14ac:dyDescent="0.15">
      <c r="A52" s="242" t="s">
        <v>33</v>
      </c>
      <c r="B52" s="232">
        <f>SUM(J22:J26,D32:D37,D43:D46)</f>
        <v>558</v>
      </c>
      <c r="C52" s="232">
        <f>SUM(E43:E46,E32:E37,K22:K26)</f>
        <v>370</v>
      </c>
      <c r="D52" s="232">
        <f>SUM(F43:F46,F32:F37,L22:L26)</f>
        <v>4151</v>
      </c>
      <c r="E52" s="232">
        <f>SUM(N22:N26,H32:H37,H43:H46)</f>
        <v>33</v>
      </c>
      <c r="H52" s="234"/>
      <c r="I52" s="234"/>
      <c r="J52" s="486" t="s">
        <v>452</v>
      </c>
      <c r="K52" s="486"/>
      <c r="L52" s="486"/>
      <c r="M52" s="486"/>
      <c r="N52" s="231" t="s">
        <v>373</v>
      </c>
      <c r="R52" s="487"/>
      <c r="S52" s="486"/>
      <c r="T52" s="486"/>
      <c r="U52" s="486"/>
      <c r="V52" s="231"/>
      <c r="AC52" s="242" t="s">
        <v>33</v>
      </c>
      <c r="AD52" s="232">
        <f>SUM(AL22:AL26,AF32:AF37,AF43:AF46)</f>
        <v>583</v>
      </c>
      <c r="AE52" s="232">
        <f>SUM(AG43:AG46,AG32:AG37,AL22:AL26)</f>
        <v>404</v>
      </c>
      <c r="AF52" s="232">
        <f>SUM(AH43:AH46,AH32:AH37,AM22:AM26)</f>
        <v>3653</v>
      </c>
      <c r="AG52" s="232">
        <f>SUM(AP22:AP26,AJ32:AJ37,AJ43:AJ46)</f>
        <v>27</v>
      </c>
      <c r="AJ52" s="234"/>
      <c r="AK52" s="234"/>
      <c r="AL52" s="487"/>
      <c r="AM52" s="486"/>
      <c r="AN52" s="486"/>
      <c r="AO52" s="486"/>
      <c r="AP52" s="231"/>
      <c r="AT52" s="487"/>
      <c r="AU52" s="486"/>
      <c r="AV52" s="486"/>
      <c r="AW52" s="486"/>
      <c r="AX52" s="231"/>
    </row>
    <row r="53" spans="1:50" x14ac:dyDescent="0.15">
      <c r="A53" s="242" t="s">
        <v>43</v>
      </c>
      <c r="B53" s="232">
        <f>SUM(C17)</f>
        <v>558</v>
      </c>
      <c r="C53" s="232">
        <f>SUM(D17)</f>
        <v>370</v>
      </c>
      <c r="D53" s="232">
        <f>SUM(F17)</f>
        <v>4151</v>
      </c>
      <c r="E53" s="232">
        <f>SUM(H17)</f>
        <v>33</v>
      </c>
      <c r="F53" s="230"/>
      <c r="J53" s="486" t="s">
        <v>1880</v>
      </c>
      <c r="K53" s="486"/>
      <c r="L53" s="486"/>
      <c r="M53" s="486"/>
      <c r="N53" s="231" t="s">
        <v>373</v>
      </c>
      <c r="R53" s="486"/>
      <c r="S53" s="486"/>
      <c r="T53" s="486"/>
      <c r="U53" s="486"/>
      <c r="V53" s="231"/>
      <c r="AC53" s="242" t="s">
        <v>43</v>
      </c>
      <c r="AD53" s="232">
        <f>SUM(AE17)</f>
        <v>583</v>
      </c>
      <c r="AE53" s="232">
        <f>SUM(AF17)</f>
        <v>378</v>
      </c>
      <c r="AF53" s="232">
        <f>SUM(AH17)</f>
        <v>4072</v>
      </c>
      <c r="AG53" s="232">
        <f>SUM(AJ17)</f>
        <v>27</v>
      </c>
      <c r="AH53" s="230"/>
      <c r="AL53" s="487"/>
      <c r="AM53" s="486"/>
      <c r="AN53" s="486"/>
      <c r="AO53" s="486"/>
      <c r="AP53" s="231"/>
      <c r="AT53" s="487"/>
      <c r="AU53" s="486"/>
      <c r="AV53" s="486"/>
      <c r="AW53" s="486"/>
      <c r="AX53" s="231"/>
    </row>
    <row r="54" spans="1:50" x14ac:dyDescent="0.15">
      <c r="A54" s="242" t="s">
        <v>65</v>
      </c>
      <c r="B54" s="231"/>
      <c r="F54" s="230"/>
      <c r="J54" s="486" t="s">
        <v>526</v>
      </c>
      <c r="K54" s="486"/>
      <c r="L54" s="486"/>
      <c r="M54" s="486"/>
      <c r="N54" s="231" t="s">
        <v>373</v>
      </c>
      <c r="R54" s="486"/>
      <c r="S54" s="486"/>
      <c r="T54" s="486"/>
      <c r="U54" s="486"/>
      <c r="V54" s="231"/>
      <c r="AC54" s="242" t="s">
        <v>65</v>
      </c>
      <c r="AD54" s="231"/>
      <c r="AH54" s="230"/>
      <c r="AL54" s="487"/>
      <c r="AM54" s="486"/>
      <c r="AN54" s="486"/>
      <c r="AO54" s="486"/>
      <c r="AP54" s="231"/>
      <c r="AT54" s="487"/>
      <c r="AU54" s="486"/>
      <c r="AV54" s="486"/>
      <c r="AW54" s="486"/>
      <c r="AX54" s="231"/>
    </row>
    <row r="55" spans="1:50" x14ac:dyDescent="0.15">
      <c r="J55" s="486" t="s">
        <v>1024</v>
      </c>
      <c r="K55" s="486"/>
      <c r="L55" s="486"/>
      <c r="M55" s="486"/>
      <c r="N55" s="231" t="s">
        <v>373</v>
      </c>
      <c r="R55" s="487"/>
      <c r="S55" s="486"/>
      <c r="T55" s="486"/>
      <c r="U55" s="486"/>
      <c r="V55" s="231"/>
      <c r="AL55" s="487"/>
      <c r="AM55" s="486"/>
      <c r="AN55" s="486"/>
      <c r="AO55" s="486"/>
      <c r="AP55" s="231"/>
      <c r="AT55" s="487"/>
      <c r="AU55" s="486"/>
      <c r="AV55" s="486"/>
      <c r="AW55" s="486"/>
      <c r="AX55" s="231"/>
    </row>
    <row r="56" spans="1:50" x14ac:dyDescent="0.15">
      <c r="A56" s="227"/>
      <c r="B56" s="230" t="s">
        <v>1</v>
      </c>
      <c r="C56" s="230" t="s">
        <v>4</v>
      </c>
      <c r="D56" s="230" t="s">
        <v>6</v>
      </c>
      <c r="J56" s="486" t="s">
        <v>1161</v>
      </c>
      <c r="K56" s="486"/>
      <c r="L56" s="486"/>
      <c r="M56" s="486"/>
      <c r="N56" s="231" t="s">
        <v>16</v>
      </c>
      <c r="R56" s="487"/>
      <c r="S56" s="486"/>
      <c r="T56" s="486"/>
      <c r="U56" s="486"/>
      <c r="V56" s="231"/>
      <c r="AC56" s="227"/>
      <c r="AD56" s="230" t="s">
        <v>1</v>
      </c>
      <c r="AE56" s="230" t="s">
        <v>4</v>
      </c>
      <c r="AF56" s="230" t="s">
        <v>6</v>
      </c>
      <c r="AL56" s="487"/>
      <c r="AM56" s="486"/>
      <c r="AN56" s="486"/>
      <c r="AO56" s="486"/>
      <c r="AP56" s="231"/>
      <c r="AT56" s="487"/>
      <c r="AU56" s="486"/>
      <c r="AV56" s="486"/>
      <c r="AW56" s="486"/>
      <c r="AX56" s="231"/>
    </row>
    <row r="57" spans="1:50" x14ac:dyDescent="0.15">
      <c r="A57" s="242" t="s">
        <v>56</v>
      </c>
      <c r="B57" s="232">
        <f>SUM(M14:M16,C22:C26,K32:K37,K43:K46)</f>
        <v>460</v>
      </c>
      <c r="C57" s="232">
        <f>SUM(N14:N16,D22:D26,L32:L37,L43:L46)</f>
        <v>2205</v>
      </c>
      <c r="D57" s="232">
        <f>SUM(P14:P16,F22:F26,N32:N37,N43:N46)</f>
        <v>19</v>
      </c>
      <c r="J57" s="486" t="s">
        <v>1162</v>
      </c>
      <c r="K57" s="486"/>
      <c r="L57" s="486"/>
      <c r="M57" s="486"/>
      <c r="N57" s="231" t="s">
        <v>0</v>
      </c>
      <c r="R57" s="487"/>
      <c r="S57" s="486"/>
      <c r="T57" s="486"/>
      <c r="U57" s="486"/>
      <c r="V57" s="231"/>
      <c r="AC57" s="242" t="s">
        <v>56</v>
      </c>
      <c r="AD57" s="232">
        <f>SUM(AO14:AO16,AE22:AE26,AM32:AM37,AM43:AM46)</f>
        <v>421</v>
      </c>
      <c r="AE57" s="232">
        <f>SUM(AP14:AP16,AF22:AF26,AN32:AN37,AN43:AN46)</f>
        <v>2231</v>
      </c>
      <c r="AF57" s="232">
        <f>SUM(AR14:AR16,AH22:AH26,AP32:AP37,AP43:AP46)</f>
        <v>18</v>
      </c>
      <c r="AL57" s="487"/>
      <c r="AM57" s="486"/>
      <c r="AN57" s="486"/>
      <c r="AO57" s="486"/>
      <c r="AP57" s="231"/>
      <c r="AT57" s="487"/>
      <c r="AU57" s="486"/>
      <c r="AV57" s="486"/>
      <c r="AW57" s="486"/>
      <c r="AX57" s="231"/>
    </row>
    <row r="58" spans="1:50" x14ac:dyDescent="0.15">
      <c r="A58" s="242" t="s">
        <v>65</v>
      </c>
      <c r="B58" s="231"/>
      <c r="J58" s="486" t="s">
        <v>2443</v>
      </c>
      <c r="K58" s="486"/>
      <c r="L58" s="486"/>
      <c r="M58" s="486"/>
      <c r="N58" s="231" t="s">
        <v>373</v>
      </c>
      <c r="R58" s="487"/>
      <c r="S58" s="486"/>
      <c r="T58" s="486"/>
      <c r="U58" s="486"/>
      <c r="V58" s="231"/>
      <c r="AC58" s="242" t="s">
        <v>65</v>
      </c>
      <c r="AD58" s="231"/>
      <c r="AL58" s="487"/>
      <c r="AM58" s="486"/>
      <c r="AN58" s="486"/>
      <c r="AO58" s="486"/>
      <c r="AP58" s="231"/>
      <c r="AT58" s="487"/>
      <c r="AU58" s="486"/>
      <c r="AV58" s="486"/>
      <c r="AW58" s="486"/>
      <c r="AX58" s="231"/>
    </row>
    <row r="59" spans="1:50" x14ac:dyDescent="0.15">
      <c r="J59" s="486" t="s">
        <v>1331</v>
      </c>
      <c r="K59" s="486"/>
      <c r="L59" s="486"/>
      <c r="M59" s="486"/>
      <c r="N59" s="231" t="s">
        <v>374</v>
      </c>
      <c r="R59" s="487"/>
      <c r="S59" s="486"/>
      <c r="T59" s="486"/>
      <c r="U59" s="486"/>
      <c r="V59" s="231"/>
      <c r="AL59" s="487"/>
      <c r="AM59" s="486"/>
      <c r="AN59" s="486"/>
      <c r="AO59" s="486"/>
      <c r="AP59" s="231"/>
      <c r="AT59" s="487"/>
      <c r="AU59" s="486"/>
      <c r="AV59" s="486"/>
      <c r="AW59" s="486"/>
      <c r="AX59" s="231"/>
    </row>
    <row r="60" spans="1:50" x14ac:dyDescent="0.15">
      <c r="B60" s="230" t="s">
        <v>40</v>
      </c>
      <c r="C60" s="230" t="s">
        <v>41</v>
      </c>
      <c r="J60" s="226" t="s">
        <v>2444</v>
      </c>
      <c r="N60" s="226" t="s">
        <v>373</v>
      </c>
      <c r="AD60" s="230" t="s">
        <v>40</v>
      </c>
      <c r="AE60" s="230" t="s">
        <v>41</v>
      </c>
    </row>
    <row r="61" spans="1:50" x14ac:dyDescent="0.15">
      <c r="A61" s="242" t="s">
        <v>39</v>
      </c>
      <c r="B61" s="221">
        <f>B57/(B53+B57)</f>
        <v>0.45186640471512768</v>
      </c>
      <c r="C61" s="221">
        <f>B53/(B53+B57)</f>
        <v>0.54813359528487227</v>
      </c>
      <c r="J61" s="226" t="s">
        <v>2445</v>
      </c>
      <c r="N61" s="226" t="s">
        <v>373</v>
      </c>
      <c r="AC61" s="242" t="s">
        <v>39</v>
      </c>
      <c r="AD61" s="221">
        <f>AD57/(AD53+AD57)</f>
        <v>0.41932270916334663</v>
      </c>
      <c r="AE61" s="221">
        <f>AD53/(AD53+AD57)</f>
        <v>0.58067729083665343</v>
      </c>
      <c r="AL61" s="226" t="s">
        <v>61</v>
      </c>
    </row>
    <row r="62" spans="1:50" x14ac:dyDescent="0.15">
      <c r="A62" s="242" t="s">
        <v>64</v>
      </c>
      <c r="B62" s="231"/>
      <c r="C62" s="231"/>
      <c r="J62" s="226" t="s">
        <v>2446</v>
      </c>
      <c r="N62" s="226" t="s">
        <v>373</v>
      </c>
      <c r="AC62" s="242" t="s">
        <v>64</v>
      </c>
      <c r="AD62" s="231"/>
      <c r="AE62" s="231"/>
    </row>
    <row r="63" spans="1:50" x14ac:dyDescent="0.15">
      <c r="J63" s="226" t="s">
        <v>2448</v>
      </c>
      <c r="N63" s="226" t="s">
        <v>2449</v>
      </c>
    </row>
    <row r="65" spans="1:23" x14ac:dyDescent="0.15">
      <c r="J65" s="226" t="s">
        <v>61</v>
      </c>
    </row>
    <row r="73" spans="1:23" x14ac:dyDescent="0.15">
      <c r="A73" s="482" t="s">
        <v>55</v>
      </c>
      <c r="B73" s="482"/>
      <c r="C73" s="482"/>
      <c r="D73" s="482"/>
      <c r="E73" s="482"/>
      <c r="F73" s="482"/>
      <c r="G73" s="482"/>
      <c r="H73" s="482"/>
      <c r="I73" s="482"/>
      <c r="J73" s="482"/>
      <c r="K73" s="482"/>
      <c r="L73" s="482"/>
      <c r="M73" s="482"/>
      <c r="N73" s="482"/>
      <c r="O73" s="482"/>
      <c r="P73" s="482"/>
      <c r="Q73" s="482"/>
      <c r="R73" s="482"/>
      <c r="S73" s="482"/>
      <c r="T73" s="482"/>
      <c r="U73" s="482"/>
      <c r="V73" s="482"/>
      <c r="W73" s="482"/>
    </row>
    <row r="74" spans="1:23" x14ac:dyDescent="0.15">
      <c r="A74" s="228"/>
      <c r="B74" s="228"/>
      <c r="C74" s="228"/>
      <c r="D74" s="228"/>
      <c r="E74" s="228"/>
      <c r="F74" s="228"/>
      <c r="G74" s="228"/>
      <c r="H74" s="228"/>
      <c r="I74" s="228"/>
      <c r="J74" s="228"/>
      <c r="K74" s="228"/>
      <c r="L74" s="228"/>
      <c r="M74" s="228"/>
      <c r="N74" s="228"/>
      <c r="O74" s="228"/>
      <c r="P74" s="228"/>
      <c r="Q74" s="228"/>
      <c r="R74" s="228"/>
      <c r="S74" s="228"/>
      <c r="T74" s="228"/>
      <c r="U74" s="228"/>
      <c r="V74" s="228"/>
      <c r="W74" s="228"/>
    </row>
    <row r="75" spans="1:23" x14ac:dyDescent="0.15">
      <c r="H75" s="488" t="s">
        <v>36</v>
      </c>
      <c r="I75" s="488"/>
      <c r="J75" s="488"/>
      <c r="M75" s="488" t="s">
        <v>37</v>
      </c>
      <c r="N75" s="488"/>
      <c r="O75" s="488"/>
      <c r="S75" s="227" t="s">
        <v>94</v>
      </c>
    </row>
    <row r="76" spans="1:23" x14ac:dyDescent="0.15">
      <c r="H76" s="488" t="s">
        <v>38</v>
      </c>
      <c r="I76" s="488"/>
      <c r="J76" s="488"/>
      <c r="M76" s="229" t="s">
        <v>75</v>
      </c>
      <c r="S76" s="222" t="s">
        <v>40</v>
      </c>
      <c r="T76" s="222" t="s">
        <v>41</v>
      </c>
    </row>
    <row r="77" spans="1:23" x14ac:dyDescent="0.15">
      <c r="H77" s="488"/>
      <c r="I77" s="488"/>
      <c r="J77" s="488"/>
      <c r="S77" s="221" t="e">
        <f>(M87+C97+K108+K117)/(M87+C97+K108+C87)</f>
        <v>#DIV/0!</v>
      </c>
      <c r="T77" s="221" t="e">
        <f>C87/(C87+M87+C97+K108+K117)</f>
        <v>#DIV/0!</v>
      </c>
    </row>
    <row r="80" spans="1:23" x14ac:dyDescent="0.15">
      <c r="A80" s="482" t="s">
        <v>38</v>
      </c>
      <c r="B80" s="482"/>
      <c r="C80" s="482"/>
      <c r="D80" s="482"/>
      <c r="E80" s="482"/>
      <c r="F80" s="482"/>
      <c r="G80" s="482"/>
      <c r="H80" s="482"/>
      <c r="I80" s="482"/>
      <c r="J80" s="482"/>
      <c r="K80" s="482"/>
      <c r="L80" s="482"/>
      <c r="M80" s="482"/>
      <c r="N80" s="482"/>
      <c r="O80" s="482"/>
      <c r="P80" s="482"/>
      <c r="Q80" s="482"/>
      <c r="R80" s="482"/>
      <c r="S80" s="482"/>
      <c r="T80" s="482"/>
      <c r="U80" s="482"/>
      <c r="V80" s="482"/>
      <c r="W80" s="482"/>
    </row>
    <row r="82" spans="1:27" x14ac:dyDescent="0.15">
      <c r="C82" s="482" t="s">
        <v>48</v>
      </c>
      <c r="D82" s="482"/>
      <c r="E82" s="482"/>
      <c r="F82" s="482"/>
      <c r="G82" s="482"/>
      <c r="H82" s="482"/>
      <c r="I82" s="482"/>
      <c r="L82" s="482" t="s">
        <v>49</v>
      </c>
      <c r="M82" s="484"/>
      <c r="N82" s="484"/>
      <c r="O82" s="484"/>
      <c r="P82" s="484"/>
      <c r="R82" s="482" t="s">
        <v>50</v>
      </c>
      <c r="S82" s="482"/>
      <c r="T82" s="482"/>
      <c r="V82" s="482" t="s">
        <v>51</v>
      </c>
      <c r="W82" s="482"/>
    </row>
    <row r="83" spans="1:27" x14ac:dyDescent="0.15">
      <c r="A83" s="230" t="s">
        <v>0</v>
      </c>
      <c r="B83" s="230" t="s">
        <v>66</v>
      </c>
      <c r="C83" s="230" t="s">
        <v>1</v>
      </c>
      <c r="D83" s="230" t="s">
        <v>2</v>
      </c>
      <c r="E83" s="230" t="s">
        <v>3</v>
      </c>
      <c r="F83" s="230" t="s">
        <v>4</v>
      </c>
      <c r="G83" s="230" t="s">
        <v>5</v>
      </c>
      <c r="H83" s="230" t="s">
        <v>6</v>
      </c>
      <c r="I83" s="230" t="s">
        <v>7</v>
      </c>
      <c r="J83" s="230" t="s">
        <v>8</v>
      </c>
      <c r="K83" s="230" t="s">
        <v>9</v>
      </c>
      <c r="M83" s="230" t="s">
        <v>10</v>
      </c>
      <c r="N83" s="230" t="s">
        <v>11</v>
      </c>
      <c r="O83" s="230" t="s">
        <v>12</v>
      </c>
      <c r="P83" s="230" t="s">
        <v>6</v>
      </c>
      <c r="Q83" s="230" t="s">
        <v>13</v>
      </c>
      <c r="R83" s="230"/>
      <c r="S83" s="230" t="s">
        <v>47</v>
      </c>
      <c r="T83" s="230" t="s">
        <v>45</v>
      </c>
      <c r="U83" s="230" t="s">
        <v>46</v>
      </c>
      <c r="V83" s="230"/>
      <c r="W83" s="230" t="s">
        <v>14</v>
      </c>
      <c r="X83" s="230" t="s">
        <v>63</v>
      </c>
      <c r="Y83" s="230"/>
      <c r="Z83" s="230"/>
    </row>
    <row r="84" spans="1:27" x14ac:dyDescent="0.15">
      <c r="A84" s="242" t="s">
        <v>858</v>
      </c>
      <c r="B84" s="232"/>
      <c r="C84" s="232"/>
      <c r="D84" s="232"/>
      <c r="E84" s="221" t="e">
        <f>D84/C84</f>
        <v>#DIV/0!</v>
      </c>
      <c r="F84" s="232"/>
      <c r="G84" s="233" t="e">
        <f>F84/C84</f>
        <v>#DIV/0!</v>
      </c>
      <c r="H84" s="232"/>
      <c r="I84" s="221" t="e">
        <f>H84/C84</f>
        <v>#DIV/0!</v>
      </c>
      <c r="J84" s="232"/>
      <c r="K84" s="221" t="e">
        <f>J84/C84</f>
        <v>#DIV/0!</v>
      </c>
      <c r="M84" s="232"/>
      <c r="N84" s="232"/>
      <c r="O84" s="232" t="e">
        <f>N84/M84</f>
        <v>#DIV/0!</v>
      </c>
      <c r="P84" s="232"/>
      <c r="Q84" s="221" t="e">
        <f>P84/M84</f>
        <v>#DIV/0!</v>
      </c>
      <c r="R84" s="234"/>
      <c r="S84" s="221">
        <f>(C84+M84)/($C$17+$M$17)</f>
        <v>0</v>
      </c>
      <c r="T84" s="221">
        <f>C84/($C$17)</f>
        <v>0</v>
      </c>
      <c r="U84" s="221">
        <f>M84/($M$17)</f>
        <v>0</v>
      </c>
      <c r="V84" s="235"/>
      <c r="W84" s="232">
        <f>(F84*0.05)+(H84*4)+(J84*-1)+(N84*0.1)+(P84*6)</f>
        <v>0</v>
      </c>
      <c r="X84" s="236">
        <f>((F84*0.05)+(H84*4)+(J84*-1)+(N84*0.1)+(P84*6))*0.4</f>
        <v>0</v>
      </c>
      <c r="Y84" s="234"/>
      <c r="Z84" s="234"/>
    </row>
    <row r="85" spans="1:27" x14ac:dyDescent="0.15">
      <c r="A85" s="231" t="s">
        <v>859</v>
      </c>
      <c r="B85" s="232"/>
      <c r="C85" s="232"/>
      <c r="D85" s="232"/>
      <c r="E85" s="221" t="e">
        <f t="shared" ref="E85:E86" si="77">D85/C85</f>
        <v>#DIV/0!</v>
      </c>
      <c r="F85" s="232"/>
      <c r="G85" s="233" t="e">
        <f>F85/C85</f>
        <v>#DIV/0!</v>
      </c>
      <c r="H85" s="232"/>
      <c r="I85" s="221" t="e">
        <f>H85/C85</f>
        <v>#DIV/0!</v>
      </c>
      <c r="J85" s="232"/>
      <c r="K85" s="221" t="e">
        <f t="shared" ref="K85:K86" si="78">J85/C85</f>
        <v>#DIV/0!</v>
      </c>
      <c r="M85" s="232"/>
      <c r="N85" s="232"/>
      <c r="O85" s="232" t="e">
        <f>N85/M85</f>
        <v>#DIV/0!</v>
      </c>
      <c r="P85" s="232"/>
      <c r="Q85" s="221" t="e">
        <f t="shared" ref="Q85:Q86" si="79">P85/M85</f>
        <v>#DIV/0!</v>
      </c>
      <c r="R85" s="234"/>
      <c r="S85" s="221">
        <f t="shared" ref="S85:S86" si="80">(C85+M85)/($C$17+$M$17)</f>
        <v>0</v>
      </c>
      <c r="T85" s="221">
        <f t="shared" ref="T85:T86" si="81">C85/($C$17)</f>
        <v>0</v>
      </c>
      <c r="U85" s="221">
        <f t="shared" ref="U85:U86" si="82">M85/($M$17)</f>
        <v>0</v>
      </c>
      <c r="V85" s="235"/>
      <c r="W85" s="232">
        <f t="shared" ref="W85:W86" si="83">(F85*0.05)+(H85*4)+(J85*-1)+(N85*0.1)+(P85*6)</f>
        <v>0</v>
      </c>
      <c r="X85" s="236">
        <f t="shared" ref="X85:X86" si="84">((F85*0.05)+(H85*4)+(J85*-1)+(N85*0.1)+(P85*6))*0.4</f>
        <v>0</v>
      </c>
      <c r="Y85" s="234"/>
      <c r="Z85" s="234"/>
    </row>
    <row r="86" spans="1:27" x14ac:dyDescent="0.15">
      <c r="A86" s="231"/>
      <c r="B86" s="232"/>
      <c r="C86" s="232"/>
      <c r="D86" s="232"/>
      <c r="E86" s="221" t="e">
        <f t="shared" si="77"/>
        <v>#DIV/0!</v>
      </c>
      <c r="F86" s="232"/>
      <c r="G86" s="233" t="e">
        <f>F86/C86</f>
        <v>#DIV/0!</v>
      </c>
      <c r="H86" s="232"/>
      <c r="I86" s="221" t="e">
        <f>H86/C86</f>
        <v>#DIV/0!</v>
      </c>
      <c r="J86" s="232"/>
      <c r="K86" s="221" t="e">
        <f t="shared" si="78"/>
        <v>#DIV/0!</v>
      </c>
      <c r="M86" s="232"/>
      <c r="N86" s="232"/>
      <c r="O86" s="232" t="e">
        <f>N86/M86</f>
        <v>#DIV/0!</v>
      </c>
      <c r="P86" s="232"/>
      <c r="Q86" s="221" t="e">
        <f t="shared" si="79"/>
        <v>#DIV/0!</v>
      </c>
      <c r="R86" s="234"/>
      <c r="S86" s="221">
        <f t="shared" si="80"/>
        <v>0</v>
      </c>
      <c r="T86" s="221">
        <f t="shared" si="81"/>
        <v>0</v>
      </c>
      <c r="U86" s="221">
        <f t="shared" si="82"/>
        <v>0</v>
      </c>
      <c r="V86" s="235"/>
      <c r="W86" s="232">
        <f t="shared" si="83"/>
        <v>0</v>
      </c>
      <c r="X86" s="236">
        <f t="shared" si="84"/>
        <v>0</v>
      </c>
      <c r="Y86" s="234"/>
      <c r="Z86" s="234"/>
    </row>
    <row r="87" spans="1:27" x14ac:dyDescent="0.15">
      <c r="A87" s="230" t="s">
        <v>44</v>
      </c>
      <c r="B87" s="230"/>
      <c r="C87" s="230">
        <f>SUM(C84:C86)</f>
        <v>0</v>
      </c>
      <c r="D87" s="230">
        <f>SUM(D84:D86)</f>
        <v>0</v>
      </c>
      <c r="E87" s="230"/>
      <c r="F87" s="230">
        <f t="shared" ref="F87" si="85">SUM(F84:F86)</f>
        <v>0</v>
      </c>
      <c r="G87" s="230"/>
      <c r="H87" s="230">
        <f t="shared" ref="H87" si="86">SUM(H84:H86)</f>
        <v>0</v>
      </c>
      <c r="I87" s="230"/>
      <c r="J87" s="230">
        <f t="shared" ref="J87" si="87">SUM(J84:J86)</f>
        <v>0</v>
      </c>
      <c r="K87" s="230"/>
      <c r="L87" s="227"/>
      <c r="M87" s="230">
        <f>SUM(M84:M86)</f>
        <v>0</v>
      </c>
      <c r="N87" s="230">
        <f>SUM(N84:N86)</f>
        <v>0</v>
      </c>
      <c r="O87" s="230"/>
      <c r="P87" s="230">
        <f>SUM(P84:P86)</f>
        <v>0</v>
      </c>
      <c r="Q87" s="230"/>
      <c r="R87" s="230"/>
      <c r="S87" s="237">
        <f>S84+S85+S86</f>
        <v>0</v>
      </c>
      <c r="T87" s="238" t="e">
        <f>C87/(C87+M87)</f>
        <v>#DIV/0!</v>
      </c>
      <c r="U87" s="238" t="e">
        <f>M87/(M87+C87)</f>
        <v>#DIV/0!</v>
      </c>
      <c r="V87" s="235"/>
      <c r="W87" s="234"/>
      <c r="X87" s="234"/>
      <c r="Y87" s="234"/>
      <c r="Z87" s="234"/>
    </row>
    <row r="88" spans="1:27" x14ac:dyDescent="0.15">
      <c r="B88" s="234"/>
      <c r="C88" s="234"/>
      <c r="D88" s="239"/>
      <c r="E88" s="234"/>
      <c r="F88" s="240"/>
      <c r="G88" s="234"/>
      <c r="H88" s="241"/>
      <c r="I88" s="234"/>
      <c r="J88" s="241"/>
      <c r="K88" s="234"/>
      <c r="L88" s="234"/>
      <c r="M88" s="234"/>
      <c r="N88" s="234"/>
      <c r="O88" s="234"/>
      <c r="P88" s="234"/>
      <c r="Q88" s="234"/>
      <c r="R88" s="234"/>
    </row>
    <row r="89" spans="1:27" x14ac:dyDescent="0.15">
      <c r="B89" s="234"/>
      <c r="C89" s="234"/>
      <c r="D89" s="239"/>
      <c r="E89" s="234"/>
      <c r="F89" s="240"/>
      <c r="G89" s="234"/>
      <c r="H89" s="241"/>
      <c r="I89" s="234"/>
      <c r="J89" s="241"/>
      <c r="K89" s="234"/>
      <c r="L89" s="234"/>
      <c r="M89" s="234"/>
      <c r="N89" s="234"/>
      <c r="O89" s="234"/>
      <c r="P89" s="234"/>
      <c r="Q89" s="234"/>
      <c r="R89" s="234"/>
    </row>
    <row r="90" spans="1:27" x14ac:dyDescent="0.15">
      <c r="A90" s="482" t="s">
        <v>49</v>
      </c>
      <c r="B90" s="482"/>
      <c r="C90" s="482"/>
      <c r="D90" s="482"/>
      <c r="E90" s="482"/>
      <c r="F90" s="482"/>
      <c r="G90" s="482"/>
      <c r="H90" s="482" t="s">
        <v>52</v>
      </c>
      <c r="I90" s="484"/>
      <c r="J90" s="484"/>
      <c r="K90" s="484"/>
      <c r="L90" s="484"/>
      <c r="M90" s="484"/>
      <c r="N90" s="234"/>
      <c r="O90" s="234"/>
      <c r="R90" s="482" t="s">
        <v>50</v>
      </c>
      <c r="S90" s="482"/>
      <c r="T90" s="482"/>
      <c r="V90" s="482" t="s">
        <v>51</v>
      </c>
      <c r="W90" s="482"/>
      <c r="X90" s="228"/>
      <c r="Y90" s="228"/>
      <c r="Z90" s="228"/>
      <c r="AA90" s="228"/>
    </row>
    <row r="91" spans="1:27" x14ac:dyDescent="0.15">
      <c r="A91" s="230" t="s">
        <v>16</v>
      </c>
      <c r="B91" s="230" t="s">
        <v>66</v>
      </c>
      <c r="C91" s="230" t="s">
        <v>1</v>
      </c>
      <c r="D91" s="230" t="s">
        <v>4</v>
      </c>
      <c r="E91" s="230" t="s">
        <v>5</v>
      </c>
      <c r="F91" s="230" t="s">
        <v>6</v>
      </c>
      <c r="G91" s="230" t="s">
        <v>7</v>
      </c>
      <c r="I91" s="230" t="s">
        <v>34</v>
      </c>
      <c r="J91" s="230" t="s">
        <v>17</v>
      </c>
      <c r="K91" s="230" t="s">
        <v>18</v>
      </c>
      <c r="L91" s="230" t="s">
        <v>19</v>
      </c>
      <c r="M91" s="230" t="s">
        <v>20</v>
      </c>
      <c r="N91" s="230" t="s">
        <v>6</v>
      </c>
      <c r="O91" s="230" t="s">
        <v>53</v>
      </c>
      <c r="R91" s="230" t="s">
        <v>16</v>
      </c>
      <c r="S91" s="230" t="s">
        <v>47</v>
      </c>
      <c r="T91" s="230" t="s">
        <v>45</v>
      </c>
      <c r="U91" s="230" t="s">
        <v>46</v>
      </c>
      <c r="W91" s="230" t="s">
        <v>14</v>
      </c>
      <c r="X91" s="230" t="s">
        <v>21</v>
      </c>
      <c r="Y91" s="230"/>
      <c r="Z91" s="230"/>
      <c r="AA91" s="230"/>
    </row>
    <row r="92" spans="1:27" x14ac:dyDescent="0.15">
      <c r="A92" s="231" t="s">
        <v>860</v>
      </c>
      <c r="B92" s="243"/>
      <c r="C92" s="232"/>
      <c r="D92" s="232"/>
      <c r="E92" s="232" t="e">
        <f>D92/C92</f>
        <v>#DIV/0!</v>
      </c>
      <c r="F92" s="232"/>
      <c r="G92" s="221" t="e">
        <f>F92/C92</f>
        <v>#DIV/0!</v>
      </c>
      <c r="I92" s="221" t="e">
        <f>K92/J92</f>
        <v>#DIV/0!</v>
      </c>
      <c r="J92" s="232"/>
      <c r="K92" s="232"/>
      <c r="L92" s="232"/>
      <c r="M92" s="232" t="e">
        <f>L92/K92</f>
        <v>#DIV/0!</v>
      </c>
      <c r="N92" s="232"/>
      <c r="O92" s="221" t="e">
        <f>N92/K92</f>
        <v>#DIV/0!</v>
      </c>
      <c r="R92" s="231" t="s">
        <v>165</v>
      </c>
      <c r="S92" s="221">
        <f>(C92+J92)/($C$27+$J$27+$M$17+$D$17+$K$38+$K$47)</f>
        <v>0</v>
      </c>
      <c r="T92" s="221">
        <f>J92/($J$27+$E$38+$E$47)</f>
        <v>0</v>
      </c>
      <c r="U92" s="221">
        <f>C92/($C$27+$M$17+$K$38+$K$47)</f>
        <v>0</v>
      </c>
      <c r="W92" s="232">
        <f>(D92*0.1)+(F92*6)+(L92*0.1)+(N92*6)</f>
        <v>0</v>
      </c>
      <c r="X92" s="232">
        <f>(D92*0.1)+(F92*6)+(K92*1)+(L92*0.1)+(N92*6)</f>
        <v>0</v>
      </c>
      <c r="Y92" s="234"/>
      <c r="Z92" s="234"/>
      <c r="AA92" s="234"/>
    </row>
    <row r="93" spans="1:27" x14ac:dyDescent="0.15">
      <c r="A93" s="231" t="s">
        <v>861</v>
      </c>
      <c r="B93" s="243"/>
      <c r="C93" s="232"/>
      <c r="D93" s="232"/>
      <c r="E93" s="232" t="e">
        <f>D93/C93</f>
        <v>#DIV/0!</v>
      </c>
      <c r="F93" s="232"/>
      <c r="G93" s="221" t="e">
        <f>F93/C93</f>
        <v>#DIV/0!</v>
      </c>
      <c r="I93" s="221" t="e">
        <f t="shared" ref="I93:I96" si="88">K93/J93</f>
        <v>#DIV/0!</v>
      </c>
      <c r="J93" s="232"/>
      <c r="K93" s="232"/>
      <c r="L93" s="232"/>
      <c r="M93" s="232" t="e">
        <f>L93/K93</f>
        <v>#DIV/0!</v>
      </c>
      <c r="N93" s="232"/>
      <c r="O93" s="221" t="e">
        <f t="shared" ref="O93:O96" si="89">N93/K93</f>
        <v>#DIV/0!</v>
      </c>
      <c r="R93" s="231" t="s">
        <v>166</v>
      </c>
      <c r="S93" s="221">
        <f t="shared" ref="S93:S96" si="90">(C93+J93)/($C$27+$J$27+$M$17+$D$17+$K$38+$K$47)</f>
        <v>0</v>
      </c>
      <c r="T93" s="221">
        <f t="shared" ref="T93:T96" si="91">J93/($J$27+$E$38+$E$47)</f>
        <v>0</v>
      </c>
      <c r="U93" s="221">
        <f t="shared" ref="U93:U96" si="92">C93/($C$27+$M$17+$K$38+$K$47)</f>
        <v>0</v>
      </c>
      <c r="W93" s="232">
        <f t="shared" ref="W93:W96" si="93">(D93*0.1)+(F93*6)+(L93*0.1)+(N93*6)</f>
        <v>0</v>
      </c>
      <c r="X93" s="232">
        <f t="shared" ref="X93:X96" si="94">(D93*0.1)+(F93*6)+(K93*1)+(L93*0.1)+(N93*6)</f>
        <v>0</v>
      </c>
      <c r="Y93" s="234"/>
      <c r="Z93" s="234"/>
      <c r="AA93" s="234"/>
    </row>
    <row r="94" spans="1:27" x14ac:dyDescent="0.15">
      <c r="A94" s="231" t="s">
        <v>862</v>
      </c>
      <c r="B94" s="243"/>
      <c r="C94" s="232"/>
      <c r="D94" s="232"/>
      <c r="E94" s="232" t="e">
        <f>D94/C94</f>
        <v>#DIV/0!</v>
      </c>
      <c r="F94" s="232"/>
      <c r="G94" s="221" t="e">
        <f>F94/C94</f>
        <v>#DIV/0!</v>
      </c>
      <c r="I94" s="221" t="e">
        <f t="shared" si="88"/>
        <v>#DIV/0!</v>
      </c>
      <c r="J94" s="232"/>
      <c r="K94" s="232"/>
      <c r="L94" s="232"/>
      <c r="M94" s="232" t="e">
        <f>L94/K94</f>
        <v>#DIV/0!</v>
      </c>
      <c r="N94" s="232"/>
      <c r="O94" s="221" t="e">
        <f t="shared" si="89"/>
        <v>#DIV/0!</v>
      </c>
      <c r="R94" s="231" t="s">
        <v>167</v>
      </c>
      <c r="S94" s="221">
        <f t="shared" si="90"/>
        <v>0</v>
      </c>
      <c r="T94" s="221">
        <f t="shared" si="91"/>
        <v>0</v>
      </c>
      <c r="U94" s="221">
        <f t="shared" si="92"/>
        <v>0</v>
      </c>
      <c r="W94" s="232">
        <f t="shared" si="93"/>
        <v>0</v>
      </c>
      <c r="X94" s="232">
        <f t="shared" si="94"/>
        <v>0</v>
      </c>
      <c r="Y94" s="234"/>
      <c r="Z94" s="234"/>
      <c r="AA94" s="234"/>
    </row>
    <row r="95" spans="1:27" x14ac:dyDescent="0.15">
      <c r="A95" s="231" t="s">
        <v>1394</v>
      </c>
      <c r="B95" s="243"/>
      <c r="C95" s="232"/>
      <c r="D95" s="232"/>
      <c r="E95" s="232" t="e">
        <f>D95/C95</f>
        <v>#DIV/0!</v>
      </c>
      <c r="F95" s="232"/>
      <c r="G95" s="221" t="e">
        <f>F95/C95</f>
        <v>#DIV/0!</v>
      </c>
      <c r="I95" s="221" t="e">
        <f t="shared" si="88"/>
        <v>#DIV/0!</v>
      </c>
      <c r="J95" s="232"/>
      <c r="K95" s="232"/>
      <c r="L95" s="232"/>
      <c r="M95" s="232" t="e">
        <f>L95/K95</f>
        <v>#DIV/0!</v>
      </c>
      <c r="N95" s="232"/>
      <c r="O95" s="221" t="e">
        <f t="shared" si="89"/>
        <v>#DIV/0!</v>
      </c>
      <c r="R95" s="231" t="s">
        <v>1395</v>
      </c>
      <c r="S95" s="221">
        <f t="shared" si="90"/>
        <v>0</v>
      </c>
      <c r="T95" s="221">
        <f t="shared" si="91"/>
        <v>0</v>
      </c>
      <c r="U95" s="221">
        <f t="shared" si="92"/>
        <v>0</v>
      </c>
      <c r="W95" s="232">
        <f t="shared" si="93"/>
        <v>0</v>
      </c>
      <c r="X95" s="232">
        <f t="shared" si="94"/>
        <v>0</v>
      </c>
      <c r="Y95" s="234"/>
      <c r="Z95" s="234"/>
      <c r="AA95" s="234"/>
    </row>
    <row r="96" spans="1:27" x14ac:dyDescent="0.15">
      <c r="A96" s="231"/>
      <c r="B96" s="243"/>
      <c r="C96" s="232"/>
      <c r="D96" s="232"/>
      <c r="E96" s="232" t="e">
        <f>D96/C96</f>
        <v>#DIV/0!</v>
      </c>
      <c r="F96" s="232"/>
      <c r="G96" s="221" t="e">
        <f>F96/C96</f>
        <v>#DIV/0!</v>
      </c>
      <c r="I96" s="221" t="e">
        <f t="shared" si="88"/>
        <v>#DIV/0!</v>
      </c>
      <c r="J96" s="232"/>
      <c r="K96" s="232"/>
      <c r="L96" s="232"/>
      <c r="M96" s="232" t="e">
        <f>L96/K96</f>
        <v>#DIV/0!</v>
      </c>
      <c r="N96" s="232"/>
      <c r="O96" s="221" t="e">
        <f t="shared" si="89"/>
        <v>#DIV/0!</v>
      </c>
      <c r="R96" s="231"/>
      <c r="S96" s="221">
        <f t="shared" si="90"/>
        <v>0</v>
      </c>
      <c r="T96" s="221">
        <f t="shared" si="91"/>
        <v>0</v>
      </c>
      <c r="U96" s="221">
        <f t="shared" si="92"/>
        <v>0</v>
      </c>
      <c r="W96" s="232">
        <f t="shared" si="93"/>
        <v>0</v>
      </c>
      <c r="X96" s="232">
        <f t="shared" si="94"/>
        <v>0</v>
      </c>
      <c r="Y96" s="234"/>
      <c r="Z96" s="234"/>
      <c r="AA96" s="234"/>
    </row>
    <row r="97" spans="1:26" x14ac:dyDescent="0.15">
      <c r="A97" s="230" t="s">
        <v>44</v>
      </c>
      <c r="B97" s="230"/>
      <c r="C97" s="230">
        <f>SUM(C92:C96)</f>
        <v>0</v>
      </c>
      <c r="D97" s="230">
        <f t="shared" ref="D97" si="95">SUM(D92:D96)</f>
        <v>0</v>
      </c>
      <c r="E97" s="230"/>
      <c r="F97" s="230">
        <f t="shared" ref="F97" si="96">SUM(F92:F96)</f>
        <v>0</v>
      </c>
      <c r="G97" s="230"/>
      <c r="H97" s="230"/>
      <c r="I97" s="230"/>
      <c r="J97" s="230">
        <f>SUM(J92:J96)</f>
        <v>0</v>
      </c>
      <c r="K97" s="230">
        <f t="shared" ref="K97:L97" si="97">SUM(K92:K96)</f>
        <v>0</v>
      </c>
      <c r="L97" s="230">
        <f t="shared" si="97"/>
        <v>0</v>
      </c>
      <c r="M97" s="230"/>
      <c r="N97" s="230">
        <f t="shared" ref="N97" si="98">SUM(N92:N96)</f>
        <v>0</v>
      </c>
      <c r="O97" s="230"/>
    </row>
    <row r="98" spans="1:26" x14ac:dyDescent="0.15">
      <c r="A98" s="230"/>
      <c r="B98" s="234"/>
      <c r="C98" s="234"/>
      <c r="D98" s="234"/>
      <c r="E98" s="234"/>
      <c r="F98" s="234"/>
      <c r="G98" s="234"/>
      <c r="H98" s="230"/>
      <c r="I98" s="234"/>
      <c r="J98" s="234"/>
      <c r="K98" s="234"/>
      <c r="L98" s="234"/>
      <c r="M98" s="234"/>
      <c r="N98" s="234"/>
    </row>
    <row r="99" spans="1:26" x14ac:dyDescent="0.15">
      <c r="B99" s="234"/>
      <c r="C99" s="234"/>
      <c r="D99" s="234"/>
      <c r="E99" s="234"/>
      <c r="F99" s="234"/>
      <c r="G99" s="234"/>
      <c r="H99" s="234"/>
      <c r="I99" s="234"/>
      <c r="J99" s="234"/>
      <c r="K99" s="234"/>
      <c r="L99" s="234"/>
      <c r="M99" s="234"/>
    </row>
    <row r="100" spans="1:26" x14ac:dyDescent="0.15">
      <c r="A100" s="482" t="s">
        <v>52</v>
      </c>
      <c r="B100" s="482"/>
      <c r="C100" s="482"/>
      <c r="D100" s="482"/>
      <c r="E100" s="482"/>
      <c r="F100" s="482"/>
      <c r="G100" s="482"/>
      <c r="H100" s="234"/>
      <c r="I100" s="234"/>
      <c r="J100" s="482" t="s">
        <v>49</v>
      </c>
      <c r="K100" s="482"/>
      <c r="L100" s="482"/>
      <c r="M100" s="482"/>
      <c r="N100" s="482"/>
      <c r="R100" s="482" t="s">
        <v>50</v>
      </c>
      <c r="S100" s="482"/>
      <c r="T100" s="482"/>
      <c r="V100" s="482" t="s">
        <v>51</v>
      </c>
      <c r="W100" s="483"/>
    </row>
    <row r="101" spans="1:26" x14ac:dyDescent="0.15">
      <c r="A101" s="230" t="s">
        <v>25</v>
      </c>
      <c r="B101" s="230" t="s">
        <v>66</v>
      </c>
      <c r="C101" s="230" t="s">
        <v>34</v>
      </c>
      <c r="D101" s="230" t="s">
        <v>17</v>
      </c>
      <c r="E101" s="230" t="s">
        <v>18</v>
      </c>
      <c r="F101" s="230" t="s">
        <v>19</v>
      </c>
      <c r="G101" s="230" t="s">
        <v>20</v>
      </c>
      <c r="H101" s="230" t="s">
        <v>6</v>
      </c>
      <c r="I101" s="230" t="s">
        <v>53</v>
      </c>
      <c r="K101" s="230" t="s">
        <v>10</v>
      </c>
      <c r="L101" s="230" t="s">
        <v>11</v>
      </c>
      <c r="M101" s="230" t="s">
        <v>12</v>
      </c>
      <c r="N101" s="230" t="s">
        <v>26</v>
      </c>
      <c r="O101" s="230" t="s">
        <v>7</v>
      </c>
      <c r="R101" s="230" t="s">
        <v>25</v>
      </c>
      <c r="S101" s="230" t="s">
        <v>47</v>
      </c>
      <c r="T101" s="230" t="s">
        <v>45</v>
      </c>
      <c r="U101" s="230" t="s">
        <v>46</v>
      </c>
      <c r="W101" s="230" t="s">
        <v>14</v>
      </c>
      <c r="X101" s="230" t="s">
        <v>21</v>
      </c>
      <c r="Y101" s="230"/>
      <c r="Z101" s="230"/>
    </row>
    <row r="102" spans="1:26" x14ac:dyDescent="0.15">
      <c r="A102" s="231" t="s">
        <v>863</v>
      </c>
      <c r="B102" s="232"/>
      <c r="C102" s="221" t="e">
        <f>E102/D102</f>
        <v>#DIV/0!</v>
      </c>
      <c r="D102" s="232"/>
      <c r="E102" s="232"/>
      <c r="F102" s="232"/>
      <c r="G102" s="232" t="e">
        <f t="shared" ref="G102:G107" si="99">F102/E102</f>
        <v>#DIV/0!</v>
      </c>
      <c r="H102" s="232"/>
      <c r="I102" s="221" t="e">
        <f>H102/E102</f>
        <v>#DIV/0!</v>
      </c>
      <c r="K102" s="232"/>
      <c r="L102" s="232"/>
      <c r="M102" s="244" t="e">
        <f t="shared" ref="M102:M107" si="100">L102/K102</f>
        <v>#DIV/0!</v>
      </c>
      <c r="N102" s="232">
        <v>0</v>
      </c>
      <c r="O102" s="221" t="e">
        <f>N102/K102</f>
        <v>#DIV/0!</v>
      </c>
      <c r="R102" s="231" t="s">
        <v>168</v>
      </c>
      <c r="S102" s="223">
        <f>(D102+K102)/($C$27+$K$27+$M$17+$D$47+$K$47)</f>
        <v>0</v>
      </c>
      <c r="T102" s="223">
        <f>D102/($D$17)</f>
        <v>0</v>
      </c>
      <c r="U102" s="223">
        <f>K102/($M$17+$C$27+$K$38+$K$47)</f>
        <v>0</v>
      </c>
      <c r="W102" s="232">
        <f>(F102*0.1)+(H102*6)+(L102*0.1)+(N102*6)</f>
        <v>0</v>
      </c>
      <c r="X102" s="232">
        <f>(E102*1)+(F102*0.1)+(H102*6)+(L102*0.1)+(N102*6)</f>
        <v>0</v>
      </c>
      <c r="Y102" s="234"/>
      <c r="Z102" s="234"/>
    </row>
    <row r="103" spans="1:26" x14ac:dyDescent="0.15">
      <c r="A103" s="231" t="s">
        <v>864</v>
      </c>
      <c r="B103" s="232"/>
      <c r="C103" s="221" t="e">
        <f t="shared" ref="C103:C107" si="101">E103/D103</f>
        <v>#DIV/0!</v>
      </c>
      <c r="D103" s="232"/>
      <c r="E103" s="232"/>
      <c r="F103" s="232"/>
      <c r="G103" s="232" t="e">
        <f t="shared" si="99"/>
        <v>#DIV/0!</v>
      </c>
      <c r="H103" s="232"/>
      <c r="I103" s="221" t="e">
        <f t="shared" ref="I103:I107" si="102">H103/E103</f>
        <v>#DIV/0!</v>
      </c>
      <c r="K103" s="232"/>
      <c r="L103" s="232"/>
      <c r="M103" s="244" t="e">
        <f t="shared" si="100"/>
        <v>#DIV/0!</v>
      </c>
      <c r="N103" s="232">
        <v>0</v>
      </c>
      <c r="O103" s="221" t="e">
        <f t="shared" ref="O103:O107" si="103">N103/K103</f>
        <v>#DIV/0!</v>
      </c>
      <c r="R103" s="231" t="s">
        <v>523</v>
      </c>
      <c r="S103" s="223">
        <f t="shared" ref="S103:S107" si="104">(D103+K103)/($C$27+$K$27+$M$17+$D$47+$K$47)</f>
        <v>0</v>
      </c>
      <c r="T103" s="223">
        <f t="shared" ref="T103:T107" si="105">D103/($D$17)</f>
        <v>0</v>
      </c>
      <c r="U103" s="223">
        <f t="shared" ref="U103:U107" si="106">K103/($M$17+$C$27+$K$38+$K$47)</f>
        <v>0</v>
      </c>
      <c r="W103" s="232">
        <f t="shared" ref="W103:W107" si="107">(F103*0.1)+(H103*6)+(L103*0.1)+(N103*6)</f>
        <v>0</v>
      </c>
      <c r="X103" s="232">
        <f t="shared" ref="X103:X107" si="108">(E103*1)+(F103*0.1)+(H103*6)+(L103*0.1)+(N103*6)</f>
        <v>0</v>
      </c>
      <c r="Y103" s="234"/>
      <c r="Z103" s="234"/>
    </row>
    <row r="104" spans="1:26" x14ac:dyDescent="0.15">
      <c r="A104" s="231" t="s">
        <v>865</v>
      </c>
      <c r="B104" s="232"/>
      <c r="C104" s="221" t="e">
        <f t="shared" si="101"/>
        <v>#DIV/0!</v>
      </c>
      <c r="D104" s="232"/>
      <c r="E104" s="232"/>
      <c r="F104" s="232"/>
      <c r="G104" s="232" t="e">
        <f t="shared" si="99"/>
        <v>#DIV/0!</v>
      </c>
      <c r="H104" s="232"/>
      <c r="I104" s="221" t="e">
        <f t="shared" si="102"/>
        <v>#DIV/0!</v>
      </c>
      <c r="K104" s="232"/>
      <c r="L104" s="232"/>
      <c r="M104" s="244" t="e">
        <f t="shared" si="100"/>
        <v>#DIV/0!</v>
      </c>
      <c r="N104" s="232">
        <v>0</v>
      </c>
      <c r="O104" s="221" t="e">
        <f t="shared" si="103"/>
        <v>#DIV/0!</v>
      </c>
      <c r="R104" s="231" t="s">
        <v>169</v>
      </c>
      <c r="S104" s="223">
        <f t="shared" si="104"/>
        <v>0</v>
      </c>
      <c r="T104" s="223">
        <f t="shared" si="105"/>
        <v>0</v>
      </c>
      <c r="U104" s="223">
        <f t="shared" si="106"/>
        <v>0</v>
      </c>
      <c r="W104" s="232">
        <f t="shared" si="107"/>
        <v>0</v>
      </c>
      <c r="X104" s="232">
        <f t="shared" si="108"/>
        <v>0</v>
      </c>
      <c r="Y104" s="234"/>
      <c r="Z104" s="234"/>
    </row>
    <row r="105" spans="1:26" x14ac:dyDescent="0.15">
      <c r="A105" s="231" t="s">
        <v>1068</v>
      </c>
      <c r="B105" s="232"/>
      <c r="C105" s="221" t="e">
        <f t="shared" si="101"/>
        <v>#DIV/0!</v>
      </c>
      <c r="D105" s="232"/>
      <c r="E105" s="232"/>
      <c r="F105" s="232"/>
      <c r="G105" s="232" t="e">
        <f t="shared" si="99"/>
        <v>#DIV/0!</v>
      </c>
      <c r="H105" s="232"/>
      <c r="I105" s="221" t="e">
        <f t="shared" si="102"/>
        <v>#DIV/0!</v>
      </c>
      <c r="K105" s="232"/>
      <c r="L105" s="232"/>
      <c r="M105" s="244" t="e">
        <f t="shared" si="100"/>
        <v>#DIV/0!</v>
      </c>
      <c r="N105" s="232">
        <v>0</v>
      </c>
      <c r="O105" s="221" t="e">
        <f t="shared" si="103"/>
        <v>#DIV/0!</v>
      </c>
      <c r="R105" s="231" t="s">
        <v>1069</v>
      </c>
      <c r="S105" s="223">
        <f t="shared" si="104"/>
        <v>0</v>
      </c>
      <c r="T105" s="223">
        <f t="shared" si="105"/>
        <v>0</v>
      </c>
      <c r="U105" s="223">
        <f t="shared" si="106"/>
        <v>0</v>
      </c>
      <c r="W105" s="232">
        <f t="shared" si="107"/>
        <v>0</v>
      </c>
      <c r="X105" s="232">
        <f t="shared" si="108"/>
        <v>0</v>
      </c>
      <c r="Y105" s="234"/>
      <c r="Z105" s="234"/>
    </row>
    <row r="106" spans="1:26" x14ac:dyDescent="0.15">
      <c r="A106" s="231" t="s">
        <v>866</v>
      </c>
      <c r="B106" s="232"/>
      <c r="C106" s="221" t="e">
        <f t="shared" si="101"/>
        <v>#DIV/0!</v>
      </c>
      <c r="D106" s="232"/>
      <c r="E106" s="232"/>
      <c r="F106" s="232"/>
      <c r="G106" s="232" t="e">
        <f t="shared" si="99"/>
        <v>#DIV/0!</v>
      </c>
      <c r="H106" s="232"/>
      <c r="I106" s="221" t="e">
        <f t="shared" si="102"/>
        <v>#DIV/0!</v>
      </c>
      <c r="K106" s="232"/>
      <c r="L106" s="232"/>
      <c r="M106" s="244" t="e">
        <f t="shared" si="100"/>
        <v>#DIV/0!</v>
      </c>
      <c r="N106" s="232">
        <v>0</v>
      </c>
      <c r="O106" s="221" t="e">
        <f t="shared" si="103"/>
        <v>#DIV/0!</v>
      </c>
      <c r="R106" s="231" t="s">
        <v>524</v>
      </c>
      <c r="S106" s="223">
        <f t="shared" si="104"/>
        <v>0</v>
      </c>
      <c r="T106" s="223">
        <f t="shared" si="105"/>
        <v>0</v>
      </c>
      <c r="U106" s="223">
        <f t="shared" si="106"/>
        <v>0</v>
      </c>
      <c r="W106" s="232">
        <f t="shared" si="107"/>
        <v>0</v>
      </c>
      <c r="X106" s="232">
        <f t="shared" si="108"/>
        <v>0</v>
      </c>
      <c r="Y106" s="234"/>
      <c r="Z106" s="234"/>
    </row>
    <row r="107" spans="1:26" x14ac:dyDescent="0.15">
      <c r="A107" s="231"/>
      <c r="B107" s="232"/>
      <c r="C107" s="221" t="e">
        <f t="shared" si="101"/>
        <v>#DIV/0!</v>
      </c>
      <c r="D107" s="232"/>
      <c r="E107" s="232"/>
      <c r="F107" s="232"/>
      <c r="G107" s="232" t="e">
        <f t="shared" si="99"/>
        <v>#DIV/0!</v>
      </c>
      <c r="H107" s="232"/>
      <c r="I107" s="221" t="e">
        <f t="shared" si="102"/>
        <v>#DIV/0!</v>
      </c>
      <c r="K107" s="232"/>
      <c r="L107" s="232"/>
      <c r="M107" s="244" t="e">
        <f t="shared" si="100"/>
        <v>#DIV/0!</v>
      </c>
      <c r="N107" s="232">
        <v>2</v>
      </c>
      <c r="O107" s="221" t="e">
        <f t="shared" si="103"/>
        <v>#DIV/0!</v>
      </c>
      <c r="R107" s="231"/>
      <c r="S107" s="223">
        <f t="shared" si="104"/>
        <v>0</v>
      </c>
      <c r="T107" s="223">
        <f t="shared" si="105"/>
        <v>0</v>
      </c>
      <c r="U107" s="223">
        <f t="shared" si="106"/>
        <v>0</v>
      </c>
      <c r="W107" s="232">
        <f t="shared" si="107"/>
        <v>12</v>
      </c>
      <c r="X107" s="232">
        <f t="shared" si="108"/>
        <v>12</v>
      </c>
      <c r="Y107" s="234"/>
      <c r="Z107" s="234"/>
    </row>
    <row r="108" spans="1:26" x14ac:dyDescent="0.15">
      <c r="A108" s="230" t="s">
        <v>44</v>
      </c>
      <c r="B108" s="230"/>
      <c r="C108" s="227"/>
      <c r="D108" s="230">
        <f>SUM(D102:D107)</f>
        <v>0</v>
      </c>
      <c r="E108" s="230">
        <f t="shared" ref="E108:F108" si="109">SUM(E102:E107)</f>
        <v>0</v>
      </c>
      <c r="F108" s="230">
        <f t="shared" si="109"/>
        <v>0</v>
      </c>
      <c r="G108" s="230"/>
      <c r="H108" s="230">
        <f t="shared" ref="H108" si="110">SUM(H102:H107)</f>
        <v>0</v>
      </c>
      <c r="I108" s="230"/>
      <c r="J108" s="230"/>
      <c r="K108" s="230">
        <f>SUM(K102:K107)</f>
        <v>0</v>
      </c>
      <c r="L108" s="230">
        <f t="shared" ref="L108" si="111">SUM(L102:L107)</f>
        <v>0</v>
      </c>
      <c r="M108" s="230"/>
      <c r="N108" s="230">
        <f t="shared" ref="N108" si="112">SUM(N102:N107)</f>
        <v>2</v>
      </c>
      <c r="O108" s="230"/>
    </row>
    <row r="109" spans="1:26" x14ac:dyDescent="0.15">
      <c r="A109" s="230"/>
      <c r="C109" s="234"/>
      <c r="D109" s="234"/>
      <c r="E109" s="234"/>
      <c r="F109" s="234"/>
      <c r="G109" s="234"/>
      <c r="H109" s="234"/>
      <c r="I109" s="234"/>
      <c r="J109" s="234"/>
      <c r="K109" s="234"/>
      <c r="L109" s="234"/>
    </row>
    <row r="110" spans="1:26" x14ac:dyDescent="0.15">
      <c r="A110" s="234"/>
      <c r="C110" s="234"/>
      <c r="D110" s="234"/>
      <c r="E110" s="234"/>
      <c r="F110" s="234"/>
      <c r="G110" s="234"/>
      <c r="H110" s="234"/>
      <c r="I110" s="234"/>
      <c r="J110" s="234"/>
      <c r="K110" s="234"/>
      <c r="L110" s="234"/>
    </row>
    <row r="111" spans="1:26" x14ac:dyDescent="0.15">
      <c r="A111" s="482" t="s">
        <v>52</v>
      </c>
      <c r="B111" s="482"/>
      <c r="C111" s="482"/>
      <c r="D111" s="482"/>
      <c r="E111" s="482"/>
      <c r="F111" s="482"/>
      <c r="G111" s="482"/>
      <c r="H111" s="234"/>
      <c r="I111" s="234"/>
      <c r="J111" s="482" t="s">
        <v>49</v>
      </c>
      <c r="K111" s="482"/>
      <c r="L111" s="482"/>
      <c r="M111" s="482"/>
      <c r="N111" s="482"/>
      <c r="R111" s="482" t="s">
        <v>50</v>
      </c>
      <c r="S111" s="482"/>
      <c r="T111" s="482"/>
      <c r="V111" s="482" t="s">
        <v>51</v>
      </c>
      <c r="W111" s="483"/>
    </row>
    <row r="112" spans="1:26" x14ac:dyDescent="0.15">
      <c r="A112" s="230" t="s">
        <v>31</v>
      </c>
      <c r="B112" s="230" t="s">
        <v>66</v>
      </c>
      <c r="C112" s="230" t="s">
        <v>34</v>
      </c>
      <c r="D112" s="230" t="s">
        <v>17</v>
      </c>
      <c r="E112" s="230" t="s">
        <v>18</v>
      </c>
      <c r="F112" s="230" t="s">
        <v>19</v>
      </c>
      <c r="G112" s="230" t="s">
        <v>20</v>
      </c>
      <c r="H112" s="230" t="s">
        <v>6</v>
      </c>
      <c r="I112" s="230" t="s">
        <v>53</v>
      </c>
      <c r="K112" s="230" t="s">
        <v>10</v>
      </c>
      <c r="L112" s="230" t="s">
        <v>11</v>
      </c>
      <c r="M112" s="230" t="s">
        <v>12</v>
      </c>
      <c r="N112" s="230" t="s">
        <v>54</v>
      </c>
      <c r="O112" s="230" t="s">
        <v>7</v>
      </c>
      <c r="R112" s="230" t="s">
        <v>31</v>
      </c>
      <c r="S112" s="230" t="s">
        <v>47</v>
      </c>
      <c r="T112" s="230" t="s">
        <v>45</v>
      </c>
      <c r="U112" s="230" t="s">
        <v>46</v>
      </c>
      <c r="W112" s="230" t="s">
        <v>14</v>
      </c>
      <c r="X112" s="230" t="s">
        <v>21</v>
      </c>
      <c r="Y112" s="230"/>
      <c r="Z112" s="230"/>
    </row>
    <row r="113" spans="1:26" x14ac:dyDescent="0.15">
      <c r="A113" s="242" t="s">
        <v>867</v>
      </c>
      <c r="B113" s="232"/>
      <c r="C113" s="221" t="e">
        <f>E113/D113</f>
        <v>#DIV/0!</v>
      </c>
      <c r="D113" s="232"/>
      <c r="E113" s="232"/>
      <c r="F113" s="232"/>
      <c r="G113" s="232" t="e">
        <f>F113/E113</f>
        <v>#DIV/0!</v>
      </c>
      <c r="H113" s="232"/>
      <c r="I113" s="221" t="e">
        <f>H113/E113</f>
        <v>#DIV/0!</v>
      </c>
      <c r="K113" s="232">
        <v>0</v>
      </c>
      <c r="L113" s="232">
        <v>0</v>
      </c>
      <c r="M113" s="232" t="e">
        <f>L113/K113</f>
        <v>#DIV/0!</v>
      </c>
      <c r="N113" s="232">
        <v>0</v>
      </c>
      <c r="O113" s="221" t="e">
        <f>N113/K113</f>
        <v>#DIV/0!</v>
      </c>
      <c r="R113" s="231" t="s">
        <v>525</v>
      </c>
      <c r="S113" s="223">
        <f>(D113+K113)/($D$47+$K$47+$D$38+$K$38+$J$27+$C$27+$M$17)</f>
        <v>0</v>
      </c>
      <c r="T113" s="223">
        <f>D113/($D$47+$D$38+$J$27)</f>
        <v>0</v>
      </c>
      <c r="U113" s="223">
        <f>K113/($K$47+$K$38+$C$27+$M$17)</f>
        <v>0</v>
      </c>
      <c r="W113" s="232">
        <f>(F113*0.1)+(H113*6)+(L113*0.1)+(N113*6)</f>
        <v>0</v>
      </c>
      <c r="X113" s="232">
        <f>(E113*1)+(F113*0.1)+(H113*6)+(L113*0.1)+(N113*6)</f>
        <v>0</v>
      </c>
      <c r="Y113" s="234"/>
      <c r="Z113" s="234"/>
    </row>
    <row r="114" spans="1:26" x14ac:dyDescent="0.15">
      <c r="A114" s="242" t="s">
        <v>1070</v>
      </c>
      <c r="B114" s="232"/>
      <c r="C114" s="221" t="e">
        <f t="shared" ref="C114:C116" si="113">E114/D114</f>
        <v>#DIV/0!</v>
      </c>
      <c r="D114" s="232"/>
      <c r="E114" s="232"/>
      <c r="F114" s="232"/>
      <c r="G114" s="232" t="e">
        <f>F114/E114</f>
        <v>#DIV/0!</v>
      </c>
      <c r="H114" s="232"/>
      <c r="I114" s="221" t="e">
        <f t="shared" ref="I114:I116" si="114">H114/E114</f>
        <v>#DIV/0!</v>
      </c>
      <c r="K114" s="232">
        <v>0</v>
      </c>
      <c r="L114" s="232">
        <v>0</v>
      </c>
      <c r="M114" s="232" t="e">
        <f t="shared" ref="M114:M116" si="115">L114/K114</f>
        <v>#DIV/0!</v>
      </c>
      <c r="N114" s="232">
        <v>0</v>
      </c>
      <c r="O114" s="221" t="e">
        <f t="shared" ref="O114:O116" si="116">N114/K114</f>
        <v>#DIV/0!</v>
      </c>
      <c r="R114" s="231" t="s">
        <v>1071</v>
      </c>
      <c r="S114" s="223">
        <f t="shared" ref="S114:S116" si="117">(D114+K114)/($D$47+$K$47+$D$38+$K$38+$J$27+$C$27+$M$17)</f>
        <v>0</v>
      </c>
      <c r="T114" s="223">
        <f t="shared" ref="T114:T116" si="118">D114/($D$47+$D$38+$J$27)</f>
        <v>0</v>
      </c>
      <c r="U114" s="223">
        <f t="shared" ref="U114:U116" si="119">K114/($K$47+$K$38+$C$27+$M$17)</f>
        <v>0</v>
      </c>
      <c r="W114" s="232">
        <f t="shared" ref="W114:W116" si="120">(F114*0.1)+(H114*6)+(L114*0.1)+(N114*6)</f>
        <v>0</v>
      </c>
      <c r="X114" s="232">
        <f t="shared" ref="X114:X116" si="121">(E114*1)+(F114*0.1)+(H114*6)+(L114*0.1)+(N114*6)</f>
        <v>0</v>
      </c>
      <c r="Y114" s="234"/>
      <c r="Z114" s="234"/>
    </row>
    <row r="115" spans="1:26" x14ac:dyDescent="0.15">
      <c r="A115" s="231" t="s">
        <v>1393</v>
      </c>
      <c r="B115" s="232"/>
      <c r="C115" s="221" t="e">
        <f t="shared" si="113"/>
        <v>#DIV/0!</v>
      </c>
      <c r="D115" s="232"/>
      <c r="E115" s="232"/>
      <c r="F115" s="232"/>
      <c r="G115" s="232" t="e">
        <f>F115/E115</f>
        <v>#DIV/0!</v>
      </c>
      <c r="H115" s="232"/>
      <c r="I115" s="221" t="e">
        <f t="shared" si="114"/>
        <v>#DIV/0!</v>
      </c>
      <c r="K115" s="232">
        <v>0</v>
      </c>
      <c r="L115" s="232">
        <v>0</v>
      </c>
      <c r="M115" s="232" t="e">
        <f t="shared" si="115"/>
        <v>#DIV/0!</v>
      </c>
      <c r="N115" s="232">
        <v>0</v>
      </c>
      <c r="O115" s="221" t="e">
        <f t="shared" si="116"/>
        <v>#DIV/0!</v>
      </c>
      <c r="R115" s="231" t="s">
        <v>171</v>
      </c>
      <c r="S115" s="223">
        <f t="shared" si="117"/>
        <v>0</v>
      </c>
      <c r="T115" s="223">
        <f t="shared" si="118"/>
        <v>0</v>
      </c>
      <c r="U115" s="223">
        <f t="shared" si="119"/>
        <v>0</v>
      </c>
      <c r="W115" s="232">
        <f t="shared" si="120"/>
        <v>0</v>
      </c>
      <c r="X115" s="232">
        <f t="shared" si="121"/>
        <v>0</v>
      </c>
      <c r="Y115" s="234"/>
      <c r="Z115" s="234"/>
    </row>
    <row r="116" spans="1:26" x14ac:dyDescent="0.15">
      <c r="A116" s="231"/>
      <c r="B116" s="232"/>
      <c r="C116" s="221" t="e">
        <f t="shared" si="113"/>
        <v>#DIV/0!</v>
      </c>
      <c r="D116" s="232"/>
      <c r="E116" s="232"/>
      <c r="F116" s="232"/>
      <c r="G116" s="232" t="e">
        <f>F116/E116</f>
        <v>#DIV/0!</v>
      </c>
      <c r="H116" s="232"/>
      <c r="I116" s="221" t="e">
        <f t="shared" si="114"/>
        <v>#DIV/0!</v>
      </c>
      <c r="K116" s="232">
        <v>0</v>
      </c>
      <c r="L116" s="232">
        <v>0</v>
      </c>
      <c r="M116" s="232" t="e">
        <f t="shared" si="115"/>
        <v>#DIV/0!</v>
      </c>
      <c r="N116" s="232">
        <v>0</v>
      </c>
      <c r="O116" s="221" t="e">
        <f t="shared" si="116"/>
        <v>#DIV/0!</v>
      </c>
      <c r="R116" s="231"/>
      <c r="S116" s="223">
        <f t="shared" si="117"/>
        <v>0</v>
      </c>
      <c r="T116" s="223">
        <f t="shared" si="118"/>
        <v>0</v>
      </c>
      <c r="U116" s="223">
        <f t="shared" si="119"/>
        <v>0</v>
      </c>
      <c r="W116" s="232">
        <f t="shared" si="120"/>
        <v>0</v>
      </c>
      <c r="X116" s="232">
        <f t="shared" si="121"/>
        <v>0</v>
      </c>
      <c r="Y116" s="234"/>
      <c r="Z116" s="234"/>
    </row>
    <row r="117" spans="1:26" x14ac:dyDescent="0.15">
      <c r="A117" s="230" t="s">
        <v>44</v>
      </c>
      <c r="B117" s="230"/>
      <c r="C117" s="227"/>
      <c r="D117" s="230">
        <f>SUM(D113:D116)</f>
        <v>0</v>
      </c>
      <c r="E117" s="230">
        <f t="shared" ref="E117:F117" si="122">SUM(E113:E116)</f>
        <v>0</v>
      </c>
      <c r="F117" s="230">
        <f t="shared" si="122"/>
        <v>0</v>
      </c>
      <c r="G117" s="230"/>
      <c r="H117" s="230">
        <f t="shared" ref="H117" si="123">SUM(H113:H116)</f>
        <v>0</v>
      </c>
      <c r="I117" s="230"/>
      <c r="J117" s="230"/>
      <c r="K117" s="230">
        <f>SUM(K113:K116)</f>
        <v>0</v>
      </c>
      <c r="L117" s="230">
        <f t="shared" ref="L117" si="124">SUM(L113:L116)</f>
        <v>0</v>
      </c>
      <c r="M117" s="230"/>
      <c r="N117" s="230">
        <f t="shared" ref="N117" si="125">SUM(N113:N116)</f>
        <v>0</v>
      </c>
      <c r="O117" s="227"/>
      <c r="Q117" s="235"/>
      <c r="S117" s="235"/>
      <c r="U117" s="234"/>
      <c r="V117" s="234"/>
    </row>
    <row r="118" spans="1:26" x14ac:dyDescent="0.15">
      <c r="H118" s="239"/>
      <c r="I118" s="234"/>
      <c r="J118" s="234"/>
      <c r="P118" s="235"/>
      <c r="Q118" s="235"/>
      <c r="R118" s="235"/>
      <c r="T118" s="234"/>
      <c r="U118" s="234"/>
    </row>
    <row r="119" spans="1:26" x14ac:dyDescent="0.15">
      <c r="H119" s="239"/>
      <c r="I119" s="234"/>
      <c r="J119" s="234"/>
      <c r="P119" s="235"/>
      <c r="Q119" s="235"/>
      <c r="R119" s="235"/>
      <c r="T119" s="234"/>
      <c r="U119" s="234"/>
    </row>
    <row r="120" spans="1:26" x14ac:dyDescent="0.15">
      <c r="A120" s="482" t="s">
        <v>57</v>
      </c>
      <c r="B120" s="482"/>
      <c r="C120" s="482"/>
      <c r="D120" s="482"/>
      <c r="E120" s="482"/>
      <c r="F120" s="482"/>
      <c r="G120" s="482"/>
      <c r="H120" s="239"/>
      <c r="I120" s="234"/>
      <c r="J120" s="482" t="s">
        <v>58</v>
      </c>
      <c r="K120" s="484"/>
      <c r="L120" s="484"/>
      <c r="M120" s="484"/>
      <c r="N120" s="484"/>
      <c r="P120" s="245"/>
      <c r="Q120" s="235"/>
      <c r="R120" s="482" t="s">
        <v>62</v>
      </c>
      <c r="S120" s="484"/>
      <c r="T120" s="484"/>
      <c r="U120" s="484"/>
      <c r="V120" s="484"/>
    </row>
    <row r="121" spans="1:26" x14ac:dyDescent="0.15">
      <c r="A121" s="227"/>
      <c r="B121" s="230" t="s">
        <v>17</v>
      </c>
      <c r="C121" s="230" t="s">
        <v>42</v>
      </c>
      <c r="D121" s="230" t="s">
        <v>19</v>
      </c>
      <c r="E121" s="230" t="s">
        <v>6</v>
      </c>
      <c r="H121" s="234"/>
      <c r="I121" s="234"/>
      <c r="J121" s="485" t="s">
        <v>59</v>
      </c>
      <c r="K121" s="483"/>
      <c r="L121" s="483"/>
      <c r="M121" s="483"/>
      <c r="N121" s="227" t="s">
        <v>60</v>
      </c>
      <c r="R121" s="485" t="s">
        <v>59</v>
      </c>
      <c r="S121" s="483"/>
      <c r="T121" s="483"/>
      <c r="U121" s="483"/>
      <c r="V121" s="227" t="s">
        <v>60</v>
      </c>
    </row>
    <row r="122" spans="1:26" x14ac:dyDescent="0.15">
      <c r="A122" s="242" t="s">
        <v>33</v>
      </c>
      <c r="B122" s="232">
        <f>SUM(J92:J96,D102:D107,D113:D116)</f>
        <v>0</v>
      </c>
      <c r="C122" s="232">
        <f>SUM(E113:E116,E102:E107,K92:K96)</f>
        <v>0</v>
      </c>
      <c r="D122" s="232">
        <f>SUM(F113:F116,F102:F107,L92:L96)</f>
        <v>0</v>
      </c>
      <c r="E122" s="232">
        <f>SUM(N92:N96,H102:H107,H113:H116)</f>
        <v>0</v>
      </c>
      <c r="H122" s="234"/>
      <c r="I122" s="234"/>
      <c r="J122" s="486" t="s">
        <v>452</v>
      </c>
      <c r="K122" s="486"/>
      <c r="L122" s="486"/>
      <c r="M122" s="486"/>
      <c r="N122" s="231" t="s">
        <v>373</v>
      </c>
      <c r="R122" s="487" t="s">
        <v>1163</v>
      </c>
      <c r="S122" s="486"/>
      <c r="T122" s="486"/>
      <c r="U122" s="486"/>
      <c r="V122" s="231" t="s">
        <v>373</v>
      </c>
    </row>
    <row r="123" spans="1:26" x14ac:dyDescent="0.15">
      <c r="A123" s="242" t="s">
        <v>43</v>
      </c>
      <c r="B123" s="232">
        <f>SUM(C87)</f>
        <v>0</v>
      </c>
      <c r="C123" s="232">
        <f>SUM(D87)</f>
        <v>0</v>
      </c>
      <c r="D123" s="232">
        <f>SUM(F87)</f>
        <v>0</v>
      </c>
      <c r="E123" s="232">
        <f>SUM(H87)</f>
        <v>0</v>
      </c>
      <c r="F123" s="230"/>
      <c r="J123" s="486"/>
      <c r="K123" s="486"/>
      <c r="L123" s="486"/>
      <c r="M123" s="486"/>
      <c r="N123" s="231"/>
      <c r="R123" s="487" t="s">
        <v>1282</v>
      </c>
      <c r="S123" s="486"/>
      <c r="T123" s="486"/>
      <c r="U123" s="486"/>
      <c r="V123" s="231" t="s">
        <v>16</v>
      </c>
    </row>
    <row r="124" spans="1:26" x14ac:dyDescent="0.15">
      <c r="A124" s="242" t="s">
        <v>65</v>
      </c>
      <c r="B124" s="231"/>
      <c r="F124" s="230"/>
      <c r="J124" s="486" t="s">
        <v>526</v>
      </c>
      <c r="K124" s="486"/>
      <c r="L124" s="486"/>
      <c r="M124" s="486"/>
      <c r="N124" s="231" t="s">
        <v>373</v>
      </c>
      <c r="R124" s="487" t="s">
        <v>1283</v>
      </c>
      <c r="S124" s="486"/>
      <c r="T124" s="486"/>
      <c r="U124" s="486"/>
      <c r="V124" s="231" t="s">
        <v>373</v>
      </c>
    </row>
    <row r="125" spans="1:26" x14ac:dyDescent="0.15">
      <c r="J125" s="486" t="s">
        <v>1024</v>
      </c>
      <c r="K125" s="486"/>
      <c r="L125" s="486"/>
      <c r="M125" s="486"/>
      <c r="N125" s="231" t="s">
        <v>373</v>
      </c>
      <c r="R125" s="487"/>
      <c r="S125" s="486"/>
      <c r="T125" s="486"/>
      <c r="U125" s="486"/>
      <c r="V125" s="231"/>
    </row>
    <row r="126" spans="1:26" x14ac:dyDescent="0.15">
      <c r="A126" s="227"/>
      <c r="B126" s="230" t="s">
        <v>1</v>
      </c>
      <c r="C126" s="230" t="s">
        <v>4</v>
      </c>
      <c r="D126" s="230" t="s">
        <v>6</v>
      </c>
      <c r="J126" s="486" t="s">
        <v>1161</v>
      </c>
      <c r="K126" s="486"/>
      <c r="L126" s="486"/>
      <c r="M126" s="486"/>
      <c r="N126" s="231" t="s">
        <v>16</v>
      </c>
      <c r="R126" s="487"/>
      <c r="S126" s="486"/>
      <c r="T126" s="486"/>
      <c r="U126" s="486"/>
      <c r="V126" s="231"/>
    </row>
    <row r="127" spans="1:26" x14ac:dyDescent="0.15">
      <c r="A127" s="242" t="s">
        <v>56</v>
      </c>
      <c r="B127" s="232">
        <f>SUM(M84:M86,C92:C96,K102:K107,K113:K116)</f>
        <v>0</v>
      </c>
      <c r="C127" s="232">
        <f>SUM(N84:N86,D92:D96,L102:L107,L113:L116)</f>
        <v>0</v>
      </c>
      <c r="D127" s="232">
        <f>SUM(P84:P86,F92:F96,N102:N107,N113:N116)</f>
        <v>2</v>
      </c>
      <c r="J127" s="486" t="s">
        <v>1162</v>
      </c>
      <c r="K127" s="486"/>
      <c r="L127" s="486"/>
      <c r="M127" s="486"/>
      <c r="N127" s="231" t="s">
        <v>0</v>
      </c>
      <c r="R127" s="487"/>
      <c r="S127" s="486"/>
      <c r="T127" s="486"/>
      <c r="U127" s="486"/>
      <c r="V127" s="231"/>
    </row>
    <row r="128" spans="1:26" x14ac:dyDescent="0.15">
      <c r="A128" s="242" t="s">
        <v>65</v>
      </c>
      <c r="B128" s="231"/>
      <c r="J128" s="486"/>
      <c r="K128" s="486"/>
      <c r="L128" s="486"/>
      <c r="M128" s="486"/>
      <c r="N128" s="231"/>
      <c r="R128" s="487"/>
      <c r="S128" s="486"/>
      <c r="T128" s="486"/>
      <c r="U128" s="486"/>
      <c r="V128" s="231"/>
    </row>
    <row r="129" spans="1:23" x14ac:dyDescent="0.15">
      <c r="J129" s="486" t="s">
        <v>1331</v>
      </c>
      <c r="K129" s="486"/>
      <c r="L129" s="486"/>
      <c r="M129" s="486"/>
      <c r="N129" s="231" t="s">
        <v>374</v>
      </c>
      <c r="R129" s="487"/>
      <c r="S129" s="486"/>
      <c r="T129" s="486"/>
      <c r="U129" s="486"/>
      <c r="V129" s="231"/>
    </row>
    <row r="130" spans="1:23" x14ac:dyDescent="0.15">
      <c r="B130" s="230" t="s">
        <v>40</v>
      </c>
      <c r="C130" s="230" t="s">
        <v>41</v>
      </c>
    </row>
    <row r="131" spans="1:23" x14ac:dyDescent="0.15">
      <c r="A131" s="242" t="s">
        <v>39</v>
      </c>
      <c r="B131" s="221" t="e">
        <f>B127/(B123+B127)</f>
        <v>#DIV/0!</v>
      </c>
      <c r="C131" s="221" t="e">
        <f>B123/(B123+B127)</f>
        <v>#DIV/0!</v>
      </c>
      <c r="J131" s="226" t="s">
        <v>61</v>
      </c>
    </row>
    <row r="132" spans="1:23" x14ac:dyDescent="0.15">
      <c r="A132" s="242" t="s">
        <v>64</v>
      </c>
      <c r="B132" s="231"/>
      <c r="C132" s="231"/>
    </row>
    <row r="141" spans="1:23" x14ac:dyDescent="0.15">
      <c r="A141" s="482" t="s">
        <v>93</v>
      </c>
      <c r="B141" s="482"/>
      <c r="C141" s="482"/>
      <c r="D141" s="482"/>
      <c r="E141" s="482"/>
      <c r="F141" s="482"/>
      <c r="G141" s="482"/>
      <c r="H141" s="482"/>
      <c r="I141" s="482"/>
      <c r="J141" s="482"/>
      <c r="K141" s="482"/>
      <c r="L141" s="482"/>
      <c r="M141" s="482"/>
      <c r="N141" s="482"/>
      <c r="O141" s="482"/>
      <c r="P141" s="482"/>
      <c r="Q141" s="482"/>
      <c r="R141" s="482"/>
      <c r="S141" s="482"/>
      <c r="T141" s="482"/>
      <c r="U141" s="482"/>
      <c r="V141" s="482"/>
      <c r="W141" s="482"/>
    </row>
    <row r="142" spans="1:23" x14ac:dyDescent="0.15">
      <c r="A142" s="228"/>
      <c r="B142" s="228"/>
      <c r="C142" s="228"/>
      <c r="D142" s="228"/>
      <c r="E142" s="228"/>
      <c r="F142" s="228"/>
      <c r="G142" s="228"/>
      <c r="H142" s="228"/>
      <c r="I142" s="228"/>
      <c r="J142" s="228"/>
      <c r="K142" s="228"/>
      <c r="L142" s="228"/>
      <c r="M142" s="228"/>
      <c r="N142" s="228"/>
      <c r="O142" s="228"/>
      <c r="P142" s="228"/>
      <c r="Q142" s="228"/>
      <c r="R142" s="228"/>
      <c r="S142" s="228"/>
      <c r="T142" s="228"/>
      <c r="U142" s="228"/>
      <c r="V142" s="228"/>
      <c r="W142" s="228"/>
    </row>
    <row r="143" spans="1:23" x14ac:dyDescent="0.15">
      <c r="H143" s="488" t="s">
        <v>36</v>
      </c>
      <c r="I143" s="483"/>
      <c r="J143" s="483"/>
      <c r="M143" s="488" t="s">
        <v>37</v>
      </c>
      <c r="N143" s="488"/>
      <c r="O143" s="488"/>
    </row>
    <row r="144" spans="1:23" x14ac:dyDescent="0.15">
      <c r="H144" s="488" t="s">
        <v>38</v>
      </c>
      <c r="I144" s="488"/>
      <c r="J144" s="488"/>
    </row>
    <row r="145" spans="1:20" x14ac:dyDescent="0.15">
      <c r="H145" s="488"/>
      <c r="I145" s="483"/>
      <c r="J145" s="483"/>
    </row>
    <row r="146" spans="1:20" x14ac:dyDescent="0.15">
      <c r="H146" s="488"/>
      <c r="I146" s="483"/>
      <c r="J146" s="483"/>
    </row>
    <row r="147" spans="1:20" x14ac:dyDescent="0.15">
      <c r="D147" s="227" t="s">
        <v>83</v>
      </c>
      <c r="P147" s="227" t="s">
        <v>84</v>
      </c>
    </row>
    <row r="148" spans="1:20" x14ac:dyDescent="0.15">
      <c r="A148" s="230" t="s">
        <v>90</v>
      </c>
      <c r="P148" s="227" t="s">
        <v>90</v>
      </c>
      <c r="S148" s="230" t="s">
        <v>92</v>
      </c>
    </row>
    <row r="149" spans="1:20" x14ac:dyDescent="0.15">
      <c r="A149" s="242" t="s">
        <v>79</v>
      </c>
      <c r="B149" s="217" t="s">
        <v>89</v>
      </c>
      <c r="C149" s="217" t="s">
        <v>2</v>
      </c>
      <c r="D149" s="217" t="s">
        <v>3</v>
      </c>
      <c r="E149" s="217" t="s">
        <v>19</v>
      </c>
      <c r="F149" s="217" t="s">
        <v>6</v>
      </c>
      <c r="G149" s="217" t="s">
        <v>76</v>
      </c>
      <c r="H149" s="217" t="s">
        <v>10</v>
      </c>
      <c r="I149" s="217" t="s">
        <v>19</v>
      </c>
      <c r="J149" s="217" t="s">
        <v>77</v>
      </c>
      <c r="K149" s="217" t="s">
        <v>6</v>
      </c>
      <c r="L149" s="217" t="s">
        <v>14</v>
      </c>
      <c r="O149" s="217" t="s">
        <v>85</v>
      </c>
      <c r="P149" s="217" t="s">
        <v>86</v>
      </c>
      <c r="Q149" s="217" t="s">
        <v>87</v>
      </c>
      <c r="S149" s="222" t="s">
        <v>40</v>
      </c>
      <c r="T149" s="222" t="s">
        <v>41</v>
      </c>
    </row>
    <row r="150" spans="1:20" x14ac:dyDescent="0.15">
      <c r="A150" s="231" t="s">
        <v>44</v>
      </c>
      <c r="B150" s="243">
        <f>AVERAGE(B160,B170)</f>
        <v>599.5</v>
      </c>
      <c r="C150" s="243">
        <f>AVERAGE(C160,C170)</f>
        <v>393</v>
      </c>
      <c r="D150" s="220">
        <f>C150/B150</f>
        <v>0.65554628857381148</v>
      </c>
      <c r="E150" s="243">
        <f>AVERAGE(E160,E170)</f>
        <v>4391</v>
      </c>
      <c r="F150" s="243">
        <f t="shared" ref="F150:I150" si="126">AVERAGE(F160,F170)</f>
        <v>34</v>
      </c>
      <c r="G150" s="243">
        <f t="shared" si="126"/>
        <v>14.5</v>
      </c>
      <c r="H150" s="243">
        <f t="shared" si="126"/>
        <v>55.5</v>
      </c>
      <c r="I150" s="243">
        <f t="shared" si="126"/>
        <v>163</v>
      </c>
      <c r="J150" s="246">
        <f>I150/H150</f>
        <v>2.9369369369369371</v>
      </c>
      <c r="K150" s="243">
        <f>AVERAGE(K160,K170)</f>
        <v>1</v>
      </c>
      <c r="L150" s="232">
        <f>((E150*0.05)+(F150*4)+(G150*-1)+(I150*0.1)+(K150*6))</f>
        <v>363.35</v>
      </c>
      <c r="O150" s="220">
        <f>(B150+H150)/(B152+F152+B154+F154+B156+F156+B150+H150)</f>
        <v>0.39926851569643401</v>
      </c>
      <c r="P150" s="221">
        <f>B150/(B150+F152+F154+F156)</f>
        <v>0.5039932744850778</v>
      </c>
      <c r="Q150" s="221">
        <f>H150/(H150+B152+B154+B156)</f>
        <v>0.12305986696230599</v>
      </c>
      <c r="S150" s="221">
        <f>(H150+B152+B154+B156)/(H150+B152+B154+B156+B150)</f>
        <v>0.4293193717277487</v>
      </c>
      <c r="T150" s="221">
        <f>B150/(B150+H150+B152+B154+B156)</f>
        <v>0.5706806282722513</v>
      </c>
    </row>
    <row r="151" spans="1:20" x14ac:dyDescent="0.15">
      <c r="A151" s="242" t="s">
        <v>80</v>
      </c>
      <c r="B151" s="217" t="s">
        <v>10</v>
      </c>
      <c r="C151" s="217" t="s">
        <v>19</v>
      </c>
      <c r="D151" s="217" t="s">
        <v>77</v>
      </c>
      <c r="E151" s="217" t="s">
        <v>6</v>
      </c>
      <c r="F151" s="217" t="s">
        <v>17</v>
      </c>
      <c r="G151" s="217" t="s">
        <v>18</v>
      </c>
      <c r="H151" s="217" t="s">
        <v>19</v>
      </c>
      <c r="I151" s="217" t="s">
        <v>78</v>
      </c>
      <c r="J151" s="217" t="s">
        <v>6</v>
      </c>
      <c r="K151" s="217" t="s">
        <v>14</v>
      </c>
      <c r="L151" s="243" t="s">
        <v>91</v>
      </c>
      <c r="O151" s="222" t="s">
        <v>85</v>
      </c>
      <c r="P151" s="222" t="s">
        <v>87</v>
      </c>
      <c r="Q151" s="222" t="s">
        <v>88</v>
      </c>
    </row>
    <row r="152" spans="1:20" x14ac:dyDescent="0.15">
      <c r="A152" s="231" t="s">
        <v>44</v>
      </c>
      <c r="B152" s="243">
        <f>AVERAGE(B162,B172)</f>
        <v>383.5</v>
      </c>
      <c r="C152" s="243">
        <f>AVERAGE(C162,C172)</f>
        <v>1969</v>
      </c>
      <c r="D152" s="246">
        <f>C152/B152</f>
        <v>5.1342894393741849</v>
      </c>
      <c r="E152" s="243">
        <f>AVERAGE(E162,E172)</f>
        <v>18</v>
      </c>
      <c r="F152" s="243">
        <f t="shared" ref="F152:H152" si="127">AVERAGE(F162,F172)</f>
        <v>101.5</v>
      </c>
      <c r="G152" s="243">
        <f t="shared" si="127"/>
        <v>77</v>
      </c>
      <c r="H152" s="243">
        <f t="shared" si="127"/>
        <v>589.5</v>
      </c>
      <c r="I152" s="246">
        <f>H152/G152</f>
        <v>7.6558441558441555</v>
      </c>
      <c r="J152" s="243">
        <f>AVERAGE(J162,J172)</f>
        <v>3</v>
      </c>
      <c r="K152" s="232">
        <f>(C152*0.1)+(E152*6)+(H152*0.1)+(J152*6)</f>
        <v>381.84999999999997</v>
      </c>
      <c r="L152" s="232">
        <f>(C152*0.1)+(E152*6)+(G152*1)+(H152*0.1)+(J152*6)</f>
        <v>458.84999999999997</v>
      </c>
      <c r="O152" s="220">
        <f>(B152+F152)/(B152+F152+B154+F154+B156+F156+B150+H150)</f>
        <v>0.29564157269125269</v>
      </c>
      <c r="P152" s="221">
        <f>B152/(H150+B152+B154+B156)</f>
        <v>0.85033259423503327</v>
      </c>
      <c r="Q152" s="221">
        <f>F152/(F152+F154+F156)</f>
        <v>0.17203389830508475</v>
      </c>
    </row>
    <row r="153" spans="1:20" x14ac:dyDescent="0.15">
      <c r="A153" s="242" t="s">
        <v>81</v>
      </c>
      <c r="B153" s="217" t="s">
        <v>10</v>
      </c>
      <c r="C153" s="217" t="s">
        <v>19</v>
      </c>
      <c r="D153" s="217" t="s">
        <v>77</v>
      </c>
      <c r="E153" s="217" t="s">
        <v>6</v>
      </c>
      <c r="F153" s="217" t="s">
        <v>17</v>
      </c>
      <c r="G153" s="217" t="s">
        <v>18</v>
      </c>
      <c r="H153" s="217" t="s">
        <v>19</v>
      </c>
      <c r="I153" s="217" t="s">
        <v>78</v>
      </c>
      <c r="J153" s="217" t="s">
        <v>6</v>
      </c>
      <c r="K153" s="217" t="s">
        <v>14</v>
      </c>
      <c r="L153" s="243" t="s">
        <v>91</v>
      </c>
      <c r="O153" s="222" t="s">
        <v>85</v>
      </c>
      <c r="P153" s="222" t="s">
        <v>87</v>
      </c>
      <c r="Q153" s="222" t="s">
        <v>88</v>
      </c>
    </row>
    <row r="154" spans="1:20" x14ac:dyDescent="0.15">
      <c r="A154" s="231" t="s">
        <v>44</v>
      </c>
      <c r="B154" s="243">
        <f>AVERAGE(B164,B174)</f>
        <v>12</v>
      </c>
      <c r="C154" s="243">
        <f>AVERAGE(C164,C174)</f>
        <v>75.5</v>
      </c>
      <c r="D154" s="243">
        <f>C154/B154</f>
        <v>6.291666666666667</v>
      </c>
      <c r="E154" s="243">
        <f>AVERAGE(E164,E174)</f>
        <v>0</v>
      </c>
      <c r="F154" s="243">
        <f t="shared" ref="F154:H154" si="128">AVERAGE(F164,F174)</f>
        <v>358</v>
      </c>
      <c r="G154" s="243">
        <f t="shared" si="128"/>
        <v>229.5</v>
      </c>
      <c r="H154" s="243">
        <f t="shared" si="128"/>
        <v>2933.5</v>
      </c>
      <c r="I154" s="246">
        <f>H154/G154</f>
        <v>12.782135076252723</v>
      </c>
      <c r="J154" s="243">
        <f>AVERAGE(J164,J174)</f>
        <v>20.5</v>
      </c>
      <c r="K154" s="232">
        <f>(C154*0.1)+(E154*6)+(H154*0.1)+(J154*6)</f>
        <v>423.90000000000003</v>
      </c>
      <c r="L154" s="232">
        <f>(C154*0.1)+(E154*6)+(G154*1)+(H154*0.1)+(J154*6)</f>
        <v>653.40000000000009</v>
      </c>
      <c r="O154" s="220">
        <f>(B154+F154)/(B152+F152+B154+F154+B156+F156+B150+H150)</f>
        <v>0.22554099359951235</v>
      </c>
      <c r="P154" s="221">
        <f>B154/(B152+H150+B154+B156)</f>
        <v>2.6607538802660754E-2</v>
      </c>
      <c r="Q154" s="221">
        <f>F154/(F154+F152+F156)</f>
        <v>0.60677966101694913</v>
      </c>
    </row>
    <row r="155" spans="1:20" x14ac:dyDescent="0.15">
      <c r="A155" s="242" t="s">
        <v>82</v>
      </c>
      <c r="B155" s="217" t="s">
        <v>10</v>
      </c>
      <c r="C155" s="217" t="s">
        <v>19</v>
      </c>
      <c r="D155" s="217" t="s">
        <v>77</v>
      </c>
      <c r="E155" s="217" t="s">
        <v>6</v>
      </c>
      <c r="F155" s="217" t="s">
        <v>17</v>
      </c>
      <c r="G155" s="217" t="s">
        <v>18</v>
      </c>
      <c r="H155" s="217" t="s">
        <v>19</v>
      </c>
      <c r="I155" s="217" t="s">
        <v>78</v>
      </c>
      <c r="J155" s="217" t="s">
        <v>6</v>
      </c>
      <c r="K155" s="217" t="s">
        <v>14</v>
      </c>
      <c r="L155" s="243" t="s">
        <v>91</v>
      </c>
      <c r="O155" s="222" t="s">
        <v>85</v>
      </c>
      <c r="P155" s="222" t="s">
        <v>87</v>
      </c>
      <c r="Q155" s="222" t="s">
        <v>88</v>
      </c>
    </row>
    <row r="156" spans="1:20" x14ac:dyDescent="0.15">
      <c r="A156" s="231" t="s">
        <v>44</v>
      </c>
      <c r="B156" s="243">
        <f>AVERAGE(B166,B176)</f>
        <v>0</v>
      </c>
      <c r="C156" s="243">
        <f>AVERAGE(C166,C176)</f>
        <v>0</v>
      </c>
      <c r="D156" s="243" t="e">
        <f>C156/B156</f>
        <v>#DIV/0!</v>
      </c>
      <c r="E156" s="243">
        <f>AVERAGE(E166,E176)</f>
        <v>0</v>
      </c>
      <c r="F156" s="243">
        <f>AVERAGE(F166,F176)</f>
        <v>130.5</v>
      </c>
      <c r="G156" s="243">
        <f t="shared" ref="G156:H156" si="129">AVERAGE(G166,G176)</f>
        <v>93.5</v>
      </c>
      <c r="H156" s="243">
        <f t="shared" si="129"/>
        <v>913.5</v>
      </c>
      <c r="I156" s="246">
        <f>H156/G156</f>
        <v>9.7700534759358284</v>
      </c>
      <c r="J156" s="243">
        <f>AVERAGE(J166,J176)</f>
        <v>10</v>
      </c>
      <c r="K156" s="232">
        <f>(C156*0.1)+(E156*6)+(H156*0.1)+(J156*6)</f>
        <v>151.35000000000002</v>
      </c>
      <c r="L156" s="232">
        <f>(C156*0.1)+(E156*6)+(G156*1)+(H156*0.1)+(J156*6)</f>
        <v>244.85000000000002</v>
      </c>
      <c r="O156" s="220">
        <f>(B156+F156)/(B152+F152+B154+F154+B156+F156+B150+H150)</f>
        <v>7.9548918012800979E-2</v>
      </c>
      <c r="P156" s="223">
        <f>B156/(B156+B154+B152+H150)</f>
        <v>0</v>
      </c>
      <c r="Q156" s="221">
        <f>F156/(F156+F154+F152)</f>
        <v>0.22118644067796611</v>
      </c>
    </row>
    <row r="157" spans="1:20" x14ac:dyDescent="0.15">
      <c r="B157" s="248"/>
      <c r="C157" s="248"/>
      <c r="D157" s="248"/>
      <c r="E157" s="248"/>
      <c r="F157" s="248"/>
      <c r="G157" s="248"/>
      <c r="H157" s="248"/>
      <c r="I157" s="248"/>
      <c r="J157" s="248"/>
      <c r="K157" s="248"/>
      <c r="L157" s="249"/>
      <c r="P157" s="227"/>
    </row>
    <row r="158" spans="1:20" x14ac:dyDescent="0.15">
      <c r="A158" s="230">
        <v>2022</v>
      </c>
      <c r="P158" s="227">
        <v>2022</v>
      </c>
      <c r="S158" s="230" t="s">
        <v>92</v>
      </c>
    </row>
    <row r="159" spans="1:20" x14ac:dyDescent="0.15">
      <c r="A159" s="242" t="s">
        <v>79</v>
      </c>
      <c r="B159" s="217" t="s">
        <v>89</v>
      </c>
      <c r="C159" s="217" t="s">
        <v>2</v>
      </c>
      <c r="D159" s="217" t="s">
        <v>3</v>
      </c>
      <c r="E159" s="217" t="s">
        <v>19</v>
      </c>
      <c r="F159" s="217" t="s">
        <v>6</v>
      </c>
      <c r="G159" s="217" t="s">
        <v>76</v>
      </c>
      <c r="H159" s="217" t="s">
        <v>10</v>
      </c>
      <c r="I159" s="217" t="s">
        <v>19</v>
      </c>
      <c r="J159" s="217" t="s">
        <v>77</v>
      </c>
      <c r="K159" s="217" t="s">
        <v>6</v>
      </c>
      <c r="L159" s="217" t="s">
        <v>14</v>
      </c>
      <c r="O159" s="217" t="s">
        <v>85</v>
      </c>
      <c r="P159" s="217" t="s">
        <v>86</v>
      </c>
      <c r="Q159" s="217" t="s">
        <v>87</v>
      </c>
      <c r="S159" s="222" t="s">
        <v>40</v>
      </c>
      <c r="T159" s="222" t="s">
        <v>41</v>
      </c>
    </row>
    <row r="160" spans="1:20" x14ac:dyDescent="0.15">
      <c r="A160" s="231" t="s">
        <v>44</v>
      </c>
      <c r="B160" s="243">
        <v>556</v>
      </c>
      <c r="C160" s="243">
        <v>356</v>
      </c>
      <c r="D160" s="220">
        <f>C160/B160</f>
        <v>0.64028776978417268</v>
      </c>
      <c r="E160" s="243">
        <v>3911</v>
      </c>
      <c r="F160" s="243">
        <v>28</v>
      </c>
      <c r="G160" s="243">
        <v>18</v>
      </c>
      <c r="H160" s="243">
        <v>54</v>
      </c>
      <c r="I160" s="243">
        <v>188</v>
      </c>
      <c r="J160" s="246">
        <f>I160/H160</f>
        <v>3.4814814814814814</v>
      </c>
      <c r="K160" s="243">
        <v>1</v>
      </c>
      <c r="L160" s="232">
        <f>((E160*0.05)+(F160*4)+(G160*-1)+(I160*0.1)+(K160*6))</f>
        <v>314.35000000000002</v>
      </c>
      <c r="O160" s="220">
        <f>(B160+H160)/(B162+F162+B164+F164+B166+F166+B160+H160)</f>
        <v>0.39895356442119034</v>
      </c>
      <c r="P160" s="221">
        <f>B160/(B160+F162+F164+F166)</f>
        <v>0.50545454545454549</v>
      </c>
      <c r="Q160" s="221">
        <f>H160/(H160+B162+B164+B166)</f>
        <v>0.12587412587412589</v>
      </c>
      <c r="S160" s="221">
        <f>(H160+B162+B164+B166)/(H160+B162+B164+B166+B160)</f>
        <v>0.43553299492385789</v>
      </c>
      <c r="T160" s="221">
        <f>B160/(B160+H160+B162+B164+B166)</f>
        <v>0.56446700507614211</v>
      </c>
    </row>
    <row r="161" spans="1:20" x14ac:dyDescent="0.15">
      <c r="A161" s="242" t="s">
        <v>80</v>
      </c>
      <c r="B161" s="217" t="s">
        <v>10</v>
      </c>
      <c r="C161" s="217" t="s">
        <v>19</v>
      </c>
      <c r="D161" s="217" t="s">
        <v>77</v>
      </c>
      <c r="E161" s="217" t="s">
        <v>6</v>
      </c>
      <c r="F161" s="217" t="s">
        <v>17</v>
      </c>
      <c r="G161" s="217" t="s">
        <v>18</v>
      </c>
      <c r="H161" s="217" t="s">
        <v>19</v>
      </c>
      <c r="I161" s="217" t="s">
        <v>78</v>
      </c>
      <c r="J161" s="217" t="s">
        <v>6</v>
      </c>
      <c r="K161" s="217" t="s">
        <v>14</v>
      </c>
      <c r="L161" s="217" t="s">
        <v>91</v>
      </c>
      <c r="O161" s="222" t="s">
        <v>85</v>
      </c>
      <c r="P161" s="222" t="s">
        <v>87</v>
      </c>
      <c r="Q161" s="222" t="s">
        <v>88</v>
      </c>
    </row>
    <row r="162" spans="1:20" x14ac:dyDescent="0.15">
      <c r="A162" s="231" t="s">
        <v>44</v>
      </c>
      <c r="B162" s="243">
        <v>362</v>
      </c>
      <c r="C162" s="243">
        <v>2044</v>
      </c>
      <c r="D162" s="246">
        <f>C162/B162</f>
        <v>5.6464088397790055</v>
      </c>
      <c r="E162" s="243">
        <v>22</v>
      </c>
      <c r="F162" s="243">
        <v>85</v>
      </c>
      <c r="G162" s="243">
        <v>62</v>
      </c>
      <c r="H162" s="243">
        <v>526</v>
      </c>
      <c r="I162" s="246">
        <f>H162/G162</f>
        <v>8.4838709677419359</v>
      </c>
      <c r="J162" s="243">
        <v>3</v>
      </c>
      <c r="K162" s="232">
        <f>(C162*0.1)+(E162*6)+(H162*0.1)+(J162*6)</f>
        <v>407</v>
      </c>
      <c r="L162" s="232">
        <f>(C162*0.1)+(E162*6)+(G162*1)+(H162*0.1)+(J162*6)</f>
        <v>469</v>
      </c>
      <c r="O162" s="220">
        <f>(B162+F162)/(B162+F162+B164+F164+B166+F166+B160+H160)</f>
        <v>0.29234793982995422</v>
      </c>
      <c r="P162" s="221">
        <f>B162/(H160+B162+B164+B166)</f>
        <v>0.84382284382284378</v>
      </c>
      <c r="Q162" s="221">
        <f>F162/(F162+F164+F166)</f>
        <v>0.15625</v>
      </c>
    </row>
    <row r="163" spans="1:20" x14ac:dyDescent="0.15">
      <c r="A163" s="242" t="s">
        <v>81</v>
      </c>
      <c r="B163" s="217" t="s">
        <v>10</v>
      </c>
      <c r="C163" s="217" t="s">
        <v>19</v>
      </c>
      <c r="D163" s="217" t="s">
        <v>77</v>
      </c>
      <c r="E163" s="217" t="s">
        <v>6</v>
      </c>
      <c r="F163" s="217" t="s">
        <v>17</v>
      </c>
      <c r="G163" s="217" t="s">
        <v>18</v>
      </c>
      <c r="H163" s="217" t="s">
        <v>19</v>
      </c>
      <c r="I163" s="217" t="s">
        <v>78</v>
      </c>
      <c r="J163" s="217" t="s">
        <v>6</v>
      </c>
      <c r="K163" s="217" t="s">
        <v>14</v>
      </c>
      <c r="L163" s="217" t="s">
        <v>91</v>
      </c>
      <c r="O163" s="222" t="s">
        <v>85</v>
      </c>
      <c r="P163" s="222" t="s">
        <v>87</v>
      </c>
      <c r="Q163" s="222" t="s">
        <v>88</v>
      </c>
    </row>
    <row r="164" spans="1:20" x14ac:dyDescent="0.15">
      <c r="A164" s="231" t="s">
        <v>44</v>
      </c>
      <c r="B164" s="243">
        <v>13</v>
      </c>
      <c r="C164" s="243">
        <v>64</v>
      </c>
      <c r="D164" s="243">
        <f>C164/B164</f>
        <v>4.9230769230769234</v>
      </c>
      <c r="E164" s="243">
        <v>0</v>
      </c>
      <c r="F164" s="243">
        <v>329</v>
      </c>
      <c r="G164" s="243">
        <v>204</v>
      </c>
      <c r="H164" s="243">
        <v>2520</v>
      </c>
      <c r="I164" s="246">
        <f>H164/G164</f>
        <v>12.352941176470589</v>
      </c>
      <c r="J164" s="243">
        <v>16</v>
      </c>
      <c r="K164" s="232">
        <f>(C164*0.1)+(E164*6)+(H164*0.1)+(J164*6)</f>
        <v>354.4</v>
      </c>
      <c r="L164" s="232">
        <f>(C164*0.1)+(E164*6)+(G164*1)+(H164*0.1)+(J164*6)</f>
        <v>558.4</v>
      </c>
      <c r="O164" s="220">
        <f>(B164+F164)/(B162+F162+B164+F164+B166+F166+B160+H160)</f>
        <v>0.22367560497056899</v>
      </c>
      <c r="P164" s="221">
        <f>B164/(B162+H160+B164+B166)</f>
        <v>3.0303030303030304E-2</v>
      </c>
      <c r="Q164" s="221">
        <f>F164/(F164+F162+F166)</f>
        <v>0.60477941176470584</v>
      </c>
    </row>
    <row r="165" spans="1:20" x14ac:dyDescent="0.15">
      <c r="A165" s="242" t="s">
        <v>82</v>
      </c>
      <c r="B165" s="217" t="s">
        <v>10</v>
      </c>
      <c r="C165" s="217" t="s">
        <v>19</v>
      </c>
      <c r="D165" s="217" t="s">
        <v>77</v>
      </c>
      <c r="E165" s="217" t="s">
        <v>6</v>
      </c>
      <c r="F165" s="217" t="s">
        <v>17</v>
      </c>
      <c r="G165" s="217" t="s">
        <v>18</v>
      </c>
      <c r="H165" s="217" t="s">
        <v>19</v>
      </c>
      <c r="I165" s="217" t="s">
        <v>78</v>
      </c>
      <c r="J165" s="217" t="s">
        <v>6</v>
      </c>
      <c r="K165" s="217" t="s">
        <v>14</v>
      </c>
      <c r="L165" s="217" t="s">
        <v>91</v>
      </c>
      <c r="O165" s="222" t="s">
        <v>85</v>
      </c>
      <c r="P165" s="222" t="s">
        <v>87</v>
      </c>
      <c r="Q165" s="222" t="s">
        <v>88</v>
      </c>
    </row>
    <row r="166" spans="1:20" x14ac:dyDescent="0.15">
      <c r="A166" s="231" t="s">
        <v>44</v>
      </c>
      <c r="B166" s="243">
        <v>0</v>
      </c>
      <c r="C166" s="243">
        <v>0</v>
      </c>
      <c r="D166" s="243" t="e">
        <f>C166/B166</f>
        <v>#DIV/0!</v>
      </c>
      <c r="E166" s="243">
        <v>0</v>
      </c>
      <c r="F166" s="243">
        <v>130</v>
      </c>
      <c r="G166" s="243">
        <v>91</v>
      </c>
      <c r="H166" s="243">
        <v>865</v>
      </c>
      <c r="I166" s="246">
        <f>H166/G166</f>
        <v>9.5054945054945055</v>
      </c>
      <c r="J166" s="243">
        <v>9</v>
      </c>
      <c r="K166" s="232">
        <f>(C166*0.1)+(E166*6)+(H166*0.1)+(J166*6)</f>
        <v>140.5</v>
      </c>
      <c r="L166" s="232">
        <f>(C166*0.1)+(E166*6)+(G166*1)+(H166*0.1)+(J166*6)</f>
        <v>231.5</v>
      </c>
      <c r="O166" s="220">
        <f>(B166+F166)/(B162+F162+B164+F164+B166+F166+B160+H160)</f>
        <v>8.5022890778286467E-2</v>
      </c>
      <c r="P166" s="223">
        <f>B166/(B166+B164+B162+H160)</f>
        <v>0</v>
      </c>
      <c r="Q166" s="221">
        <f>F166/(F166+F164+F162)</f>
        <v>0.23897058823529413</v>
      </c>
    </row>
    <row r="168" spans="1:20" x14ac:dyDescent="0.15">
      <c r="A168" s="230">
        <v>2021</v>
      </c>
      <c r="P168" s="227">
        <v>2021</v>
      </c>
      <c r="S168" s="230" t="s">
        <v>92</v>
      </c>
    </row>
    <row r="169" spans="1:20" x14ac:dyDescent="0.15">
      <c r="A169" s="242" t="s">
        <v>79</v>
      </c>
      <c r="B169" s="217" t="s">
        <v>89</v>
      </c>
      <c r="C169" s="217" t="s">
        <v>2</v>
      </c>
      <c r="D169" s="217" t="s">
        <v>3</v>
      </c>
      <c r="E169" s="217" t="s">
        <v>19</v>
      </c>
      <c r="F169" s="217" t="s">
        <v>6</v>
      </c>
      <c r="G169" s="217" t="s">
        <v>76</v>
      </c>
      <c r="H169" s="217" t="s">
        <v>10</v>
      </c>
      <c r="I169" s="217" t="s">
        <v>19</v>
      </c>
      <c r="J169" s="217" t="s">
        <v>77</v>
      </c>
      <c r="K169" s="217" t="s">
        <v>6</v>
      </c>
      <c r="L169" s="217" t="s">
        <v>14</v>
      </c>
      <c r="O169" s="217" t="s">
        <v>85</v>
      </c>
      <c r="P169" s="217" t="s">
        <v>86</v>
      </c>
      <c r="Q169" s="217" t="s">
        <v>87</v>
      </c>
      <c r="S169" s="222" t="s">
        <v>40</v>
      </c>
      <c r="T169" s="222" t="s">
        <v>41</v>
      </c>
    </row>
    <row r="170" spans="1:20" x14ac:dyDescent="0.15">
      <c r="A170" s="231" t="s">
        <v>44</v>
      </c>
      <c r="B170" s="243">
        <v>643</v>
      </c>
      <c r="C170" s="243">
        <v>430</v>
      </c>
      <c r="D170" s="220">
        <f>C170/B170</f>
        <v>0.66874027993779162</v>
      </c>
      <c r="E170" s="243">
        <v>4871</v>
      </c>
      <c r="F170" s="243">
        <v>40</v>
      </c>
      <c r="G170" s="243">
        <v>11</v>
      </c>
      <c r="H170" s="243">
        <v>57</v>
      </c>
      <c r="I170" s="243">
        <v>138</v>
      </c>
      <c r="J170" s="243">
        <f>I170/H170</f>
        <v>2.4210526315789473</v>
      </c>
      <c r="K170" s="243">
        <v>1</v>
      </c>
      <c r="L170" s="232">
        <f>((E170*0.05)+(F170*4)+(G170*-1)+(I170*0.1)+(K170*6))</f>
        <v>412.35</v>
      </c>
      <c r="O170" s="220">
        <f>(B170+H170)/(B172+F172+B174+F174+B176+F176+B170+H170)</f>
        <v>0.3995433789954338</v>
      </c>
      <c r="P170" s="221">
        <f>B170/(B170+F172+F174+F176)</f>
        <v>0.50273651290070365</v>
      </c>
      <c r="Q170" s="221">
        <f>H170/(H170+B172+B174+B176)</f>
        <v>0.12050739957716702</v>
      </c>
      <c r="S170" s="221">
        <f>(H170+B172+B174+B176)/(H170+B172+B174+B176+B170)</f>
        <v>0.42383512544802865</v>
      </c>
      <c r="T170" s="221">
        <f>B170/(B170+H170+B172+B174+B176)</f>
        <v>0.5761648745519713</v>
      </c>
    </row>
    <row r="171" spans="1:20" x14ac:dyDescent="0.15">
      <c r="A171" s="242" t="s">
        <v>80</v>
      </c>
      <c r="B171" s="217" t="s">
        <v>10</v>
      </c>
      <c r="C171" s="217" t="s">
        <v>19</v>
      </c>
      <c r="D171" s="217" t="s">
        <v>77</v>
      </c>
      <c r="E171" s="217" t="s">
        <v>6</v>
      </c>
      <c r="F171" s="217" t="s">
        <v>17</v>
      </c>
      <c r="G171" s="217" t="s">
        <v>18</v>
      </c>
      <c r="H171" s="217" t="s">
        <v>19</v>
      </c>
      <c r="I171" s="217" t="s">
        <v>78</v>
      </c>
      <c r="J171" s="217" t="s">
        <v>6</v>
      </c>
      <c r="K171" s="217" t="s">
        <v>14</v>
      </c>
      <c r="L171" s="217" t="s">
        <v>91</v>
      </c>
      <c r="O171" s="222" t="s">
        <v>85</v>
      </c>
      <c r="P171" s="222" t="s">
        <v>87</v>
      </c>
      <c r="Q171" s="222" t="s">
        <v>88</v>
      </c>
    </row>
    <row r="172" spans="1:20" x14ac:dyDescent="0.15">
      <c r="A172" s="231" t="s">
        <v>44</v>
      </c>
      <c r="B172" s="243">
        <v>405</v>
      </c>
      <c r="C172" s="243">
        <v>1894</v>
      </c>
      <c r="D172" s="246">
        <f>C172/B172</f>
        <v>4.6765432098765434</v>
      </c>
      <c r="E172" s="243">
        <v>14</v>
      </c>
      <c r="F172" s="243">
        <v>118</v>
      </c>
      <c r="G172" s="243">
        <v>92</v>
      </c>
      <c r="H172" s="243">
        <v>653</v>
      </c>
      <c r="I172" s="246">
        <f>H172/G172</f>
        <v>7.0978260869565215</v>
      </c>
      <c r="J172" s="243">
        <v>3</v>
      </c>
      <c r="K172" s="232">
        <f>(C172*0.1)+(E172*6)+(H172*0.1)+(J172*6)</f>
        <v>356.7</v>
      </c>
      <c r="L172" s="232">
        <f>(C172*0.1)+(E172*6)+(G172*1)+(H172*0.1)+(J172*6)</f>
        <v>448.7</v>
      </c>
      <c r="O172" s="220">
        <f>(B172+F172)/(B172+F172+B174+F174+B176+F176+B170+H170)</f>
        <v>0.29851598173515981</v>
      </c>
      <c r="P172" s="221">
        <f>B172/(H170+B172+B174+B176)</f>
        <v>0.85623678646934465</v>
      </c>
      <c r="Q172" s="221">
        <f>F172/(F172+F174+F176)</f>
        <v>0.18553459119496854</v>
      </c>
    </row>
    <row r="173" spans="1:20" x14ac:dyDescent="0.15">
      <c r="A173" s="242" t="s">
        <v>81</v>
      </c>
      <c r="B173" s="217" t="s">
        <v>10</v>
      </c>
      <c r="C173" s="217" t="s">
        <v>19</v>
      </c>
      <c r="D173" s="217" t="s">
        <v>77</v>
      </c>
      <c r="E173" s="217" t="s">
        <v>6</v>
      </c>
      <c r="F173" s="217" t="s">
        <v>17</v>
      </c>
      <c r="G173" s="217" t="s">
        <v>18</v>
      </c>
      <c r="H173" s="217" t="s">
        <v>19</v>
      </c>
      <c r="I173" s="217" t="s">
        <v>78</v>
      </c>
      <c r="J173" s="217" t="s">
        <v>6</v>
      </c>
      <c r="K173" s="217" t="s">
        <v>14</v>
      </c>
      <c r="L173" s="217" t="s">
        <v>91</v>
      </c>
      <c r="O173" s="222" t="s">
        <v>85</v>
      </c>
      <c r="P173" s="222" t="s">
        <v>87</v>
      </c>
      <c r="Q173" s="222" t="s">
        <v>88</v>
      </c>
    </row>
    <row r="174" spans="1:20" x14ac:dyDescent="0.15">
      <c r="A174" s="231" t="s">
        <v>44</v>
      </c>
      <c r="B174" s="243">
        <v>11</v>
      </c>
      <c r="C174" s="243">
        <v>87</v>
      </c>
      <c r="D174" s="246">
        <f>C174/B174</f>
        <v>7.9090909090909092</v>
      </c>
      <c r="E174" s="243">
        <v>0</v>
      </c>
      <c r="F174" s="243">
        <v>387</v>
      </c>
      <c r="G174" s="243">
        <v>255</v>
      </c>
      <c r="H174" s="243">
        <v>3347</v>
      </c>
      <c r="I174" s="246">
        <f>H174/G174</f>
        <v>13.125490196078431</v>
      </c>
      <c r="J174" s="243">
        <v>25</v>
      </c>
      <c r="K174" s="232">
        <f>(C174*0.1)+(E174*6)+(H174*0.1)+(J174*6)</f>
        <v>493.40000000000003</v>
      </c>
      <c r="L174" s="232">
        <f>(C174*0.1)+(E174*6)+(G174*1)+(H174*0.1)+(J174*6)</f>
        <v>748.40000000000009</v>
      </c>
      <c r="O174" s="220">
        <f>(B174+F174)/(B172+F172+B174+F174+B176+F176+B170+H170)</f>
        <v>0.2271689497716895</v>
      </c>
      <c r="P174" s="221">
        <f>B174/(B172+H170+B174+B176)</f>
        <v>2.3255813953488372E-2</v>
      </c>
      <c r="Q174" s="221">
        <f>F174/(F174+F172+F176)</f>
        <v>0.60849056603773588</v>
      </c>
    </row>
    <row r="175" spans="1:20" x14ac:dyDescent="0.15">
      <c r="A175" s="242" t="s">
        <v>82</v>
      </c>
      <c r="B175" s="217" t="s">
        <v>10</v>
      </c>
      <c r="C175" s="217" t="s">
        <v>19</v>
      </c>
      <c r="D175" s="217" t="s">
        <v>77</v>
      </c>
      <c r="E175" s="217" t="s">
        <v>6</v>
      </c>
      <c r="F175" s="217" t="s">
        <v>17</v>
      </c>
      <c r="G175" s="217" t="s">
        <v>18</v>
      </c>
      <c r="H175" s="217" t="s">
        <v>19</v>
      </c>
      <c r="I175" s="217" t="s">
        <v>78</v>
      </c>
      <c r="J175" s="217" t="s">
        <v>6</v>
      </c>
      <c r="K175" s="217" t="s">
        <v>14</v>
      </c>
      <c r="L175" s="217" t="s">
        <v>91</v>
      </c>
      <c r="O175" s="222" t="s">
        <v>85</v>
      </c>
      <c r="P175" s="222" t="s">
        <v>87</v>
      </c>
      <c r="Q175" s="222" t="s">
        <v>88</v>
      </c>
    </row>
    <row r="176" spans="1:20" x14ac:dyDescent="0.15">
      <c r="A176" s="231" t="s">
        <v>44</v>
      </c>
      <c r="B176" s="243">
        <v>0</v>
      </c>
      <c r="C176" s="243">
        <v>0</v>
      </c>
      <c r="D176" s="243" t="e">
        <f>C176/B176</f>
        <v>#DIV/0!</v>
      </c>
      <c r="E176" s="243">
        <v>0</v>
      </c>
      <c r="F176" s="243">
        <v>131</v>
      </c>
      <c r="G176" s="243">
        <v>96</v>
      </c>
      <c r="H176" s="243">
        <v>962</v>
      </c>
      <c r="I176" s="246">
        <f>H176/G176</f>
        <v>10.020833333333334</v>
      </c>
      <c r="J176" s="243">
        <v>11</v>
      </c>
      <c r="K176" s="232">
        <f>(C176*0.1)+(E176*6)+(H176*0.1)+(J176*6)</f>
        <v>162.19999999999999</v>
      </c>
      <c r="L176" s="232">
        <f>(C176*0.1)+(E176*6)+(G176*1)+(H176*0.1)+(J176*6)</f>
        <v>258.2</v>
      </c>
      <c r="O176" s="220">
        <f>(B176+F176)/(B172+F172+B174+F174+B176+F176+B170+H170)</f>
        <v>7.4771689497716898E-2</v>
      </c>
      <c r="P176" s="223">
        <f>B176/(B176+B174+B172+H170)</f>
        <v>0</v>
      </c>
      <c r="Q176" s="221">
        <f>F176/(F176+F174+F172)</f>
        <v>0.20597484276729561</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3512507C-B86F-4608-9331-322F19028C0D}"/>
    <hyperlink ref="H6:J6" location="ARI!A110" display="RSP Projections: Year 2" xr:uid="{ECE7B7C9-933E-445C-87F2-61EA7809FAA6}"/>
    <hyperlink ref="M5:O5" location="ARI!AX11" display="Adjustable Projections: Year 1" xr:uid="{17E3865E-4C6E-4859-BE33-5D36B48A504E}"/>
    <hyperlink ref="AJ5" location="ARI!C9" display="RSP Projections: Year 1" xr:uid="{EBB0C265-6327-4FDF-8E55-442C5ACDA8AC}"/>
    <hyperlink ref="AJ6" location="ARI!A90" display="RSP Projections: Year 2" xr:uid="{58B67D76-DBD4-41D5-9290-0D8C6179F5C2}"/>
    <hyperlink ref="AJ6:AL6" location="ARI!A110" display="RSP Projections: Year 2" xr:uid="{AE444CCD-5693-46EE-B9B0-184ECF707DC8}"/>
    <hyperlink ref="AO5:AQ5" location="ARI!AX11" display="Adjustable Projections: Year 1" xr:uid="{07AB0796-4B5F-420A-9C8C-E1D879D3512E}"/>
    <hyperlink ref="H5" location="ARI!C9" display="RSP Projections: Year 1" xr:uid="{5C9AEAB3-94B6-4038-A501-AC68B58BC3F2}"/>
    <hyperlink ref="H76" location="ARI!A90" display="RSP Projections: Year 2" xr:uid="{9D89BE6C-992F-402A-BF5E-FEEB29A4EFDC}"/>
    <hyperlink ref="H76:J76" location="ARI!A110" display="RSP Projections: Year 2" xr:uid="{385022EF-522B-4433-B413-1BC0FCB0FB2C}"/>
    <hyperlink ref="M75:O75" location="ARI!AX11" display="Adjustable Projections: Year 1" xr:uid="{3F2BB1EA-72CB-4029-9B7C-D62EF98D5898}"/>
    <hyperlink ref="H75" location="ARI!C9" display="RSP Projections: Year 1" xr:uid="{C74E4BAE-4D8F-4F63-8A6F-A1173164973E}"/>
    <hyperlink ref="M143:O143" location="ARI!AX11" display="Adjustable Projections: Year 1" xr:uid="{46C2141A-11A1-4987-9B59-A53D15C2D4ED}"/>
    <hyperlink ref="H144:J144" location="ARI!A110" display="RSP Projections: Year 2" xr:uid="{B64F4B51-FFFD-4637-BBD1-986F950383A2}"/>
    <hyperlink ref="H144" location="ARI!A90" display="RSP Projections: Year 2" xr:uid="{38AC2245-190F-4F2D-9C46-D4F4BE0071A6}"/>
    <hyperlink ref="H143" location="ARI!C9" display="RSP Projections: Year 1" xr:uid="{0B400685-FA6A-493B-8CB2-66002D312DC7}"/>
    <hyperlink ref="M6" location="ARI!A170" display="Past Run/Pass Performances" xr:uid="{E602B1C1-0593-43EE-9B6D-51A4C9E39F19}"/>
    <hyperlink ref="M76" location="ARI!A170" display="Past Run/Pass Performances" xr:uid="{A231EF15-8F7A-4F66-BFAB-7CB1E8E51990}"/>
  </hyperlinks>
  <pageMargins left="0" right="0" top="0" bottom="0" header="0" footer="0"/>
  <pageSetup scale="54" orientation="landscape"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7B547-D313-47BE-B119-30BADCF4E9B5}">
  <dimension ref="A1:AZ176"/>
  <sheetViews>
    <sheetView zoomScale="200" zoomScaleNormal="200" workbookViewId="0">
      <selection sqref="A1:X321"/>
    </sheetView>
  </sheetViews>
  <sheetFormatPr defaultColWidth="3.88671875" defaultRowHeight="6.6" x14ac:dyDescent="0.15"/>
  <cols>
    <col min="1" max="1" width="17.109375" style="22" customWidth="1"/>
    <col min="2" max="3" width="4" style="22" bestFit="1" customWidth="1"/>
    <col min="4" max="4" width="4.109375" style="22" bestFit="1" customWidth="1"/>
    <col min="5" max="5" width="4.33203125" style="22" bestFit="1" customWidth="1"/>
    <col min="6" max="6" width="4.109375" style="22" bestFit="1" customWidth="1"/>
    <col min="7" max="7" width="4.33203125" style="22" bestFit="1" customWidth="1"/>
    <col min="8" max="8" width="4" style="22" bestFit="1" customWidth="1"/>
    <col min="9" max="9" width="4.33203125" style="22" bestFit="1" customWidth="1"/>
    <col min="10" max="12" width="4" style="22" bestFit="1" customWidth="1"/>
    <col min="13" max="13" width="4.33203125" style="22" bestFit="1" customWidth="1"/>
    <col min="14" max="14" width="4" style="22" bestFit="1" customWidth="1"/>
    <col min="15" max="15" width="4.33203125" style="22" bestFit="1" customWidth="1"/>
    <col min="16" max="17" width="4" style="22" bestFit="1" customWidth="1"/>
    <col min="18" max="18" width="11.88671875" style="22" customWidth="1"/>
    <col min="19" max="19" width="5.33203125" style="22" bestFit="1" customWidth="1"/>
    <col min="20" max="20" width="4.6640625" style="22" bestFit="1" customWidth="1"/>
    <col min="21" max="21" width="4" style="22" bestFit="1" customWidth="1"/>
    <col min="22" max="22" width="3.88671875" style="22"/>
    <col min="23" max="24" width="4" style="22" bestFit="1" customWidth="1"/>
    <col min="25" max="29" width="3.88671875" style="22"/>
    <col min="30" max="30" width="4" style="22" bestFit="1" customWidth="1"/>
    <col min="31" max="31" width="4.33203125" style="22" bestFit="1" customWidth="1"/>
    <col min="32" max="32" width="4.109375" style="22" bestFit="1" customWidth="1"/>
    <col min="33" max="33" width="4.33203125" style="22" bestFit="1" customWidth="1"/>
    <col min="34" max="34" width="4.109375" style="22" bestFit="1" customWidth="1"/>
    <col min="35" max="35" width="4.33203125" style="22" bestFit="1" customWidth="1"/>
    <col min="36" max="36" width="4" style="22" bestFit="1" customWidth="1"/>
    <col min="37" max="37" width="4.33203125" style="22" bestFit="1" customWidth="1"/>
    <col min="38" max="38" width="4" style="22" bestFit="1" customWidth="1"/>
    <col min="39" max="39" width="4.33203125" style="22" bestFit="1" customWidth="1"/>
    <col min="40" max="40" width="4" style="22" bestFit="1" customWidth="1"/>
    <col min="41" max="41" width="4.33203125" style="22" bestFit="1" customWidth="1"/>
    <col min="42" max="42" width="4" style="22" bestFit="1" customWidth="1"/>
    <col min="43" max="43" width="4.33203125" style="22" bestFit="1" customWidth="1"/>
    <col min="44" max="44" width="4" style="22" bestFit="1" customWidth="1"/>
    <col min="45" max="45" width="4.33203125" style="22" bestFit="1" customWidth="1"/>
    <col min="46" max="46" width="3.88671875" style="22"/>
    <col min="47" max="47" width="5.88671875" style="22" bestFit="1" customWidth="1"/>
    <col min="48" max="48" width="4.6640625" style="22" bestFit="1" customWidth="1"/>
    <col min="49" max="49" width="4.5546875" style="22" bestFit="1" customWidth="1"/>
    <col min="50" max="50" width="3.88671875" style="22"/>
    <col min="51" max="52" width="4" style="22" bestFit="1" customWidth="1"/>
    <col min="53" max="16384" width="3.88671875" style="22"/>
  </cols>
  <sheetData>
    <row r="1" spans="1:52" x14ac:dyDescent="0.15">
      <c r="A1" s="517" t="s">
        <v>104</v>
      </c>
      <c r="B1" s="517"/>
      <c r="C1" s="517"/>
      <c r="D1" s="517"/>
      <c r="E1" s="517"/>
      <c r="F1" s="517"/>
      <c r="G1" s="517"/>
      <c r="H1" s="517"/>
      <c r="I1" s="517"/>
      <c r="J1" s="517"/>
      <c r="K1" s="517"/>
      <c r="L1" s="517"/>
      <c r="M1" s="517"/>
      <c r="N1" s="517"/>
      <c r="O1" s="517"/>
      <c r="P1" s="517"/>
      <c r="Q1" s="517"/>
      <c r="R1" s="517"/>
      <c r="S1" s="517"/>
      <c r="T1" s="517"/>
      <c r="U1" s="517"/>
      <c r="V1" s="517"/>
      <c r="W1" s="517"/>
    </row>
    <row r="2" spans="1:52" x14ac:dyDescent="0.15">
      <c r="C2" s="23"/>
      <c r="D2" s="23"/>
      <c r="E2" s="23"/>
      <c r="F2" s="23"/>
      <c r="G2" s="23"/>
      <c r="H2" s="23"/>
      <c r="I2" s="23"/>
      <c r="J2" s="23"/>
      <c r="K2" s="23"/>
      <c r="L2" s="23"/>
      <c r="M2" s="23"/>
      <c r="N2" s="23"/>
    </row>
    <row r="3" spans="1:52" x14ac:dyDescent="0.15">
      <c r="A3" s="517" t="s">
        <v>55</v>
      </c>
      <c r="B3" s="517"/>
      <c r="C3" s="517"/>
      <c r="D3" s="517"/>
      <c r="E3" s="517"/>
      <c r="F3" s="517"/>
      <c r="G3" s="517"/>
      <c r="H3" s="517"/>
      <c r="I3" s="517"/>
      <c r="J3" s="517"/>
      <c r="K3" s="517"/>
      <c r="L3" s="517"/>
      <c r="M3" s="517"/>
      <c r="N3" s="517"/>
      <c r="O3" s="517"/>
      <c r="P3" s="517"/>
      <c r="Q3" s="517"/>
      <c r="R3" s="517"/>
      <c r="S3" s="517"/>
      <c r="T3" s="517"/>
      <c r="U3" s="517"/>
      <c r="V3" s="517"/>
      <c r="W3" s="517"/>
      <c r="AC3" s="517" t="s">
        <v>55</v>
      </c>
      <c r="AD3" s="517"/>
      <c r="AE3" s="517"/>
      <c r="AF3" s="517"/>
      <c r="AG3" s="517"/>
      <c r="AH3" s="517"/>
      <c r="AI3" s="517"/>
      <c r="AJ3" s="517"/>
      <c r="AK3" s="517"/>
      <c r="AL3" s="517"/>
      <c r="AM3" s="517"/>
      <c r="AN3" s="517"/>
      <c r="AO3" s="517"/>
      <c r="AP3" s="517"/>
      <c r="AQ3" s="517"/>
      <c r="AR3" s="517"/>
      <c r="AS3" s="517"/>
      <c r="AT3" s="517"/>
      <c r="AU3" s="517"/>
      <c r="AV3" s="517"/>
      <c r="AW3" s="517"/>
      <c r="AX3" s="517"/>
      <c r="AY3" s="517"/>
    </row>
    <row r="4" spans="1:52" x14ac:dyDescent="0.15">
      <c r="A4" s="23"/>
      <c r="B4" s="23"/>
      <c r="C4" s="23"/>
      <c r="D4" s="23"/>
      <c r="E4" s="23"/>
      <c r="F4" s="23"/>
      <c r="G4" s="23"/>
      <c r="H4" s="23"/>
      <c r="I4" s="23"/>
      <c r="J4" s="23"/>
      <c r="K4" s="23"/>
      <c r="L4" s="23"/>
      <c r="M4" s="23"/>
      <c r="N4" s="23"/>
      <c r="O4" s="23"/>
      <c r="P4" s="23"/>
      <c r="Q4" s="23"/>
      <c r="R4" s="23"/>
      <c r="S4" s="23"/>
      <c r="T4" s="23"/>
      <c r="U4" s="23"/>
      <c r="V4" s="23"/>
      <c r="W4" s="23"/>
      <c r="X4" s="23"/>
      <c r="Y4" s="23"/>
      <c r="Z4" s="23"/>
      <c r="AA4" s="23"/>
      <c r="AC4" s="23"/>
      <c r="AD4" s="23"/>
      <c r="AE4" s="23"/>
      <c r="AF4" s="23"/>
      <c r="AG4" s="23"/>
      <c r="AH4" s="23"/>
      <c r="AI4" s="23"/>
      <c r="AJ4" s="23"/>
      <c r="AK4" s="23"/>
      <c r="AL4" s="23"/>
      <c r="AM4" s="23"/>
      <c r="AN4" s="23"/>
      <c r="AO4" s="23"/>
      <c r="AP4" s="23"/>
      <c r="AQ4" s="23"/>
      <c r="AR4" s="23"/>
      <c r="AS4" s="23"/>
      <c r="AT4" s="23"/>
      <c r="AU4" s="23"/>
      <c r="AV4" s="23"/>
      <c r="AW4" s="23"/>
      <c r="AX4" s="23"/>
      <c r="AY4" s="23"/>
    </row>
    <row r="5" spans="1:52" x14ac:dyDescent="0.15">
      <c r="H5" s="518" t="s">
        <v>36</v>
      </c>
      <c r="I5" s="519"/>
      <c r="J5" s="519"/>
      <c r="M5" s="518" t="s">
        <v>37</v>
      </c>
      <c r="N5" s="518"/>
      <c r="O5" s="518"/>
      <c r="S5" s="24" t="s">
        <v>94</v>
      </c>
      <c r="AJ5" s="518" t="s">
        <v>36</v>
      </c>
      <c r="AK5" s="519"/>
      <c r="AL5" s="519"/>
      <c r="AO5" s="518" t="s">
        <v>37</v>
      </c>
      <c r="AP5" s="518"/>
      <c r="AQ5" s="518"/>
    </row>
    <row r="6" spans="1:52" x14ac:dyDescent="0.15">
      <c r="H6" s="518" t="s">
        <v>38</v>
      </c>
      <c r="I6" s="518"/>
      <c r="J6" s="518"/>
      <c r="M6" s="25" t="s">
        <v>75</v>
      </c>
      <c r="S6" s="26" t="s">
        <v>40</v>
      </c>
      <c r="T6" s="26" t="s">
        <v>41</v>
      </c>
      <c r="AJ6" s="518" t="s">
        <v>38</v>
      </c>
      <c r="AK6" s="518"/>
      <c r="AL6" s="518"/>
    </row>
    <row r="7" spans="1:52" x14ac:dyDescent="0.15">
      <c r="H7" s="518"/>
      <c r="I7" s="519"/>
      <c r="J7" s="519"/>
      <c r="S7" s="27">
        <f>(M17+C27+K38+K47)/(M17+C27+K38+C17)</f>
        <v>0.47912524850894633</v>
      </c>
      <c r="T7" s="27">
        <f>C17/(C17+M17+C27+K38+K47)</f>
        <v>0.52087475149105367</v>
      </c>
      <c r="AJ7" s="518"/>
      <c r="AK7" s="519"/>
      <c r="AL7" s="519"/>
    </row>
    <row r="8" spans="1:52" x14ac:dyDescent="0.15">
      <c r="S8" s="22" t="s">
        <v>650</v>
      </c>
    </row>
    <row r="10" spans="1:52" x14ac:dyDescent="0.15">
      <c r="A10" s="517" t="s">
        <v>36</v>
      </c>
      <c r="B10" s="517"/>
      <c r="C10" s="517"/>
      <c r="D10" s="517"/>
      <c r="E10" s="517"/>
      <c r="F10" s="517"/>
      <c r="G10" s="517"/>
      <c r="H10" s="517"/>
      <c r="I10" s="517"/>
      <c r="J10" s="517"/>
      <c r="K10" s="517"/>
      <c r="L10" s="517"/>
      <c r="M10" s="517"/>
      <c r="N10" s="517"/>
      <c r="O10" s="517"/>
      <c r="P10" s="517"/>
      <c r="Q10" s="517"/>
      <c r="R10" s="517"/>
      <c r="S10" s="517"/>
      <c r="T10" s="517"/>
      <c r="U10" s="517"/>
      <c r="V10" s="517"/>
      <c r="W10" s="517"/>
      <c r="AC10" s="517" t="s">
        <v>37</v>
      </c>
      <c r="AD10" s="517"/>
      <c r="AE10" s="517"/>
      <c r="AF10" s="517"/>
      <c r="AG10" s="517"/>
      <c r="AH10" s="517"/>
      <c r="AI10" s="517"/>
      <c r="AJ10" s="517"/>
      <c r="AK10" s="517"/>
      <c r="AL10" s="517"/>
      <c r="AM10" s="517"/>
      <c r="AN10" s="517"/>
      <c r="AO10" s="517"/>
      <c r="AP10" s="517"/>
      <c r="AQ10" s="517"/>
      <c r="AR10" s="517"/>
      <c r="AS10" s="517"/>
      <c r="AT10" s="517"/>
      <c r="AU10" s="517"/>
      <c r="AV10" s="517"/>
      <c r="AW10" s="517"/>
      <c r="AX10" s="517"/>
      <c r="AY10" s="517"/>
    </row>
    <row r="12" spans="1:52" x14ac:dyDescent="0.15">
      <c r="C12" s="517" t="s">
        <v>48</v>
      </c>
      <c r="D12" s="517"/>
      <c r="E12" s="517"/>
      <c r="F12" s="517"/>
      <c r="G12" s="517"/>
      <c r="H12" s="517"/>
      <c r="I12" s="517"/>
      <c r="L12" s="517" t="s">
        <v>49</v>
      </c>
      <c r="M12" s="523"/>
      <c r="N12" s="523"/>
      <c r="O12" s="523"/>
      <c r="P12" s="523"/>
      <c r="R12" s="517" t="s">
        <v>50</v>
      </c>
      <c r="S12" s="517"/>
      <c r="T12" s="517"/>
      <c r="V12" s="517" t="s">
        <v>51</v>
      </c>
      <c r="W12" s="517"/>
      <c r="AE12" s="517" t="s">
        <v>48</v>
      </c>
      <c r="AF12" s="517"/>
      <c r="AG12" s="517"/>
      <c r="AH12" s="517"/>
      <c r="AI12" s="517"/>
      <c r="AJ12" s="517"/>
      <c r="AK12" s="517"/>
      <c r="AN12" s="517" t="s">
        <v>49</v>
      </c>
      <c r="AO12" s="523"/>
      <c r="AP12" s="523"/>
      <c r="AQ12" s="523"/>
      <c r="AR12" s="523"/>
      <c r="AT12" s="517" t="s">
        <v>50</v>
      </c>
      <c r="AU12" s="517"/>
      <c r="AV12" s="517"/>
      <c r="AX12" s="517" t="s">
        <v>51</v>
      </c>
      <c r="AY12" s="517"/>
    </row>
    <row r="13" spans="1:52" x14ac:dyDescent="0.15">
      <c r="A13" s="28" t="s">
        <v>0</v>
      </c>
      <c r="B13" s="28" t="s">
        <v>66</v>
      </c>
      <c r="C13" s="28" t="s">
        <v>1</v>
      </c>
      <c r="D13" s="28" t="s">
        <v>2</v>
      </c>
      <c r="E13" s="28" t="s">
        <v>3</v>
      </c>
      <c r="F13" s="28" t="s">
        <v>4</v>
      </c>
      <c r="G13" s="28" t="s">
        <v>5</v>
      </c>
      <c r="H13" s="28" t="s">
        <v>6</v>
      </c>
      <c r="I13" s="28" t="s">
        <v>7</v>
      </c>
      <c r="J13" s="28" t="s">
        <v>8</v>
      </c>
      <c r="K13" s="28" t="s">
        <v>9</v>
      </c>
      <c r="M13" s="28" t="s">
        <v>10</v>
      </c>
      <c r="N13" s="28" t="s">
        <v>11</v>
      </c>
      <c r="O13" s="28" t="s">
        <v>12</v>
      </c>
      <c r="P13" s="28" t="s">
        <v>6</v>
      </c>
      <c r="Q13" s="28" t="s">
        <v>13</v>
      </c>
      <c r="R13" s="28"/>
      <c r="S13" s="28" t="s">
        <v>47</v>
      </c>
      <c r="T13" s="28" t="s">
        <v>45</v>
      </c>
      <c r="U13" s="28" t="s">
        <v>46</v>
      </c>
      <c r="V13" s="28"/>
      <c r="W13" s="28" t="s">
        <v>14</v>
      </c>
      <c r="X13" s="28" t="s">
        <v>63</v>
      </c>
      <c r="Y13" s="28"/>
      <c r="Z13" s="28"/>
      <c r="AC13" s="28" t="s">
        <v>0</v>
      </c>
      <c r="AD13" s="28" t="s">
        <v>66</v>
      </c>
      <c r="AE13" s="28" t="s">
        <v>1</v>
      </c>
      <c r="AF13" s="28" t="s">
        <v>2</v>
      </c>
      <c r="AG13" s="28" t="s">
        <v>3</v>
      </c>
      <c r="AH13" s="28" t="s">
        <v>4</v>
      </c>
      <c r="AI13" s="28" t="s">
        <v>5</v>
      </c>
      <c r="AJ13" s="28" t="s">
        <v>6</v>
      </c>
      <c r="AK13" s="28" t="s">
        <v>7</v>
      </c>
      <c r="AL13" s="28" t="s">
        <v>8</v>
      </c>
      <c r="AM13" s="28" t="s">
        <v>9</v>
      </c>
      <c r="AO13" s="28" t="s">
        <v>10</v>
      </c>
      <c r="AP13" s="28" t="s">
        <v>11</v>
      </c>
      <c r="AQ13" s="28" t="s">
        <v>12</v>
      </c>
      <c r="AR13" s="28" t="s">
        <v>6</v>
      </c>
      <c r="AS13" s="28" t="s">
        <v>13</v>
      </c>
      <c r="AT13" s="28"/>
      <c r="AU13" s="28" t="s">
        <v>47</v>
      </c>
      <c r="AV13" s="28" t="s">
        <v>45</v>
      </c>
      <c r="AW13" s="28" t="s">
        <v>46</v>
      </c>
      <c r="AX13" s="28"/>
      <c r="AY13" s="28" t="s">
        <v>14</v>
      </c>
      <c r="AZ13" s="28" t="s">
        <v>63</v>
      </c>
    </row>
    <row r="14" spans="1:52" x14ac:dyDescent="0.15">
      <c r="A14" s="29" t="s">
        <v>852</v>
      </c>
      <c r="B14" s="30">
        <v>17</v>
      </c>
      <c r="C14" s="30">
        <v>524</v>
      </c>
      <c r="D14" s="30">
        <v>346</v>
      </c>
      <c r="E14" s="27">
        <f>D14/C14</f>
        <v>0.66030534351145043</v>
      </c>
      <c r="F14" s="30">
        <v>4089</v>
      </c>
      <c r="G14" s="31">
        <f>F14/C14</f>
        <v>7.8034351145038165</v>
      </c>
      <c r="H14" s="30">
        <v>28</v>
      </c>
      <c r="I14" s="27">
        <f>H14/C14</f>
        <v>5.3435114503816793E-2</v>
      </c>
      <c r="J14" s="30">
        <v>9</v>
      </c>
      <c r="K14" s="27">
        <f>J14/C14</f>
        <v>1.717557251908397E-2</v>
      </c>
      <c r="M14" s="30">
        <v>82</v>
      </c>
      <c r="N14" s="30">
        <v>452</v>
      </c>
      <c r="O14" s="30">
        <f>N14/M14</f>
        <v>5.5121951219512191</v>
      </c>
      <c r="P14" s="30">
        <v>2</v>
      </c>
      <c r="Q14" s="27">
        <f>P14/M14</f>
        <v>2.4390243902439025E-2</v>
      </c>
      <c r="R14" s="32"/>
      <c r="S14" s="27">
        <f>(C14+M14)/($C$17+$M$17)</f>
        <v>1</v>
      </c>
      <c r="T14" s="27">
        <f>C14/($C$17)</f>
        <v>1</v>
      </c>
      <c r="U14" s="27">
        <f>M14/($M$17)</f>
        <v>1</v>
      </c>
      <c r="V14" s="33"/>
      <c r="W14" s="30">
        <f>(F14*0.05)+(H14*4)+(J14*-1)+(N14*0.1)+(P14*6)</f>
        <v>364.65000000000003</v>
      </c>
      <c r="X14" s="34">
        <f>((F14*0.05)+(H14*4)+(J14*-1)+(N14*0.1)+(P14*6))*0.4</f>
        <v>145.86000000000001</v>
      </c>
      <c r="Y14" s="32"/>
      <c r="Z14" s="32"/>
      <c r="AC14" s="29" t="s">
        <v>15</v>
      </c>
      <c r="AD14" s="29"/>
      <c r="AE14" s="30">
        <v>583</v>
      </c>
      <c r="AF14" s="30">
        <v>378</v>
      </c>
      <c r="AG14" s="27">
        <f>AF14/AE14</f>
        <v>0.64837049742710118</v>
      </c>
      <c r="AH14" s="30">
        <v>4072</v>
      </c>
      <c r="AI14" s="31">
        <f>AH14/AE14</f>
        <v>6.9845626072041167</v>
      </c>
      <c r="AJ14" s="30">
        <v>27</v>
      </c>
      <c r="AK14" s="27">
        <f>AJ14/AE14</f>
        <v>4.6312178387650088E-2</v>
      </c>
      <c r="AL14" s="30">
        <v>11</v>
      </c>
      <c r="AM14" s="27">
        <f>AL14/AE14</f>
        <v>1.8867924528301886E-2</v>
      </c>
      <c r="AO14" s="30">
        <v>100</v>
      </c>
      <c r="AP14" s="30">
        <v>590</v>
      </c>
      <c r="AQ14" s="30">
        <f>AP14/AO14</f>
        <v>5.9</v>
      </c>
      <c r="AR14" s="30">
        <v>5</v>
      </c>
      <c r="AS14" s="27">
        <f>AR14/AO14</f>
        <v>0.05</v>
      </c>
      <c r="AT14" s="32"/>
      <c r="AU14" s="27">
        <f>(AE14+AO14)/(AE17+AO17)</f>
        <v>1</v>
      </c>
      <c r="AV14" s="27">
        <f>AE14/(AO14+AE14)</f>
        <v>0.85358711566617862</v>
      </c>
      <c r="AW14" s="27">
        <f>AO14/(AE14+AO14)</f>
        <v>0.14641288433382138</v>
      </c>
      <c r="AX14" s="33"/>
      <c r="AY14" s="30">
        <f>((AH14*0.05)+(AJ14*4)+(AL14*-1)+(AP14*0.1)+(AR14*6))*0.55</f>
        <v>214.28000000000003</v>
      </c>
      <c r="AZ14" s="34">
        <f>((AH14*0.05)+(AJ14*4)+(AL14*-1)+(AP14*0.1)+(AR14*6))*0.4</f>
        <v>155.84000000000003</v>
      </c>
    </row>
    <row r="15" spans="1:52" x14ac:dyDescent="0.15">
      <c r="A15" s="29" t="s">
        <v>2178</v>
      </c>
      <c r="B15" s="30"/>
      <c r="C15" s="30"/>
      <c r="D15" s="30"/>
      <c r="E15" s="27" t="e">
        <f>D15/C15</f>
        <v>#DIV/0!</v>
      </c>
      <c r="F15" s="30"/>
      <c r="G15" s="31" t="e">
        <f>F15/C15</f>
        <v>#DIV/0!</v>
      </c>
      <c r="H15" s="30"/>
      <c r="I15" s="27" t="e">
        <f>H15/C15</f>
        <v>#DIV/0!</v>
      </c>
      <c r="J15" s="30"/>
      <c r="K15" s="27" t="e">
        <f t="shared" ref="K15:K16" si="0">J15/C15</f>
        <v>#DIV/0!</v>
      </c>
      <c r="M15" s="30"/>
      <c r="N15" s="30"/>
      <c r="O15" s="30" t="e">
        <f>N15/M15</f>
        <v>#DIV/0!</v>
      </c>
      <c r="P15" s="30"/>
      <c r="Q15" s="27" t="e">
        <f t="shared" ref="Q15:Q16" si="1">P15/M15</f>
        <v>#DIV/0!</v>
      </c>
      <c r="R15" s="32"/>
      <c r="S15" s="27">
        <f t="shared" ref="S15:S16" si="2">(C15+M15)/($C$17+$M$17)</f>
        <v>0</v>
      </c>
      <c r="T15" s="27">
        <f t="shared" ref="T15:T16" si="3">C15/($C$17)</f>
        <v>0</v>
      </c>
      <c r="U15" s="27">
        <f t="shared" ref="U15:U16" si="4">M15/($M$17)</f>
        <v>0</v>
      </c>
      <c r="V15" s="33"/>
      <c r="W15" s="30">
        <f t="shared" ref="W15:W16" si="5">(F15*0.05)+(H15*4)+(J15*-1)+(N15*0.1)+(P15*6)</f>
        <v>0</v>
      </c>
      <c r="X15" s="34">
        <f t="shared" ref="X15:X16" si="6">((F15*0.05)+(H15*4)+(J15*-1)+(N15*0.1)+(P15*6))*0.4</f>
        <v>0</v>
      </c>
      <c r="Y15" s="32"/>
      <c r="Z15" s="32"/>
      <c r="AC15" s="29" t="s">
        <v>67</v>
      </c>
      <c r="AD15" s="29"/>
      <c r="AE15" s="30">
        <v>0</v>
      </c>
      <c r="AF15" s="30">
        <v>0</v>
      </c>
      <c r="AG15" s="27">
        <v>0</v>
      </c>
      <c r="AH15" s="30">
        <v>0</v>
      </c>
      <c r="AI15" s="31"/>
      <c r="AJ15" s="30">
        <v>0</v>
      </c>
      <c r="AK15" s="27" t="e">
        <f>AJ15/AE15</f>
        <v>#DIV/0!</v>
      </c>
      <c r="AL15" s="30">
        <v>0</v>
      </c>
      <c r="AM15" s="27" t="e">
        <f t="shared" ref="AM15:AM16" si="7">AL15/AE15</f>
        <v>#DIV/0!</v>
      </c>
      <c r="AO15" s="30">
        <v>0</v>
      </c>
      <c r="AP15" s="30">
        <v>0</v>
      </c>
      <c r="AQ15" s="30"/>
      <c r="AR15" s="30">
        <v>0</v>
      </c>
      <c r="AS15" s="27" t="e">
        <f t="shared" ref="AS15:AS16" si="8">AR15/AO15</f>
        <v>#DIV/0!</v>
      </c>
      <c r="AT15" s="32"/>
      <c r="AU15" s="27" t="e">
        <f>(AE15+AO15)/(AD18+AN18)</f>
        <v>#DIV/0!</v>
      </c>
      <c r="AV15" s="27" t="e">
        <f>AE15/(AO15+AE15)</f>
        <v>#DIV/0!</v>
      </c>
      <c r="AW15" s="27" t="e">
        <f>AO15/(AE15+AO15)</f>
        <v>#DIV/0!</v>
      </c>
      <c r="AX15" s="33"/>
      <c r="AY15" s="30"/>
      <c r="AZ15" s="34"/>
    </row>
    <row r="16" spans="1:52" x14ac:dyDescent="0.15">
      <c r="A16" s="29" t="s">
        <v>2674</v>
      </c>
      <c r="B16" s="30"/>
      <c r="C16" s="30"/>
      <c r="D16" s="30"/>
      <c r="E16" s="27" t="e">
        <f>D16/C16</f>
        <v>#DIV/0!</v>
      </c>
      <c r="F16" s="30"/>
      <c r="G16" s="31" t="e">
        <f>F16/C16</f>
        <v>#DIV/0!</v>
      </c>
      <c r="H16" s="30"/>
      <c r="I16" s="27" t="e">
        <f>H16/C16</f>
        <v>#DIV/0!</v>
      </c>
      <c r="J16" s="30"/>
      <c r="K16" s="27" t="e">
        <f t="shared" si="0"/>
        <v>#DIV/0!</v>
      </c>
      <c r="M16" s="30"/>
      <c r="N16" s="30"/>
      <c r="O16" s="30" t="e">
        <f>N16/M16</f>
        <v>#DIV/0!</v>
      </c>
      <c r="P16" s="30"/>
      <c r="Q16" s="27" t="e">
        <f t="shared" si="1"/>
        <v>#DIV/0!</v>
      </c>
      <c r="R16" s="32"/>
      <c r="S16" s="27">
        <f t="shared" si="2"/>
        <v>0</v>
      </c>
      <c r="T16" s="27">
        <f t="shared" si="3"/>
        <v>0</v>
      </c>
      <c r="U16" s="27">
        <f t="shared" si="4"/>
        <v>0</v>
      </c>
      <c r="V16" s="33"/>
      <c r="W16" s="30">
        <f t="shared" si="5"/>
        <v>0</v>
      </c>
      <c r="X16" s="34">
        <f t="shared" si="6"/>
        <v>0</v>
      </c>
      <c r="Y16" s="32"/>
      <c r="Z16" s="32"/>
      <c r="AC16" s="29" t="s">
        <v>68</v>
      </c>
      <c r="AD16" s="29"/>
      <c r="AE16" s="30"/>
      <c r="AF16" s="30"/>
      <c r="AG16" s="27" t="e">
        <f>AF16/AE16</f>
        <v>#DIV/0!</v>
      </c>
      <c r="AH16" s="30"/>
      <c r="AI16" s="31" t="e">
        <f>AH16/AE16</f>
        <v>#DIV/0!</v>
      </c>
      <c r="AJ16" s="30"/>
      <c r="AK16" s="27" t="e">
        <f>AJ16/AE16</f>
        <v>#DIV/0!</v>
      </c>
      <c r="AL16" s="30"/>
      <c r="AM16" s="27" t="e">
        <f t="shared" si="7"/>
        <v>#DIV/0!</v>
      </c>
      <c r="AO16" s="30"/>
      <c r="AP16" s="30"/>
      <c r="AQ16" s="30" t="e">
        <f>AP16/AO16</f>
        <v>#DIV/0!</v>
      </c>
      <c r="AR16" s="30"/>
      <c r="AS16" s="27" t="e">
        <f t="shared" si="8"/>
        <v>#DIV/0!</v>
      </c>
      <c r="AT16" s="32"/>
      <c r="AU16" s="27" t="e">
        <f>(AE16+AO16)/(AD20+AN20)</f>
        <v>#DIV/0!</v>
      </c>
      <c r="AV16" s="27" t="e">
        <f>AE16/(AO16+AE16)</f>
        <v>#DIV/0!</v>
      </c>
      <c r="AW16" s="27" t="e">
        <f>AO16/(AE16+AO16)</f>
        <v>#DIV/0!</v>
      </c>
      <c r="AX16" s="33"/>
      <c r="AY16" s="30">
        <f>((AH16*0.05)+(AJ16*4)+(AL16*-1)+(AP16*0.1)+(AR16*6))*0.55</f>
        <v>0</v>
      </c>
      <c r="AZ16" s="34">
        <f>((AH16*0.05)+(AJ16*4)+(AL16*-1)+(AP16*0.1)+(AR16*6))*0.4</f>
        <v>0</v>
      </c>
    </row>
    <row r="17" spans="1:52" x14ac:dyDescent="0.15">
      <c r="A17" s="28" t="s">
        <v>44</v>
      </c>
      <c r="B17" s="28"/>
      <c r="C17" s="28">
        <f>SUM(C14:C16)</f>
        <v>524</v>
      </c>
      <c r="D17" s="28">
        <f>SUM(D14:D16)</f>
        <v>346</v>
      </c>
      <c r="E17" s="28"/>
      <c r="F17" s="28">
        <f t="shared" ref="F17:J17" si="9">SUM(F14:F16)</f>
        <v>4089</v>
      </c>
      <c r="G17" s="28"/>
      <c r="H17" s="28">
        <f t="shared" si="9"/>
        <v>28</v>
      </c>
      <c r="I17" s="28"/>
      <c r="J17" s="28">
        <f t="shared" si="9"/>
        <v>9</v>
      </c>
      <c r="K17" s="28"/>
      <c r="L17" s="24"/>
      <c r="M17" s="28">
        <f>SUM(M14:M16)</f>
        <v>82</v>
      </c>
      <c r="N17" s="28">
        <f>SUM(N14:N16)</f>
        <v>452</v>
      </c>
      <c r="O17" s="28"/>
      <c r="P17" s="28">
        <f>SUM(P14:P16)</f>
        <v>2</v>
      </c>
      <c r="Q17" s="28"/>
      <c r="R17" s="28"/>
      <c r="S17" s="35">
        <f>S14+S15+S16</f>
        <v>1</v>
      </c>
      <c r="T17" s="36">
        <f>C17/(C17+M17)</f>
        <v>0.86468646864686471</v>
      </c>
      <c r="U17" s="36">
        <f>M17/(M17+C17)</f>
        <v>0.13531353135313531</v>
      </c>
      <c r="V17" s="33"/>
      <c r="W17" s="32"/>
      <c r="X17" s="32"/>
      <c r="Y17" s="32"/>
      <c r="Z17" s="32"/>
      <c r="AC17" s="28" t="s">
        <v>44</v>
      </c>
      <c r="AD17" s="28"/>
      <c r="AE17" s="28">
        <f>SUM(AE14:AE16)</f>
        <v>583</v>
      </c>
      <c r="AF17" s="28">
        <f>SUM(AF14:AF16)</f>
        <v>378</v>
      </c>
      <c r="AG17" s="28"/>
      <c r="AH17" s="28">
        <f t="shared" ref="AH17" si="10">SUM(AH14:AH16)</f>
        <v>4072</v>
      </c>
      <c r="AI17" s="28"/>
      <c r="AJ17" s="28">
        <f t="shared" ref="AJ17" si="11">SUM(AJ14:AJ16)</f>
        <v>27</v>
      </c>
      <c r="AK17" s="28"/>
      <c r="AL17" s="28">
        <f t="shared" ref="AL17" si="12">SUM(AL14:AL16)</f>
        <v>11</v>
      </c>
      <c r="AM17" s="28"/>
      <c r="AN17" s="24"/>
      <c r="AO17" s="28">
        <f>SUM(AO14:AO16)</f>
        <v>100</v>
      </c>
      <c r="AP17" s="28">
        <f>SUM(AP14:AP16)</f>
        <v>590</v>
      </c>
      <c r="AQ17" s="28"/>
      <c r="AR17" s="28">
        <f>SUM(AR14:AR16)</f>
        <v>5</v>
      </c>
      <c r="AS17" s="28"/>
      <c r="AT17" s="28"/>
      <c r="AU17" s="35" t="e">
        <f>AU14+AU15+AU16</f>
        <v>#DIV/0!</v>
      </c>
      <c r="AV17" s="36">
        <f>AE17/(AE17+AO17)</f>
        <v>0.85358711566617862</v>
      </c>
      <c r="AW17" s="36">
        <f>AO17/(AO17+AE17)</f>
        <v>0.14641288433382138</v>
      </c>
      <c r="AX17" s="33"/>
      <c r="AY17" s="32"/>
      <c r="AZ17" s="32"/>
    </row>
    <row r="18" spans="1:52" x14ac:dyDescent="0.15">
      <c r="B18" s="32"/>
      <c r="C18" s="32"/>
      <c r="D18" s="37"/>
      <c r="E18" s="32"/>
      <c r="F18" s="38"/>
      <c r="G18" s="32"/>
      <c r="H18" s="39"/>
      <c r="I18" s="32"/>
      <c r="J18" s="39"/>
      <c r="K18" s="32"/>
      <c r="L18" s="32"/>
      <c r="M18" s="32"/>
      <c r="N18" s="32"/>
      <c r="O18" s="32"/>
      <c r="P18" s="32"/>
      <c r="Q18" s="32"/>
      <c r="R18" s="32"/>
      <c r="AD18" s="32"/>
      <c r="AE18" s="32"/>
      <c r="AF18" s="37"/>
      <c r="AG18" s="32"/>
      <c r="AH18" s="38"/>
      <c r="AI18" s="32"/>
      <c r="AJ18" s="39"/>
      <c r="AK18" s="32"/>
      <c r="AL18" s="39"/>
      <c r="AM18" s="32"/>
      <c r="AN18" s="32"/>
      <c r="AO18" s="32"/>
      <c r="AP18" s="32"/>
      <c r="AQ18" s="32"/>
      <c r="AR18" s="32"/>
      <c r="AS18" s="32"/>
      <c r="AT18" s="32"/>
    </row>
    <row r="19" spans="1:52" x14ac:dyDescent="0.15">
      <c r="B19" s="32"/>
      <c r="C19" s="32"/>
      <c r="D19" s="37"/>
      <c r="E19" s="32"/>
      <c r="F19" s="38"/>
      <c r="G19" s="32"/>
      <c r="H19" s="39"/>
      <c r="I19" s="32"/>
      <c r="J19" s="39"/>
      <c r="K19" s="32"/>
      <c r="L19" s="32"/>
      <c r="M19" s="32"/>
      <c r="N19" s="32"/>
      <c r="O19" s="32"/>
      <c r="P19" s="32"/>
      <c r="Q19" s="32"/>
      <c r="R19" s="32"/>
      <c r="AD19" s="32"/>
      <c r="AE19" s="32"/>
      <c r="AF19" s="37"/>
      <c r="AG19" s="32"/>
      <c r="AH19" s="38"/>
      <c r="AI19" s="32"/>
      <c r="AJ19" s="39"/>
      <c r="AK19" s="32"/>
      <c r="AL19" s="39"/>
      <c r="AM19" s="32"/>
      <c r="AN19" s="32"/>
      <c r="AO19" s="32"/>
      <c r="AP19" s="32"/>
      <c r="AQ19" s="32"/>
      <c r="AR19" s="32"/>
      <c r="AS19" s="32"/>
      <c r="AT19" s="32"/>
    </row>
    <row r="20" spans="1:52" x14ac:dyDescent="0.15">
      <c r="A20" s="517" t="s">
        <v>49</v>
      </c>
      <c r="B20" s="517"/>
      <c r="C20" s="517"/>
      <c r="D20" s="517"/>
      <c r="E20" s="517"/>
      <c r="F20" s="517"/>
      <c r="G20" s="517"/>
      <c r="H20" s="517" t="s">
        <v>52</v>
      </c>
      <c r="I20" s="523"/>
      <c r="J20" s="523"/>
      <c r="K20" s="523"/>
      <c r="L20" s="523"/>
      <c r="M20" s="523"/>
      <c r="N20" s="32"/>
      <c r="O20" s="32"/>
      <c r="R20" s="517" t="s">
        <v>50</v>
      </c>
      <c r="S20" s="517"/>
      <c r="T20" s="517"/>
      <c r="V20" s="517" t="s">
        <v>51</v>
      </c>
      <c r="W20" s="517"/>
      <c r="X20" s="23"/>
      <c r="Y20" s="23"/>
      <c r="Z20" s="23"/>
      <c r="AA20" s="23"/>
      <c r="AC20" s="517" t="s">
        <v>49</v>
      </c>
      <c r="AD20" s="517"/>
      <c r="AE20" s="517"/>
      <c r="AF20" s="517"/>
      <c r="AG20" s="517"/>
      <c r="AH20" s="517"/>
      <c r="AI20" s="517"/>
      <c r="AJ20" s="517" t="s">
        <v>52</v>
      </c>
      <c r="AK20" s="523"/>
      <c r="AL20" s="523"/>
      <c r="AM20" s="523"/>
      <c r="AN20" s="523"/>
      <c r="AO20" s="523"/>
      <c r="AP20" s="32"/>
      <c r="AQ20" s="32"/>
      <c r="AT20" s="517" t="s">
        <v>50</v>
      </c>
      <c r="AU20" s="517"/>
      <c r="AV20" s="517"/>
      <c r="AX20" s="517" t="s">
        <v>51</v>
      </c>
      <c r="AY20" s="517"/>
      <c r="AZ20" s="23"/>
    </row>
    <row r="21" spans="1:52" x14ac:dyDescent="0.15">
      <c r="A21" s="28" t="s">
        <v>16</v>
      </c>
      <c r="B21" s="28" t="s">
        <v>66</v>
      </c>
      <c r="C21" s="28" t="s">
        <v>1</v>
      </c>
      <c r="D21" s="28" t="s">
        <v>4</v>
      </c>
      <c r="E21" s="28" t="s">
        <v>5</v>
      </c>
      <c r="F21" s="28" t="s">
        <v>6</v>
      </c>
      <c r="G21" s="28" t="s">
        <v>7</v>
      </c>
      <c r="I21" s="28" t="s">
        <v>34</v>
      </c>
      <c r="J21" s="28" t="s">
        <v>17</v>
      </c>
      <c r="K21" s="28" t="s">
        <v>18</v>
      </c>
      <c r="L21" s="28" t="s">
        <v>19</v>
      </c>
      <c r="M21" s="28" t="s">
        <v>20</v>
      </c>
      <c r="N21" s="28" t="s">
        <v>6</v>
      </c>
      <c r="O21" s="28" t="s">
        <v>53</v>
      </c>
      <c r="R21" s="28" t="s">
        <v>16</v>
      </c>
      <c r="S21" s="28" t="s">
        <v>47</v>
      </c>
      <c r="T21" s="28" t="s">
        <v>45</v>
      </c>
      <c r="U21" s="28" t="s">
        <v>46</v>
      </c>
      <c r="W21" s="28" t="s">
        <v>14</v>
      </c>
      <c r="X21" s="28" t="s">
        <v>21</v>
      </c>
      <c r="Y21" s="28"/>
      <c r="Z21" s="28"/>
      <c r="AA21" s="28"/>
      <c r="AB21" s="28"/>
      <c r="AC21" s="28" t="s">
        <v>16</v>
      </c>
      <c r="AD21" s="28" t="s">
        <v>66</v>
      </c>
      <c r="AE21" s="28" t="s">
        <v>1</v>
      </c>
      <c r="AF21" s="28" t="s">
        <v>4</v>
      </c>
      <c r="AG21" s="28" t="s">
        <v>5</v>
      </c>
      <c r="AH21" s="28" t="s">
        <v>6</v>
      </c>
      <c r="AI21" s="28" t="s">
        <v>7</v>
      </c>
      <c r="AK21" s="28" t="s">
        <v>34</v>
      </c>
      <c r="AL21" s="28" t="s">
        <v>17</v>
      </c>
      <c r="AM21" s="28" t="s">
        <v>18</v>
      </c>
      <c r="AN21" s="28" t="s">
        <v>19</v>
      </c>
      <c r="AO21" s="28" t="s">
        <v>20</v>
      </c>
      <c r="AP21" s="28" t="s">
        <v>6</v>
      </c>
      <c r="AQ21" s="28" t="s">
        <v>53</v>
      </c>
      <c r="AU21" s="28" t="s">
        <v>47</v>
      </c>
      <c r="AV21" s="28" t="s">
        <v>45</v>
      </c>
      <c r="AW21" s="28" t="s">
        <v>46</v>
      </c>
      <c r="AY21" s="28" t="s">
        <v>14</v>
      </c>
      <c r="AZ21" s="28" t="s">
        <v>21</v>
      </c>
    </row>
    <row r="22" spans="1:52" x14ac:dyDescent="0.15">
      <c r="A22" s="29" t="s">
        <v>853</v>
      </c>
      <c r="B22" s="40">
        <v>15</v>
      </c>
      <c r="C22" s="30">
        <v>200</v>
      </c>
      <c r="D22" s="30">
        <v>975</v>
      </c>
      <c r="E22" s="30">
        <f>D22/C22</f>
        <v>4.875</v>
      </c>
      <c r="F22" s="30">
        <v>8</v>
      </c>
      <c r="G22" s="27">
        <f>F22/C22</f>
        <v>0.04</v>
      </c>
      <c r="I22" s="27">
        <f>K22/J22</f>
        <v>0.64516129032258063</v>
      </c>
      <c r="J22" s="30">
        <v>31</v>
      </c>
      <c r="K22" s="30">
        <v>20</v>
      </c>
      <c r="L22" s="30">
        <v>120</v>
      </c>
      <c r="M22" s="30">
        <f>L22/K22</f>
        <v>6</v>
      </c>
      <c r="N22" s="30">
        <v>2</v>
      </c>
      <c r="O22" s="27">
        <f>N22/K22</f>
        <v>0.1</v>
      </c>
      <c r="R22" s="29" t="s">
        <v>172</v>
      </c>
      <c r="S22" s="27">
        <f>(C22+J22)/($C$27+$J$27+$M$17+$D$17+$K$38+$K$47)</f>
        <v>0.25136017410228512</v>
      </c>
      <c r="T22" s="27">
        <f>J22/($J$27+$E$38+$E$47)</f>
        <v>8.2887700534759357E-2</v>
      </c>
      <c r="U22" s="27">
        <f>C22/($C$27+$M$17+$K$38+$K$47)</f>
        <v>0.41493775933609961</v>
      </c>
      <c r="W22" s="30">
        <f>(D22*0.1)+(F22*6)+(L22*0.1)+(N22*6)</f>
        <v>169.5</v>
      </c>
      <c r="X22" s="30">
        <f>(D22*0.1)+(F22*6)+(K22*1)+(L22*0.1)+(N22*6)</f>
        <v>189.5</v>
      </c>
      <c r="Y22" s="32"/>
      <c r="Z22" s="32"/>
      <c r="AA22" s="32"/>
      <c r="AB22" s="32"/>
      <c r="AC22" s="29" t="s">
        <v>69</v>
      </c>
      <c r="AD22" s="29"/>
      <c r="AE22" s="30">
        <v>200</v>
      </c>
      <c r="AF22" s="30">
        <v>1040</v>
      </c>
      <c r="AG22" s="30">
        <f>AF22/AE22</f>
        <v>5.2</v>
      </c>
      <c r="AH22" s="30">
        <v>7</v>
      </c>
      <c r="AI22" s="27">
        <f>AH22/AE22</f>
        <v>3.5000000000000003E-2</v>
      </c>
      <c r="AK22" s="27">
        <f>AM22/AL22</f>
        <v>0.8</v>
      </c>
      <c r="AL22" s="30">
        <v>70</v>
      </c>
      <c r="AM22" s="30">
        <v>56</v>
      </c>
      <c r="AN22" s="30">
        <v>364</v>
      </c>
      <c r="AO22" s="30">
        <f>AN22/AM22</f>
        <v>6.5</v>
      </c>
      <c r="AP22" s="30">
        <v>2</v>
      </c>
      <c r="AQ22" s="27">
        <f>AP22/AM22</f>
        <v>3.5714285714285712E-2</v>
      </c>
      <c r="AU22" s="27" t="e">
        <f>(#REF!+AL22)/(#REF!+AL25)</f>
        <v>#REF!</v>
      </c>
      <c r="AV22" s="27" t="e">
        <f>#REF!/(AL22+#REF!)</f>
        <v>#REF!</v>
      </c>
      <c r="AW22" s="27" t="e">
        <f>AL22/(#REF!+AL22)</f>
        <v>#REF!</v>
      </c>
      <c r="AY22" s="30" t="e">
        <f>(#REF!*0.1)+(AE22*6)+(AK22*0.1)+(AM22*6)</f>
        <v>#REF!</v>
      </c>
      <c r="AZ22" s="30" t="e">
        <f>(#REF!*0.1)+(AE22*6)+(AJ22*1)+(AK22*0.1)+(AM22*6)</f>
        <v>#REF!</v>
      </c>
    </row>
    <row r="23" spans="1:52" x14ac:dyDescent="0.15">
      <c r="A23" s="29" t="s">
        <v>854</v>
      </c>
      <c r="B23" s="40">
        <v>10</v>
      </c>
      <c r="C23" s="30">
        <v>5</v>
      </c>
      <c r="D23" s="30">
        <v>25</v>
      </c>
      <c r="E23" s="30">
        <f>D23/C23</f>
        <v>5</v>
      </c>
      <c r="F23" s="30">
        <v>0</v>
      </c>
      <c r="G23" s="27">
        <f>F23/C23</f>
        <v>0</v>
      </c>
      <c r="I23" s="27">
        <f t="shared" ref="I23:I26" si="13">K23/J23</f>
        <v>0.5</v>
      </c>
      <c r="J23" s="30">
        <v>2</v>
      </c>
      <c r="K23" s="30">
        <v>1</v>
      </c>
      <c r="L23" s="30">
        <v>7</v>
      </c>
      <c r="M23" s="30">
        <f>L23/K23</f>
        <v>7</v>
      </c>
      <c r="N23" s="30">
        <v>0</v>
      </c>
      <c r="O23" s="27">
        <f t="shared" ref="O23:O26" si="14">N23/K23</f>
        <v>0</v>
      </c>
      <c r="R23" s="29" t="s">
        <v>466</v>
      </c>
      <c r="S23" s="27">
        <f t="shared" ref="S23:S26" si="15">(C23+J23)/($C$27+$J$27+$M$17+$D$17+$K$38+$K$47)</f>
        <v>7.6169749727965181E-3</v>
      </c>
      <c r="T23" s="27">
        <f t="shared" ref="T23:T26" si="16">J23/($J$27+$E$38+$E$47)</f>
        <v>5.3475935828877002E-3</v>
      </c>
      <c r="U23" s="27">
        <f t="shared" ref="U23:U26" si="17">C23/($C$27+$M$17+$K$38+$K$47)</f>
        <v>1.0373443983402489E-2</v>
      </c>
      <c r="W23" s="30">
        <f t="shared" ref="W23:W26" si="18">(D23*0.1)+(F23*6)+(L23*0.1)+(N23*6)</f>
        <v>3.2</v>
      </c>
      <c r="X23" s="30">
        <f t="shared" ref="X23:X26" si="19">(D23*0.1)+(F23*6)+(K23*1)+(L23*0.1)+(N23*6)</f>
        <v>4.2</v>
      </c>
      <c r="Y23" s="32"/>
      <c r="Z23" s="32"/>
      <c r="AA23" s="32"/>
      <c r="AB23" s="32"/>
      <c r="AC23" s="29" t="s">
        <v>22</v>
      </c>
      <c r="AD23" s="29"/>
      <c r="AE23" s="30">
        <v>96</v>
      </c>
      <c r="AF23" s="30">
        <v>445</v>
      </c>
      <c r="AG23" s="30">
        <f>AF23/AE23</f>
        <v>4.635416666666667</v>
      </c>
      <c r="AH23" s="30">
        <v>6</v>
      </c>
      <c r="AI23" s="27">
        <f>AH23/AE23</f>
        <v>6.25E-2</v>
      </c>
      <c r="AK23" s="27">
        <f t="shared" ref="AK23:AK26" si="20">AM23/AL23</f>
        <v>0.58333333333333337</v>
      </c>
      <c r="AL23" s="30">
        <v>24</v>
      </c>
      <c r="AM23" s="30">
        <v>14</v>
      </c>
      <c r="AN23" s="30">
        <v>110</v>
      </c>
      <c r="AO23" s="30">
        <f>AN23/AM23</f>
        <v>7.8571428571428568</v>
      </c>
      <c r="AP23" s="30">
        <v>2</v>
      </c>
      <c r="AQ23" s="27">
        <f t="shared" ref="AQ23:AQ26" si="21">AP23/AM23</f>
        <v>0.14285714285714285</v>
      </c>
      <c r="AU23" s="27" t="e">
        <f>(#REF!+AL23)/(#REF!+AL26)</f>
        <v>#REF!</v>
      </c>
      <c r="AV23" s="27" t="e">
        <f>#REF!/(AL23+#REF!)</f>
        <v>#REF!</v>
      </c>
      <c r="AW23" s="27" t="e">
        <f>AL23/(#REF!+AL23)</f>
        <v>#REF!</v>
      </c>
      <c r="AY23" s="30" t="e">
        <f>(#REF!*0.1)+(AE23*6)+(AK23*0.1)+(AM23*6)</f>
        <v>#REF!</v>
      </c>
      <c r="AZ23" s="30" t="e">
        <f>(#REF!*0.1)+(AE23*6)+(AJ23*1)+(AK23*0.1)+(AM23*6)</f>
        <v>#REF!</v>
      </c>
    </row>
    <row r="24" spans="1:52" x14ac:dyDescent="0.15">
      <c r="A24" s="29" t="s">
        <v>2181</v>
      </c>
      <c r="B24" s="40">
        <v>10</v>
      </c>
      <c r="C24" s="30">
        <v>10</v>
      </c>
      <c r="D24" s="30">
        <v>42</v>
      </c>
      <c r="E24" s="30">
        <f>D24/C24</f>
        <v>4.2</v>
      </c>
      <c r="F24" s="30">
        <v>0</v>
      </c>
      <c r="G24" s="27">
        <f>F24/C24</f>
        <v>0</v>
      </c>
      <c r="I24" s="27">
        <f t="shared" si="13"/>
        <v>1</v>
      </c>
      <c r="J24" s="30">
        <v>2</v>
      </c>
      <c r="K24" s="30">
        <v>2</v>
      </c>
      <c r="L24" s="30">
        <v>9</v>
      </c>
      <c r="M24" s="30">
        <f>L24/K24</f>
        <v>4.5</v>
      </c>
      <c r="N24" s="30">
        <v>0</v>
      </c>
      <c r="O24" s="27">
        <f t="shared" si="14"/>
        <v>0</v>
      </c>
      <c r="R24" s="29" t="s">
        <v>2182</v>
      </c>
      <c r="S24" s="27">
        <f t="shared" si="15"/>
        <v>1.3057671381936888E-2</v>
      </c>
      <c r="T24" s="27">
        <f t="shared" si="16"/>
        <v>5.3475935828877002E-3</v>
      </c>
      <c r="U24" s="27">
        <f t="shared" si="17"/>
        <v>2.0746887966804978E-2</v>
      </c>
      <c r="W24" s="30">
        <f t="shared" si="18"/>
        <v>5.1000000000000005</v>
      </c>
      <c r="X24" s="30">
        <f t="shared" si="19"/>
        <v>7.1000000000000005</v>
      </c>
      <c r="Y24" s="32"/>
      <c r="Z24" s="32"/>
      <c r="AA24" s="32"/>
      <c r="AB24" s="32"/>
      <c r="AC24" s="29" t="s">
        <v>23</v>
      </c>
      <c r="AD24" s="29"/>
      <c r="AE24" s="30">
        <v>8</v>
      </c>
      <c r="AF24" s="30">
        <v>28</v>
      </c>
      <c r="AG24" s="30">
        <f>AF24/AE24</f>
        <v>3.5</v>
      </c>
      <c r="AH24" s="30">
        <v>0</v>
      </c>
      <c r="AI24" s="27">
        <f>AH24/AE24</f>
        <v>0</v>
      </c>
      <c r="AK24" s="27">
        <f t="shared" si="20"/>
        <v>0.5</v>
      </c>
      <c r="AL24" s="30">
        <v>4</v>
      </c>
      <c r="AM24" s="30">
        <v>2</v>
      </c>
      <c r="AN24" s="30">
        <v>17</v>
      </c>
      <c r="AO24" s="30">
        <f>AN24/AM24</f>
        <v>8.5</v>
      </c>
      <c r="AP24" s="30">
        <v>0</v>
      </c>
      <c r="AQ24" s="27">
        <f t="shared" si="21"/>
        <v>0</v>
      </c>
      <c r="AU24" s="27" t="e">
        <f>(#REF!+AL24)/(#REF!+AK30)</f>
        <v>#REF!</v>
      </c>
      <c r="AV24" s="27" t="e">
        <f>#REF!/(AL24+#REF!)</f>
        <v>#REF!</v>
      </c>
      <c r="AW24" s="27" t="e">
        <f>AL24/(#REF!+AL24)</f>
        <v>#REF!</v>
      </c>
      <c r="AY24" s="30" t="e">
        <f>(#REF!*0.1)+(AE24*6)+(AK24*0.1)+(AM24*6)</f>
        <v>#REF!</v>
      </c>
      <c r="AZ24" s="30" t="e">
        <f>(#REF!*0.1)+(AE24*6)+(AJ24*1)+(AK24*0.1)+(AM24*6)</f>
        <v>#REF!</v>
      </c>
    </row>
    <row r="25" spans="1:52" x14ac:dyDescent="0.15">
      <c r="A25" s="29" t="s">
        <v>1882</v>
      </c>
      <c r="B25" s="40">
        <v>10</v>
      </c>
      <c r="C25" s="30">
        <v>30</v>
      </c>
      <c r="D25" s="30">
        <v>121</v>
      </c>
      <c r="E25" s="30">
        <f>D25/C25</f>
        <v>4.0333333333333332</v>
      </c>
      <c r="F25" s="30">
        <v>1</v>
      </c>
      <c r="G25" s="27">
        <f>F25/C25</f>
        <v>3.3333333333333333E-2</v>
      </c>
      <c r="I25" s="27">
        <f t="shared" si="13"/>
        <v>0.66666666666666663</v>
      </c>
      <c r="J25" s="30">
        <v>15</v>
      </c>
      <c r="K25" s="30">
        <v>10</v>
      </c>
      <c r="L25" s="30">
        <v>100</v>
      </c>
      <c r="M25" s="30">
        <f>L25/K25</f>
        <v>10</v>
      </c>
      <c r="N25" s="30">
        <v>1</v>
      </c>
      <c r="O25" s="27">
        <f t="shared" si="14"/>
        <v>0.1</v>
      </c>
      <c r="R25" s="29" t="s">
        <v>1883</v>
      </c>
      <c r="S25" s="27">
        <f t="shared" si="15"/>
        <v>4.896626768226333E-2</v>
      </c>
      <c r="T25" s="27">
        <f t="shared" si="16"/>
        <v>4.0106951871657755E-2</v>
      </c>
      <c r="U25" s="27">
        <f t="shared" si="17"/>
        <v>6.2240663900414939E-2</v>
      </c>
      <c r="W25" s="30">
        <f t="shared" si="18"/>
        <v>34.1</v>
      </c>
      <c r="X25" s="30">
        <f t="shared" si="19"/>
        <v>44.1</v>
      </c>
      <c r="Y25" s="32"/>
      <c r="Z25" s="32"/>
      <c r="AA25" s="32"/>
      <c r="AB25" s="32"/>
      <c r="AC25" s="29" t="s">
        <v>24</v>
      </c>
      <c r="AD25" s="29"/>
      <c r="AE25" s="30"/>
      <c r="AF25" s="30"/>
      <c r="AG25" s="30" t="e">
        <f>AF25/AE25</f>
        <v>#DIV/0!</v>
      </c>
      <c r="AH25" s="30">
        <v>0</v>
      </c>
      <c r="AI25" s="27" t="e">
        <f>AH25/AE25</f>
        <v>#DIV/0!</v>
      </c>
      <c r="AK25" s="27" t="e">
        <f t="shared" si="20"/>
        <v>#DIV/0!</v>
      </c>
      <c r="AL25" s="30"/>
      <c r="AM25" s="30"/>
      <c r="AN25" s="30"/>
      <c r="AO25" s="30" t="e">
        <f>AN25/AM25</f>
        <v>#DIV/0!</v>
      </c>
      <c r="AP25" s="30">
        <v>0</v>
      </c>
      <c r="AQ25" s="27" t="e">
        <f t="shared" si="21"/>
        <v>#DIV/0!</v>
      </c>
      <c r="AU25" s="27" t="e">
        <f>(#REF!+AL25)/(#REF!+AL31)</f>
        <v>#REF!</v>
      </c>
      <c r="AV25" s="27" t="e">
        <f>#REF!/(AL25+#REF!)</f>
        <v>#REF!</v>
      </c>
      <c r="AW25" s="27" t="e">
        <f>AL25/(#REF!+AL25)</f>
        <v>#REF!</v>
      </c>
      <c r="AY25" s="30" t="e">
        <f>(#REF!*0.1)+(AE25*6)+(AK25*0.1)+(AM25*6)</f>
        <v>#REF!</v>
      </c>
      <c r="AZ25" s="30" t="e">
        <f>(#REF!*0.1)+(AE25*6)+(AJ25*1)+(AK25*0.1)+(AM25*6)</f>
        <v>#REF!</v>
      </c>
    </row>
    <row r="26" spans="1:52" x14ac:dyDescent="0.15">
      <c r="A26" s="29" t="s">
        <v>2179</v>
      </c>
      <c r="B26" s="40">
        <v>17</v>
      </c>
      <c r="C26" s="30">
        <v>150</v>
      </c>
      <c r="D26" s="30">
        <v>658</v>
      </c>
      <c r="E26" s="30">
        <f>D26/C26</f>
        <v>4.3866666666666667</v>
      </c>
      <c r="F26" s="30">
        <v>10</v>
      </c>
      <c r="G26" s="27">
        <f>F26/C26</f>
        <v>6.6666666666666666E-2</v>
      </c>
      <c r="I26" s="27">
        <f t="shared" si="13"/>
        <v>0.73170731707317072</v>
      </c>
      <c r="J26" s="30">
        <v>41</v>
      </c>
      <c r="K26" s="30">
        <v>30</v>
      </c>
      <c r="L26" s="30">
        <v>210</v>
      </c>
      <c r="M26" s="30">
        <f>L26/K26</f>
        <v>7</v>
      </c>
      <c r="N26" s="30">
        <v>2</v>
      </c>
      <c r="O26" s="27">
        <f t="shared" si="14"/>
        <v>6.6666666666666666E-2</v>
      </c>
      <c r="R26" s="29" t="s">
        <v>2180</v>
      </c>
      <c r="S26" s="27">
        <f t="shared" si="15"/>
        <v>0.20783460282916214</v>
      </c>
      <c r="T26" s="27">
        <f t="shared" si="16"/>
        <v>0.10962566844919786</v>
      </c>
      <c r="U26" s="27">
        <f t="shared" si="17"/>
        <v>0.31120331950207469</v>
      </c>
      <c r="W26" s="30">
        <f t="shared" si="18"/>
        <v>158.80000000000001</v>
      </c>
      <c r="X26" s="30">
        <f t="shared" si="19"/>
        <v>188.8</v>
      </c>
      <c r="Y26" s="32"/>
      <c r="Z26" s="32"/>
      <c r="AA26" s="32"/>
      <c r="AB26" s="32"/>
      <c r="AC26" s="29" t="s">
        <v>70</v>
      </c>
      <c r="AD26" s="29"/>
      <c r="AE26" s="30"/>
      <c r="AF26" s="30"/>
      <c r="AG26" s="30" t="e">
        <f>AF26/AE26</f>
        <v>#DIV/0!</v>
      </c>
      <c r="AH26" s="30"/>
      <c r="AI26" s="27" t="e">
        <f>AH26/AE26</f>
        <v>#DIV/0!</v>
      </c>
      <c r="AK26" s="27" t="e">
        <f t="shared" si="20"/>
        <v>#DIV/0!</v>
      </c>
      <c r="AL26" s="30"/>
      <c r="AM26" s="30"/>
      <c r="AN26" s="30"/>
      <c r="AO26" s="30"/>
      <c r="AP26" s="30">
        <f>(AF26*0.1)+(AH26*6)+(AM26*0.1)+(AO26*6)</f>
        <v>0</v>
      </c>
      <c r="AQ26" s="27" t="e">
        <f t="shared" si="21"/>
        <v>#DIV/0!</v>
      </c>
      <c r="AU26" s="27" t="e">
        <f>(#REF!+AL26)/(#REF!+AL32)</f>
        <v>#REF!</v>
      </c>
      <c r="AV26" s="27" t="e">
        <f>#REF!/(AL26+#REF!)</f>
        <v>#REF!</v>
      </c>
      <c r="AW26" s="27" t="e">
        <f>AL26/(#REF!+AL26)</f>
        <v>#REF!</v>
      </c>
      <c r="AY26" s="30" t="e">
        <f>(#REF!*0.1)+(AE26*6)+(AI26*1)+(AJ26*0.1)+(AL26*6)</f>
        <v>#REF!</v>
      </c>
      <c r="AZ26" s="30" t="e">
        <f>(#REF!*0.1)+(AE26*6)+(AJ26*1)+(AK26*0.1)+(AM26*6)</f>
        <v>#REF!</v>
      </c>
    </row>
    <row r="27" spans="1:52" x14ac:dyDescent="0.15">
      <c r="A27" s="28" t="s">
        <v>44</v>
      </c>
      <c r="B27" s="28"/>
      <c r="C27" s="28">
        <f>SUM(C22:C26)</f>
        <v>395</v>
      </c>
      <c r="D27" s="28">
        <f t="shared" ref="D27:F27" si="22">SUM(D22:D26)</f>
        <v>1821</v>
      </c>
      <c r="E27" s="28"/>
      <c r="F27" s="28">
        <f t="shared" si="22"/>
        <v>19</v>
      </c>
      <c r="G27" s="28"/>
      <c r="H27" s="28"/>
      <c r="I27" s="28"/>
      <c r="J27" s="28">
        <f>SUM(J22:J26)</f>
        <v>91</v>
      </c>
      <c r="K27" s="28">
        <f t="shared" ref="K27:N27" si="23">SUM(K22:K26)</f>
        <v>63</v>
      </c>
      <c r="L27" s="28">
        <f t="shared" si="23"/>
        <v>446</v>
      </c>
      <c r="M27" s="28"/>
      <c r="N27" s="28">
        <f t="shared" si="23"/>
        <v>5</v>
      </c>
      <c r="O27" s="28"/>
      <c r="AC27" s="28" t="s">
        <v>44</v>
      </c>
      <c r="AD27" s="28"/>
      <c r="AE27" s="28">
        <f>SUM(AE22:AE26)</f>
        <v>304</v>
      </c>
      <c r="AF27" s="28">
        <f t="shared" ref="AF27" si="24">SUM(AF22:AF26)</f>
        <v>1513</v>
      </c>
      <c r="AG27" s="28"/>
      <c r="AH27" s="28">
        <f t="shared" ref="AH27" si="25">SUM(AH22:AH26)</f>
        <v>13</v>
      </c>
      <c r="AI27" s="28"/>
      <c r="AJ27" s="28"/>
      <c r="AK27" s="28"/>
      <c r="AL27" s="28">
        <f>SUM(AL22:AL26)</f>
        <v>98</v>
      </c>
      <c r="AM27" s="28">
        <f t="shared" ref="AM27:AN27" si="26">SUM(AM22:AM26)</f>
        <v>72</v>
      </c>
      <c r="AN27" s="28">
        <f t="shared" si="26"/>
        <v>491</v>
      </c>
      <c r="AO27" s="28"/>
      <c r="AP27" s="28">
        <f t="shared" ref="AP27" si="27">SUM(AP22:AP26)</f>
        <v>4</v>
      </c>
      <c r="AQ27" s="28"/>
    </row>
    <row r="28" spans="1:52" x14ac:dyDescent="0.15">
      <c r="A28" s="28"/>
      <c r="B28" s="32"/>
      <c r="C28" s="32"/>
      <c r="D28" s="32"/>
      <c r="E28" s="32"/>
      <c r="F28" s="32"/>
      <c r="G28" s="32"/>
      <c r="H28" s="28"/>
      <c r="I28" s="32"/>
      <c r="J28" s="32"/>
      <c r="K28" s="32"/>
      <c r="L28" s="32"/>
      <c r="M28" s="32"/>
      <c r="N28" s="32"/>
      <c r="AC28" s="28"/>
      <c r="AD28" s="32"/>
      <c r="AE28" s="32"/>
      <c r="AF28" s="32"/>
      <c r="AG28" s="32"/>
      <c r="AH28" s="32"/>
      <c r="AI28" s="32"/>
      <c r="AJ28" s="28"/>
      <c r="AK28" s="32"/>
      <c r="AL28" s="32"/>
      <c r="AM28" s="32"/>
      <c r="AN28" s="32"/>
      <c r="AO28" s="32"/>
      <c r="AP28" s="32"/>
    </row>
    <row r="29" spans="1:52" x14ac:dyDescent="0.15">
      <c r="B29" s="32"/>
      <c r="C29" s="32"/>
      <c r="D29" s="32"/>
      <c r="E29" s="32"/>
      <c r="F29" s="32"/>
      <c r="G29" s="32"/>
      <c r="H29" s="32"/>
      <c r="I29" s="32"/>
      <c r="J29" s="32"/>
      <c r="K29" s="32"/>
      <c r="L29" s="32"/>
      <c r="M29" s="32"/>
      <c r="AD29" s="32"/>
      <c r="AE29" s="32"/>
      <c r="AF29" s="32"/>
      <c r="AG29" s="32"/>
      <c r="AH29" s="32"/>
      <c r="AI29" s="32"/>
      <c r="AJ29" s="32"/>
      <c r="AK29" s="32"/>
      <c r="AL29" s="32"/>
      <c r="AM29" s="32"/>
      <c r="AN29" s="32"/>
      <c r="AO29" s="32"/>
    </row>
    <row r="30" spans="1:52" x14ac:dyDescent="0.15">
      <c r="A30" s="517" t="s">
        <v>52</v>
      </c>
      <c r="B30" s="517"/>
      <c r="C30" s="517"/>
      <c r="D30" s="517"/>
      <c r="E30" s="517"/>
      <c r="F30" s="517"/>
      <c r="G30" s="517"/>
      <c r="H30" s="32"/>
      <c r="I30" s="32"/>
      <c r="J30" s="517" t="s">
        <v>49</v>
      </c>
      <c r="K30" s="517"/>
      <c r="L30" s="517"/>
      <c r="M30" s="517"/>
      <c r="N30" s="517"/>
      <c r="R30" s="517" t="s">
        <v>50</v>
      </c>
      <c r="S30" s="517"/>
      <c r="T30" s="517"/>
      <c r="V30" s="517" t="s">
        <v>51</v>
      </c>
      <c r="W30" s="519"/>
      <c r="AC30" s="517" t="s">
        <v>52</v>
      </c>
      <c r="AD30" s="517"/>
      <c r="AE30" s="517"/>
      <c r="AF30" s="517"/>
      <c r="AG30" s="517"/>
      <c r="AH30" s="517"/>
      <c r="AI30" s="517"/>
      <c r="AJ30" s="32"/>
      <c r="AK30" s="32"/>
      <c r="AL30" s="517" t="s">
        <v>49</v>
      </c>
      <c r="AM30" s="517"/>
      <c r="AN30" s="517"/>
      <c r="AO30" s="517"/>
      <c r="AP30" s="517"/>
      <c r="AT30" s="517" t="s">
        <v>50</v>
      </c>
      <c r="AU30" s="517"/>
      <c r="AV30" s="517"/>
      <c r="AX30" s="517" t="s">
        <v>51</v>
      </c>
      <c r="AY30" s="519"/>
    </row>
    <row r="31" spans="1:52" x14ac:dyDescent="0.15">
      <c r="A31" s="28" t="s">
        <v>25</v>
      </c>
      <c r="B31" s="28" t="s">
        <v>66</v>
      </c>
      <c r="C31" s="28" t="s">
        <v>34</v>
      </c>
      <c r="D31" s="28" t="s">
        <v>17</v>
      </c>
      <c r="E31" s="28" t="s">
        <v>18</v>
      </c>
      <c r="F31" s="28" t="s">
        <v>19</v>
      </c>
      <c r="G31" s="28" t="s">
        <v>20</v>
      </c>
      <c r="H31" s="28" t="s">
        <v>6</v>
      </c>
      <c r="I31" s="28" t="s">
        <v>53</v>
      </c>
      <c r="K31" s="28" t="s">
        <v>10</v>
      </c>
      <c r="L31" s="28" t="s">
        <v>11</v>
      </c>
      <c r="M31" s="28" t="s">
        <v>12</v>
      </c>
      <c r="N31" s="28" t="s">
        <v>26</v>
      </c>
      <c r="O31" s="28" t="s">
        <v>7</v>
      </c>
      <c r="R31" s="28" t="s">
        <v>25</v>
      </c>
      <c r="S31" s="28" t="s">
        <v>47</v>
      </c>
      <c r="T31" s="28" t="s">
        <v>45</v>
      </c>
      <c r="U31" s="28" t="s">
        <v>46</v>
      </c>
      <c r="W31" s="28" t="s">
        <v>14</v>
      </c>
      <c r="X31" s="28" t="s">
        <v>21</v>
      </c>
      <c r="Y31" s="28"/>
      <c r="Z31" s="28"/>
      <c r="AC31" s="28" t="s">
        <v>25</v>
      </c>
      <c r="AD31" s="28" t="s">
        <v>66</v>
      </c>
      <c r="AE31" s="28" t="s">
        <v>34</v>
      </c>
      <c r="AF31" s="28" t="s">
        <v>17</v>
      </c>
      <c r="AG31" s="28" t="s">
        <v>18</v>
      </c>
      <c r="AH31" s="28" t="s">
        <v>19</v>
      </c>
      <c r="AI31" s="28" t="s">
        <v>20</v>
      </c>
      <c r="AJ31" s="28" t="s">
        <v>6</v>
      </c>
      <c r="AK31" s="28" t="s">
        <v>53</v>
      </c>
      <c r="AM31" s="28" t="s">
        <v>10</v>
      </c>
      <c r="AN31" s="28" t="s">
        <v>11</v>
      </c>
      <c r="AO31" s="28" t="s">
        <v>12</v>
      </c>
      <c r="AP31" s="28" t="s">
        <v>26</v>
      </c>
      <c r="AQ31" s="28" t="s">
        <v>7</v>
      </c>
      <c r="AU31" s="28" t="s">
        <v>47</v>
      </c>
      <c r="AV31" s="28" t="s">
        <v>45</v>
      </c>
      <c r="AW31" s="28" t="s">
        <v>46</v>
      </c>
      <c r="AY31" s="28" t="s">
        <v>14</v>
      </c>
      <c r="AZ31" s="28" t="s">
        <v>21</v>
      </c>
    </row>
    <row r="32" spans="1:52" x14ac:dyDescent="0.15">
      <c r="A32" s="29" t="s">
        <v>855</v>
      </c>
      <c r="B32" s="30">
        <v>17</v>
      </c>
      <c r="C32" s="27">
        <f>E32/D32</f>
        <v>0.63636363636363635</v>
      </c>
      <c r="D32" s="30">
        <v>110</v>
      </c>
      <c r="E32" s="30">
        <v>70</v>
      </c>
      <c r="F32" s="30">
        <v>945</v>
      </c>
      <c r="G32" s="30">
        <f t="shared" ref="G32:G37" si="28">F32/E32</f>
        <v>13.5</v>
      </c>
      <c r="H32" s="30">
        <v>4</v>
      </c>
      <c r="I32" s="27">
        <f>H32/E32</f>
        <v>5.7142857142857141E-2</v>
      </c>
      <c r="K32" s="30">
        <v>0</v>
      </c>
      <c r="L32" s="30">
        <v>0</v>
      </c>
      <c r="M32" s="41" t="e">
        <f t="shared" ref="M32:M37" si="29">L32/K32</f>
        <v>#DIV/0!</v>
      </c>
      <c r="N32" s="30">
        <v>0</v>
      </c>
      <c r="O32" s="27" t="e">
        <f>N32/K32</f>
        <v>#DIV/0!</v>
      </c>
      <c r="R32" s="29" t="s">
        <v>384</v>
      </c>
      <c r="S32" s="42">
        <f>(D32+K32)/($C$27+$K$27+$M$17+$D$47+$K$47)</f>
        <v>0.16691957511380881</v>
      </c>
      <c r="T32" s="42">
        <f>D32/($D$17)</f>
        <v>0.31791907514450868</v>
      </c>
      <c r="U32" s="42">
        <f>K32/($M$17+$C$27+$K$38+$K$47)</f>
        <v>0</v>
      </c>
      <c r="W32" s="30">
        <f>(F32*0.1)+(H32*6)+(L32*0.1)+(N32*6)</f>
        <v>118.5</v>
      </c>
      <c r="X32" s="30">
        <f>(E32*1)+(F32*0.1)+(H32*6)+(L32*0.1)+(N32*6)</f>
        <v>188.5</v>
      </c>
      <c r="Y32" s="32"/>
      <c r="Z32" s="32"/>
      <c r="AC32" s="29" t="s">
        <v>71</v>
      </c>
      <c r="AD32" s="29"/>
      <c r="AE32" s="27">
        <f>AG32/AF32</f>
        <v>0.60747663551401865</v>
      </c>
      <c r="AF32" s="30">
        <v>107</v>
      </c>
      <c r="AG32" s="30">
        <v>65</v>
      </c>
      <c r="AH32" s="30">
        <v>710</v>
      </c>
      <c r="AI32" s="30">
        <f t="shared" ref="AI32:AI36" si="30">AH32/AG32</f>
        <v>10.923076923076923</v>
      </c>
      <c r="AJ32" s="30">
        <v>6</v>
      </c>
      <c r="AK32" s="27">
        <f>AJ32/AG32</f>
        <v>9.2307692307692313E-2</v>
      </c>
      <c r="AM32" s="30">
        <v>0</v>
      </c>
      <c r="AN32" s="30">
        <v>0</v>
      </c>
      <c r="AO32" s="41" t="e">
        <f t="shared" ref="AO32:AO37" si="31">AN32/AM32</f>
        <v>#DIV/0!</v>
      </c>
      <c r="AP32" s="30">
        <v>0</v>
      </c>
      <c r="AQ32" s="27" t="e">
        <f>AP32/AM32</f>
        <v>#DIV/0!</v>
      </c>
      <c r="AU32" s="42" t="e">
        <f>(#REF!+AJ32)/(#REF!+AJ35)</f>
        <v>#REF!</v>
      </c>
      <c r="AV32" s="42" t="e">
        <f>#REF!/(AJ32+#REF!)</f>
        <v>#REF!</v>
      </c>
      <c r="AW32" s="42" t="e">
        <f>AJ32/(#REF!+AJ32)</f>
        <v>#REF!</v>
      </c>
      <c r="AY32" s="30">
        <f>(AH32*0.1)+(AJ32*6)+(AN32*0.1)+(AP32*6)</f>
        <v>107</v>
      </c>
      <c r="AZ32" s="30">
        <f>(AG32*1)+(AH32*0.1)+(AJ32*6)+(AN32*0.1)+(AP32*6)</f>
        <v>172</v>
      </c>
    </row>
    <row r="33" spans="1:52" x14ac:dyDescent="0.15">
      <c r="A33" s="29" t="s">
        <v>856</v>
      </c>
      <c r="B33" s="30">
        <v>17</v>
      </c>
      <c r="C33" s="27">
        <f t="shared" ref="C33:C37" si="32">E33/D33</f>
        <v>0.67307692307692313</v>
      </c>
      <c r="D33" s="30">
        <v>104</v>
      </c>
      <c r="E33" s="30">
        <v>70</v>
      </c>
      <c r="F33" s="30">
        <v>1015</v>
      </c>
      <c r="G33" s="30">
        <f t="shared" si="28"/>
        <v>14.5</v>
      </c>
      <c r="H33" s="30">
        <v>6</v>
      </c>
      <c r="I33" s="27">
        <f t="shared" ref="I33:I37" si="33">H33/E33</f>
        <v>8.5714285714285715E-2</v>
      </c>
      <c r="K33" s="30">
        <v>0</v>
      </c>
      <c r="L33" s="30">
        <v>0</v>
      </c>
      <c r="M33" s="41" t="e">
        <f t="shared" si="29"/>
        <v>#DIV/0!</v>
      </c>
      <c r="N33" s="30">
        <v>0</v>
      </c>
      <c r="O33" s="27" t="e">
        <f t="shared" ref="O33:O37" si="34">N33/K33</f>
        <v>#DIV/0!</v>
      </c>
      <c r="R33" s="29" t="s">
        <v>479</v>
      </c>
      <c r="S33" s="42">
        <f t="shared" ref="S33:S37" si="35">(D33+K33)/($C$27+$K$27+$M$17+$D$47+$K$47)</f>
        <v>0.15781487101669195</v>
      </c>
      <c r="T33" s="42">
        <f t="shared" ref="T33:T37" si="36">D33/($D$17)</f>
        <v>0.30057803468208094</v>
      </c>
      <c r="U33" s="42">
        <f t="shared" ref="U33:U37" si="37">K33/($M$17+$C$27+$K$38+$K$47)</f>
        <v>0</v>
      </c>
      <c r="W33" s="30">
        <f t="shared" ref="W33:W37" si="38">(F33*0.1)+(H33*6)+(L33*0.1)+(N33*6)</f>
        <v>137.5</v>
      </c>
      <c r="X33" s="30">
        <f t="shared" ref="X33:X37" si="39">(E33*1)+(F33*0.1)+(H33*6)+(L33*0.1)+(N33*6)</f>
        <v>207.5</v>
      </c>
      <c r="Y33" s="32"/>
      <c r="Z33" s="32"/>
      <c r="AC33" s="29" t="s">
        <v>27</v>
      </c>
      <c r="AD33" s="29"/>
      <c r="AE33" s="27">
        <f t="shared" ref="AE33:AE37" si="40">AG33/AF33</f>
        <v>0.6333333333333333</v>
      </c>
      <c r="AF33" s="30">
        <v>120</v>
      </c>
      <c r="AG33" s="30">
        <v>76</v>
      </c>
      <c r="AH33" s="30">
        <v>892</v>
      </c>
      <c r="AI33" s="30">
        <f t="shared" si="30"/>
        <v>11.736842105263158</v>
      </c>
      <c r="AJ33" s="30">
        <v>5</v>
      </c>
      <c r="AK33" s="27">
        <f t="shared" ref="AK33:AK37" si="41">AJ33/AG33</f>
        <v>6.5789473684210523E-2</v>
      </c>
      <c r="AM33" s="30">
        <v>12</v>
      </c>
      <c r="AN33" s="30">
        <v>108</v>
      </c>
      <c r="AO33" s="41">
        <f t="shared" si="31"/>
        <v>9</v>
      </c>
      <c r="AP33" s="30">
        <v>0</v>
      </c>
      <c r="AQ33" s="27">
        <f t="shared" ref="AQ33:AQ37" si="42">AP33/AM33</f>
        <v>0</v>
      </c>
      <c r="AU33" s="42" t="e">
        <f>(#REF!+AJ33)/(#REF!+AJ36)</f>
        <v>#REF!</v>
      </c>
      <c r="AV33" s="42" t="e">
        <f>#REF!/(AJ33+#REF!)</f>
        <v>#REF!</v>
      </c>
      <c r="AW33" s="42" t="e">
        <f>AJ33/(#REF!+AJ33)</f>
        <v>#REF!</v>
      </c>
      <c r="AY33" s="30">
        <f>(AH33*0.1)+(AJ33*6)+(AN33*0.1)+(AP33*6)</f>
        <v>130</v>
      </c>
      <c r="AZ33" s="30">
        <f>(AG33*1)+(AH33*0.1)+(AJ33*6)+(AN33*0.1)+(AP33*6)</f>
        <v>206</v>
      </c>
    </row>
    <row r="34" spans="1:52" x14ac:dyDescent="0.15">
      <c r="A34" s="29" t="s">
        <v>2183</v>
      </c>
      <c r="B34" s="30">
        <v>17</v>
      </c>
      <c r="C34" s="27">
        <f t="shared" si="32"/>
        <v>0.56000000000000005</v>
      </c>
      <c r="D34" s="30">
        <v>25</v>
      </c>
      <c r="E34" s="30">
        <v>14</v>
      </c>
      <c r="F34" s="30">
        <v>160</v>
      </c>
      <c r="G34" s="30">
        <f t="shared" si="28"/>
        <v>11.428571428571429</v>
      </c>
      <c r="H34" s="30">
        <v>1</v>
      </c>
      <c r="I34" s="27">
        <f t="shared" si="33"/>
        <v>7.1428571428571425E-2</v>
      </c>
      <c r="K34" s="30">
        <v>1</v>
      </c>
      <c r="L34" s="30">
        <v>11</v>
      </c>
      <c r="M34" s="41">
        <f t="shared" si="29"/>
        <v>11</v>
      </c>
      <c r="N34" s="30">
        <v>0</v>
      </c>
      <c r="O34" s="27">
        <f t="shared" si="34"/>
        <v>0</v>
      </c>
      <c r="R34" s="29" t="s">
        <v>2184</v>
      </c>
      <c r="S34" s="42">
        <f t="shared" si="35"/>
        <v>3.9453717754172987E-2</v>
      </c>
      <c r="T34" s="42">
        <f t="shared" si="36"/>
        <v>7.2254335260115612E-2</v>
      </c>
      <c r="U34" s="42">
        <f t="shared" si="37"/>
        <v>2.0746887966804979E-3</v>
      </c>
      <c r="W34" s="30">
        <f t="shared" si="38"/>
        <v>23.1</v>
      </c>
      <c r="X34" s="30">
        <f t="shared" si="39"/>
        <v>37.1</v>
      </c>
      <c r="Y34" s="32"/>
      <c r="Z34" s="32"/>
      <c r="AC34" s="29" t="s">
        <v>28</v>
      </c>
      <c r="AD34" s="29"/>
      <c r="AE34" s="27">
        <f t="shared" si="40"/>
        <v>0.55000000000000004</v>
      </c>
      <c r="AF34" s="30">
        <v>40</v>
      </c>
      <c r="AG34" s="30">
        <v>22</v>
      </c>
      <c r="AH34" s="30">
        <v>325</v>
      </c>
      <c r="AI34" s="30">
        <f t="shared" si="30"/>
        <v>14.772727272727273</v>
      </c>
      <c r="AJ34" s="30">
        <v>2</v>
      </c>
      <c r="AK34" s="27">
        <f t="shared" si="41"/>
        <v>9.0909090909090912E-2</v>
      </c>
      <c r="AM34" s="30">
        <v>5</v>
      </c>
      <c r="AN34" s="30">
        <v>20</v>
      </c>
      <c r="AO34" s="41">
        <f t="shared" si="31"/>
        <v>4</v>
      </c>
      <c r="AP34" s="30">
        <v>0</v>
      </c>
      <c r="AQ34" s="27">
        <f t="shared" si="42"/>
        <v>0</v>
      </c>
      <c r="AU34" s="42" t="e">
        <f>(#REF!+AJ34)/(#REF!+AJ37)</f>
        <v>#REF!</v>
      </c>
      <c r="AV34" s="42" t="e">
        <f>#REF!/(AJ34+#REF!)</f>
        <v>#REF!</v>
      </c>
      <c r="AW34" s="42" t="e">
        <f>AJ34/(#REF!+AJ34)</f>
        <v>#REF!</v>
      </c>
      <c r="AY34" s="30">
        <f>(AH34*0.1)+(AJ34*6)+(AN34*0.1)+(AP34*6)</f>
        <v>46.5</v>
      </c>
      <c r="AZ34" s="30">
        <f>(AG34*1)+(AH34*0.1)+(AJ34*6)+(AN34*0.1)+(AP34*6)</f>
        <v>68.5</v>
      </c>
    </row>
    <row r="35" spans="1:52" x14ac:dyDescent="0.15">
      <c r="A35" s="29" t="s">
        <v>857</v>
      </c>
      <c r="B35" s="30">
        <v>8</v>
      </c>
      <c r="C35" s="27" t="e">
        <f t="shared" si="32"/>
        <v>#DIV/0!</v>
      </c>
      <c r="D35" s="30">
        <v>0</v>
      </c>
      <c r="E35" s="30">
        <v>0</v>
      </c>
      <c r="F35" s="30">
        <v>0</v>
      </c>
      <c r="G35" s="30" t="e">
        <f t="shared" si="28"/>
        <v>#DIV/0!</v>
      </c>
      <c r="H35" s="30">
        <v>0</v>
      </c>
      <c r="I35" s="27" t="e">
        <f t="shared" si="33"/>
        <v>#DIV/0!</v>
      </c>
      <c r="K35" s="30">
        <v>0</v>
      </c>
      <c r="L35" s="30">
        <v>0</v>
      </c>
      <c r="M35" s="41" t="e">
        <f t="shared" si="29"/>
        <v>#DIV/0!</v>
      </c>
      <c r="N35" s="30">
        <v>0</v>
      </c>
      <c r="O35" s="27" t="e">
        <f t="shared" si="34"/>
        <v>#DIV/0!</v>
      </c>
      <c r="R35" s="29" t="s">
        <v>391</v>
      </c>
      <c r="S35" s="42">
        <f t="shared" si="35"/>
        <v>0</v>
      </c>
      <c r="T35" s="42">
        <f t="shared" si="36"/>
        <v>0</v>
      </c>
      <c r="U35" s="42">
        <f t="shared" si="37"/>
        <v>0</v>
      </c>
      <c r="W35" s="30">
        <f t="shared" si="38"/>
        <v>0</v>
      </c>
      <c r="X35" s="30">
        <f t="shared" si="39"/>
        <v>0</v>
      </c>
      <c r="Y35" s="32"/>
      <c r="Z35" s="32"/>
      <c r="AC35" s="29" t="s">
        <v>29</v>
      </c>
      <c r="AD35" s="29"/>
      <c r="AE35" s="27">
        <f t="shared" si="40"/>
        <v>0.66206896551724137</v>
      </c>
      <c r="AF35" s="30">
        <v>145</v>
      </c>
      <c r="AG35" s="30">
        <v>96</v>
      </c>
      <c r="AH35" s="30">
        <v>1098</v>
      </c>
      <c r="AI35" s="30">
        <f t="shared" si="30"/>
        <v>11.4375</v>
      </c>
      <c r="AJ35" s="30">
        <v>7</v>
      </c>
      <c r="AK35" s="27">
        <f t="shared" si="41"/>
        <v>7.2916666666666671E-2</v>
      </c>
      <c r="AM35" s="30">
        <v>0</v>
      </c>
      <c r="AN35" s="30">
        <v>0</v>
      </c>
      <c r="AO35" s="41" t="e">
        <f t="shared" si="31"/>
        <v>#DIV/0!</v>
      </c>
      <c r="AP35" s="30">
        <v>0</v>
      </c>
      <c r="AQ35" s="27" t="e">
        <f t="shared" si="42"/>
        <v>#DIV/0!</v>
      </c>
      <c r="AU35" s="42" t="e">
        <f>(#REF!+AJ35)/(#REF!+AJ38)</f>
        <v>#REF!</v>
      </c>
      <c r="AV35" s="42" t="e">
        <f>#REF!/(AJ35+#REF!)</f>
        <v>#REF!</v>
      </c>
      <c r="AW35" s="42" t="e">
        <f>AJ35/(#REF!+AJ35)</f>
        <v>#REF!</v>
      </c>
      <c r="AY35" s="30">
        <f>(AH35*0.1)+(AJ35*6)+(AN35*0.1)+(AP35*6)</f>
        <v>151.80000000000001</v>
      </c>
      <c r="AZ35" s="30">
        <f>(AG35*1)+(AH35*0.1)+(AJ35*6)+(AN35*0.1)+(AP35*6)</f>
        <v>247.8</v>
      </c>
    </row>
    <row r="36" spans="1:52" x14ac:dyDescent="0.15">
      <c r="A36" s="29" t="s">
        <v>1657</v>
      </c>
      <c r="B36" s="30">
        <v>14</v>
      </c>
      <c r="C36" s="27">
        <f t="shared" si="32"/>
        <v>0.65517241379310343</v>
      </c>
      <c r="D36" s="30">
        <v>29</v>
      </c>
      <c r="E36" s="30">
        <v>19</v>
      </c>
      <c r="F36" s="30">
        <v>257</v>
      </c>
      <c r="G36" s="30">
        <f t="shared" si="28"/>
        <v>13.526315789473685</v>
      </c>
      <c r="H36" s="30">
        <v>3</v>
      </c>
      <c r="I36" s="27">
        <f t="shared" si="33"/>
        <v>0.15789473684210525</v>
      </c>
      <c r="K36" s="30">
        <v>0</v>
      </c>
      <c r="L36" s="30">
        <v>0</v>
      </c>
      <c r="M36" s="41" t="e">
        <f t="shared" si="29"/>
        <v>#DIV/0!</v>
      </c>
      <c r="N36" s="30">
        <v>0</v>
      </c>
      <c r="O36" s="27" t="e">
        <f t="shared" si="34"/>
        <v>#DIV/0!</v>
      </c>
      <c r="R36" s="29" t="s">
        <v>173</v>
      </c>
      <c r="S36" s="42">
        <f t="shared" si="35"/>
        <v>4.4006069802731411E-2</v>
      </c>
      <c r="T36" s="42">
        <f t="shared" si="36"/>
        <v>8.3815028901734104E-2</v>
      </c>
      <c r="U36" s="42">
        <f t="shared" si="37"/>
        <v>0</v>
      </c>
      <c r="W36" s="30">
        <f t="shared" si="38"/>
        <v>43.7</v>
      </c>
      <c r="X36" s="30">
        <f t="shared" si="39"/>
        <v>62.7</v>
      </c>
      <c r="Y36" s="32"/>
      <c r="Z36" s="32"/>
      <c r="AC36" s="29" t="s">
        <v>30</v>
      </c>
      <c r="AD36" s="29"/>
      <c r="AE36" s="27">
        <f t="shared" si="40"/>
        <v>0.6</v>
      </c>
      <c r="AF36" s="30">
        <v>10</v>
      </c>
      <c r="AG36" s="30">
        <v>6</v>
      </c>
      <c r="AH36" s="30">
        <v>100</v>
      </c>
      <c r="AI36" s="30">
        <f t="shared" si="30"/>
        <v>16.666666666666668</v>
      </c>
      <c r="AJ36" s="30">
        <v>0</v>
      </c>
      <c r="AK36" s="27">
        <f t="shared" si="41"/>
        <v>0</v>
      </c>
      <c r="AM36" s="30">
        <v>0</v>
      </c>
      <c r="AN36" s="30">
        <v>0</v>
      </c>
      <c r="AO36" s="41" t="e">
        <f t="shared" si="31"/>
        <v>#DIV/0!</v>
      </c>
      <c r="AP36" s="30">
        <v>0</v>
      </c>
      <c r="AQ36" s="27" t="e">
        <f t="shared" si="42"/>
        <v>#DIV/0!</v>
      </c>
      <c r="AU36" s="42" t="e">
        <f>(#REF!+AJ36)/(#REF!+AI41)</f>
        <v>#REF!</v>
      </c>
      <c r="AV36" s="42" t="e">
        <f>#REF!/(AJ36+#REF!)</f>
        <v>#REF!</v>
      </c>
      <c r="AW36" s="42" t="e">
        <f>AJ36/(#REF!+AJ36)</f>
        <v>#REF!</v>
      </c>
      <c r="AY36" s="30">
        <f>(AH36*0.1)+(AJ36*6)+(AN36*0.1)+(AP36*6)</f>
        <v>10</v>
      </c>
      <c r="AZ36" s="30">
        <f>(AG36*1)+(AH36*0.1)+(AJ36*6)+(AN36*0.1)+(AP36*6)</f>
        <v>16</v>
      </c>
    </row>
    <row r="37" spans="1:52" x14ac:dyDescent="0.15">
      <c r="A37" s="29" t="s">
        <v>2452</v>
      </c>
      <c r="B37" s="30">
        <v>17</v>
      </c>
      <c r="C37" s="27">
        <f t="shared" si="32"/>
        <v>0.63043478260869568</v>
      </c>
      <c r="D37" s="30">
        <v>46</v>
      </c>
      <c r="E37" s="30">
        <v>29</v>
      </c>
      <c r="F37" s="30">
        <v>377</v>
      </c>
      <c r="G37" s="30">
        <f t="shared" si="28"/>
        <v>13</v>
      </c>
      <c r="H37" s="30">
        <v>2</v>
      </c>
      <c r="I37" s="27">
        <f t="shared" si="33"/>
        <v>6.8965517241379309E-2</v>
      </c>
      <c r="K37" s="30">
        <v>4</v>
      </c>
      <c r="L37" s="30">
        <v>34</v>
      </c>
      <c r="M37" s="41">
        <f t="shared" si="29"/>
        <v>8.5</v>
      </c>
      <c r="N37" s="30">
        <v>0</v>
      </c>
      <c r="O37" s="27">
        <f t="shared" si="34"/>
        <v>0</v>
      </c>
      <c r="R37" s="29" t="s">
        <v>2453</v>
      </c>
      <c r="S37" s="42">
        <f t="shared" si="35"/>
        <v>7.5872534142640363E-2</v>
      </c>
      <c r="T37" s="42">
        <f t="shared" si="36"/>
        <v>0.13294797687861271</v>
      </c>
      <c r="U37" s="42">
        <f t="shared" si="37"/>
        <v>8.2987551867219917E-3</v>
      </c>
      <c r="W37" s="30">
        <f t="shared" si="38"/>
        <v>53.1</v>
      </c>
      <c r="X37" s="30">
        <f t="shared" si="39"/>
        <v>82.100000000000009</v>
      </c>
      <c r="Y37" s="32"/>
      <c r="Z37" s="32"/>
      <c r="AC37" s="29" t="s">
        <v>72</v>
      </c>
      <c r="AD37" s="29"/>
      <c r="AE37" s="27" t="e">
        <f t="shared" si="40"/>
        <v>#DIV/0!</v>
      </c>
      <c r="AF37" s="30"/>
      <c r="AG37" s="30"/>
      <c r="AH37" s="30"/>
      <c r="AI37" s="30"/>
      <c r="AJ37" s="30"/>
      <c r="AK37" s="27" t="e">
        <f t="shared" si="41"/>
        <v>#DIV/0!</v>
      </c>
      <c r="AM37" s="30"/>
      <c r="AN37" s="30"/>
      <c r="AO37" s="41" t="e">
        <f t="shared" si="31"/>
        <v>#DIV/0!</v>
      </c>
      <c r="AP37" s="30"/>
      <c r="AQ37" s="27" t="e">
        <f t="shared" si="42"/>
        <v>#DIV/0!</v>
      </c>
      <c r="AU37" s="42" t="e">
        <f>(#REF!+AJ37)/(#REF!+AJ42)</f>
        <v>#REF!</v>
      </c>
      <c r="AV37" s="42" t="e">
        <f>#REF!/(AJ37+#REF!)</f>
        <v>#REF!</v>
      </c>
      <c r="AW37" s="42" t="e">
        <f>AJ37/(#REF!+AJ37)</f>
        <v>#REF!</v>
      </c>
      <c r="AY37" s="30"/>
      <c r="AZ37" s="30"/>
    </row>
    <row r="38" spans="1:52" x14ac:dyDescent="0.15">
      <c r="A38" s="28" t="s">
        <v>44</v>
      </c>
      <c r="B38" s="28"/>
      <c r="C38" s="24"/>
      <c r="D38" s="28">
        <f>SUM(D32:D37)</f>
        <v>314</v>
      </c>
      <c r="E38" s="28">
        <f t="shared" ref="E38:H38" si="43">SUM(E32:E37)</f>
        <v>202</v>
      </c>
      <c r="F38" s="28">
        <f t="shared" si="43"/>
        <v>2754</v>
      </c>
      <c r="G38" s="28"/>
      <c r="H38" s="28">
        <f t="shared" si="43"/>
        <v>16</v>
      </c>
      <c r="I38" s="28"/>
      <c r="J38" s="28"/>
      <c r="K38" s="28">
        <f>SUM(K32:K37)</f>
        <v>5</v>
      </c>
      <c r="L38" s="28">
        <f t="shared" ref="L38:N38" si="44">SUM(L32:L37)</f>
        <v>45</v>
      </c>
      <c r="M38" s="28"/>
      <c r="N38" s="28">
        <f t="shared" si="44"/>
        <v>0</v>
      </c>
      <c r="O38" s="28"/>
      <c r="AC38" s="28" t="s">
        <v>44</v>
      </c>
      <c r="AD38" s="28"/>
      <c r="AE38" s="24"/>
      <c r="AF38" s="28">
        <f>SUM(AF32:AF37)</f>
        <v>422</v>
      </c>
      <c r="AG38" s="28">
        <f t="shared" ref="AG38:AH38" si="45">SUM(AG32:AG37)</f>
        <v>265</v>
      </c>
      <c r="AH38" s="28">
        <f t="shared" si="45"/>
        <v>3125</v>
      </c>
      <c r="AI38" s="28"/>
      <c r="AJ38" s="28">
        <f t="shared" ref="AJ38" si="46">SUM(AJ32:AJ37)</f>
        <v>20</v>
      </c>
      <c r="AK38" s="28"/>
      <c r="AL38" s="28"/>
      <c r="AM38" s="28">
        <f>SUM(AM32:AM37)</f>
        <v>17</v>
      </c>
      <c r="AN38" s="28">
        <f t="shared" ref="AN38" si="47">SUM(AN32:AN37)</f>
        <v>128</v>
      </c>
      <c r="AO38" s="28"/>
      <c r="AP38" s="28">
        <f t="shared" ref="AP38" si="48">SUM(AP32:AP37)</f>
        <v>0</v>
      </c>
      <c r="AQ38" s="28"/>
    </row>
    <row r="39" spans="1:52" x14ac:dyDescent="0.15">
      <c r="A39" s="28"/>
      <c r="C39" s="32"/>
      <c r="D39" s="32"/>
      <c r="E39" s="32"/>
      <c r="F39" s="32"/>
      <c r="G39" s="32"/>
      <c r="H39" s="32"/>
      <c r="I39" s="32"/>
      <c r="J39" s="32"/>
      <c r="K39" s="32"/>
      <c r="L39" s="32"/>
      <c r="AC39" s="28"/>
      <c r="AE39" s="32"/>
      <c r="AF39" s="32"/>
      <c r="AG39" s="32"/>
      <c r="AH39" s="32"/>
      <c r="AI39" s="32"/>
      <c r="AJ39" s="32"/>
      <c r="AK39" s="32"/>
      <c r="AL39" s="32"/>
      <c r="AM39" s="32"/>
      <c r="AN39" s="32"/>
    </row>
    <row r="40" spans="1:52" x14ac:dyDescent="0.15">
      <c r="A40" s="28"/>
      <c r="C40" s="32"/>
      <c r="D40" s="32"/>
      <c r="E40" s="32"/>
      <c r="F40" s="32"/>
      <c r="G40" s="32"/>
      <c r="H40" s="32"/>
      <c r="I40" s="32"/>
      <c r="J40" s="32"/>
      <c r="K40" s="32"/>
      <c r="L40" s="32"/>
      <c r="AC40" s="28"/>
      <c r="AE40" s="32"/>
      <c r="AF40" s="32"/>
      <c r="AG40" s="32"/>
      <c r="AH40" s="32"/>
      <c r="AI40" s="32"/>
      <c r="AJ40" s="32"/>
      <c r="AK40" s="32"/>
      <c r="AL40" s="32"/>
      <c r="AM40" s="32"/>
      <c r="AN40" s="32"/>
    </row>
    <row r="41" spans="1:52" x14ac:dyDescent="0.15">
      <c r="A41" s="517" t="s">
        <v>52</v>
      </c>
      <c r="B41" s="517"/>
      <c r="C41" s="517"/>
      <c r="D41" s="517"/>
      <c r="E41" s="517"/>
      <c r="F41" s="517"/>
      <c r="G41" s="517"/>
      <c r="H41" s="32"/>
      <c r="I41" s="32"/>
      <c r="J41" s="517" t="s">
        <v>49</v>
      </c>
      <c r="K41" s="517"/>
      <c r="L41" s="517"/>
      <c r="M41" s="517"/>
      <c r="N41" s="517"/>
      <c r="R41" s="517" t="s">
        <v>50</v>
      </c>
      <c r="S41" s="517"/>
      <c r="T41" s="517"/>
      <c r="V41" s="517" t="s">
        <v>51</v>
      </c>
      <c r="W41" s="519"/>
      <c r="AC41" s="517" t="s">
        <v>52</v>
      </c>
      <c r="AD41" s="517"/>
      <c r="AE41" s="517"/>
      <c r="AF41" s="517"/>
      <c r="AG41" s="517"/>
      <c r="AH41" s="517"/>
      <c r="AI41" s="517"/>
      <c r="AJ41" s="32"/>
      <c r="AK41" s="32"/>
      <c r="AL41" s="517" t="s">
        <v>49</v>
      </c>
      <c r="AM41" s="517"/>
      <c r="AN41" s="517"/>
      <c r="AO41" s="517"/>
      <c r="AP41" s="517"/>
      <c r="AT41" s="517" t="s">
        <v>50</v>
      </c>
      <c r="AU41" s="517"/>
      <c r="AV41" s="517"/>
      <c r="AX41" s="517" t="s">
        <v>51</v>
      </c>
      <c r="AY41" s="519"/>
    </row>
    <row r="42" spans="1:52" x14ac:dyDescent="0.15">
      <c r="A42" s="28" t="s">
        <v>31</v>
      </c>
      <c r="B42" s="28" t="s">
        <v>66</v>
      </c>
      <c r="C42" s="28" t="s">
        <v>34</v>
      </c>
      <c r="D42" s="28" t="s">
        <v>17</v>
      </c>
      <c r="E42" s="28" t="s">
        <v>18</v>
      </c>
      <c r="F42" s="28" t="s">
        <v>19</v>
      </c>
      <c r="G42" s="28" t="s">
        <v>20</v>
      </c>
      <c r="H42" s="28" t="s">
        <v>6</v>
      </c>
      <c r="I42" s="28" t="s">
        <v>53</v>
      </c>
      <c r="K42" s="28" t="s">
        <v>10</v>
      </c>
      <c r="L42" s="28" t="s">
        <v>11</v>
      </c>
      <c r="M42" s="28" t="s">
        <v>12</v>
      </c>
      <c r="N42" s="28" t="s">
        <v>54</v>
      </c>
      <c r="O42" s="28" t="s">
        <v>7</v>
      </c>
      <c r="R42" s="28" t="s">
        <v>31</v>
      </c>
      <c r="S42" s="28" t="s">
        <v>47</v>
      </c>
      <c r="T42" s="28" t="s">
        <v>45</v>
      </c>
      <c r="U42" s="28" t="s">
        <v>46</v>
      </c>
      <c r="W42" s="28" t="s">
        <v>14</v>
      </c>
      <c r="X42" s="28" t="s">
        <v>21</v>
      </c>
      <c r="Y42" s="28"/>
      <c r="Z42" s="28"/>
      <c r="AC42" s="28" t="s">
        <v>31</v>
      </c>
      <c r="AD42" s="28" t="s">
        <v>66</v>
      </c>
      <c r="AE42" s="28" t="s">
        <v>34</v>
      </c>
      <c r="AF42" s="28" t="s">
        <v>17</v>
      </c>
      <c r="AG42" s="28" t="s">
        <v>18</v>
      </c>
      <c r="AH42" s="28" t="s">
        <v>19</v>
      </c>
      <c r="AI42" s="28" t="s">
        <v>20</v>
      </c>
      <c r="AJ42" s="28" t="s">
        <v>6</v>
      </c>
      <c r="AK42" s="28" t="s">
        <v>53</v>
      </c>
      <c r="AM42" s="28" t="s">
        <v>10</v>
      </c>
      <c r="AN42" s="28" t="s">
        <v>11</v>
      </c>
      <c r="AO42" s="28" t="s">
        <v>12</v>
      </c>
      <c r="AP42" s="28" t="s">
        <v>54</v>
      </c>
      <c r="AQ42" s="28" t="s">
        <v>7</v>
      </c>
      <c r="AU42" s="28" t="s">
        <v>47</v>
      </c>
      <c r="AV42" s="28" t="s">
        <v>45</v>
      </c>
      <c r="AW42" s="28" t="s">
        <v>46</v>
      </c>
      <c r="AY42" s="28" t="s">
        <v>14</v>
      </c>
      <c r="AZ42" s="28" t="s">
        <v>21</v>
      </c>
    </row>
    <row r="43" spans="1:52" x14ac:dyDescent="0.15">
      <c r="A43" s="29" t="s">
        <v>2187</v>
      </c>
      <c r="B43" s="30">
        <v>14</v>
      </c>
      <c r="C43" s="27">
        <f>E43/D43</f>
        <v>0.67164179104477617</v>
      </c>
      <c r="D43" s="30">
        <v>67</v>
      </c>
      <c r="E43" s="30">
        <v>45</v>
      </c>
      <c r="F43" s="30">
        <v>570</v>
      </c>
      <c r="G43" s="30">
        <f>F43/E43</f>
        <v>12.666666666666666</v>
      </c>
      <c r="H43" s="30">
        <v>4</v>
      </c>
      <c r="I43" s="27">
        <f>H43/E43</f>
        <v>8.8888888888888892E-2</v>
      </c>
      <c r="K43" s="30">
        <v>0</v>
      </c>
      <c r="L43" s="30">
        <v>0</v>
      </c>
      <c r="M43" s="30" t="e">
        <f>L43/K431</f>
        <v>#DIV/0!</v>
      </c>
      <c r="N43" s="30">
        <v>0</v>
      </c>
      <c r="O43" s="27" t="e">
        <f>N43/K43</f>
        <v>#DIV/0!</v>
      </c>
      <c r="R43" s="29" t="s">
        <v>528</v>
      </c>
      <c r="S43" s="42">
        <f>(D43+K43)/($D$47+$K$47+$D$38+$K$38+$J$27+$C$27+$M$17)</f>
        <v>6.6600397614314119E-2</v>
      </c>
      <c r="T43" s="42">
        <f>D43/($D$47+$D$38+$J$27)</f>
        <v>0.12786259541984732</v>
      </c>
      <c r="U43" s="42">
        <f>K43/($K$47+$K$38+$C$27+$M$17)</f>
        <v>0</v>
      </c>
      <c r="W43" s="30">
        <f>(F43*0.1)+(H43*6)+(L43*0.1)+(N43*6)</f>
        <v>81</v>
      </c>
      <c r="X43" s="30">
        <f>(E43*1)+(F43*0.1)+(H43*6)+(L43*0.1)+(N43*6)</f>
        <v>126</v>
      </c>
      <c r="Y43" s="32"/>
      <c r="Z43" s="32"/>
      <c r="AC43" s="29" t="s">
        <v>32</v>
      </c>
      <c r="AD43" s="29"/>
      <c r="AE43" s="27">
        <f>AG43/AF43</f>
        <v>0.5625</v>
      </c>
      <c r="AF43" s="30">
        <v>16</v>
      </c>
      <c r="AG43" s="30">
        <v>9</v>
      </c>
      <c r="AH43" s="30">
        <v>108</v>
      </c>
      <c r="AI43" s="30">
        <f>AH43/AG43</f>
        <v>12</v>
      </c>
      <c r="AJ43" s="30">
        <v>1</v>
      </c>
      <c r="AK43" s="27">
        <f>AJ43/AG43</f>
        <v>0.1111111111111111</v>
      </c>
      <c r="AM43" s="30">
        <v>0</v>
      </c>
      <c r="AN43" s="30">
        <v>0</v>
      </c>
      <c r="AO43" s="30">
        <v>0</v>
      </c>
      <c r="AP43" s="30">
        <v>0</v>
      </c>
      <c r="AQ43" s="27" t="e">
        <f>AP43/AM43</f>
        <v>#DIV/0!</v>
      </c>
      <c r="AU43" s="42" t="e">
        <f>(#REF!+AJ43)/(#REF!+AJ46)</f>
        <v>#REF!</v>
      </c>
      <c r="AV43" s="42" t="e">
        <f>#REF!/(AJ43+#REF!)</f>
        <v>#REF!</v>
      </c>
      <c r="AW43" s="42" t="e">
        <f>AJ43/(#REF!+AJ43)</f>
        <v>#REF!</v>
      </c>
      <c r="AY43" s="30">
        <f>(AH43*0.1)+(AJ43*6)+(AN43*0.1)+(AP43*6)</f>
        <v>16.8</v>
      </c>
      <c r="AZ43" s="30">
        <f>(AG43*1)+(AH43*0.1)+(AJ43*6)+(AN43*0.1)+(AP43*6)</f>
        <v>25.8</v>
      </c>
    </row>
    <row r="44" spans="1:52" x14ac:dyDescent="0.15">
      <c r="A44" s="29" t="s">
        <v>2188</v>
      </c>
      <c r="B44" s="30">
        <v>12</v>
      </c>
      <c r="C44" s="27">
        <f t="shared" ref="C44" si="49">E44/D44</f>
        <v>0.66666666666666663</v>
      </c>
      <c r="D44" s="30">
        <v>30</v>
      </c>
      <c r="E44" s="30">
        <v>20</v>
      </c>
      <c r="F44" s="30">
        <v>190</v>
      </c>
      <c r="G44" s="30">
        <f>F44/E44</f>
        <v>9.5</v>
      </c>
      <c r="H44" s="30">
        <v>2</v>
      </c>
      <c r="I44" s="27">
        <f t="shared" ref="I44" si="50">H44/E44</f>
        <v>0.1</v>
      </c>
      <c r="K44" s="30">
        <v>0</v>
      </c>
      <c r="L44" s="30">
        <v>0</v>
      </c>
      <c r="M44" s="30" t="e">
        <f t="shared" ref="M44:M46" si="51">L44/K432</f>
        <v>#DIV/0!</v>
      </c>
      <c r="N44" s="30">
        <v>0</v>
      </c>
      <c r="O44" s="27" t="e">
        <f t="shared" ref="O44" si="52">N44/K44</f>
        <v>#DIV/0!</v>
      </c>
      <c r="R44" s="29" t="s">
        <v>174</v>
      </c>
      <c r="S44" s="42">
        <f t="shared" ref="S44" si="53">(D44+K44)/($D$47+$K$47+$D$38+$K$38+$J$27+$C$27+$M$17)</f>
        <v>2.982107355864811E-2</v>
      </c>
      <c r="T44" s="42">
        <f t="shared" ref="T44" si="54">D44/($D$47+$D$38+$J$27)</f>
        <v>5.7251908396946563E-2</v>
      </c>
      <c r="U44" s="42">
        <f t="shared" ref="U44" si="55">K44/($K$47+$K$38+$C$27+$M$17)</f>
        <v>0</v>
      </c>
      <c r="W44" s="30">
        <f t="shared" ref="W44" si="56">(F44*0.1)+(H44*6)+(L44*0.1)+(N44*6)</f>
        <v>31</v>
      </c>
      <c r="X44" s="30">
        <f t="shared" ref="X44" si="57">(E44*1)+(F44*0.1)+(H44*6)+(L44*0.1)+(N44*6)</f>
        <v>51</v>
      </c>
      <c r="Y44" s="32"/>
      <c r="Z44" s="32"/>
      <c r="AC44" s="29" t="s">
        <v>73</v>
      </c>
      <c r="AD44" s="29"/>
      <c r="AE44" s="27">
        <f t="shared" ref="AE44:AE46" si="58">AG44/AF44</f>
        <v>0.74285714285714288</v>
      </c>
      <c r="AF44" s="30">
        <v>35</v>
      </c>
      <c r="AG44" s="30">
        <v>26</v>
      </c>
      <c r="AH44" s="30">
        <v>283</v>
      </c>
      <c r="AI44" s="30">
        <f>AH44/AG44</f>
        <v>10.884615384615385</v>
      </c>
      <c r="AJ44" s="30">
        <v>2</v>
      </c>
      <c r="AK44" s="27">
        <f t="shared" ref="AK44:AK46" si="59">AJ44/AG44</f>
        <v>7.6923076923076927E-2</v>
      </c>
      <c r="AM44" s="30">
        <v>0</v>
      </c>
      <c r="AN44" s="30">
        <v>0</v>
      </c>
      <c r="AO44" s="30">
        <v>0</v>
      </c>
      <c r="AP44" s="30">
        <v>0</v>
      </c>
      <c r="AQ44" s="27" t="e">
        <f t="shared" ref="AQ44:AQ46" si="60">AP44/AM44</f>
        <v>#DIV/0!</v>
      </c>
      <c r="AU44" s="42" t="e">
        <f>(#REF!+AJ44)/(#REF!+AJ47)</f>
        <v>#REF!</v>
      </c>
      <c r="AV44" s="42" t="e">
        <f>#REF!/(AJ44+#REF!)</f>
        <v>#REF!</v>
      </c>
      <c r="AW44" s="42" t="e">
        <f>AJ44/(#REF!+AJ44)</f>
        <v>#REF!</v>
      </c>
      <c r="AY44" s="30">
        <f>(AH44*0.1)+(AJ44*6)+(AN44*0.1)+(AP44*6)</f>
        <v>40.299999999999997</v>
      </c>
      <c r="AZ44" s="30">
        <f>(AG44*1)+(AH44*0.1)+(AJ44*6)+(AN44*0.1)+(AP44*6)</f>
        <v>66.3</v>
      </c>
    </row>
    <row r="45" spans="1:52" x14ac:dyDescent="0.15">
      <c r="A45" s="29" t="s">
        <v>2189</v>
      </c>
      <c r="B45" s="30"/>
      <c r="C45" s="27" t="e">
        <f t="shared" ref="C45:C46" si="61">E45/D45</f>
        <v>#DIV/0!</v>
      </c>
      <c r="D45" s="30"/>
      <c r="E45" s="30"/>
      <c r="F45" s="30"/>
      <c r="G45" s="30" t="e">
        <f>F45/E45</f>
        <v>#DIV/0!</v>
      </c>
      <c r="H45" s="30"/>
      <c r="I45" s="27" t="e">
        <f t="shared" ref="I45:I46" si="62">H45/E45</f>
        <v>#DIV/0!</v>
      </c>
      <c r="K45" s="30">
        <v>0</v>
      </c>
      <c r="L45" s="30">
        <v>0</v>
      </c>
      <c r="M45" s="30" t="e">
        <f t="shared" si="51"/>
        <v>#DIV/0!</v>
      </c>
      <c r="N45" s="30">
        <v>0</v>
      </c>
      <c r="O45" s="27" t="e">
        <f t="shared" ref="O45:O46" si="63">N45/K45</f>
        <v>#DIV/0!</v>
      </c>
      <c r="R45" s="29" t="s">
        <v>2190</v>
      </c>
      <c r="S45" s="42">
        <f t="shared" ref="S45:S46" si="64">(D45+K45)/($D$47+$K$47+$D$38+$K$38+$J$27+$C$27+$M$17)</f>
        <v>0</v>
      </c>
      <c r="T45" s="42">
        <f t="shared" ref="T45:T46" si="65">D45/($D$47+$D$38+$J$27)</f>
        <v>0</v>
      </c>
      <c r="U45" s="42">
        <f t="shared" ref="U45:U46" si="66">K45/($K$47+$K$38+$C$27+$M$17)</f>
        <v>0</v>
      </c>
      <c r="W45" s="30">
        <f t="shared" ref="W45:W46" si="67">(F45*0.1)+(H45*6)+(L45*0.1)+(N45*6)</f>
        <v>0</v>
      </c>
      <c r="X45" s="30">
        <f t="shared" ref="X45:X46" si="68">(E45*1)+(F45*0.1)+(H45*6)+(L45*0.1)+(N45*6)</f>
        <v>0</v>
      </c>
      <c r="Y45" s="32"/>
      <c r="Z45" s="32"/>
      <c r="AC45" s="29" t="s">
        <v>74</v>
      </c>
      <c r="AD45" s="29"/>
      <c r="AE45" s="27">
        <f t="shared" si="58"/>
        <v>0.5</v>
      </c>
      <c r="AF45" s="30">
        <v>12</v>
      </c>
      <c r="AG45" s="30">
        <v>6</v>
      </c>
      <c r="AH45" s="30">
        <v>65</v>
      </c>
      <c r="AI45" s="30">
        <f>AH45/AG45</f>
        <v>10.833333333333334</v>
      </c>
      <c r="AJ45" s="30">
        <v>0</v>
      </c>
      <c r="AK45" s="27">
        <f t="shared" si="59"/>
        <v>0</v>
      </c>
      <c r="AM45" s="30">
        <v>0</v>
      </c>
      <c r="AN45" s="30">
        <v>0</v>
      </c>
      <c r="AO45" s="30">
        <v>0</v>
      </c>
      <c r="AP45" s="30">
        <v>0</v>
      </c>
      <c r="AQ45" s="27" t="e">
        <f t="shared" si="60"/>
        <v>#DIV/0!</v>
      </c>
      <c r="AU45" s="42" t="e">
        <f>(#REF!+AJ45)/(#REF!+AI49)</f>
        <v>#REF!</v>
      </c>
      <c r="AV45" s="42" t="e">
        <f>#REF!/(AJ45+#REF!)</f>
        <v>#REF!</v>
      </c>
      <c r="AW45" s="42" t="e">
        <f>AJ45/(#REF!+AJ45)</f>
        <v>#REF!</v>
      </c>
      <c r="AY45" s="30">
        <f>(AH45*0.1)+(AJ45*6)+(AN45*0.1)+(AP45*6)</f>
        <v>6.5</v>
      </c>
      <c r="AZ45" s="30">
        <f>(AG45*1)+(AH45*0.1)+(AJ45*6)+(AN45*0.1)+(AP45*6)</f>
        <v>12.5</v>
      </c>
    </row>
    <row r="46" spans="1:52" x14ac:dyDescent="0.15">
      <c r="A46" s="29" t="s">
        <v>2353</v>
      </c>
      <c r="B46" s="30">
        <v>17</v>
      </c>
      <c r="C46" s="27">
        <f t="shared" si="61"/>
        <v>0.72727272727272729</v>
      </c>
      <c r="D46" s="30">
        <v>22</v>
      </c>
      <c r="E46" s="30">
        <v>16</v>
      </c>
      <c r="F46" s="30">
        <v>129</v>
      </c>
      <c r="G46" s="30">
        <f>F46/E46</f>
        <v>8.0625</v>
      </c>
      <c r="H46" s="30">
        <v>1</v>
      </c>
      <c r="I46" s="27">
        <f t="shared" si="62"/>
        <v>6.25E-2</v>
      </c>
      <c r="K46" s="30">
        <v>0</v>
      </c>
      <c r="L46" s="30">
        <v>0</v>
      </c>
      <c r="M46" s="30" t="e">
        <f t="shared" si="51"/>
        <v>#DIV/0!</v>
      </c>
      <c r="N46" s="30">
        <v>0</v>
      </c>
      <c r="O46" s="27" t="e">
        <f t="shared" si="63"/>
        <v>#DIV/0!</v>
      </c>
      <c r="R46" s="29" t="s">
        <v>2354</v>
      </c>
      <c r="S46" s="42">
        <f t="shared" si="64"/>
        <v>2.186878727634195E-2</v>
      </c>
      <c r="T46" s="42">
        <f t="shared" si="65"/>
        <v>4.1984732824427481E-2</v>
      </c>
      <c r="U46" s="42">
        <f t="shared" si="66"/>
        <v>0</v>
      </c>
      <c r="W46" s="30">
        <f t="shared" si="67"/>
        <v>18.899999999999999</v>
      </c>
      <c r="X46" s="30">
        <f t="shared" si="68"/>
        <v>34.9</v>
      </c>
      <c r="Y46" s="32"/>
      <c r="Z46" s="32"/>
      <c r="AC46" s="29"/>
      <c r="AD46" s="29"/>
      <c r="AE46" s="27" t="e">
        <f t="shared" si="58"/>
        <v>#DIV/0!</v>
      </c>
      <c r="AF46" s="30"/>
      <c r="AG46" s="30"/>
      <c r="AH46" s="30"/>
      <c r="AI46" s="30" t="e">
        <f>AH46/AG46</f>
        <v>#DIV/0!</v>
      </c>
      <c r="AJ46" s="30"/>
      <c r="AK46" s="27" t="e">
        <f t="shared" si="59"/>
        <v>#DIV/0!</v>
      </c>
      <c r="AM46" s="30"/>
      <c r="AN46" s="30"/>
      <c r="AO46" s="30"/>
      <c r="AP46" s="30">
        <v>0</v>
      </c>
      <c r="AQ46" s="27" t="e">
        <f t="shared" si="60"/>
        <v>#DIV/0!</v>
      </c>
      <c r="AU46" s="42" t="e">
        <f>(#REF!+AJ46)/(#REF!+AI50)</f>
        <v>#REF!</v>
      </c>
      <c r="AV46" s="42" t="e">
        <f>#REF!/(AJ46+#REF!)</f>
        <v>#REF!</v>
      </c>
      <c r="AW46" s="42" t="e">
        <f>AJ46/(#REF!+AJ46)</f>
        <v>#REF!</v>
      </c>
      <c r="AY46" s="30">
        <f>(AH46*0.1)+(AJ46*6)+(AN46*0.1)+(AP46*6)</f>
        <v>0</v>
      </c>
      <c r="AZ46" s="30">
        <f>(AG46*1)+(AH46*0.1)+(AJ46*6)+(AN46*0.1)+(AP46*6)</f>
        <v>0</v>
      </c>
    </row>
    <row r="47" spans="1:52" x14ac:dyDescent="0.15">
      <c r="A47" s="28" t="s">
        <v>44</v>
      </c>
      <c r="B47" s="28"/>
      <c r="C47" s="24"/>
      <c r="D47" s="28">
        <f>SUM(D43:D46)</f>
        <v>119</v>
      </c>
      <c r="E47" s="28">
        <f t="shared" ref="E47:H47" si="69">SUM(E43:E46)</f>
        <v>81</v>
      </c>
      <c r="F47" s="28">
        <f t="shared" si="69"/>
        <v>889</v>
      </c>
      <c r="G47" s="28"/>
      <c r="H47" s="28">
        <f t="shared" si="69"/>
        <v>7</v>
      </c>
      <c r="I47" s="28"/>
      <c r="J47" s="28"/>
      <c r="K47" s="28">
        <f>SUM(K43:K46)</f>
        <v>0</v>
      </c>
      <c r="L47" s="28">
        <f t="shared" ref="L47:N47" si="70">SUM(L43:L46)</f>
        <v>0</v>
      </c>
      <c r="M47" s="28"/>
      <c r="N47" s="28">
        <f t="shared" si="70"/>
        <v>0</v>
      </c>
      <c r="O47" s="24"/>
      <c r="Q47" s="33"/>
      <c r="S47" s="33"/>
      <c r="U47" s="32"/>
      <c r="V47" s="32"/>
      <c r="AC47" s="28" t="s">
        <v>44</v>
      </c>
      <c r="AD47" s="28"/>
      <c r="AE47" s="24"/>
      <c r="AF47" s="28">
        <f>SUM(AF43:AF46)</f>
        <v>63</v>
      </c>
      <c r="AG47" s="28">
        <f t="shared" ref="AG47:AH47" si="71">SUM(AG43:AG46)</f>
        <v>41</v>
      </c>
      <c r="AH47" s="28">
        <f t="shared" si="71"/>
        <v>456</v>
      </c>
      <c r="AI47" s="28"/>
      <c r="AJ47" s="28">
        <f t="shared" ref="AJ47" si="72">SUM(AJ43:AJ46)</f>
        <v>3</v>
      </c>
      <c r="AK47" s="28"/>
      <c r="AL47" s="28"/>
      <c r="AM47" s="28">
        <f>SUM(AM43:AM46)</f>
        <v>0</v>
      </c>
      <c r="AN47" s="28">
        <f t="shared" ref="AN47" si="73">SUM(AN43:AN46)</f>
        <v>0</v>
      </c>
      <c r="AO47" s="28"/>
      <c r="AP47" s="28">
        <f t="shared" ref="AP47" si="74">SUM(AP43:AP46)</f>
        <v>0</v>
      </c>
      <c r="AQ47" s="24"/>
      <c r="AS47" s="33"/>
      <c r="AT47" s="33"/>
      <c r="AU47" s="33"/>
      <c r="AW47" s="32"/>
      <c r="AX47" s="32"/>
    </row>
    <row r="48" spans="1:52" x14ac:dyDescent="0.15">
      <c r="H48" s="37"/>
      <c r="I48" s="32"/>
      <c r="J48" s="32"/>
      <c r="P48" s="33"/>
      <c r="Q48" s="33"/>
      <c r="R48" s="33"/>
      <c r="T48" s="32"/>
      <c r="U48" s="32"/>
      <c r="AJ48" s="37"/>
      <c r="AK48" s="32"/>
      <c r="AL48" s="32"/>
      <c r="AR48" s="33"/>
      <c r="AS48" s="33"/>
      <c r="AT48" s="33"/>
      <c r="AV48" s="32"/>
      <c r="AW48" s="32"/>
    </row>
    <row r="49" spans="1:50" x14ac:dyDescent="0.15">
      <c r="H49" s="37"/>
      <c r="I49" s="32"/>
      <c r="J49" s="32"/>
      <c r="P49" s="33"/>
      <c r="Q49" s="33"/>
      <c r="R49" s="33"/>
      <c r="T49" s="32"/>
      <c r="U49" s="32"/>
      <c r="AJ49" s="37"/>
      <c r="AK49" s="32"/>
      <c r="AL49" s="32"/>
      <c r="AR49" s="33"/>
      <c r="AS49" s="33"/>
      <c r="AT49" s="33"/>
      <c r="AV49" s="32"/>
      <c r="AW49" s="32"/>
    </row>
    <row r="50" spans="1:50" x14ac:dyDescent="0.15">
      <c r="A50" s="517" t="s">
        <v>57</v>
      </c>
      <c r="B50" s="517"/>
      <c r="C50" s="517"/>
      <c r="D50" s="517"/>
      <c r="E50" s="517"/>
      <c r="F50" s="517"/>
      <c r="G50" s="517"/>
      <c r="H50" s="37"/>
      <c r="I50" s="32"/>
      <c r="J50" s="517" t="s">
        <v>58</v>
      </c>
      <c r="K50" s="523"/>
      <c r="L50" s="523"/>
      <c r="M50" s="523"/>
      <c r="N50" s="523"/>
      <c r="P50" s="44"/>
      <c r="Q50" s="33"/>
      <c r="R50" s="517" t="s">
        <v>62</v>
      </c>
      <c r="S50" s="523"/>
      <c r="T50" s="523"/>
      <c r="U50" s="523"/>
      <c r="V50" s="523"/>
      <c r="AC50" s="517" t="s">
        <v>57</v>
      </c>
      <c r="AD50" s="517"/>
      <c r="AE50" s="517"/>
      <c r="AF50" s="517"/>
      <c r="AG50" s="517"/>
      <c r="AH50" s="517"/>
      <c r="AI50" s="517"/>
      <c r="AJ50" s="37"/>
      <c r="AK50" s="32"/>
      <c r="AL50" s="517" t="s">
        <v>58</v>
      </c>
      <c r="AM50" s="523"/>
      <c r="AN50" s="523"/>
      <c r="AO50" s="523"/>
      <c r="AP50" s="523"/>
      <c r="AR50" s="44"/>
      <c r="AS50" s="33"/>
      <c r="AT50" s="517" t="s">
        <v>62</v>
      </c>
      <c r="AU50" s="523"/>
      <c r="AV50" s="523"/>
      <c r="AW50" s="523"/>
      <c r="AX50" s="523"/>
    </row>
    <row r="51" spans="1:50" x14ac:dyDescent="0.15">
      <c r="A51" s="24"/>
      <c r="B51" s="28" t="s">
        <v>17</v>
      </c>
      <c r="C51" s="28" t="s">
        <v>42</v>
      </c>
      <c r="D51" s="28" t="s">
        <v>19</v>
      </c>
      <c r="E51" s="28" t="s">
        <v>6</v>
      </c>
      <c r="H51" s="32"/>
      <c r="I51" s="32"/>
      <c r="J51" s="522" t="s">
        <v>59</v>
      </c>
      <c r="K51" s="519"/>
      <c r="L51" s="519"/>
      <c r="M51" s="519"/>
      <c r="N51" s="24" t="s">
        <v>60</v>
      </c>
      <c r="R51" s="522" t="s">
        <v>59</v>
      </c>
      <c r="S51" s="519"/>
      <c r="T51" s="519"/>
      <c r="U51" s="519"/>
      <c r="V51" s="24" t="s">
        <v>60</v>
      </c>
      <c r="AC51" s="24"/>
      <c r="AD51" s="28" t="s">
        <v>17</v>
      </c>
      <c r="AE51" s="28" t="s">
        <v>42</v>
      </c>
      <c r="AF51" s="28" t="s">
        <v>19</v>
      </c>
      <c r="AG51" s="28" t="s">
        <v>6</v>
      </c>
      <c r="AJ51" s="32"/>
      <c r="AK51" s="32"/>
      <c r="AL51" s="522" t="s">
        <v>59</v>
      </c>
      <c r="AM51" s="519"/>
      <c r="AN51" s="519"/>
      <c r="AO51" s="519"/>
      <c r="AP51" s="24" t="s">
        <v>60</v>
      </c>
      <c r="AT51" s="522" t="s">
        <v>59</v>
      </c>
      <c r="AU51" s="519"/>
      <c r="AV51" s="519"/>
      <c r="AW51" s="519"/>
      <c r="AX51" s="24" t="s">
        <v>60</v>
      </c>
    </row>
    <row r="52" spans="1:50" x14ac:dyDescent="0.15">
      <c r="A52" s="43" t="s">
        <v>33</v>
      </c>
      <c r="B52" s="30">
        <f>SUM(J22:J26,D32:D37,D43:D46)</f>
        <v>524</v>
      </c>
      <c r="C52" s="30">
        <f>SUM(E43:E46,E32:E37,K22:K26)</f>
        <v>346</v>
      </c>
      <c r="D52" s="30">
        <f>SUM(F43:F46,F32:F37,L22:L26)</f>
        <v>4089</v>
      </c>
      <c r="E52" s="30">
        <f>SUM(N22:N26,H32:H37,H43:H46)</f>
        <v>28</v>
      </c>
      <c r="H52" s="32"/>
      <c r="I52" s="32"/>
      <c r="J52" s="520" t="s">
        <v>530</v>
      </c>
      <c r="K52" s="520"/>
      <c r="L52" s="520"/>
      <c r="M52" s="520"/>
      <c r="N52" s="29" t="s">
        <v>373</v>
      </c>
      <c r="R52" s="520"/>
      <c r="S52" s="520"/>
      <c r="T52" s="520"/>
      <c r="U52" s="520"/>
      <c r="V52" s="29"/>
      <c r="AC52" s="43" t="s">
        <v>33</v>
      </c>
      <c r="AD52" s="30">
        <f>SUM(AL22:AL26,AF32:AF37,AF43:AF46)</f>
        <v>583</v>
      </c>
      <c r="AE52" s="30">
        <f>SUM(AG43:AG46,AG32:AG37,AL22:AL26)</f>
        <v>404</v>
      </c>
      <c r="AF52" s="30">
        <f>SUM(AH43:AH46,AH32:AH37,AM22:AM26)</f>
        <v>3653</v>
      </c>
      <c r="AG52" s="30">
        <f>SUM(AP22:AP26,AJ32:AJ37,AJ43:AJ46)</f>
        <v>27</v>
      </c>
      <c r="AJ52" s="32"/>
      <c r="AK52" s="32"/>
      <c r="AL52" s="521"/>
      <c r="AM52" s="520"/>
      <c r="AN52" s="520"/>
      <c r="AO52" s="520"/>
      <c r="AP52" s="29"/>
      <c r="AT52" s="521"/>
      <c r="AU52" s="520"/>
      <c r="AV52" s="520"/>
      <c r="AW52" s="520"/>
      <c r="AX52" s="29"/>
    </row>
    <row r="53" spans="1:50" x14ac:dyDescent="0.15">
      <c r="A53" s="43" t="s">
        <v>43</v>
      </c>
      <c r="B53" s="30">
        <f>SUM(C17)</f>
        <v>524</v>
      </c>
      <c r="C53" s="30">
        <f>SUM(D17)</f>
        <v>346</v>
      </c>
      <c r="D53" s="30">
        <f>SUM(F17)</f>
        <v>4089</v>
      </c>
      <c r="E53" s="30">
        <f>SUM(H17)</f>
        <v>28</v>
      </c>
      <c r="F53" s="28"/>
      <c r="J53" s="520" t="s">
        <v>2185</v>
      </c>
      <c r="K53" s="520"/>
      <c r="L53" s="520"/>
      <c r="M53" s="520"/>
      <c r="N53" s="29" t="s">
        <v>373</v>
      </c>
      <c r="R53" s="520"/>
      <c r="S53" s="520"/>
      <c r="T53" s="520"/>
      <c r="U53" s="520"/>
      <c r="V53" s="29"/>
      <c r="AC53" s="43" t="s">
        <v>43</v>
      </c>
      <c r="AD53" s="30">
        <f>SUM(AE17)</f>
        <v>583</v>
      </c>
      <c r="AE53" s="30">
        <f>SUM(AF17)</f>
        <v>378</v>
      </c>
      <c r="AF53" s="30">
        <f>SUM(AH17)</f>
        <v>4072</v>
      </c>
      <c r="AG53" s="30">
        <f>SUM(AJ17)</f>
        <v>27</v>
      </c>
      <c r="AH53" s="28"/>
      <c r="AL53" s="521"/>
      <c r="AM53" s="520"/>
      <c r="AN53" s="520"/>
      <c r="AO53" s="520"/>
      <c r="AP53" s="29"/>
      <c r="AT53" s="521"/>
      <c r="AU53" s="520"/>
      <c r="AV53" s="520"/>
      <c r="AW53" s="520"/>
      <c r="AX53" s="29"/>
    </row>
    <row r="54" spans="1:50" x14ac:dyDescent="0.15">
      <c r="A54" s="43" t="s">
        <v>65</v>
      </c>
      <c r="B54" s="29"/>
      <c r="F54" s="28"/>
      <c r="J54" s="520" t="s">
        <v>2186</v>
      </c>
      <c r="K54" s="520"/>
      <c r="L54" s="520"/>
      <c r="M54" s="520"/>
      <c r="N54" s="29" t="s">
        <v>373</v>
      </c>
      <c r="R54" s="520"/>
      <c r="S54" s="520"/>
      <c r="T54" s="520"/>
      <c r="U54" s="520"/>
      <c r="V54" s="29"/>
      <c r="AC54" s="43" t="s">
        <v>65</v>
      </c>
      <c r="AD54" s="29"/>
      <c r="AH54" s="28"/>
      <c r="AL54" s="521"/>
      <c r="AM54" s="520"/>
      <c r="AN54" s="520"/>
      <c r="AO54" s="520"/>
      <c r="AP54" s="29"/>
      <c r="AT54" s="521"/>
      <c r="AU54" s="520"/>
      <c r="AV54" s="520"/>
      <c r="AW54" s="520"/>
      <c r="AX54" s="29"/>
    </row>
    <row r="55" spans="1:50" x14ac:dyDescent="0.15">
      <c r="J55" s="520" t="s">
        <v>1330</v>
      </c>
      <c r="K55" s="520"/>
      <c r="L55" s="520"/>
      <c r="M55" s="520"/>
      <c r="N55" s="29" t="s">
        <v>373</v>
      </c>
      <c r="R55" s="520"/>
      <c r="S55" s="520"/>
      <c r="T55" s="520"/>
      <c r="U55" s="520"/>
      <c r="V55" s="29"/>
      <c r="AL55" s="521"/>
      <c r="AM55" s="520"/>
      <c r="AN55" s="520"/>
      <c r="AO55" s="520"/>
      <c r="AP55" s="29"/>
      <c r="AT55" s="521"/>
      <c r="AU55" s="520"/>
      <c r="AV55" s="520"/>
      <c r="AW55" s="520"/>
      <c r="AX55" s="29"/>
    </row>
    <row r="56" spans="1:50" x14ac:dyDescent="0.15">
      <c r="A56" s="24"/>
      <c r="B56" s="28" t="s">
        <v>1</v>
      </c>
      <c r="C56" s="28" t="s">
        <v>4</v>
      </c>
      <c r="D56" s="28" t="s">
        <v>6</v>
      </c>
      <c r="J56" s="520" t="s">
        <v>2450</v>
      </c>
      <c r="K56" s="520"/>
      <c r="L56" s="520"/>
      <c r="M56" s="520"/>
      <c r="N56" s="29" t="s">
        <v>16</v>
      </c>
      <c r="R56" s="520"/>
      <c r="S56" s="520"/>
      <c r="T56" s="520"/>
      <c r="U56" s="520"/>
      <c r="V56" s="29"/>
      <c r="AC56" s="24"/>
      <c r="AD56" s="28" t="s">
        <v>1</v>
      </c>
      <c r="AE56" s="28" t="s">
        <v>4</v>
      </c>
      <c r="AF56" s="28" t="s">
        <v>6</v>
      </c>
      <c r="AL56" s="521"/>
      <c r="AM56" s="520"/>
      <c r="AN56" s="520"/>
      <c r="AO56" s="520"/>
      <c r="AP56" s="29"/>
      <c r="AT56" s="521"/>
      <c r="AU56" s="520"/>
      <c r="AV56" s="520"/>
      <c r="AW56" s="520"/>
      <c r="AX56" s="29"/>
    </row>
    <row r="57" spans="1:50" x14ac:dyDescent="0.15">
      <c r="A57" s="43" t="s">
        <v>56</v>
      </c>
      <c r="B57" s="30">
        <f>SUM(M14:M16,C22:C26,K32:K37,K43:K46)</f>
        <v>482</v>
      </c>
      <c r="C57" s="30">
        <f>SUM(N14:N16,D22:D26,L32:L37,L43:L46)</f>
        <v>2318</v>
      </c>
      <c r="D57" s="30">
        <f>SUM(P14:P16,F22:F26,N32:N37,N43:N46)</f>
        <v>21</v>
      </c>
      <c r="J57" s="520" t="s">
        <v>2451</v>
      </c>
      <c r="K57" s="520"/>
      <c r="L57" s="520"/>
      <c r="M57" s="520"/>
      <c r="N57" s="29" t="s">
        <v>16</v>
      </c>
      <c r="R57" s="520"/>
      <c r="S57" s="520"/>
      <c r="T57" s="520"/>
      <c r="U57" s="520"/>
      <c r="V57" s="29"/>
      <c r="AC57" s="43" t="s">
        <v>56</v>
      </c>
      <c r="AD57" s="30">
        <f>SUM(AO14:AO16,AE22:AE26,AM32:AM37,AM43:AM46)</f>
        <v>421</v>
      </c>
      <c r="AE57" s="30">
        <f>SUM(AP14:AP16,AF22:AF26,AN32:AN37,AN43:AN46)</f>
        <v>2231</v>
      </c>
      <c r="AF57" s="30">
        <f>SUM(AR14:AR16,AH22:AH26,AP32:AP37,AP43:AP46)</f>
        <v>18</v>
      </c>
      <c r="AL57" s="521"/>
      <c r="AM57" s="520"/>
      <c r="AN57" s="520"/>
      <c r="AO57" s="520"/>
      <c r="AP57" s="29"/>
      <c r="AT57" s="521"/>
      <c r="AU57" s="520"/>
      <c r="AV57" s="520"/>
      <c r="AW57" s="520"/>
      <c r="AX57" s="29"/>
    </row>
    <row r="58" spans="1:50" x14ac:dyDescent="0.15">
      <c r="A58" s="43" t="s">
        <v>65</v>
      </c>
      <c r="B58" s="29"/>
      <c r="J58" s="520" t="s">
        <v>2454</v>
      </c>
      <c r="K58" s="520"/>
      <c r="L58" s="520"/>
      <c r="M58" s="520"/>
      <c r="N58" s="29" t="s">
        <v>373</v>
      </c>
      <c r="R58" s="521"/>
      <c r="S58" s="520"/>
      <c r="T58" s="520"/>
      <c r="U58" s="520"/>
      <c r="V58" s="29"/>
      <c r="AC58" s="43" t="s">
        <v>65</v>
      </c>
      <c r="AD58" s="29"/>
      <c r="AL58" s="521"/>
      <c r="AM58" s="520"/>
      <c r="AN58" s="520"/>
      <c r="AO58" s="520"/>
      <c r="AP58" s="29"/>
      <c r="AT58" s="521"/>
      <c r="AU58" s="520"/>
      <c r="AV58" s="520"/>
      <c r="AW58" s="520"/>
      <c r="AX58" s="29"/>
    </row>
    <row r="59" spans="1:50" x14ac:dyDescent="0.15">
      <c r="J59" s="520" t="s">
        <v>2455</v>
      </c>
      <c r="K59" s="520"/>
      <c r="L59" s="520"/>
      <c r="M59" s="520"/>
      <c r="N59" s="29" t="s">
        <v>373</v>
      </c>
      <c r="R59" s="521"/>
      <c r="S59" s="520"/>
      <c r="T59" s="520"/>
      <c r="U59" s="520"/>
      <c r="V59" s="29"/>
      <c r="AL59" s="521"/>
      <c r="AM59" s="520"/>
      <c r="AN59" s="520"/>
      <c r="AO59" s="520"/>
      <c r="AP59" s="29"/>
      <c r="AT59" s="521"/>
      <c r="AU59" s="520"/>
      <c r="AV59" s="520"/>
      <c r="AW59" s="520"/>
      <c r="AX59" s="29"/>
    </row>
    <row r="60" spans="1:50" x14ac:dyDescent="0.15">
      <c r="B60" s="28" t="s">
        <v>40</v>
      </c>
      <c r="C60" s="28" t="s">
        <v>41</v>
      </c>
      <c r="J60" s="22" t="s">
        <v>2456</v>
      </c>
      <c r="N60" s="22" t="s">
        <v>373</v>
      </c>
      <c r="AD60" s="28" t="s">
        <v>40</v>
      </c>
      <c r="AE60" s="28" t="s">
        <v>41</v>
      </c>
    </row>
    <row r="61" spans="1:50" x14ac:dyDescent="0.15">
      <c r="A61" s="43" t="s">
        <v>39</v>
      </c>
      <c r="B61" s="27">
        <f>B57/(B53+B57)</f>
        <v>0.47912524850894633</v>
      </c>
      <c r="C61" s="27">
        <f>B53/(B53+B57)</f>
        <v>0.52087475149105367</v>
      </c>
      <c r="J61" s="22" t="s">
        <v>2457</v>
      </c>
      <c r="N61" s="22" t="s">
        <v>374</v>
      </c>
      <c r="AC61" s="43" t="s">
        <v>39</v>
      </c>
      <c r="AD61" s="27">
        <f>AD57/(AD53+AD57)</f>
        <v>0.41932270916334663</v>
      </c>
      <c r="AE61" s="27">
        <f>AD53/(AD53+AD57)</f>
        <v>0.58067729083665343</v>
      </c>
      <c r="AL61" s="22" t="s">
        <v>61</v>
      </c>
    </row>
    <row r="62" spans="1:50" x14ac:dyDescent="0.15">
      <c r="A62" s="43" t="s">
        <v>64</v>
      </c>
      <c r="B62" s="29"/>
      <c r="C62" s="29"/>
      <c r="J62" s="22" t="s">
        <v>2458</v>
      </c>
      <c r="N62" s="22" t="s">
        <v>374</v>
      </c>
      <c r="AC62" s="43" t="s">
        <v>64</v>
      </c>
      <c r="AD62" s="29"/>
      <c r="AE62" s="29"/>
    </row>
    <row r="63" spans="1:50" x14ac:dyDescent="0.15">
      <c r="J63" s="22" t="s">
        <v>2675</v>
      </c>
      <c r="N63" s="22" t="s">
        <v>16</v>
      </c>
    </row>
    <row r="64" spans="1:50" x14ac:dyDescent="0.15">
      <c r="J64" s="22" t="s">
        <v>61</v>
      </c>
    </row>
    <row r="73" spans="1:23" x14ac:dyDescent="0.15">
      <c r="A73" s="517" t="s">
        <v>55</v>
      </c>
      <c r="B73" s="517"/>
      <c r="C73" s="517"/>
      <c r="D73" s="517"/>
      <c r="E73" s="517"/>
      <c r="F73" s="517"/>
      <c r="G73" s="517"/>
      <c r="H73" s="517"/>
      <c r="I73" s="517"/>
      <c r="J73" s="517"/>
      <c r="K73" s="517"/>
      <c r="L73" s="517"/>
      <c r="M73" s="517"/>
      <c r="N73" s="517"/>
      <c r="O73" s="517"/>
      <c r="P73" s="517"/>
      <c r="Q73" s="517"/>
      <c r="R73" s="517"/>
      <c r="S73" s="517"/>
      <c r="T73" s="517"/>
      <c r="U73" s="517"/>
      <c r="V73" s="517"/>
      <c r="W73" s="517"/>
    </row>
    <row r="74" spans="1:23" x14ac:dyDescent="0.15">
      <c r="A74" s="23"/>
      <c r="B74" s="23"/>
      <c r="C74" s="23"/>
      <c r="D74" s="23"/>
      <c r="E74" s="23"/>
      <c r="F74" s="23"/>
      <c r="G74" s="23"/>
      <c r="H74" s="23"/>
      <c r="I74" s="23"/>
      <c r="J74" s="23"/>
      <c r="K74" s="23"/>
      <c r="L74" s="23"/>
      <c r="M74" s="23"/>
      <c r="N74" s="23"/>
      <c r="O74" s="23"/>
      <c r="P74" s="23"/>
      <c r="Q74" s="23"/>
      <c r="R74" s="23"/>
      <c r="S74" s="23"/>
      <c r="T74" s="23"/>
      <c r="U74" s="23"/>
      <c r="V74" s="23"/>
      <c r="W74" s="23"/>
    </row>
    <row r="75" spans="1:23" x14ac:dyDescent="0.15">
      <c r="H75" s="518" t="s">
        <v>36</v>
      </c>
      <c r="I75" s="518"/>
      <c r="J75" s="518"/>
      <c r="M75" s="518" t="s">
        <v>37</v>
      </c>
      <c r="N75" s="518"/>
      <c r="O75" s="518"/>
      <c r="S75" s="24" t="s">
        <v>94</v>
      </c>
    </row>
    <row r="76" spans="1:23" x14ac:dyDescent="0.15">
      <c r="H76" s="518" t="s">
        <v>38</v>
      </c>
      <c r="I76" s="518"/>
      <c r="J76" s="518"/>
      <c r="M76" s="25" t="s">
        <v>75</v>
      </c>
      <c r="S76" s="26" t="s">
        <v>40</v>
      </c>
      <c r="T76" s="26" t="s">
        <v>41</v>
      </c>
    </row>
    <row r="77" spans="1:23" x14ac:dyDescent="0.15">
      <c r="H77" s="518"/>
      <c r="I77" s="518"/>
      <c r="J77" s="518"/>
      <c r="S77" s="27" t="e">
        <f>(M87+C97+K108+K117)/(M87+C97+K108+C87)</f>
        <v>#DIV/0!</v>
      </c>
      <c r="T77" s="27" t="e">
        <f>C87/(C87+M87+C97+K108+K117)</f>
        <v>#DIV/0!</v>
      </c>
    </row>
    <row r="80" spans="1:23" x14ac:dyDescent="0.15">
      <c r="A80" s="517" t="s">
        <v>38</v>
      </c>
      <c r="B80" s="517"/>
      <c r="C80" s="517"/>
      <c r="D80" s="517"/>
      <c r="E80" s="517"/>
      <c r="F80" s="517"/>
      <c r="G80" s="517"/>
      <c r="H80" s="517"/>
      <c r="I80" s="517"/>
      <c r="J80" s="517"/>
      <c r="K80" s="517"/>
      <c r="L80" s="517"/>
      <c r="M80" s="517"/>
      <c r="N80" s="517"/>
      <c r="O80" s="517"/>
      <c r="P80" s="517"/>
      <c r="Q80" s="517"/>
      <c r="R80" s="517"/>
      <c r="S80" s="517"/>
      <c r="T80" s="517"/>
      <c r="U80" s="517"/>
      <c r="V80" s="517"/>
      <c r="W80" s="517"/>
    </row>
    <row r="82" spans="1:27" x14ac:dyDescent="0.15">
      <c r="C82" s="517" t="s">
        <v>48</v>
      </c>
      <c r="D82" s="517"/>
      <c r="E82" s="517"/>
      <c r="F82" s="517"/>
      <c r="G82" s="517"/>
      <c r="H82" s="517"/>
      <c r="I82" s="517"/>
      <c r="L82" s="517" t="s">
        <v>49</v>
      </c>
      <c r="M82" s="523"/>
      <c r="N82" s="523"/>
      <c r="O82" s="523"/>
      <c r="P82" s="523"/>
      <c r="R82" s="517" t="s">
        <v>50</v>
      </c>
      <c r="S82" s="517"/>
      <c r="T82" s="517"/>
      <c r="V82" s="517" t="s">
        <v>51</v>
      </c>
      <c r="W82" s="517"/>
    </row>
    <row r="83" spans="1:27" x14ac:dyDescent="0.15">
      <c r="A83" s="28" t="s">
        <v>0</v>
      </c>
      <c r="B83" s="28" t="s">
        <v>66</v>
      </c>
      <c r="C83" s="28" t="s">
        <v>1</v>
      </c>
      <c r="D83" s="28" t="s">
        <v>2</v>
      </c>
      <c r="E83" s="28" t="s">
        <v>3</v>
      </c>
      <c r="F83" s="28" t="s">
        <v>4</v>
      </c>
      <c r="G83" s="28" t="s">
        <v>5</v>
      </c>
      <c r="H83" s="28" t="s">
        <v>6</v>
      </c>
      <c r="I83" s="28" t="s">
        <v>7</v>
      </c>
      <c r="J83" s="28" t="s">
        <v>8</v>
      </c>
      <c r="K83" s="28" t="s">
        <v>9</v>
      </c>
      <c r="M83" s="28" t="s">
        <v>10</v>
      </c>
      <c r="N83" s="28" t="s">
        <v>11</v>
      </c>
      <c r="O83" s="28" t="s">
        <v>12</v>
      </c>
      <c r="P83" s="28" t="s">
        <v>6</v>
      </c>
      <c r="Q83" s="28" t="s">
        <v>13</v>
      </c>
      <c r="R83" s="28"/>
      <c r="S83" s="28" t="s">
        <v>47</v>
      </c>
      <c r="T83" s="28" t="s">
        <v>45</v>
      </c>
      <c r="U83" s="28" t="s">
        <v>46</v>
      </c>
      <c r="V83" s="28"/>
      <c r="W83" s="28" t="s">
        <v>14</v>
      </c>
      <c r="X83" s="28" t="s">
        <v>63</v>
      </c>
      <c r="Y83" s="28"/>
      <c r="Z83" s="28"/>
    </row>
    <row r="84" spans="1:27" x14ac:dyDescent="0.15">
      <c r="A84" s="29" t="s">
        <v>852</v>
      </c>
      <c r="B84" s="30"/>
      <c r="C84" s="30"/>
      <c r="D84" s="30"/>
      <c r="E84" s="27" t="e">
        <f>D84/C84</f>
        <v>#DIV/0!</v>
      </c>
      <c r="F84" s="30"/>
      <c r="G84" s="31" t="e">
        <f>F84/C84</f>
        <v>#DIV/0!</v>
      </c>
      <c r="H84" s="30"/>
      <c r="I84" s="27" t="e">
        <f>H84/C84</f>
        <v>#DIV/0!</v>
      </c>
      <c r="J84" s="30"/>
      <c r="K84" s="27" t="e">
        <f>J84/C84</f>
        <v>#DIV/0!</v>
      </c>
      <c r="M84" s="30"/>
      <c r="N84" s="30"/>
      <c r="O84" s="30" t="e">
        <f>N84/M84</f>
        <v>#DIV/0!</v>
      </c>
      <c r="P84" s="30"/>
      <c r="Q84" s="27" t="e">
        <f>P84/M84</f>
        <v>#DIV/0!</v>
      </c>
      <c r="R84" s="32"/>
      <c r="S84" s="27">
        <f>(C84+M84)/($C$17+$M$17)</f>
        <v>0</v>
      </c>
      <c r="T84" s="27">
        <f>C84/($C$17)</f>
        <v>0</v>
      </c>
      <c r="U84" s="27">
        <f>M84/($M$17)</f>
        <v>0</v>
      </c>
      <c r="V84" s="33"/>
      <c r="W84" s="30">
        <f>(F84*0.05)+(H84*4)+(J84*-1)+(N84*0.1)+(P84*6)</f>
        <v>0</v>
      </c>
      <c r="X84" s="34">
        <f>((F84*0.05)+(H84*4)+(J84*-1)+(N84*0.1)+(P84*6))*0.4</f>
        <v>0</v>
      </c>
      <c r="Y84" s="32"/>
      <c r="Z84" s="32"/>
    </row>
    <row r="85" spans="1:27" x14ac:dyDescent="0.15">
      <c r="A85" s="43"/>
      <c r="B85" s="30"/>
      <c r="C85" s="30"/>
      <c r="D85" s="30"/>
      <c r="E85" s="27" t="e">
        <f>D85/C85</f>
        <v>#DIV/0!</v>
      </c>
      <c r="F85" s="30"/>
      <c r="G85" s="31" t="e">
        <f>F85/C85</f>
        <v>#DIV/0!</v>
      </c>
      <c r="H85" s="30"/>
      <c r="I85" s="27" t="e">
        <f>H85/C85</f>
        <v>#DIV/0!</v>
      </c>
      <c r="J85" s="30"/>
      <c r="K85" s="27" t="e">
        <f t="shared" ref="K85:K86" si="75">J85/C85</f>
        <v>#DIV/0!</v>
      </c>
      <c r="M85" s="30"/>
      <c r="N85" s="30"/>
      <c r="O85" s="30" t="e">
        <f>N85/M85</f>
        <v>#DIV/0!</v>
      </c>
      <c r="P85" s="30"/>
      <c r="Q85" s="27" t="e">
        <f t="shared" ref="Q85:Q86" si="76">P85/M85</f>
        <v>#DIV/0!</v>
      </c>
      <c r="R85" s="32"/>
      <c r="S85" s="27">
        <f t="shared" ref="S85:S86" si="77">(C85+M85)/($C$17+$M$17)</f>
        <v>0</v>
      </c>
      <c r="T85" s="27">
        <f t="shared" ref="T85:T86" si="78">C85/($C$17)</f>
        <v>0</v>
      </c>
      <c r="U85" s="27">
        <f t="shared" ref="U85:U86" si="79">M85/($M$17)</f>
        <v>0</v>
      </c>
      <c r="V85" s="33"/>
      <c r="W85" s="30">
        <f t="shared" ref="W85:W86" si="80">(F85*0.05)+(H85*4)+(J85*-1)+(N85*0.1)+(P85*6)</f>
        <v>0</v>
      </c>
      <c r="X85" s="34">
        <f t="shared" ref="X85:X86" si="81">((F85*0.05)+(H85*4)+(J85*-1)+(N85*0.1)+(P85*6))*0.4</f>
        <v>0</v>
      </c>
      <c r="Y85" s="32"/>
      <c r="Z85" s="32"/>
    </row>
    <row r="86" spans="1:27" x14ac:dyDescent="0.15">
      <c r="A86" s="29"/>
      <c r="B86" s="30"/>
      <c r="C86" s="30"/>
      <c r="D86" s="30"/>
      <c r="E86" s="27" t="e">
        <f>D86/C86</f>
        <v>#DIV/0!</v>
      </c>
      <c r="F86" s="30"/>
      <c r="G86" s="31" t="e">
        <f>F86/C86</f>
        <v>#DIV/0!</v>
      </c>
      <c r="H86" s="30"/>
      <c r="I86" s="27" t="e">
        <f>H86/C86</f>
        <v>#DIV/0!</v>
      </c>
      <c r="J86" s="30"/>
      <c r="K86" s="27" t="e">
        <f t="shared" si="75"/>
        <v>#DIV/0!</v>
      </c>
      <c r="M86" s="30"/>
      <c r="N86" s="30"/>
      <c r="O86" s="30" t="e">
        <f>N86/M86</f>
        <v>#DIV/0!</v>
      </c>
      <c r="P86" s="30"/>
      <c r="Q86" s="27" t="e">
        <f t="shared" si="76"/>
        <v>#DIV/0!</v>
      </c>
      <c r="R86" s="32"/>
      <c r="S86" s="27">
        <f t="shared" si="77"/>
        <v>0</v>
      </c>
      <c r="T86" s="27">
        <f t="shared" si="78"/>
        <v>0</v>
      </c>
      <c r="U86" s="27">
        <f t="shared" si="79"/>
        <v>0</v>
      </c>
      <c r="V86" s="33"/>
      <c r="W86" s="30">
        <f t="shared" si="80"/>
        <v>0</v>
      </c>
      <c r="X86" s="34">
        <f t="shared" si="81"/>
        <v>0</v>
      </c>
      <c r="Y86" s="32"/>
      <c r="Z86" s="32"/>
    </row>
    <row r="87" spans="1:27" x14ac:dyDescent="0.15">
      <c r="A87" s="28" t="s">
        <v>44</v>
      </c>
      <c r="B87" s="28"/>
      <c r="C87" s="28">
        <f>SUM(C84:C86)</f>
        <v>0</v>
      </c>
      <c r="D87" s="28">
        <f>SUM(D84:D86)</f>
        <v>0</v>
      </c>
      <c r="E87" s="28"/>
      <c r="F87" s="28">
        <f t="shared" ref="F87" si="82">SUM(F84:F86)</f>
        <v>0</v>
      </c>
      <c r="G87" s="28"/>
      <c r="H87" s="28">
        <f t="shared" ref="H87" si="83">SUM(H84:H86)</f>
        <v>0</v>
      </c>
      <c r="I87" s="28"/>
      <c r="J87" s="28">
        <f t="shared" ref="J87" si="84">SUM(J84:J86)</f>
        <v>0</v>
      </c>
      <c r="K87" s="28"/>
      <c r="L87" s="24"/>
      <c r="M87" s="28">
        <f>SUM(M84:M86)</f>
        <v>0</v>
      </c>
      <c r="N87" s="28">
        <f>SUM(N84:N86)</f>
        <v>0</v>
      </c>
      <c r="O87" s="28"/>
      <c r="P87" s="28">
        <f>SUM(P84:P86)</f>
        <v>0</v>
      </c>
      <c r="Q87" s="28"/>
      <c r="R87" s="28"/>
      <c r="S87" s="35">
        <f>S84+S85+S86</f>
        <v>0</v>
      </c>
      <c r="T87" s="36" t="e">
        <f>C87/(C87+M87)</f>
        <v>#DIV/0!</v>
      </c>
      <c r="U87" s="36" t="e">
        <f>M87/(M87+C87)</f>
        <v>#DIV/0!</v>
      </c>
      <c r="V87" s="33"/>
      <c r="W87" s="32"/>
      <c r="X87" s="32"/>
      <c r="Y87" s="32"/>
      <c r="Z87" s="32"/>
    </row>
    <row r="88" spans="1:27" x14ac:dyDescent="0.15">
      <c r="B88" s="32"/>
      <c r="C88" s="32"/>
      <c r="D88" s="37"/>
      <c r="E88" s="32"/>
      <c r="F88" s="38"/>
      <c r="G88" s="32"/>
      <c r="H88" s="39"/>
      <c r="I88" s="32"/>
      <c r="J88" s="39"/>
      <c r="K88" s="32"/>
      <c r="L88" s="32"/>
      <c r="M88" s="32"/>
      <c r="N88" s="32"/>
      <c r="O88" s="32"/>
      <c r="P88" s="32"/>
      <c r="Q88" s="32"/>
      <c r="R88" s="32"/>
    </row>
    <row r="89" spans="1:27" x14ac:dyDescent="0.15">
      <c r="B89" s="32"/>
      <c r="C89" s="32"/>
      <c r="D89" s="37"/>
      <c r="E89" s="32"/>
      <c r="F89" s="38"/>
      <c r="G89" s="32"/>
      <c r="H89" s="39"/>
      <c r="I89" s="32"/>
      <c r="J89" s="39"/>
      <c r="K89" s="32"/>
      <c r="L89" s="32"/>
      <c r="M89" s="32"/>
      <c r="N89" s="32"/>
      <c r="O89" s="32"/>
      <c r="P89" s="32"/>
      <c r="Q89" s="32"/>
      <c r="R89" s="32"/>
    </row>
    <row r="90" spans="1:27" x14ac:dyDescent="0.15">
      <c r="A90" s="517" t="s">
        <v>49</v>
      </c>
      <c r="B90" s="517"/>
      <c r="C90" s="517"/>
      <c r="D90" s="517"/>
      <c r="E90" s="517"/>
      <c r="F90" s="517"/>
      <c r="G90" s="517"/>
      <c r="H90" s="517" t="s">
        <v>52</v>
      </c>
      <c r="I90" s="523"/>
      <c r="J90" s="523"/>
      <c r="K90" s="523"/>
      <c r="L90" s="523"/>
      <c r="M90" s="523"/>
      <c r="N90" s="32"/>
      <c r="O90" s="32"/>
      <c r="R90" s="517" t="s">
        <v>50</v>
      </c>
      <c r="S90" s="517"/>
      <c r="T90" s="517"/>
      <c r="V90" s="517" t="s">
        <v>51</v>
      </c>
      <c r="W90" s="517"/>
      <c r="X90" s="23"/>
      <c r="Y90" s="23"/>
      <c r="Z90" s="23"/>
      <c r="AA90" s="23"/>
    </row>
    <row r="91" spans="1:27" x14ac:dyDescent="0.15">
      <c r="A91" s="28" t="s">
        <v>16</v>
      </c>
      <c r="B91" s="28" t="s">
        <v>66</v>
      </c>
      <c r="C91" s="28" t="s">
        <v>1</v>
      </c>
      <c r="D91" s="28" t="s">
        <v>4</v>
      </c>
      <c r="E91" s="28" t="s">
        <v>5</v>
      </c>
      <c r="F91" s="28" t="s">
        <v>6</v>
      </c>
      <c r="G91" s="28" t="s">
        <v>7</v>
      </c>
      <c r="I91" s="28" t="s">
        <v>34</v>
      </c>
      <c r="J91" s="28" t="s">
        <v>17</v>
      </c>
      <c r="K91" s="28" t="s">
        <v>18</v>
      </c>
      <c r="L91" s="28" t="s">
        <v>19</v>
      </c>
      <c r="M91" s="28" t="s">
        <v>20</v>
      </c>
      <c r="N91" s="28" t="s">
        <v>6</v>
      </c>
      <c r="O91" s="28" t="s">
        <v>53</v>
      </c>
      <c r="R91" s="28" t="s">
        <v>16</v>
      </c>
      <c r="S91" s="28" t="s">
        <v>47</v>
      </c>
      <c r="T91" s="28" t="s">
        <v>45</v>
      </c>
      <c r="U91" s="28" t="s">
        <v>46</v>
      </c>
      <c r="W91" s="28" t="s">
        <v>14</v>
      </c>
      <c r="X91" s="28" t="s">
        <v>21</v>
      </c>
      <c r="Y91" s="28"/>
      <c r="Z91" s="28"/>
      <c r="AA91" s="28"/>
    </row>
    <row r="92" spans="1:27" x14ac:dyDescent="0.15">
      <c r="A92" s="29" t="s">
        <v>853</v>
      </c>
      <c r="B92" s="40"/>
      <c r="C92" s="30"/>
      <c r="D92" s="30"/>
      <c r="E92" s="30" t="e">
        <f>D92/C92</f>
        <v>#DIV/0!</v>
      </c>
      <c r="F92" s="30"/>
      <c r="G92" s="27" t="e">
        <f>F92/C92</f>
        <v>#DIV/0!</v>
      </c>
      <c r="I92" s="27" t="e">
        <f>K92/J92</f>
        <v>#DIV/0!</v>
      </c>
      <c r="J92" s="30"/>
      <c r="K92" s="30"/>
      <c r="L92" s="30"/>
      <c r="M92" s="30" t="e">
        <f>L92/K92</f>
        <v>#DIV/0!</v>
      </c>
      <c r="N92" s="30">
        <v>0</v>
      </c>
      <c r="O92" s="27" t="e">
        <f>N92/K92</f>
        <v>#DIV/0!</v>
      </c>
      <c r="R92" s="29" t="s">
        <v>172</v>
      </c>
      <c r="S92" s="27">
        <f>(C92+J92)/($C$27+$J$27+$M$17+$D$17+$K$38+$K$47)</f>
        <v>0</v>
      </c>
      <c r="T92" s="27">
        <f>J92/($J$27+$E$38+$E$47)</f>
        <v>0</v>
      </c>
      <c r="U92" s="27">
        <f>C92/($C$27+$M$17+$K$38+$K$47)</f>
        <v>0</v>
      </c>
      <c r="W92" s="30">
        <f>(D92*0.1)+(F92*6)+(L92*0.1)+(N92*6)</f>
        <v>0</v>
      </c>
      <c r="X92" s="30">
        <f>(D92*0.1)+(F92*6)+(K92*1)+(L92*0.1)+(N92*6)</f>
        <v>0</v>
      </c>
      <c r="Y92" s="32"/>
      <c r="Z92" s="32"/>
      <c r="AA92" s="32"/>
    </row>
    <row r="93" spans="1:27" x14ac:dyDescent="0.15">
      <c r="A93" s="29" t="s">
        <v>854</v>
      </c>
      <c r="B93" s="40"/>
      <c r="C93" s="30"/>
      <c r="D93" s="30"/>
      <c r="E93" s="30" t="e">
        <f>D93/C93</f>
        <v>#DIV/0!</v>
      </c>
      <c r="F93" s="30"/>
      <c r="G93" s="27" t="e">
        <f>F93/C93</f>
        <v>#DIV/0!</v>
      </c>
      <c r="I93" s="27" t="e">
        <f t="shared" ref="I93:I96" si="85">K93/J93</f>
        <v>#DIV/0!</v>
      </c>
      <c r="J93" s="30"/>
      <c r="K93" s="30"/>
      <c r="L93" s="30"/>
      <c r="M93" s="30" t="e">
        <f>L93/K93</f>
        <v>#DIV/0!</v>
      </c>
      <c r="N93" s="30">
        <v>0</v>
      </c>
      <c r="O93" s="27" t="e">
        <f t="shared" ref="O93:O96" si="86">N93/K93</f>
        <v>#DIV/0!</v>
      </c>
      <c r="R93" s="29" t="s">
        <v>466</v>
      </c>
      <c r="S93" s="27">
        <f t="shared" ref="S93:S96" si="87">(C93+J93)/($C$27+$J$27+$M$17+$D$17+$K$38+$K$47)</f>
        <v>0</v>
      </c>
      <c r="T93" s="27">
        <f t="shared" ref="T93:T96" si="88">J93/($J$27+$E$38+$E$47)</f>
        <v>0</v>
      </c>
      <c r="U93" s="27">
        <f t="shared" ref="U93:U96" si="89">C93/($C$27+$M$17+$K$38+$K$47)</f>
        <v>0</v>
      </c>
      <c r="W93" s="30">
        <f t="shared" ref="W93:W96" si="90">(D93*0.1)+(F93*6)+(L93*0.1)+(N93*6)</f>
        <v>0</v>
      </c>
      <c r="X93" s="30">
        <f t="shared" ref="X93:X96" si="91">(D93*0.1)+(F93*6)+(K93*1)+(L93*0.1)+(N93*6)</f>
        <v>0</v>
      </c>
      <c r="Y93" s="32"/>
      <c r="Z93" s="32"/>
      <c r="AA93" s="32"/>
    </row>
    <row r="94" spans="1:27" x14ac:dyDescent="0.15">
      <c r="A94" s="29" t="s">
        <v>1456</v>
      </c>
      <c r="B94" s="40"/>
      <c r="C94" s="30"/>
      <c r="D94" s="30"/>
      <c r="E94" s="30" t="e">
        <f>D94/C94</f>
        <v>#DIV/0!</v>
      </c>
      <c r="F94" s="30"/>
      <c r="G94" s="27" t="e">
        <f>F94/C94</f>
        <v>#DIV/0!</v>
      </c>
      <c r="I94" s="27" t="e">
        <f t="shared" si="85"/>
        <v>#DIV/0!</v>
      </c>
      <c r="J94" s="30"/>
      <c r="K94" s="30"/>
      <c r="L94" s="30"/>
      <c r="M94" s="30" t="e">
        <f>L94/K94</f>
        <v>#DIV/0!</v>
      </c>
      <c r="N94" s="30">
        <v>0</v>
      </c>
      <c r="O94" s="27" t="e">
        <f t="shared" si="86"/>
        <v>#DIV/0!</v>
      </c>
      <c r="R94" s="29" t="s">
        <v>1489</v>
      </c>
      <c r="S94" s="27">
        <f t="shared" si="87"/>
        <v>0</v>
      </c>
      <c r="T94" s="27">
        <f t="shared" si="88"/>
        <v>0</v>
      </c>
      <c r="U94" s="27">
        <f t="shared" si="89"/>
        <v>0</v>
      </c>
      <c r="W94" s="30">
        <f t="shared" si="90"/>
        <v>0</v>
      </c>
      <c r="X94" s="30">
        <f t="shared" si="91"/>
        <v>0</v>
      </c>
      <c r="Y94" s="32"/>
      <c r="Z94" s="32"/>
      <c r="AA94" s="32"/>
    </row>
    <row r="95" spans="1:27" x14ac:dyDescent="0.15">
      <c r="A95" s="43"/>
      <c r="B95" s="40"/>
      <c r="C95" s="30"/>
      <c r="D95" s="30"/>
      <c r="E95" s="30" t="e">
        <f>D95/C95</f>
        <v>#DIV/0!</v>
      </c>
      <c r="F95" s="30"/>
      <c r="G95" s="27" t="e">
        <f>F95/C95</f>
        <v>#DIV/0!</v>
      </c>
      <c r="I95" s="27" t="e">
        <f t="shared" si="85"/>
        <v>#DIV/0!</v>
      </c>
      <c r="J95" s="30"/>
      <c r="K95" s="30"/>
      <c r="L95" s="30"/>
      <c r="M95" s="30" t="e">
        <f>L95/K95</f>
        <v>#DIV/0!</v>
      </c>
      <c r="N95" s="30">
        <v>0</v>
      </c>
      <c r="O95" s="27" t="e">
        <f t="shared" si="86"/>
        <v>#DIV/0!</v>
      </c>
      <c r="R95" s="29"/>
      <c r="S95" s="27">
        <f t="shared" si="87"/>
        <v>0</v>
      </c>
      <c r="T95" s="27">
        <f t="shared" si="88"/>
        <v>0</v>
      </c>
      <c r="U95" s="27">
        <f t="shared" si="89"/>
        <v>0</v>
      </c>
      <c r="W95" s="30">
        <f t="shared" si="90"/>
        <v>0</v>
      </c>
      <c r="X95" s="30">
        <f t="shared" si="91"/>
        <v>0</v>
      </c>
      <c r="Y95" s="32"/>
      <c r="Z95" s="32"/>
      <c r="AA95" s="32"/>
    </row>
    <row r="96" spans="1:27" x14ac:dyDescent="0.15">
      <c r="A96" s="43"/>
      <c r="B96" s="40"/>
      <c r="C96" s="30"/>
      <c r="D96" s="30"/>
      <c r="E96" s="30" t="e">
        <f>D96/C96</f>
        <v>#DIV/0!</v>
      </c>
      <c r="F96" s="30"/>
      <c r="G96" s="27" t="e">
        <f>F96/C96</f>
        <v>#DIV/0!</v>
      </c>
      <c r="I96" s="27" t="e">
        <f t="shared" si="85"/>
        <v>#DIV/0!</v>
      </c>
      <c r="J96" s="30"/>
      <c r="K96" s="30"/>
      <c r="L96" s="30"/>
      <c r="M96" s="30" t="e">
        <f>L96/K96</f>
        <v>#DIV/0!</v>
      </c>
      <c r="N96" s="30">
        <v>0</v>
      </c>
      <c r="O96" s="27" t="e">
        <f t="shared" si="86"/>
        <v>#DIV/0!</v>
      </c>
      <c r="R96" s="29"/>
      <c r="S96" s="27">
        <f t="shared" si="87"/>
        <v>0</v>
      </c>
      <c r="T96" s="27">
        <f t="shared" si="88"/>
        <v>0</v>
      </c>
      <c r="U96" s="27">
        <f t="shared" si="89"/>
        <v>0</v>
      </c>
      <c r="W96" s="30">
        <f t="shared" si="90"/>
        <v>0</v>
      </c>
      <c r="X96" s="30">
        <f t="shared" si="91"/>
        <v>0</v>
      </c>
      <c r="Y96" s="32"/>
      <c r="Z96" s="32"/>
      <c r="AA96" s="32"/>
    </row>
    <row r="97" spans="1:26" x14ac:dyDescent="0.15">
      <c r="A97" s="28" t="s">
        <v>44</v>
      </c>
      <c r="B97" s="28"/>
      <c r="C97" s="28">
        <f>SUM(C92:C96)</f>
        <v>0</v>
      </c>
      <c r="D97" s="28">
        <f t="shared" ref="D97" si="92">SUM(D92:D96)</f>
        <v>0</v>
      </c>
      <c r="E97" s="28"/>
      <c r="F97" s="28">
        <f t="shared" ref="F97" si="93">SUM(F92:F96)</f>
        <v>0</v>
      </c>
      <c r="G97" s="28"/>
      <c r="H97" s="28"/>
      <c r="I97" s="28"/>
      <c r="J97" s="28">
        <f>SUM(J92:J96)</f>
        <v>0</v>
      </c>
      <c r="K97" s="28">
        <f t="shared" ref="K97:L97" si="94">SUM(K92:K96)</f>
        <v>0</v>
      </c>
      <c r="L97" s="28">
        <f t="shared" si="94"/>
        <v>0</v>
      </c>
      <c r="M97" s="28"/>
      <c r="N97" s="28">
        <f t="shared" ref="N97" si="95">SUM(N92:N96)</f>
        <v>0</v>
      </c>
      <c r="O97" s="28"/>
    </row>
    <row r="98" spans="1:26" x14ac:dyDescent="0.15">
      <c r="A98" s="28"/>
      <c r="B98" s="32"/>
      <c r="C98" s="32"/>
      <c r="D98" s="32"/>
      <c r="E98" s="32"/>
      <c r="F98" s="32"/>
      <c r="G98" s="32"/>
      <c r="H98" s="28"/>
      <c r="I98" s="32"/>
      <c r="J98" s="32"/>
      <c r="K98" s="32"/>
      <c r="L98" s="32"/>
      <c r="M98" s="32"/>
      <c r="N98" s="32"/>
    </row>
    <row r="99" spans="1:26" x14ac:dyDescent="0.15">
      <c r="B99" s="32"/>
      <c r="C99" s="32"/>
      <c r="D99" s="32"/>
      <c r="E99" s="32"/>
      <c r="F99" s="32"/>
      <c r="G99" s="32"/>
      <c r="H99" s="32"/>
      <c r="I99" s="32"/>
      <c r="J99" s="32"/>
      <c r="K99" s="32"/>
      <c r="L99" s="32"/>
      <c r="M99" s="32"/>
    </row>
    <row r="100" spans="1:26" x14ac:dyDescent="0.15">
      <c r="A100" s="517" t="s">
        <v>52</v>
      </c>
      <c r="B100" s="517"/>
      <c r="C100" s="517"/>
      <c r="D100" s="517"/>
      <c r="E100" s="517"/>
      <c r="F100" s="517"/>
      <c r="G100" s="517"/>
      <c r="H100" s="32"/>
      <c r="I100" s="32"/>
      <c r="J100" s="517" t="s">
        <v>49</v>
      </c>
      <c r="K100" s="517"/>
      <c r="L100" s="517"/>
      <c r="M100" s="517"/>
      <c r="N100" s="517"/>
      <c r="R100" s="517" t="s">
        <v>50</v>
      </c>
      <c r="S100" s="517"/>
      <c r="T100" s="517"/>
      <c r="V100" s="517" t="s">
        <v>51</v>
      </c>
      <c r="W100" s="519"/>
    </row>
    <row r="101" spans="1:26" x14ac:dyDescent="0.15">
      <c r="A101" s="28" t="s">
        <v>25</v>
      </c>
      <c r="B101" s="28" t="s">
        <v>66</v>
      </c>
      <c r="C101" s="28" t="s">
        <v>34</v>
      </c>
      <c r="D101" s="28" t="s">
        <v>17</v>
      </c>
      <c r="E101" s="28" t="s">
        <v>18</v>
      </c>
      <c r="F101" s="28" t="s">
        <v>19</v>
      </c>
      <c r="G101" s="28" t="s">
        <v>20</v>
      </c>
      <c r="H101" s="28" t="s">
        <v>6</v>
      </c>
      <c r="I101" s="28" t="s">
        <v>53</v>
      </c>
      <c r="K101" s="28" t="s">
        <v>10</v>
      </c>
      <c r="L101" s="28" t="s">
        <v>11</v>
      </c>
      <c r="M101" s="28" t="s">
        <v>12</v>
      </c>
      <c r="N101" s="28" t="s">
        <v>26</v>
      </c>
      <c r="O101" s="28" t="s">
        <v>7</v>
      </c>
      <c r="R101" s="28" t="s">
        <v>25</v>
      </c>
      <c r="S101" s="28" t="s">
        <v>47</v>
      </c>
      <c r="T101" s="28" t="s">
        <v>45</v>
      </c>
      <c r="U101" s="28" t="s">
        <v>46</v>
      </c>
      <c r="W101" s="28" t="s">
        <v>14</v>
      </c>
      <c r="X101" s="28" t="s">
        <v>21</v>
      </c>
      <c r="Y101" s="28"/>
      <c r="Z101" s="28"/>
    </row>
    <row r="102" spans="1:26" x14ac:dyDescent="0.15">
      <c r="A102" s="29" t="s">
        <v>855</v>
      </c>
      <c r="B102" s="30"/>
      <c r="C102" s="27" t="e">
        <f>E102/D102</f>
        <v>#DIV/0!</v>
      </c>
      <c r="D102" s="30"/>
      <c r="E102" s="30"/>
      <c r="F102" s="30"/>
      <c r="G102" s="30" t="e">
        <f t="shared" ref="G102:G107" si="96">F102/E102</f>
        <v>#DIV/0!</v>
      </c>
      <c r="H102" s="30"/>
      <c r="I102" s="27" t="e">
        <f>H102/E102</f>
        <v>#DIV/0!</v>
      </c>
      <c r="K102" s="30"/>
      <c r="L102" s="30"/>
      <c r="M102" s="41" t="e">
        <f t="shared" ref="M102:M107" si="97">L102/K102</f>
        <v>#DIV/0!</v>
      </c>
      <c r="N102" s="30">
        <v>0</v>
      </c>
      <c r="O102" s="27" t="e">
        <f>N102/K102</f>
        <v>#DIV/0!</v>
      </c>
      <c r="R102" s="29" t="s">
        <v>384</v>
      </c>
      <c r="S102" s="42">
        <f>(D102+K102)/($C$27+$K$27+$M$17+$D$47+$K$47)</f>
        <v>0</v>
      </c>
      <c r="T102" s="42">
        <f>D102/($D$17)</f>
        <v>0</v>
      </c>
      <c r="U102" s="42">
        <f>K102/($M$17+$C$27+$K$38+$K$47)</f>
        <v>0</v>
      </c>
      <c r="W102" s="30">
        <f>(F102*0.1)+(H102*6)+(L102*0.1)+(N102*6)</f>
        <v>0</v>
      </c>
      <c r="X102" s="30">
        <f>(E102*1)+(F102*0.1)+(H102*6)+(L102*0.1)+(N102*6)</f>
        <v>0</v>
      </c>
      <c r="Y102" s="32"/>
      <c r="Z102" s="32"/>
    </row>
    <row r="103" spans="1:26" x14ac:dyDescent="0.15">
      <c r="A103" s="29" t="s">
        <v>856</v>
      </c>
      <c r="B103" s="30"/>
      <c r="C103" s="27" t="e">
        <f t="shared" ref="C103:C107" si="98">E103/D103</f>
        <v>#DIV/0!</v>
      </c>
      <c r="D103" s="30"/>
      <c r="E103" s="30"/>
      <c r="F103" s="30"/>
      <c r="G103" s="30" t="e">
        <f t="shared" si="96"/>
        <v>#DIV/0!</v>
      </c>
      <c r="H103" s="30"/>
      <c r="I103" s="27" t="e">
        <f t="shared" ref="I103:I107" si="99">H103/E103</f>
        <v>#DIV/0!</v>
      </c>
      <c r="K103" s="30"/>
      <c r="L103" s="30"/>
      <c r="M103" s="41" t="e">
        <f t="shared" si="97"/>
        <v>#DIV/0!</v>
      </c>
      <c r="N103" s="30">
        <v>0</v>
      </c>
      <c r="O103" s="27" t="e">
        <f t="shared" ref="O103:O107" si="100">N103/K103</f>
        <v>#DIV/0!</v>
      </c>
      <c r="R103" s="29" t="s">
        <v>479</v>
      </c>
      <c r="S103" s="42">
        <f t="shared" ref="S103:S107" si="101">(D103+K103)/($C$27+$K$27+$M$17+$D$47+$K$47)</f>
        <v>0</v>
      </c>
      <c r="T103" s="42">
        <f t="shared" ref="T103:T107" si="102">D103/($D$17)</f>
        <v>0</v>
      </c>
      <c r="U103" s="42">
        <f t="shared" ref="U103:U107" si="103">K103/($M$17+$C$27+$K$38+$K$47)</f>
        <v>0</v>
      </c>
      <c r="W103" s="30">
        <f t="shared" ref="W103:W107" si="104">(F103*0.1)+(H103*6)+(L103*0.1)+(N103*6)</f>
        <v>0</v>
      </c>
      <c r="X103" s="30">
        <f t="shared" ref="X103:X107" si="105">(E103*1)+(F103*0.1)+(H103*6)+(L103*0.1)+(N103*6)</f>
        <v>0</v>
      </c>
      <c r="Y103" s="32"/>
      <c r="Z103" s="32"/>
    </row>
    <row r="104" spans="1:26" x14ac:dyDescent="0.15">
      <c r="A104" s="29" t="s">
        <v>1029</v>
      </c>
      <c r="B104" s="30"/>
      <c r="C104" s="27" t="e">
        <f t="shared" si="98"/>
        <v>#DIV/0!</v>
      </c>
      <c r="D104" s="30"/>
      <c r="E104" s="30"/>
      <c r="F104" s="30"/>
      <c r="G104" s="30" t="e">
        <f t="shared" si="96"/>
        <v>#DIV/0!</v>
      </c>
      <c r="H104" s="30"/>
      <c r="I104" s="27" t="e">
        <f t="shared" si="99"/>
        <v>#DIV/0!</v>
      </c>
      <c r="K104" s="30"/>
      <c r="L104" s="30"/>
      <c r="M104" s="41" t="e">
        <f t="shared" si="97"/>
        <v>#DIV/0!</v>
      </c>
      <c r="N104" s="30">
        <v>0</v>
      </c>
      <c r="O104" s="27" t="e">
        <f t="shared" si="100"/>
        <v>#DIV/0!</v>
      </c>
      <c r="R104" s="29" t="s">
        <v>1029</v>
      </c>
      <c r="S104" s="42">
        <f t="shared" si="101"/>
        <v>0</v>
      </c>
      <c r="T104" s="42">
        <f t="shared" si="102"/>
        <v>0</v>
      </c>
      <c r="U104" s="42">
        <f t="shared" si="103"/>
        <v>0</v>
      </c>
      <c r="W104" s="30">
        <f t="shared" si="104"/>
        <v>0</v>
      </c>
      <c r="X104" s="30">
        <f t="shared" si="105"/>
        <v>0</v>
      </c>
      <c r="Y104" s="32"/>
      <c r="Z104" s="32"/>
    </row>
    <row r="105" spans="1:26" x14ac:dyDescent="0.15">
      <c r="A105" s="29" t="s">
        <v>857</v>
      </c>
      <c r="B105" s="30"/>
      <c r="C105" s="27" t="e">
        <f t="shared" si="98"/>
        <v>#DIV/0!</v>
      </c>
      <c r="D105" s="30"/>
      <c r="E105" s="30"/>
      <c r="F105" s="30"/>
      <c r="G105" s="30" t="e">
        <f t="shared" si="96"/>
        <v>#DIV/0!</v>
      </c>
      <c r="H105" s="30"/>
      <c r="I105" s="27" t="e">
        <f t="shared" si="99"/>
        <v>#DIV/0!</v>
      </c>
      <c r="K105" s="30"/>
      <c r="L105" s="30"/>
      <c r="M105" s="41" t="e">
        <f t="shared" si="97"/>
        <v>#DIV/0!</v>
      </c>
      <c r="N105" s="30">
        <v>0</v>
      </c>
      <c r="O105" s="27" t="e">
        <f t="shared" si="100"/>
        <v>#DIV/0!</v>
      </c>
      <c r="R105" s="29" t="s">
        <v>391</v>
      </c>
      <c r="S105" s="42">
        <f t="shared" si="101"/>
        <v>0</v>
      </c>
      <c r="T105" s="42">
        <f t="shared" si="102"/>
        <v>0</v>
      </c>
      <c r="U105" s="42">
        <f t="shared" si="103"/>
        <v>0</v>
      </c>
      <c r="W105" s="30">
        <f t="shared" si="104"/>
        <v>0</v>
      </c>
      <c r="X105" s="30">
        <f t="shared" si="105"/>
        <v>0</v>
      </c>
      <c r="Y105" s="32"/>
      <c r="Z105" s="32"/>
    </row>
    <row r="106" spans="1:26" x14ac:dyDescent="0.15">
      <c r="A106" s="29" t="s">
        <v>1657</v>
      </c>
      <c r="B106" s="30"/>
      <c r="C106" s="27" t="e">
        <f t="shared" si="98"/>
        <v>#DIV/0!</v>
      </c>
      <c r="D106" s="30"/>
      <c r="E106" s="30"/>
      <c r="F106" s="30"/>
      <c r="G106" s="30" t="e">
        <f t="shared" si="96"/>
        <v>#DIV/0!</v>
      </c>
      <c r="H106" s="30"/>
      <c r="I106" s="27" t="e">
        <f t="shared" si="99"/>
        <v>#DIV/0!</v>
      </c>
      <c r="K106" s="30"/>
      <c r="L106" s="30"/>
      <c r="M106" s="41" t="e">
        <f t="shared" si="97"/>
        <v>#DIV/0!</v>
      </c>
      <c r="N106" s="30">
        <v>0</v>
      </c>
      <c r="O106" s="27" t="e">
        <f t="shared" si="100"/>
        <v>#DIV/0!</v>
      </c>
      <c r="R106" s="29" t="s">
        <v>173</v>
      </c>
      <c r="S106" s="42">
        <f t="shared" si="101"/>
        <v>0</v>
      </c>
      <c r="T106" s="42">
        <f t="shared" si="102"/>
        <v>0</v>
      </c>
      <c r="U106" s="42">
        <f t="shared" si="103"/>
        <v>0</v>
      </c>
      <c r="W106" s="30">
        <f t="shared" si="104"/>
        <v>0</v>
      </c>
      <c r="X106" s="30">
        <f t="shared" si="105"/>
        <v>0</v>
      </c>
      <c r="Y106" s="32"/>
      <c r="Z106" s="32"/>
    </row>
    <row r="107" spans="1:26" x14ac:dyDescent="0.15">
      <c r="A107" s="29" t="s">
        <v>1072</v>
      </c>
      <c r="B107" s="30"/>
      <c r="C107" s="27" t="e">
        <f t="shared" si="98"/>
        <v>#DIV/0!</v>
      </c>
      <c r="D107" s="30"/>
      <c r="E107" s="30"/>
      <c r="F107" s="30"/>
      <c r="G107" s="30" t="e">
        <f t="shared" si="96"/>
        <v>#DIV/0!</v>
      </c>
      <c r="H107" s="30"/>
      <c r="I107" s="27" t="e">
        <f t="shared" si="99"/>
        <v>#DIV/0!</v>
      </c>
      <c r="K107" s="30"/>
      <c r="L107" s="30"/>
      <c r="M107" s="41" t="e">
        <f t="shared" si="97"/>
        <v>#DIV/0!</v>
      </c>
      <c r="N107" s="30">
        <v>0</v>
      </c>
      <c r="O107" s="27" t="e">
        <f t="shared" si="100"/>
        <v>#DIV/0!</v>
      </c>
      <c r="R107" s="29" t="s">
        <v>1656</v>
      </c>
      <c r="S107" s="42">
        <f t="shared" si="101"/>
        <v>0</v>
      </c>
      <c r="T107" s="42">
        <f t="shared" si="102"/>
        <v>0</v>
      </c>
      <c r="U107" s="42">
        <f t="shared" si="103"/>
        <v>0</v>
      </c>
      <c r="W107" s="30">
        <f t="shared" si="104"/>
        <v>0</v>
      </c>
      <c r="X107" s="30">
        <f t="shared" si="105"/>
        <v>0</v>
      </c>
      <c r="Y107" s="32"/>
      <c r="Z107" s="32"/>
    </row>
    <row r="108" spans="1:26" x14ac:dyDescent="0.15">
      <c r="A108" s="28" t="s">
        <v>44</v>
      </c>
      <c r="B108" s="28"/>
      <c r="C108" s="24"/>
      <c r="D108" s="28">
        <f>SUM(D102:D107)</f>
        <v>0</v>
      </c>
      <c r="E108" s="28">
        <f t="shared" ref="E108:F108" si="106">SUM(E102:E107)</f>
        <v>0</v>
      </c>
      <c r="F108" s="28">
        <f t="shared" si="106"/>
        <v>0</v>
      </c>
      <c r="G108" s="28"/>
      <c r="H108" s="28">
        <f t="shared" ref="H108" si="107">SUM(H102:H107)</f>
        <v>0</v>
      </c>
      <c r="I108" s="28"/>
      <c r="J108" s="28"/>
      <c r="K108" s="28">
        <f>SUM(K102:K107)</f>
        <v>0</v>
      </c>
      <c r="L108" s="28">
        <f t="shared" ref="L108" si="108">SUM(L102:L107)</f>
        <v>0</v>
      </c>
      <c r="M108" s="28"/>
      <c r="N108" s="28">
        <f t="shared" ref="N108" si="109">SUM(N102:N107)</f>
        <v>0</v>
      </c>
      <c r="O108" s="28"/>
    </row>
    <row r="109" spans="1:26" x14ac:dyDescent="0.15">
      <c r="A109" s="28"/>
      <c r="C109" s="32"/>
      <c r="D109" s="32"/>
      <c r="E109" s="32"/>
      <c r="F109" s="32"/>
      <c r="G109" s="32"/>
      <c r="H109" s="32"/>
      <c r="I109" s="32"/>
      <c r="J109" s="32"/>
      <c r="K109" s="32"/>
      <c r="L109" s="32"/>
    </row>
    <row r="110" spans="1:26" x14ac:dyDescent="0.15">
      <c r="A110" s="28"/>
      <c r="C110" s="32"/>
      <c r="D110" s="32"/>
      <c r="E110" s="32"/>
      <c r="F110" s="32"/>
      <c r="G110" s="32"/>
      <c r="H110" s="32"/>
      <c r="I110" s="32"/>
      <c r="J110" s="32"/>
      <c r="K110" s="32"/>
      <c r="L110" s="32"/>
    </row>
    <row r="111" spans="1:26" x14ac:dyDescent="0.15">
      <c r="A111" s="517" t="s">
        <v>52</v>
      </c>
      <c r="B111" s="517"/>
      <c r="C111" s="517"/>
      <c r="D111" s="517"/>
      <c r="E111" s="517"/>
      <c r="F111" s="517"/>
      <c r="G111" s="517"/>
      <c r="H111" s="32"/>
      <c r="I111" s="32"/>
      <c r="J111" s="517" t="s">
        <v>49</v>
      </c>
      <c r="K111" s="517"/>
      <c r="L111" s="517"/>
      <c r="M111" s="517"/>
      <c r="N111" s="517"/>
      <c r="R111" s="517" t="s">
        <v>50</v>
      </c>
      <c r="S111" s="517"/>
      <c r="T111" s="517"/>
      <c r="V111" s="517" t="s">
        <v>51</v>
      </c>
      <c r="W111" s="519"/>
    </row>
    <row r="112" spans="1:26" x14ac:dyDescent="0.15">
      <c r="A112" s="28" t="s">
        <v>31</v>
      </c>
      <c r="B112" s="28" t="s">
        <v>66</v>
      </c>
      <c r="C112" s="28" t="s">
        <v>34</v>
      </c>
      <c r="D112" s="28" t="s">
        <v>17</v>
      </c>
      <c r="E112" s="28" t="s">
        <v>18</v>
      </c>
      <c r="F112" s="28" t="s">
        <v>19</v>
      </c>
      <c r="G112" s="28" t="s">
        <v>20</v>
      </c>
      <c r="H112" s="28" t="s">
        <v>6</v>
      </c>
      <c r="I112" s="28" t="s">
        <v>53</v>
      </c>
      <c r="K112" s="28" t="s">
        <v>10</v>
      </c>
      <c r="L112" s="28" t="s">
        <v>11</v>
      </c>
      <c r="M112" s="28" t="s">
        <v>12</v>
      </c>
      <c r="N112" s="28" t="s">
        <v>54</v>
      </c>
      <c r="O112" s="28" t="s">
        <v>7</v>
      </c>
      <c r="R112" s="28" t="s">
        <v>31</v>
      </c>
      <c r="S112" s="28" t="s">
        <v>47</v>
      </c>
      <c r="T112" s="28" t="s">
        <v>45</v>
      </c>
      <c r="U112" s="28" t="s">
        <v>46</v>
      </c>
      <c r="W112" s="28" t="s">
        <v>14</v>
      </c>
      <c r="X112" s="28" t="s">
        <v>21</v>
      </c>
      <c r="Y112" s="28"/>
      <c r="Z112" s="28"/>
    </row>
    <row r="113" spans="1:26" x14ac:dyDescent="0.15">
      <c r="A113" s="29" t="s">
        <v>528</v>
      </c>
      <c r="B113" s="30"/>
      <c r="C113" s="27" t="e">
        <f>E113/D113</f>
        <v>#DIV/0!</v>
      </c>
      <c r="D113" s="30"/>
      <c r="E113" s="30"/>
      <c r="F113" s="30"/>
      <c r="G113" s="30" t="e">
        <f>F113/E113</f>
        <v>#DIV/0!</v>
      </c>
      <c r="H113" s="30"/>
      <c r="I113" s="27" t="e">
        <f>H113/E113</f>
        <v>#DIV/0!</v>
      </c>
      <c r="K113" s="30">
        <v>0</v>
      </c>
      <c r="L113" s="30">
        <v>0</v>
      </c>
      <c r="M113" s="30" t="e">
        <f>L113/K501</f>
        <v>#DIV/0!</v>
      </c>
      <c r="N113" s="30">
        <v>0</v>
      </c>
      <c r="O113" s="27" t="e">
        <f>N113/K113</f>
        <v>#DIV/0!</v>
      </c>
      <c r="R113" s="29" t="s">
        <v>528</v>
      </c>
      <c r="S113" s="42">
        <f>(D113+K113)/($D$47+$K$47+$D$38+$K$38+$J$27+$C$27+$M$17)</f>
        <v>0</v>
      </c>
      <c r="T113" s="42">
        <f>D113/($D$47+$D$38+$J$27)</f>
        <v>0</v>
      </c>
      <c r="U113" s="42">
        <f>K113/($K$47+$K$38+$C$27+$M$17)</f>
        <v>0</v>
      </c>
      <c r="W113" s="30">
        <f>(F113*0.1)+(H113*6)+(L113*0.1)+(N113*6)</f>
        <v>0</v>
      </c>
      <c r="X113" s="30">
        <f>(E113*1)+(F113*0.1)+(H113*6)+(L113*0.1)+(N113*6)</f>
        <v>0</v>
      </c>
      <c r="Y113" s="32"/>
      <c r="Z113" s="32"/>
    </row>
    <row r="114" spans="1:26" x14ac:dyDescent="0.15">
      <c r="A114" s="29" t="s">
        <v>174</v>
      </c>
      <c r="B114" s="30"/>
      <c r="C114" s="27" t="e">
        <f t="shared" ref="C114:C116" si="110">E114/D114</f>
        <v>#DIV/0!</v>
      </c>
      <c r="D114" s="30"/>
      <c r="E114" s="30"/>
      <c r="F114" s="30"/>
      <c r="G114" s="30" t="e">
        <f>F114/E114</f>
        <v>#DIV/0!</v>
      </c>
      <c r="H114" s="30"/>
      <c r="I114" s="27" t="e">
        <f t="shared" ref="I114:I116" si="111">H114/E114</f>
        <v>#DIV/0!</v>
      </c>
      <c r="K114" s="30">
        <v>0</v>
      </c>
      <c r="L114" s="30">
        <v>0</v>
      </c>
      <c r="M114" s="30" t="e">
        <f t="shared" ref="M114:M116" si="112">L114/K502</f>
        <v>#DIV/0!</v>
      </c>
      <c r="N114" s="30">
        <v>0</v>
      </c>
      <c r="O114" s="27" t="e">
        <f t="shared" ref="O114:O116" si="113">N114/K114</f>
        <v>#DIV/0!</v>
      </c>
      <c r="R114" s="29" t="s">
        <v>174</v>
      </c>
      <c r="S114" s="42">
        <f t="shared" ref="S114:S116" si="114">(D114+K114)/($D$47+$K$47+$D$38+$K$38+$J$27+$C$27+$M$17)</f>
        <v>0</v>
      </c>
      <c r="T114" s="42">
        <f t="shared" ref="T114:T116" si="115">D114/($D$47+$D$38+$J$27)</f>
        <v>0</v>
      </c>
      <c r="U114" s="42">
        <f t="shared" ref="U114:U116" si="116">K114/($K$47+$K$38+$C$27+$M$17)</f>
        <v>0</v>
      </c>
      <c r="W114" s="30">
        <f t="shared" ref="W114:W116" si="117">(F114*0.1)+(H114*6)+(L114*0.1)+(N114*6)</f>
        <v>0</v>
      </c>
      <c r="X114" s="30">
        <f t="shared" ref="X114:X116" si="118">(E114*1)+(F114*0.1)+(H114*6)+(L114*0.1)+(N114*6)</f>
        <v>0</v>
      </c>
      <c r="Y114" s="32"/>
      <c r="Z114" s="32"/>
    </row>
    <row r="115" spans="1:26" x14ac:dyDescent="0.15">
      <c r="A115" s="43"/>
      <c r="B115" s="30"/>
      <c r="C115" s="27" t="e">
        <f t="shared" si="110"/>
        <v>#DIV/0!</v>
      </c>
      <c r="D115" s="30"/>
      <c r="E115" s="30"/>
      <c r="F115" s="30"/>
      <c r="G115" s="30" t="e">
        <f>F115/E115</f>
        <v>#DIV/0!</v>
      </c>
      <c r="H115" s="30"/>
      <c r="I115" s="27" t="e">
        <f t="shared" si="111"/>
        <v>#DIV/0!</v>
      </c>
      <c r="K115" s="30">
        <v>0</v>
      </c>
      <c r="L115" s="30">
        <v>0</v>
      </c>
      <c r="M115" s="30" t="e">
        <f t="shared" si="112"/>
        <v>#DIV/0!</v>
      </c>
      <c r="N115" s="30">
        <v>0</v>
      </c>
      <c r="O115" s="27" t="e">
        <f t="shared" si="113"/>
        <v>#DIV/0!</v>
      </c>
      <c r="R115" s="29"/>
      <c r="S115" s="42">
        <f t="shared" si="114"/>
        <v>0</v>
      </c>
      <c r="T115" s="42">
        <f t="shared" si="115"/>
        <v>0</v>
      </c>
      <c r="U115" s="42">
        <f t="shared" si="116"/>
        <v>0</v>
      </c>
      <c r="W115" s="30">
        <f t="shared" si="117"/>
        <v>0</v>
      </c>
      <c r="X115" s="30">
        <f t="shared" si="118"/>
        <v>0</v>
      </c>
      <c r="Y115" s="32"/>
      <c r="Z115" s="32"/>
    </row>
    <row r="116" spans="1:26" x14ac:dyDescent="0.15">
      <c r="A116" s="43"/>
      <c r="B116" s="30"/>
      <c r="C116" s="27" t="e">
        <f t="shared" si="110"/>
        <v>#DIV/0!</v>
      </c>
      <c r="D116" s="30"/>
      <c r="E116" s="30"/>
      <c r="F116" s="30"/>
      <c r="G116" s="30" t="e">
        <f>F116/E116</f>
        <v>#DIV/0!</v>
      </c>
      <c r="H116" s="30"/>
      <c r="I116" s="27" t="e">
        <f t="shared" si="111"/>
        <v>#DIV/0!</v>
      </c>
      <c r="K116" s="30"/>
      <c r="L116" s="30"/>
      <c r="M116" s="30" t="e">
        <f t="shared" si="112"/>
        <v>#DIV/0!</v>
      </c>
      <c r="N116" s="30">
        <v>0</v>
      </c>
      <c r="O116" s="27" t="e">
        <f t="shared" si="113"/>
        <v>#DIV/0!</v>
      </c>
      <c r="R116" s="29"/>
      <c r="S116" s="42">
        <f t="shared" si="114"/>
        <v>0</v>
      </c>
      <c r="T116" s="42">
        <f t="shared" si="115"/>
        <v>0</v>
      </c>
      <c r="U116" s="42">
        <f t="shared" si="116"/>
        <v>0</v>
      </c>
      <c r="W116" s="30">
        <f t="shared" si="117"/>
        <v>0</v>
      </c>
      <c r="X116" s="30">
        <f t="shared" si="118"/>
        <v>0</v>
      </c>
      <c r="Y116" s="32"/>
      <c r="Z116" s="32"/>
    </row>
    <row r="117" spans="1:26" x14ac:dyDescent="0.15">
      <c r="A117" s="28" t="s">
        <v>44</v>
      </c>
      <c r="B117" s="28"/>
      <c r="C117" s="24"/>
      <c r="D117" s="28">
        <f>SUM(D113:D116)</f>
        <v>0</v>
      </c>
      <c r="E117" s="28">
        <f t="shared" ref="E117:F117" si="119">SUM(E113:E116)</f>
        <v>0</v>
      </c>
      <c r="F117" s="28">
        <f t="shared" si="119"/>
        <v>0</v>
      </c>
      <c r="G117" s="28"/>
      <c r="H117" s="28">
        <f t="shared" ref="H117" si="120">SUM(H113:H116)</f>
        <v>0</v>
      </c>
      <c r="I117" s="28"/>
      <c r="J117" s="28"/>
      <c r="K117" s="28">
        <f>SUM(K113:K116)</f>
        <v>0</v>
      </c>
      <c r="L117" s="28">
        <f t="shared" ref="L117" si="121">SUM(L113:L116)</f>
        <v>0</v>
      </c>
      <c r="M117" s="28"/>
      <c r="N117" s="28">
        <f t="shared" ref="N117" si="122">SUM(N113:N116)</f>
        <v>0</v>
      </c>
      <c r="O117" s="24"/>
      <c r="Q117" s="33"/>
      <c r="S117" s="33"/>
      <c r="U117" s="32"/>
      <c r="V117" s="32"/>
    </row>
    <row r="118" spans="1:26" x14ac:dyDescent="0.15">
      <c r="H118" s="37"/>
      <c r="I118" s="32"/>
      <c r="J118" s="32"/>
      <c r="P118" s="33"/>
      <c r="Q118" s="33"/>
      <c r="R118" s="33"/>
      <c r="T118" s="32"/>
      <c r="U118" s="32"/>
    </row>
    <row r="119" spans="1:26" x14ac:dyDescent="0.15">
      <c r="H119" s="37"/>
      <c r="I119" s="32"/>
      <c r="J119" s="32"/>
      <c r="P119" s="33"/>
      <c r="Q119" s="33"/>
      <c r="R119" s="33"/>
      <c r="T119" s="32"/>
      <c r="U119" s="32"/>
    </row>
    <row r="120" spans="1:26" x14ac:dyDescent="0.15">
      <c r="A120" s="517" t="s">
        <v>57</v>
      </c>
      <c r="B120" s="517"/>
      <c r="C120" s="517"/>
      <c r="D120" s="517"/>
      <c r="E120" s="517"/>
      <c r="F120" s="517"/>
      <c r="G120" s="517"/>
      <c r="H120" s="37"/>
      <c r="I120" s="32"/>
      <c r="J120" s="517" t="s">
        <v>58</v>
      </c>
      <c r="K120" s="523"/>
      <c r="L120" s="523"/>
      <c r="M120" s="523"/>
      <c r="N120" s="523"/>
      <c r="P120" s="44"/>
      <c r="Q120" s="33"/>
      <c r="R120" s="517" t="s">
        <v>62</v>
      </c>
      <c r="S120" s="523"/>
      <c r="T120" s="523"/>
      <c r="U120" s="523"/>
      <c r="V120" s="523"/>
    </row>
    <row r="121" spans="1:26" x14ac:dyDescent="0.15">
      <c r="A121" s="24"/>
      <c r="B121" s="28" t="s">
        <v>17</v>
      </c>
      <c r="C121" s="28" t="s">
        <v>42</v>
      </c>
      <c r="D121" s="28" t="s">
        <v>19</v>
      </c>
      <c r="E121" s="28" t="s">
        <v>6</v>
      </c>
      <c r="H121" s="32"/>
      <c r="I121" s="32"/>
      <c r="J121" s="522" t="s">
        <v>59</v>
      </c>
      <c r="K121" s="519"/>
      <c r="L121" s="519"/>
      <c r="M121" s="519"/>
      <c r="N121" s="24" t="s">
        <v>60</v>
      </c>
      <c r="R121" s="522" t="s">
        <v>59</v>
      </c>
      <c r="S121" s="519"/>
      <c r="T121" s="519"/>
      <c r="U121" s="519"/>
      <c r="V121" s="24" t="s">
        <v>60</v>
      </c>
    </row>
    <row r="122" spans="1:26" x14ac:dyDescent="0.15">
      <c r="A122" s="43" t="s">
        <v>33</v>
      </c>
      <c r="B122" s="30">
        <f>SUM(J92:J96,D102:D107,D113:D116)</f>
        <v>0</v>
      </c>
      <c r="C122" s="30">
        <f>SUM(E113:E116,E102:E107,K92:K96)</f>
        <v>0</v>
      </c>
      <c r="D122" s="30">
        <f>SUM(F113:F116,F102:F107,L92:L96)</f>
        <v>0</v>
      </c>
      <c r="E122" s="30">
        <f>SUM(N92:N96,H102:H107,H113:H116)</f>
        <v>0</v>
      </c>
      <c r="H122" s="32"/>
      <c r="I122" s="32"/>
      <c r="J122" s="520"/>
      <c r="K122" s="520"/>
      <c r="L122" s="520"/>
      <c r="M122" s="520"/>
      <c r="N122" s="29"/>
      <c r="R122" s="520" t="s">
        <v>1168</v>
      </c>
      <c r="S122" s="520"/>
      <c r="T122" s="520"/>
      <c r="U122" s="520"/>
      <c r="V122" s="29" t="s">
        <v>373</v>
      </c>
    </row>
    <row r="123" spans="1:26" x14ac:dyDescent="0.15">
      <c r="A123" s="43" t="s">
        <v>43</v>
      </c>
      <c r="B123" s="30">
        <f>SUM(C87)</f>
        <v>0</v>
      </c>
      <c r="C123" s="30">
        <f>SUM(D87)</f>
        <v>0</v>
      </c>
      <c r="D123" s="30">
        <f>SUM(F87)</f>
        <v>0</v>
      </c>
      <c r="E123" s="30">
        <f>SUM(H87)</f>
        <v>0</v>
      </c>
      <c r="F123" s="28"/>
      <c r="J123" s="520"/>
      <c r="K123" s="520"/>
      <c r="L123" s="520"/>
      <c r="M123" s="520"/>
      <c r="N123" s="29"/>
      <c r="R123" s="520" t="s">
        <v>1169</v>
      </c>
      <c r="S123" s="520"/>
      <c r="T123" s="520"/>
      <c r="U123" s="520"/>
      <c r="V123" s="29" t="s">
        <v>16</v>
      </c>
    </row>
    <row r="124" spans="1:26" x14ac:dyDescent="0.15">
      <c r="A124" s="43" t="s">
        <v>65</v>
      </c>
      <c r="B124" s="29"/>
      <c r="F124" s="28"/>
      <c r="J124" s="520" t="s">
        <v>1165</v>
      </c>
      <c r="K124" s="520"/>
      <c r="L124" s="520"/>
      <c r="M124" s="520"/>
      <c r="N124" s="29" t="s">
        <v>373</v>
      </c>
      <c r="R124" s="520" t="s">
        <v>1284</v>
      </c>
      <c r="S124" s="520"/>
      <c r="T124" s="520"/>
      <c r="U124" s="520"/>
      <c r="V124" s="29" t="s">
        <v>16</v>
      </c>
    </row>
    <row r="125" spans="1:26" x14ac:dyDescent="0.15">
      <c r="J125" s="520" t="s">
        <v>1166</v>
      </c>
      <c r="K125" s="520"/>
      <c r="L125" s="520"/>
      <c r="M125" s="520"/>
      <c r="N125" s="29" t="s">
        <v>374</v>
      </c>
      <c r="R125" s="520" t="s">
        <v>1285</v>
      </c>
      <c r="S125" s="520"/>
      <c r="T125" s="520"/>
      <c r="U125" s="520"/>
      <c r="V125" s="29" t="s">
        <v>16</v>
      </c>
    </row>
    <row r="126" spans="1:26" x14ac:dyDescent="0.15">
      <c r="A126" s="24"/>
      <c r="B126" s="28" t="s">
        <v>1</v>
      </c>
      <c r="C126" s="28" t="s">
        <v>4</v>
      </c>
      <c r="D126" s="28" t="s">
        <v>6</v>
      </c>
      <c r="J126" s="520" t="s">
        <v>1167</v>
      </c>
      <c r="K126" s="520"/>
      <c r="L126" s="520"/>
      <c r="M126" s="520"/>
      <c r="N126" s="29" t="s">
        <v>373</v>
      </c>
      <c r="R126" s="520" t="s">
        <v>1396</v>
      </c>
      <c r="S126" s="520"/>
      <c r="T126" s="520"/>
      <c r="U126" s="520"/>
      <c r="V126" s="29" t="s">
        <v>16</v>
      </c>
    </row>
    <row r="127" spans="1:26" x14ac:dyDescent="0.15">
      <c r="A127" s="43" t="s">
        <v>56</v>
      </c>
      <c r="B127" s="30">
        <f>SUM(M84:M86,C92:C96,K102:K107,K113:K116)</f>
        <v>0</v>
      </c>
      <c r="C127" s="30">
        <f>SUM(N84:N86,D92:D96,L102:L107,L113:L116)</f>
        <v>0</v>
      </c>
      <c r="D127" s="30">
        <f>SUM(P84:P86,F92:F96,N102:N107,N113:N116)</f>
        <v>0</v>
      </c>
      <c r="J127" s="520" t="s">
        <v>1042</v>
      </c>
      <c r="K127" s="520"/>
      <c r="L127" s="520"/>
      <c r="M127" s="520"/>
      <c r="N127" s="29" t="s">
        <v>16</v>
      </c>
      <c r="R127" s="521"/>
      <c r="S127" s="520"/>
      <c r="T127" s="520"/>
      <c r="U127" s="520"/>
      <c r="V127" s="29"/>
    </row>
    <row r="128" spans="1:26" x14ac:dyDescent="0.15">
      <c r="A128" s="43" t="s">
        <v>65</v>
      </c>
      <c r="B128" s="29"/>
      <c r="J128" s="520" t="s">
        <v>1330</v>
      </c>
      <c r="K128" s="520"/>
      <c r="L128" s="520"/>
      <c r="M128" s="520"/>
      <c r="N128" s="29" t="s">
        <v>373</v>
      </c>
      <c r="R128" s="521"/>
      <c r="S128" s="520"/>
      <c r="T128" s="520"/>
      <c r="U128" s="520"/>
      <c r="V128" s="29"/>
    </row>
    <row r="129" spans="1:23" x14ac:dyDescent="0.15">
      <c r="J129" s="520" t="s">
        <v>1174</v>
      </c>
      <c r="K129" s="520"/>
      <c r="L129" s="520"/>
      <c r="M129" s="520"/>
      <c r="N129" s="29" t="s">
        <v>373</v>
      </c>
      <c r="R129" s="521"/>
      <c r="S129" s="520"/>
      <c r="T129" s="520"/>
      <c r="U129" s="520"/>
      <c r="V129" s="29"/>
    </row>
    <row r="130" spans="1:23" x14ac:dyDescent="0.15">
      <c r="B130" s="28" t="s">
        <v>40</v>
      </c>
      <c r="C130" s="28" t="s">
        <v>41</v>
      </c>
    </row>
    <row r="131" spans="1:23" x14ac:dyDescent="0.15">
      <c r="A131" s="43" t="s">
        <v>39</v>
      </c>
      <c r="B131" s="27" t="e">
        <f>B127/(B123+B127)</f>
        <v>#DIV/0!</v>
      </c>
      <c r="C131" s="27" t="e">
        <f>B123/(B123+B127)</f>
        <v>#DIV/0!</v>
      </c>
      <c r="J131" s="22" t="s">
        <v>61</v>
      </c>
    </row>
    <row r="132" spans="1:23" x14ac:dyDescent="0.15">
      <c r="A132" s="43" t="s">
        <v>64</v>
      </c>
      <c r="B132" s="29"/>
      <c r="C132" s="29"/>
    </row>
    <row r="141" spans="1:23" x14ac:dyDescent="0.15">
      <c r="A141" s="517" t="s">
        <v>93</v>
      </c>
      <c r="B141" s="517"/>
      <c r="C141" s="517"/>
      <c r="D141" s="517"/>
      <c r="E141" s="517"/>
      <c r="F141" s="517"/>
      <c r="G141" s="517"/>
      <c r="H141" s="517"/>
      <c r="I141" s="517"/>
      <c r="J141" s="517"/>
      <c r="K141" s="517"/>
      <c r="L141" s="517"/>
      <c r="M141" s="517"/>
      <c r="N141" s="517"/>
      <c r="O141" s="517"/>
      <c r="P141" s="517"/>
      <c r="Q141" s="517"/>
      <c r="R141" s="517"/>
      <c r="S141" s="517"/>
      <c r="T141" s="517"/>
      <c r="U141" s="517"/>
      <c r="V141" s="517"/>
      <c r="W141" s="517"/>
    </row>
    <row r="142" spans="1:23" x14ac:dyDescent="0.15">
      <c r="A142" s="23"/>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x14ac:dyDescent="0.15">
      <c r="H143" s="518" t="s">
        <v>36</v>
      </c>
      <c r="I143" s="519"/>
      <c r="J143" s="519"/>
      <c r="M143" s="518" t="s">
        <v>37</v>
      </c>
      <c r="N143" s="518"/>
      <c r="O143" s="518"/>
    </row>
    <row r="144" spans="1:23" x14ac:dyDescent="0.15">
      <c r="H144" s="518" t="s">
        <v>38</v>
      </c>
      <c r="I144" s="518"/>
      <c r="J144" s="518"/>
    </row>
    <row r="145" spans="1:20" x14ac:dyDescent="0.15">
      <c r="H145" s="518"/>
      <c r="I145" s="519"/>
      <c r="J145" s="519"/>
    </row>
    <row r="146" spans="1:20" x14ac:dyDescent="0.15">
      <c r="H146" s="518"/>
      <c r="I146" s="519"/>
      <c r="J146" s="519"/>
    </row>
    <row r="147" spans="1:20" x14ac:dyDescent="0.15">
      <c r="D147" s="24" t="s">
        <v>83</v>
      </c>
      <c r="P147" s="24" t="s">
        <v>84</v>
      </c>
    </row>
    <row r="148" spans="1:20" x14ac:dyDescent="0.15">
      <c r="A148" s="28" t="s">
        <v>90</v>
      </c>
      <c r="P148" s="24" t="s">
        <v>90</v>
      </c>
      <c r="S148" s="28" t="s">
        <v>92</v>
      </c>
    </row>
    <row r="149" spans="1:20" x14ac:dyDescent="0.15">
      <c r="A149" s="43" t="s">
        <v>79</v>
      </c>
      <c r="B149" s="45" t="s">
        <v>89</v>
      </c>
      <c r="C149" s="45" t="s">
        <v>2</v>
      </c>
      <c r="D149" s="45" t="s">
        <v>3</v>
      </c>
      <c r="E149" s="45" t="s">
        <v>19</v>
      </c>
      <c r="F149" s="45" t="s">
        <v>6</v>
      </c>
      <c r="G149" s="45" t="s">
        <v>76</v>
      </c>
      <c r="H149" s="45" t="s">
        <v>10</v>
      </c>
      <c r="I149" s="45" t="s">
        <v>19</v>
      </c>
      <c r="J149" s="45" t="s">
        <v>77</v>
      </c>
      <c r="K149" s="45" t="s">
        <v>6</v>
      </c>
      <c r="L149" s="45" t="s">
        <v>14</v>
      </c>
      <c r="O149" s="45" t="s">
        <v>85</v>
      </c>
      <c r="P149" s="45" t="s">
        <v>86</v>
      </c>
      <c r="Q149" s="45" t="s">
        <v>87</v>
      </c>
      <c r="S149" s="26" t="s">
        <v>40</v>
      </c>
      <c r="T149" s="26" t="s">
        <v>41</v>
      </c>
    </row>
    <row r="150" spans="1:20" x14ac:dyDescent="0.15">
      <c r="A150" s="29" t="s">
        <v>44</v>
      </c>
      <c r="B150" s="40">
        <f>AVERAGE(B160,B170)</f>
        <v>555</v>
      </c>
      <c r="C150" s="40">
        <f>AVERAGE(C160,C170)</f>
        <v>348.5</v>
      </c>
      <c r="D150" s="46">
        <f>C150/B150</f>
        <v>0.62792792792792795</v>
      </c>
      <c r="E150" s="40">
        <f>AVERAGE(E160,E170)</f>
        <v>3923</v>
      </c>
      <c r="F150" s="40">
        <f t="shared" ref="F150:I150" si="123">AVERAGE(F160,F170)</f>
        <v>19</v>
      </c>
      <c r="G150" s="40">
        <f t="shared" si="123"/>
        <v>12</v>
      </c>
      <c r="H150" s="40">
        <f t="shared" si="123"/>
        <v>50.5</v>
      </c>
      <c r="I150" s="40">
        <f t="shared" si="123"/>
        <v>221.5</v>
      </c>
      <c r="J150" s="47">
        <f>I150/H150</f>
        <v>4.3861386138613865</v>
      </c>
      <c r="K150" s="40">
        <f>AVERAGE(K160,K170)</f>
        <v>3.5</v>
      </c>
      <c r="L150" s="30">
        <f>((E150*0.05)+(F150*4)+(G150*-1)+(I150*0.1)+(K150*6))</f>
        <v>303.29999999999995</v>
      </c>
      <c r="O150" s="46">
        <f>(B150+H150)/(B152+F152+B154+F154+B156+F156+B150+H150)</f>
        <v>0.39523498694516973</v>
      </c>
      <c r="P150" s="27">
        <f>B150/(B150+F152+F154+F156)</f>
        <v>0.51222888786340559</v>
      </c>
      <c r="Q150" s="27">
        <f>H150/(H150+B152+B154+B156)</f>
        <v>0.11259754738015608</v>
      </c>
      <c r="S150" s="27">
        <f>(H150+B152+B154+B156)/(H150+B152+B154+B156+B150)</f>
        <v>0.44693572496263079</v>
      </c>
      <c r="T150" s="27">
        <f>B150/(B150+H150+B152+B154+B156)</f>
        <v>0.55306427503736921</v>
      </c>
    </row>
    <row r="151" spans="1:20" x14ac:dyDescent="0.15">
      <c r="A151" s="43" t="s">
        <v>80</v>
      </c>
      <c r="B151" s="45" t="s">
        <v>10</v>
      </c>
      <c r="C151" s="45" t="s">
        <v>19</v>
      </c>
      <c r="D151" s="45" t="s">
        <v>77</v>
      </c>
      <c r="E151" s="45" t="s">
        <v>6</v>
      </c>
      <c r="F151" s="45" t="s">
        <v>17</v>
      </c>
      <c r="G151" s="45" t="s">
        <v>18</v>
      </c>
      <c r="H151" s="45" t="s">
        <v>19</v>
      </c>
      <c r="I151" s="45" t="s">
        <v>78</v>
      </c>
      <c r="J151" s="45" t="s">
        <v>6</v>
      </c>
      <c r="K151" s="45" t="s">
        <v>14</v>
      </c>
      <c r="L151" s="40" t="s">
        <v>91</v>
      </c>
      <c r="O151" s="26" t="s">
        <v>85</v>
      </c>
      <c r="P151" s="26" t="s">
        <v>87</v>
      </c>
      <c r="Q151" s="26" t="s">
        <v>88</v>
      </c>
    </row>
    <row r="152" spans="1:20" x14ac:dyDescent="0.15">
      <c r="A152" s="29" t="s">
        <v>44</v>
      </c>
      <c r="B152" s="40">
        <f>AVERAGE(B162,B172)</f>
        <v>390</v>
      </c>
      <c r="C152" s="40">
        <f>AVERAGE(C162,C172)</f>
        <v>1701.5</v>
      </c>
      <c r="D152" s="47">
        <f>C152/B152</f>
        <v>4.3628205128205124</v>
      </c>
      <c r="E152" s="40">
        <f>AVERAGE(E162,E172)</f>
        <v>10</v>
      </c>
      <c r="F152" s="40">
        <f t="shared" ref="F152:H152" si="124">AVERAGE(F162,F172)</f>
        <v>108</v>
      </c>
      <c r="G152" s="40">
        <f t="shared" si="124"/>
        <v>82.5</v>
      </c>
      <c r="H152" s="40">
        <f t="shared" si="124"/>
        <v>623.5</v>
      </c>
      <c r="I152" s="47">
        <f>H152/G152</f>
        <v>7.5575757575757576</v>
      </c>
      <c r="J152" s="40">
        <f>AVERAGE(J162,J172)</f>
        <v>3.5</v>
      </c>
      <c r="K152" s="30">
        <f>(C152*0.1)+(E152*6)+(H152*0.1)+(J152*6)</f>
        <v>313.5</v>
      </c>
      <c r="L152" s="30">
        <f>(C152*0.1)+(E152*6)+(G152*1)+(H152*0.1)+(J152*6)</f>
        <v>396</v>
      </c>
      <c r="O152" s="46">
        <f>(B152+F152)/(B152+F152+B154+F154+B156+F156+B150+H150)</f>
        <v>0.32506527415143605</v>
      </c>
      <c r="P152" s="27">
        <f>B152/(H150+B152+B154+B156)</f>
        <v>0.86956521739130432</v>
      </c>
      <c r="Q152" s="27">
        <f>F152/(F152+F154+F156)</f>
        <v>0.20435193945127719</v>
      </c>
    </row>
    <row r="153" spans="1:20" x14ac:dyDescent="0.15">
      <c r="A153" s="43" t="s">
        <v>81</v>
      </c>
      <c r="B153" s="45" t="s">
        <v>10</v>
      </c>
      <c r="C153" s="45" t="s">
        <v>19</v>
      </c>
      <c r="D153" s="45" t="s">
        <v>77</v>
      </c>
      <c r="E153" s="45" t="s">
        <v>6</v>
      </c>
      <c r="F153" s="45" t="s">
        <v>17</v>
      </c>
      <c r="G153" s="45" t="s">
        <v>18</v>
      </c>
      <c r="H153" s="45" t="s">
        <v>19</v>
      </c>
      <c r="I153" s="45" t="s">
        <v>78</v>
      </c>
      <c r="J153" s="45" t="s">
        <v>6</v>
      </c>
      <c r="K153" s="45" t="s">
        <v>14</v>
      </c>
      <c r="L153" s="40" t="s">
        <v>91</v>
      </c>
      <c r="O153" s="26" t="s">
        <v>85</v>
      </c>
      <c r="P153" s="26" t="s">
        <v>87</v>
      </c>
      <c r="Q153" s="26" t="s">
        <v>88</v>
      </c>
    </row>
    <row r="154" spans="1:20" x14ac:dyDescent="0.15">
      <c r="A154" s="29" t="s">
        <v>44</v>
      </c>
      <c r="B154" s="40">
        <f>AVERAGE(B164,B174)</f>
        <v>8</v>
      </c>
      <c r="C154" s="40">
        <f>AVERAGE(C164,C174)</f>
        <v>52</v>
      </c>
      <c r="D154" s="40">
        <f>C154/B154</f>
        <v>6.5</v>
      </c>
      <c r="E154" s="40">
        <f>AVERAGE(E164,E174)</f>
        <v>0</v>
      </c>
      <c r="F154" s="40">
        <f t="shared" ref="F154:H154" si="125">AVERAGE(F164,F174)</f>
        <v>289</v>
      </c>
      <c r="G154" s="40">
        <f t="shared" si="125"/>
        <v>175.5</v>
      </c>
      <c r="H154" s="40">
        <f t="shared" si="125"/>
        <v>2377.5</v>
      </c>
      <c r="I154" s="47">
        <f>H154/G154</f>
        <v>13.547008547008547</v>
      </c>
      <c r="J154" s="40">
        <f>AVERAGE(J164,J174)</f>
        <v>9</v>
      </c>
      <c r="K154" s="30">
        <f>(C154*0.1)+(E154*6)+(H154*0.1)+(J154*6)</f>
        <v>296.95</v>
      </c>
      <c r="L154" s="30">
        <f>(C154*0.1)+(E154*6)+(G154*1)+(H154*0.1)+(J154*6)</f>
        <v>472.45</v>
      </c>
      <c r="O154" s="46">
        <f>(B154+F154)/(B152+F152+B154+F154+B156+F156+B150+H150)</f>
        <v>0.19386422976501305</v>
      </c>
      <c r="P154" s="27">
        <f>B154/(B152+H150+B154+B156)</f>
        <v>1.7837235228539576E-2</v>
      </c>
      <c r="Q154" s="27">
        <f>F154/(F154+F152+F156)</f>
        <v>0.54683065279091769</v>
      </c>
    </row>
    <row r="155" spans="1:20" x14ac:dyDescent="0.15">
      <c r="A155" s="43" t="s">
        <v>82</v>
      </c>
      <c r="B155" s="45" t="s">
        <v>10</v>
      </c>
      <c r="C155" s="45" t="s">
        <v>19</v>
      </c>
      <c r="D155" s="45" t="s">
        <v>77</v>
      </c>
      <c r="E155" s="45" t="s">
        <v>6</v>
      </c>
      <c r="F155" s="45" t="s">
        <v>17</v>
      </c>
      <c r="G155" s="45" t="s">
        <v>18</v>
      </c>
      <c r="H155" s="45" t="s">
        <v>19</v>
      </c>
      <c r="I155" s="45" t="s">
        <v>78</v>
      </c>
      <c r="J155" s="45" t="s">
        <v>6</v>
      </c>
      <c r="K155" s="45" t="s">
        <v>14</v>
      </c>
      <c r="L155" s="40" t="s">
        <v>91</v>
      </c>
      <c r="O155" s="26" t="s">
        <v>85</v>
      </c>
      <c r="P155" s="26" t="s">
        <v>87</v>
      </c>
      <c r="Q155" s="26" t="s">
        <v>88</v>
      </c>
    </row>
    <row r="156" spans="1:20" x14ac:dyDescent="0.15">
      <c r="A156" s="29" t="s">
        <v>44</v>
      </c>
      <c r="B156" s="40">
        <f>AVERAGE(B166,B176)</f>
        <v>0</v>
      </c>
      <c r="C156" s="40">
        <f>AVERAGE(C166,C176)</f>
        <v>0</v>
      </c>
      <c r="D156" s="40" t="e">
        <f>C156/B156</f>
        <v>#DIV/0!</v>
      </c>
      <c r="E156" s="40">
        <f>AVERAGE(E166,E176)</f>
        <v>0</v>
      </c>
      <c r="F156" s="40">
        <f>AVERAGE(F166,F176)</f>
        <v>131.5</v>
      </c>
      <c r="G156" s="40">
        <f t="shared" ref="G156:H156" si="126">AVERAGE(G166,G176)</f>
        <v>86.5</v>
      </c>
      <c r="H156" s="40">
        <f t="shared" si="126"/>
        <v>924.5</v>
      </c>
      <c r="I156" s="47">
        <f>H156/G156</f>
        <v>10.687861271676301</v>
      </c>
      <c r="J156" s="40">
        <f>AVERAGE(J166,J176)</f>
        <v>6.5</v>
      </c>
      <c r="K156" s="30">
        <f>(C156*0.1)+(E156*6)+(H156*0.1)+(J156*6)</f>
        <v>131.44999999999999</v>
      </c>
      <c r="L156" s="30">
        <f>(C156*0.1)+(E156*6)+(G156*1)+(H156*0.1)+(J156*6)</f>
        <v>217.95</v>
      </c>
      <c r="O156" s="46">
        <f>(B156+F156)/(B152+F152+B154+F154+B156+F156+B150+H150)</f>
        <v>8.58355091383812E-2</v>
      </c>
      <c r="P156" s="42">
        <f>B156/(B156+B154+B152+H150)</f>
        <v>0</v>
      </c>
      <c r="Q156" s="27">
        <f>F156/(F156+F154+F152)</f>
        <v>0.24881740775780511</v>
      </c>
    </row>
    <row r="157" spans="1:20" x14ac:dyDescent="0.15">
      <c r="B157" s="48"/>
      <c r="C157" s="48"/>
      <c r="D157" s="48"/>
      <c r="E157" s="48"/>
      <c r="F157" s="48"/>
      <c r="G157" s="48"/>
      <c r="H157" s="48"/>
      <c r="I157" s="48"/>
      <c r="J157" s="48"/>
      <c r="K157" s="48"/>
      <c r="L157" s="49"/>
      <c r="P157" s="24"/>
    </row>
    <row r="158" spans="1:20" x14ac:dyDescent="0.15">
      <c r="A158" s="28">
        <v>2022</v>
      </c>
      <c r="P158" s="24">
        <v>2022</v>
      </c>
      <c r="S158" s="28" t="s">
        <v>92</v>
      </c>
    </row>
    <row r="159" spans="1:20" x14ac:dyDescent="0.15">
      <c r="A159" s="43" t="s">
        <v>79</v>
      </c>
      <c r="B159" s="45" t="s">
        <v>89</v>
      </c>
      <c r="C159" s="45" t="s">
        <v>2</v>
      </c>
      <c r="D159" s="45" t="s">
        <v>3</v>
      </c>
      <c r="E159" s="45" t="s">
        <v>19</v>
      </c>
      <c r="F159" s="45" t="s">
        <v>6</v>
      </c>
      <c r="G159" s="45" t="s">
        <v>76</v>
      </c>
      <c r="H159" s="45" t="s">
        <v>10</v>
      </c>
      <c r="I159" s="45" t="s">
        <v>19</v>
      </c>
      <c r="J159" s="45" t="s">
        <v>77</v>
      </c>
      <c r="K159" s="45" t="s">
        <v>6</v>
      </c>
      <c r="L159" s="45" t="s">
        <v>14</v>
      </c>
      <c r="O159" s="45" t="s">
        <v>85</v>
      </c>
      <c r="P159" s="45" t="s">
        <v>86</v>
      </c>
      <c r="Q159" s="45" t="s">
        <v>87</v>
      </c>
      <c r="S159" s="26" t="s">
        <v>40</v>
      </c>
      <c r="T159" s="26" t="s">
        <v>41</v>
      </c>
    </row>
    <row r="160" spans="1:20" x14ac:dyDescent="0.15">
      <c r="A160" s="29" t="s">
        <v>44</v>
      </c>
      <c r="B160" s="40">
        <v>571</v>
      </c>
      <c r="C160" s="40">
        <v>345</v>
      </c>
      <c r="D160" s="46">
        <f>C160/B160</f>
        <v>0.60420315236427324</v>
      </c>
      <c r="E160" s="40">
        <v>4007</v>
      </c>
      <c r="F160" s="40">
        <v>18</v>
      </c>
      <c r="G160" s="40">
        <v>15</v>
      </c>
      <c r="H160" s="40">
        <v>61</v>
      </c>
      <c r="I160" s="40">
        <v>284</v>
      </c>
      <c r="J160" s="47">
        <f>I160/H160</f>
        <v>4.6557377049180326</v>
      </c>
      <c r="K160" s="40">
        <v>3</v>
      </c>
      <c r="L160" s="30">
        <f>((E160*0.05)+(F160*4)+(G160*-1)+(I160*0.1)+(K160*6))</f>
        <v>303.75</v>
      </c>
      <c r="O160" s="46">
        <f>(B160+H160)/(B162+F162+B164+F164+B166+F166+B160+H160)</f>
        <v>0.40695428203477141</v>
      </c>
      <c r="P160" s="27">
        <f>B160/(B160+F162+F164+F166)</f>
        <v>0.51395139513951393</v>
      </c>
      <c r="Q160" s="27">
        <f>H160/(H160+B162+B164+B166)</f>
        <v>0.13800904977375567</v>
      </c>
      <c r="S160" s="27">
        <f>(H160+B162+B164+B166)/(H160+B162+B164+B166+B160)</f>
        <v>0.43632773938795655</v>
      </c>
      <c r="T160" s="27">
        <f>B160/(B160+H160+B162+B164+B166)</f>
        <v>0.56367226061204345</v>
      </c>
    </row>
    <row r="161" spans="1:20" x14ac:dyDescent="0.15">
      <c r="A161" s="43" t="s">
        <v>80</v>
      </c>
      <c r="B161" s="45" t="s">
        <v>10</v>
      </c>
      <c r="C161" s="45" t="s">
        <v>19</v>
      </c>
      <c r="D161" s="45" t="s">
        <v>77</v>
      </c>
      <c r="E161" s="45" t="s">
        <v>6</v>
      </c>
      <c r="F161" s="45" t="s">
        <v>17</v>
      </c>
      <c r="G161" s="45" t="s">
        <v>18</v>
      </c>
      <c r="H161" s="45" t="s">
        <v>19</v>
      </c>
      <c r="I161" s="45" t="s">
        <v>78</v>
      </c>
      <c r="J161" s="45" t="s">
        <v>6</v>
      </c>
      <c r="K161" s="45" t="s">
        <v>14</v>
      </c>
      <c r="L161" s="45" t="s">
        <v>91</v>
      </c>
      <c r="O161" s="26" t="s">
        <v>85</v>
      </c>
      <c r="P161" s="26" t="s">
        <v>87</v>
      </c>
      <c r="Q161" s="26" t="s">
        <v>88</v>
      </c>
    </row>
    <row r="162" spans="1:20" x14ac:dyDescent="0.15">
      <c r="A162" s="29" t="s">
        <v>44</v>
      </c>
      <c r="B162" s="40">
        <v>367</v>
      </c>
      <c r="C162" s="40">
        <v>1540</v>
      </c>
      <c r="D162" s="47">
        <f>C162/B162</f>
        <v>4.1961852861035425</v>
      </c>
      <c r="E162" s="40">
        <v>8</v>
      </c>
      <c r="F162" s="40">
        <v>122</v>
      </c>
      <c r="G162" s="40">
        <v>92</v>
      </c>
      <c r="H162" s="40">
        <v>706</v>
      </c>
      <c r="I162" s="47">
        <f>H162/G162</f>
        <v>7.6739130434782608</v>
      </c>
      <c r="J162" s="40">
        <v>2</v>
      </c>
      <c r="K162" s="30">
        <f>(C162*0.1)+(E162*6)+(H162*0.1)+(J162*6)</f>
        <v>284.60000000000002</v>
      </c>
      <c r="L162" s="30">
        <f>(C162*0.1)+(E162*6)+(G162*1)+(H162*0.1)+(J162*6)</f>
        <v>376.6</v>
      </c>
      <c r="O162" s="46">
        <f>(B162+F162)/(B162+F162+B164+F164+B166+F166+B160+H160)</f>
        <v>0.3148744365743722</v>
      </c>
      <c r="P162" s="27">
        <f>B162/(H160+B162+B164+B166)</f>
        <v>0.83031674208144801</v>
      </c>
      <c r="Q162" s="27">
        <f>F162/(F162+F164+F166)</f>
        <v>0.22592592592592592</v>
      </c>
    </row>
    <row r="163" spans="1:20" x14ac:dyDescent="0.15">
      <c r="A163" s="43" t="s">
        <v>81</v>
      </c>
      <c r="B163" s="45" t="s">
        <v>10</v>
      </c>
      <c r="C163" s="45" t="s">
        <v>19</v>
      </c>
      <c r="D163" s="45" t="s">
        <v>77</v>
      </c>
      <c r="E163" s="45" t="s">
        <v>6</v>
      </c>
      <c r="F163" s="45" t="s">
        <v>17</v>
      </c>
      <c r="G163" s="45" t="s">
        <v>18</v>
      </c>
      <c r="H163" s="45" t="s">
        <v>19</v>
      </c>
      <c r="I163" s="45" t="s">
        <v>78</v>
      </c>
      <c r="J163" s="45" t="s">
        <v>6</v>
      </c>
      <c r="K163" s="45" t="s">
        <v>14</v>
      </c>
      <c r="L163" s="45" t="s">
        <v>91</v>
      </c>
      <c r="O163" s="26" t="s">
        <v>85</v>
      </c>
      <c r="P163" s="26" t="s">
        <v>87</v>
      </c>
      <c r="Q163" s="26" t="s">
        <v>88</v>
      </c>
    </row>
    <row r="164" spans="1:20" x14ac:dyDescent="0.15">
      <c r="A164" s="29" t="s">
        <v>44</v>
      </c>
      <c r="B164" s="40">
        <v>14</v>
      </c>
      <c r="C164" s="40">
        <v>101</v>
      </c>
      <c r="D164" s="40">
        <f>C164/B164</f>
        <v>7.2142857142857144</v>
      </c>
      <c r="E164" s="40">
        <v>0</v>
      </c>
      <c r="F164" s="40">
        <v>297</v>
      </c>
      <c r="G164" s="40">
        <v>180</v>
      </c>
      <c r="H164" s="40">
        <v>2498</v>
      </c>
      <c r="I164" s="47">
        <f>H164/G164</f>
        <v>13.877777777777778</v>
      </c>
      <c r="J164" s="40">
        <v>10</v>
      </c>
      <c r="K164" s="30">
        <f>(C164*0.1)+(E164*6)+(H164*0.1)+(J164*6)</f>
        <v>319.90000000000003</v>
      </c>
      <c r="L164" s="30">
        <f>(C164*0.1)+(E164*6)+(G164*1)+(H164*0.1)+(J164*6)</f>
        <v>499.9</v>
      </c>
      <c r="O164" s="46">
        <f>(B164+F164)/(B162+F162+B164+F164+B166+F166+B160+H160)</f>
        <v>0.20025756600128783</v>
      </c>
      <c r="P164" s="27">
        <f>B164/(B162+H160+B164+B166)</f>
        <v>3.1674208144796379E-2</v>
      </c>
      <c r="Q164" s="27">
        <f>F164/(F164+F162+F166)</f>
        <v>0.55000000000000004</v>
      </c>
    </row>
    <row r="165" spans="1:20" x14ac:dyDescent="0.15">
      <c r="A165" s="43" t="s">
        <v>82</v>
      </c>
      <c r="B165" s="45" t="s">
        <v>10</v>
      </c>
      <c r="C165" s="45" t="s">
        <v>19</v>
      </c>
      <c r="D165" s="45" t="s">
        <v>77</v>
      </c>
      <c r="E165" s="45" t="s">
        <v>6</v>
      </c>
      <c r="F165" s="45" t="s">
        <v>17</v>
      </c>
      <c r="G165" s="45" t="s">
        <v>18</v>
      </c>
      <c r="H165" s="45" t="s">
        <v>19</v>
      </c>
      <c r="I165" s="45" t="s">
        <v>78</v>
      </c>
      <c r="J165" s="45" t="s">
        <v>6</v>
      </c>
      <c r="K165" s="45" t="s">
        <v>14</v>
      </c>
      <c r="L165" s="45" t="s">
        <v>91</v>
      </c>
      <c r="O165" s="26" t="s">
        <v>85</v>
      </c>
      <c r="P165" s="26" t="s">
        <v>87</v>
      </c>
      <c r="Q165" s="26" t="s">
        <v>88</v>
      </c>
    </row>
    <row r="166" spans="1:20" x14ac:dyDescent="0.15">
      <c r="A166" s="29" t="s">
        <v>44</v>
      </c>
      <c r="B166" s="40">
        <v>0</v>
      </c>
      <c r="C166" s="40">
        <v>0</v>
      </c>
      <c r="D166" s="40" t="e">
        <f>C166/B166</f>
        <v>#DIV/0!</v>
      </c>
      <c r="E166" s="40">
        <v>0</v>
      </c>
      <c r="F166" s="40">
        <v>121</v>
      </c>
      <c r="G166" s="40">
        <v>72</v>
      </c>
      <c r="H166" s="40">
        <v>802</v>
      </c>
      <c r="I166" s="47">
        <f>H166/G166</f>
        <v>11.138888888888889</v>
      </c>
      <c r="J166" s="40">
        <v>6</v>
      </c>
      <c r="K166" s="30">
        <f>(C166*0.1)+(E166*6)+(H166*0.1)+(J166*6)</f>
        <v>116.2</v>
      </c>
      <c r="L166" s="30">
        <f>(C166*0.1)+(E166*6)+(G166*1)+(H166*0.1)+(J166*6)</f>
        <v>188.2</v>
      </c>
      <c r="O166" s="46">
        <f>(B166+F166)/(B162+F162+B164+F164+B166+F166+B160+H160)</f>
        <v>7.791371538956858E-2</v>
      </c>
      <c r="P166" s="42">
        <f>B166/(B166+B164+B162+H160)</f>
        <v>0</v>
      </c>
      <c r="Q166" s="27">
        <f>F166/(F166+F164+F162)</f>
        <v>0.22407407407407406</v>
      </c>
    </row>
    <row r="168" spans="1:20" x14ac:dyDescent="0.15">
      <c r="A168" s="28">
        <v>2021</v>
      </c>
      <c r="P168" s="24">
        <v>2021</v>
      </c>
      <c r="S168" s="28" t="s">
        <v>92</v>
      </c>
    </row>
    <row r="169" spans="1:20" x14ac:dyDescent="0.15">
      <c r="A169" s="43" t="s">
        <v>79</v>
      </c>
      <c r="B169" s="45" t="s">
        <v>89</v>
      </c>
      <c r="C169" s="45" t="s">
        <v>2</v>
      </c>
      <c r="D169" s="45" t="s">
        <v>3</v>
      </c>
      <c r="E169" s="45" t="s">
        <v>19</v>
      </c>
      <c r="F169" s="45" t="s">
        <v>6</v>
      </c>
      <c r="G169" s="45" t="s">
        <v>76</v>
      </c>
      <c r="H169" s="45" t="s">
        <v>10</v>
      </c>
      <c r="I169" s="45" t="s">
        <v>19</v>
      </c>
      <c r="J169" s="45" t="s">
        <v>77</v>
      </c>
      <c r="K169" s="45" t="s">
        <v>6</v>
      </c>
      <c r="L169" s="45" t="s">
        <v>14</v>
      </c>
      <c r="O169" s="45" t="s">
        <v>85</v>
      </c>
      <c r="P169" s="45" t="s">
        <v>86</v>
      </c>
      <c r="Q169" s="45" t="s">
        <v>87</v>
      </c>
      <c r="S169" s="26" t="s">
        <v>40</v>
      </c>
      <c r="T169" s="26" t="s">
        <v>41</v>
      </c>
    </row>
    <row r="170" spans="1:20" x14ac:dyDescent="0.15">
      <c r="A170" s="29" t="s">
        <v>44</v>
      </c>
      <c r="B170" s="40">
        <v>539</v>
      </c>
      <c r="C170" s="40">
        <v>352</v>
      </c>
      <c r="D170" s="46">
        <f>C170/B170</f>
        <v>0.65306122448979587</v>
      </c>
      <c r="E170" s="40">
        <v>3839</v>
      </c>
      <c r="F170" s="40">
        <v>20</v>
      </c>
      <c r="G170" s="40">
        <v>9</v>
      </c>
      <c r="H170" s="40">
        <v>40</v>
      </c>
      <c r="I170" s="40">
        <v>159</v>
      </c>
      <c r="J170" s="40">
        <f>I170/H170</f>
        <v>3.9750000000000001</v>
      </c>
      <c r="K170" s="40">
        <v>4</v>
      </c>
      <c r="L170" s="30">
        <f>((E170*0.05)+(F170*4)+(G170*-1)+(I170*0.1)+(K170*6))</f>
        <v>302.85000000000002</v>
      </c>
      <c r="O170" s="46">
        <f>(B170+H170)/(B172+F172+B174+F174+B176+F176+B170+H170)</f>
        <v>0.38318994043679683</v>
      </c>
      <c r="P170" s="27">
        <f>B170/(B170+F172+F174+F176)</f>
        <v>0.51041666666666663</v>
      </c>
      <c r="Q170" s="27">
        <f>H170/(H170+B172+B174+B176)</f>
        <v>8.7912087912087919E-2</v>
      </c>
      <c r="S170" s="27">
        <f>(H170+B172+B174+B176)/(H170+B172+B174+B176+B170)</f>
        <v>0.45774647887323944</v>
      </c>
      <c r="T170" s="27">
        <f>B170/(B170+H170+B172+B174+B176)</f>
        <v>0.54225352112676062</v>
      </c>
    </row>
    <row r="171" spans="1:20" x14ac:dyDescent="0.15">
      <c r="A171" s="43" t="s">
        <v>80</v>
      </c>
      <c r="B171" s="45" t="s">
        <v>10</v>
      </c>
      <c r="C171" s="45" t="s">
        <v>19</v>
      </c>
      <c r="D171" s="45" t="s">
        <v>77</v>
      </c>
      <c r="E171" s="45" t="s">
        <v>6</v>
      </c>
      <c r="F171" s="45" t="s">
        <v>17</v>
      </c>
      <c r="G171" s="45" t="s">
        <v>18</v>
      </c>
      <c r="H171" s="45" t="s">
        <v>19</v>
      </c>
      <c r="I171" s="45" t="s">
        <v>78</v>
      </c>
      <c r="J171" s="45" t="s">
        <v>6</v>
      </c>
      <c r="K171" s="45" t="s">
        <v>14</v>
      </c>
      <c r="L171" s="45" t="s">
        <v>91</v>
      </c>
      <c r="O171" s="26" t="s">
        <v>85</v>
      </c>
      <c r="P171" s="26" t="s">
        <v>87</v>
      </c>
      <c r="Q171" s="26" t="s">
        <v>88</v>
      </c>
    </row>
    <row r="172" spans="1:20" x14ac:dyDescent="0.15">
      <c r="A172" s="29" t="s">
        <v>44</v>
      </c>
      <c r="B172" s="40">
        <v>413</v>
      </c>
      <c r="C172" s="40">
        <v>1863</v>
      </c>
      <c r="D172" s="47">
        <f>C172/B172</f>
        <v>4.5108958837772395</v>
      </c>
      <c r="E172" s="40">
        <v>12</v>
      </c>
      <c r="F172" s="40">
        <v>94</v>
      </c>
      <c r="G172" s="40">
        <v>73</v>
      </c>
      <c r="H172" s="40">
        <v>541</v>
      </c>
      <c r="I172" s="47">
        <f>H172/G172</f>
        <v>7.4109589041095889</v>
      </c>
      <c r="J172" s="40">
        <v>5</v>
      </c>
      <c r="K172" s="30">
        <f>(C172*0.1)+(E172*6)+(H172*0.1)+(J172*6)</f>
        <v>342.40000000000003</v>
      </c>
      <c r="L172" s="30">
        <f>(C172*0.1)+(E172*6)+(G172*1)+(H172*0.1)+(J172*6)</f>
        <v>415.40000000000003</v>
      </c>
      <c r="O172" s="46">
        <f>(B172+F172)/(B172+F172+B174+F174+B176+F176+B170+H170)</f>
        <v>0.33553937789543348</v>
      </c>
      <c r="P172" s="27">
        <f>B172/(H170+B172+B174+B176)</f>
        <v>0.90769230769230769</v>
      </c>
      <c r="Q172" s="27">
        <f>F172/(F172+F174+F176)</f>
        <v>0.18181818181818182</v>
      </c>
    </row>
    <row r="173" spans="1:20" x14ac:dyDescent="0.15">
      <c r="A173" s="43" t="s">
        <v>81</v>
      </c>
      <c r="B173" s="45" t="s">
        <v>10</v>
      </c>
      <c r="C173" s="45" t="s">
        <v>19</v>
      </c>
      <c r="D173" s="45" t="s">
        <v>77</v>
      </c>
      <c r="E173" s="45" t="s">
        <v>6</v>
      </c>
      <c r="F173" s="45" t="s">
        <v>17</v>
      </c>
      <c r="G173" s="45" t="s">
        <v>18</v>
      </c>
      <c r="H173" s="45" t="s">
        <v>19</v>
      </c>
      <c r="I173" s="45" t="s">
        <v>78</v>
      </c>
      <c r="J173" s="45" t="s">
        <v>6</v>
      </c>
      <c r="K173" s="45" t="s">
        <v>14</v>
      </c>
      <c r="L173" s="45" t="s">
        <v>91</v>
      </c>
      <c r="O173" s="26" t="s">
        <v>85</v>
      </c>
      <c r="P173" s="26" t="s">
        <v>87</v>
      </c>
      <c r="Q173" s="26" t="s">
        <v>88</v>
      </c>
    </row>
    <row r="174" spans="1:20" x14ac:dyDescent="0.15">
      <c r="A174" s="29" t="s">
        <v>44</v>
      </c>
      <c r="B174" s="40">
        <v>2</v>
      </c>
      <c r="C174" s="40">
        <v>3</v>
      </c>
      <c r="D174" s="47">
        <f>C174/B174</f>
        <v>1.5</v>
      </c>
      <c r="E174" s="40">
        <v>0</v>
      </c>
      <c r="F174" s="40">
        <v>281</v>
      </c>
      <c r="G174" s="40">
        <v>171</v>
      </c>
      <c r="H174" s="40">
        <v>2257</v>
      </c>
      <c r="I174" s="47">
        <f>H174/G174</f>
        <v>13.198830409356725</v>
      </c>
      <c r="J174" s="40">
        <v>8</v>
      </c>
      <c r="K174" s="30">
        <f>(C174*0.1)+(E174*6)+(H174*0.1)+(J174*6)</f>
        <v>274</v>
      </c>
      <c r="L174" s="30">
        <f>(C174*0.1)+(E174*6)+(G174*1)+(H174*0.1)+(J174*6)</f>
        <v>445</v>
      </c>
      <c r="O174" s="46">
        <f>(B174+F174)/(B172+F172+B174+F174+B176+F176+B170+H170)</f>
        <v>0.1872931833223031</v>
      </c>
      <c r="P174" s="27">
        <f>B174/(B172+H170+B174+B176)</f>
        <v>4.3956043956043956E-3</v>
      </c>
      <c r="Q174" s="27">
        <f>F174/(F174+F172+F176)</f>
        <v>0.54352030947775631</v>
      </c>
    </row>
    <row r="175" spans="1:20" x14ac:dyDescent="0.15">
      <c r="A175" s="43" t="s">
        <v>82</v>
      </c>
      <c r="B175" s="45" t="s">
        <v>10</v>
      </c>
      <c r="C175" s="45" t="s">
        <v>19</v>
      </c>
      <c r="D175" s="45" t="s">
        <v>77</v>
      </c>
      <c r="E175" s="45" t="s">
        <v>6</v>
      </c>
      <c r="F175" s="45" t="s">
        <v>17</v>
      </c>
      <c r="G175" s="45" t="s">
        <v>18</v>
      </c>
      <c r="H175" s="45" t="s">
        <v>19</v>
      </c>
      <c r="I175" s="45" t="s">
        <v>78</v>
      </c>
      <c r="J175" s="45" t="s">
        <v>6</v>
      </c>
      <c r="K175" s="45" t="s">
        <v>14</v>
      </c>
      <c r="L175" s="45" t="s">
        <v>91</v>
      </c>
      <c r="O175" s="26" t="s">
        <v>85</v>
      </c>
      <c r="P175" s="26" t="s">
        <v>87</v>
      </c>
      <c r="Q175" s="26" t="s">
        <v>88</v>
      </c>
    </row>
    <row r="176" spans="1:20" x14ac:dyDescent="0.15">
      <c r="A176" s="29" t="s">
        <v>44</v>
      </c>
      <c r="B176" s="40">
        <v>0</v>
      </c>
      <c r="C176" s="40">
        <v>0</v>
      </c>
      <c r="D176" s="40" t="e">
        <f>C176/B176</f>
        <v>#DIV/0!</v>
      </c>
      <c r="E176" s="40">
        <v>0</v>
      </c>
      <c r="F176" s="40">
        <v>142</v>
      </c>
      <c r="G176" s="40">
        <v>101</v>
      </c>
      <c r="H176" s="40">
        <v>1047</v>
      </c>
      <c r="I176" s="47">
        <f>H176/G176</f>
        <v>10.366336633663366</v>
      </c>
      <c r="J176" s="40">
        <v>7</v>
      </c>
      <c r="K176" s="30">
        <f>(C176*0.1)+(E176*6)+(H176*0.1)+(J176*6)</f>
        <v>146.69999999999999</v>
      </c>
      <c r="L176" s="30">
        <f>(C176*0.1)+(E176*6)+(G176*1)+(H176*0.1)+(J176*6)</f>
        <v>247.7</v>
      </c>
      <c r="O176" s="46">
        <f>(B176+F176)/(B172+F172+B174+F174+B176+F176+B170+H170)</f>
        <v>9.3977498345466579E-2</v>
      </c>
      <c r="P176" s="42">
        <f>B176/(B176+B174+B172+H170)</f>
        <v>0</v>
      </c>
      <c r="Q176" s="27">
        <f>F176/(F176+F174+F172)</f>
        <v>0.27466150870406192</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3BD49D68-89D6-45CC-AB1E-EA68B8C26A41}"/>
    <hyperlink ref="H6:J6" location="ARI!A110" display="RSP Projections: Year 2" xr:uid="{29D0ACC0-22D0-4727-BED3-47B82A461E84}"/>
    <hyperlink ref="M5:O5" location="ARI!AX11" display="Adjustable Projections: Year 1" xr:uid="{D6616CEE-8E70-40C8-902A-629D5AAB9B6A}"/>
    <hyperlink ref="AJ5" location="ARI!C9" display="RSP Projections: Year 1" xr:uid="{F250C7E7-409E-4EAE-B9A6-95F3A2D8BF64}"/>
    <hyperlink ref="AJ6" location="ARI!A90" display="RSP Projections: Year 2" xr:uid="{241E6938-F800-44B6-A9F0-7FD34505E379}"/>
    <hyperlink ref="AJ6:AL6" location="ARI!A110" display="RSP Projections: Year 2" xr:uid="{C29627B2-0F0F-4D27-8264-B8DD083330A4}"/>
    <hyperlink ref="AO5:AQ5" location="ARI!AX11" display="Adjustable Projections: Year 1" xr:uid="{06310DB1-43E8-4B6D-B7B4-79FC64313481}"/>
    <hyperlink ref="H5" location="ARI!C9" display="RSP Projections: Year 1" xr:uid="{0D8ABB9F-0232-4161-9D95-A87B5D4DAEEC}"/>
    <hyperlink ref="H76" location="ARI!A90" display="RSP Projections: Year 2" xr:uid="{16582DDB-8E5C-46E3-ADF2-8E613AD30743}"/>
    <hyperlink ref="H76:J76" location="ARI!A110" display="RSP Projections: Year 2" xr:uid="{DD55D31E-513B-4F67-9ACA-6A8355DF6304}"/>
    <hyperlink ref="M75:O75" location="ARI!AX11" display="Adjustable Projections: Year 1" xr:uid="{33F01F89-5234-478A-A8E2-1FC24E0E209D}"/>
    <hyperlink ref="H75" location="ARI!C9" display="RSP Projections: Year 1" xr:uid="{DAB35BA5-7F88-4F79-965E-AF9DA3D69FF6}"/>
    <hyperlink ref="M143:O143" location="ARI!AX11" display="Adjustable Projections: Year 1" xr:uid="{BF7CF3BB-B9D0-49C4-9A9D-D01DDDD0926B}"/>
    <hyperlink ref="H144:J144" location="ARI!A110" display="RSP Projections: Year 2" xr:uid="{68CA4F07-5783-4966-94D2-12259AF85B6F}"/>
    <hyperlink ref="H144" location="ARI!A90" display="RSP Projections: Year 2" xr:uid="{3A5AC932-7762-4CFC-8B5D-C7D88CB3383B}"/>
    <hyperlink ref="H143" location="ARI!C9" display="RSP Projections: Year 1" xr:uid="{D8DE5849-5CD7-4280-9803-7ABADFD8C175}"/>
    <hyperlink ref="M6" location="ARI!A170" display="Past Run/Pass Performances" xr:uid="{D1F0A318-EDF2-4779-B986-8B8A5D2BDCA0}"/>
    <hyperlink ref="M76" location="ARI!A170" display="Past Run/Pass Performances" xr:uid="{F7E90C0C-05F7-46DF-82D4-CF8BB9636BB2}"/>
  </hyperlinks>
  <pageMargins left="0" right="0" top="0" bottom="0" header="0" footer="0"/>
  <pageSetup scale="54" orientation="landscape"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08B0E-E413-4B79-9B64-9089BA87D53A}">
  <dimension ref="A1:AZ176"/>
  <sheetViews>
    <sheetView zoomScale="200" zoomScaleNormal="200" workbookViewId="0">
      <selection sqref="A1:Y193"/>
    </sheetView>
  </sheetViews>
  <sheetFormatPr defaultColWidth="5.44140625" defaultRowHeight="6.6" x14ac:dyDescent="0.15"/>
  <cols>
    <col min="1" max="1" width="10.5546875" style="286" customWidth="1"/>
    <col min="2" max="17" width="5.5546875" style="286" bestFit="1" customWidth="1"/>
    <col min="18" max="18" width="10" style="286" customWidth="1"/>
    <col min="19" max="21" width="5.5546875" style="286" bestFit="1" customWidth="1"/>
    <col min="22" max="22" width="5.44140625" style="286"/>
    <col min="23" max="24" width="5.5546875" style="286" bestFit="1" customWidth="1"/>
    <col min="25" max="29" width="5.44140625" style="286"/>
    <col min="30" max="45" width="5.5546875" style="286" bestFit="1" customWidth="1"/>
    <col min="46" max="46" width="5.44140625" style="286"/>
    <col min="47" max="47" width="5.88671875" style="286" bestFit="1" customWidth="1"/>
    <col min="48" max="48" width="5.5546875" style="286" bestFit="1" customWidth="1"/>
    <col min="49" max="16384" width="5.44140625" style="286"/>
  </cols>
  <sheetData>
    <row r="1" spans="1:52" x14ac:dyDescent="0.15">
      <c r="A1" s="503" t="s">
        <v>105</v>
      </c>
      <c r="B1" s="503"/>
      <c r="C1" s="503"/>
      <c r="D1" s="503"/>
      <c r="E1" s="503"/>
      <c r="F1" s="503"/>
      <c r="G1" s="503"/>
      <c r="H1" s="503"/>
      <c r="I1" s="503"/>
      <c r="J1" s="503"/>
      <c r="K1" s="503"/>
      <c r="L1" s="503"/>
      <c r="M1" s="503"/>
      <c r="N1" s="503"/>
      <c r="O1" s="503"/>
      <c r="P1" s="503"/>
      <c r="Q1" s="503"/>
      <c r="R1" s="503"/>
      <c r="S1" s="503"/>
      <c r="T1" s="503"/>
      <c r="U1" s="503"/>
      <c r="V1" s="503"/>
      <c r="W1" s="503"/>
    </row>
    <row r="2" spans="1:52" x14ac:dyDescent="0.15">
      <c r="C2" s="287"/>
      <c r="D2" s="287"/>
      <c r="E2" s="287"/>
      <c r="F2" s="287"/>
      <c r="G2" s="287"/>
      <c r="H2" s="287"/>
      <c r="I2" s="287"/>
      <c r="J2" s="287"/>
      <c r="K2" s="287"/>
      <c r="L2" s="287"/>
      <c r="M2" s="287"/>
      <c r="N2" s="287"/>
    </row>
    <row r="3" spans="1:52" x14ac:dyDescent="0.15">
      <c r="A3" s="503" t="s">
        <v>55</v>
      </c>
      <c r="B3" s="503"/>
      <c r="C3" s="503"/>
      <c r="D3" s="503"/>
      <c r="E3" s="503"/>
      <c r="F3" s="503"/>
      <c r="G3" s="503"/>
      <c r="H3" s="503"/>
      <c r="I3" s="503"/>
      <c r="J3" s="503"/>
      <c r="K3" s="503"/>
      <c r="L3" s="503"/>
      <c r="M3" s="503"/>
      <c r="N3" s="503"/>
      <c r="O3" s="503"/>
      <c r="P3" s="503"/>
      <c r="Q3" s="503"/>
      <c r="R3" s="503"/>
      <c r="S3" s="503"/>
      <c r="T3" s="503"/>
      <c r="U3" s="503"/>
      <c r="V3" s="503"/>
      <c r="W3" s="503"/>
      <c r="AC3" s="503" t="s">
        <v>55</v>
      </c>
      <c r="AD3" s="503"/>
      <c r="AE3" s="503"/>
      <c r="AF3" s="503"/>
      <c r="AG3" s="503"/>
      <c r="AH3" s="503"/>
      <c r="AI3" s="503"/>
      <c r="AJ3" s="503"/>
      <c r="AK3" s="503"/>
      <c r="AL3" s="503"/>
      <c r="AM3" s="503"/>
      <c r="AN3" s="503"/>
      <c r="AO3" s="503"/>
      <c r="AP3" s="503"/>
      <c r="AQ3" s="503"/>
      <c r="AR3" s="503"/>
      <c r="AS3" s="503"/>
      <c r="AT3" s="503"/>
      <c r="AU3" s="503"/>
      <c r="AV3" s="503"/>
      <c r="AW3" s="503"/>
      <c r="AX3" s="503"/>
      <c r="AY3" s="503"/>
    </row>
    <row r="4" spans="1:52" x14ac:dyDescent="0.15">
      <c r="A4" s="287"/>
      <c r="B4" s="287"/>
      <c r="C4" s="287"/>
      <c r="D4" s="287"/>
      <c r="E4" s="287"/>
      <c r="F4" s="287"/>
      <c r="G4" s="287"/>
      <c r="H4" s="287"/>
      <c r="I4" s="287"/>
      <c r="J4" s="287"/>
      <c r="K4" s="287"/>
      <c r="L4" s="287"/>
      <c r="M4" s="287"/>
      <c r="N4" s="287"/>
      <c r="O4" s="287"/>
      <c r="P4" s="287"/>
      <c r="Q4" s="287"/>
      <c r="R4" s="287"/>
      <c r="S4" s="287"/>
      <c r="T4" s="287"/>
      <c r="U4" s="287"/>
      <c r="V4" s="287"/>
      <c r="W4" s="287"/>
      <c r="X4" s="287"/>
      <c r="Y4" s="287"/>
      <c r="Z4" s="287"/>
      <c r="AA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row>
    <row r="5" spans="1:52" x14ac:dyDescent="0.15">
      <c r="H5" s="504" t="s">
        <v>36</v>
      </c>
      <c r="I5" s="505"/>
      <c r="J5" s="505"/>
      <c r="M5" s="504" t="s">
        <v>37</v>
      </c>
      <c r="N5" s="504"/>
      <c r="O5" s="504"/>
      <c r="S5" s="288" t="s">
        <v>94</v>
      </c>
      <c r="AJ5" s="504" t="s">
        <v>36</v>
      </c>
      <c r="AK5" s="505"/>
      <c r="AL5" s="505"/>
      <c r="AO5" s="504" t="s">
        <v>37</v>
      </c>
      <c r="AP5" s="504"/>
      <c r="AQ5" s="504"/>
    </row>
    <row r="6" spans="1:52" x14ac:dyDescent="0.15">
      <c r="H6" s="504" t="s">
        <v>38</v>
      </c>
      <c r="I6" s="504"/>
      <c r="J6" s="504"/>
      <c r="M6" s="289" t="s">
        <v>75</v>
      </c>
      <c r="S6" s="290" t="s">
        <v>40</v>
      </c>
      <c r="T6" s="290" t="s">
        <v>41</v>
      </c>
      <c r="AJ6" s="504" t="s">
        <v>38</v>
      </c>
      <c r="AK6" s="504"/>
      <c r="AL6" s="504"/>
    </row>
    <row r="7" spans="1:52" x14ac:dyDescent="0.15">
      <c r="H7" s="504"/>
      <c r="I7" s="505"/>
      <c r="J7" s="505"/>
      <c r="S7" s="291">
        <f>(M17+C27+K38+K47)/(M17+C27+K38+C17)</f>
        <v>0.43611911623439004</v>
      </c>
      <c r="T7" s="291">
        <f>C17/(C17+M17+C27+K38+K47)</f>
        <v>0.56388088376560996</v>
      </c>
      <c r="AJ7" s="504"/>
      <c r="AK7" s="505"/>
      <c r="AL7" s="505"/>
    </row>
    <row r="10" spans="1:52" x14ac:dyDescent="0.15">
      <c r="A10" s="503" t="s">
        <v>36</v>
      </c>
      <c r="B10" s="503"/>
      <c r="C10" s="503"/>
      <c r="D10" s="503"/>
      <c r="E10" s="503"/>
      <c r="F10" s="503"/>
      <c r="G10" s="503"/>
      <c r="H10" s="503"/>
      <c r="I10" s="503"/>
      <c r="J10" s="503"/>
      <c r="K10" s="503"/>
      <c r="L10" s="503"/>
      <c r="M10" s="503"/>
      <c r="N10" s="503"/>
      <c r="O10" s="503"/>
      <c r="P10" s="503"/>
      <c r="Q10" s="503"/>
      <c r="R10" s="503"/>
      <c r="S10" s="503"/>
      <c r="T10" s="503"/>
      <c r="U10" s="503"/>
      <c r="V10" s="503"/>
      <c r="W10" s="503"/>
      <c r="AC10" s="503" t="s">
        <v>37</v>
      </c>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row>
    <row r="12" spans="1:52" x14ac:dyDescent="0.15">
      <c r="C12" s="503" t="s">
        <v>48</v>
      </c>
      <c r="D12" s="503"/>
      <c r="E12" s="503"/>
      <c r="F12" s="503"/>
      <c r="G12" s="503"/>
      <c r="H12" s="503"/>
      <c r="I12" s="503"/>
      <c r="L12" s="503" t="s">
        <v>49</v>
      </c>
      <c r="M12" s="509"/>
      <c r="N12" s="509"/>
      <c r="O12" s="509"/>
      <c r="P12" s="509"/>
      <c r="R12" s="503" t="s">
        <v>50</v>
      </c>
      <c r="S12" s="503"/>
      <c r="T12" s="503"/>
      <c r="V12" s="503" t="s">
        <v>51</v>
      </c>
      <c r="W12" s="503"/>
      <c r="AE12" s="503" t="s">
        <v>48</v>
      </c>
      <c r="AF12" s="503"/>
      <c r="AG12" s="503"/>
      <c r="AH12" s="503"/>
      <c r="AI12" s="503"/>
      <c r="AJ12" s="503"/>
      <c r="AK12" s="503"/>
      <c r="AN12" s="503" t="s">
        <v>49</v>
      </c>
      <c r="AO12" s="509"/>
      <c r="AP12" s="509"/>
      <c r="AQ12" s="509"/>
      <c r="AR12" s="509"/>
      <c r="AT12" s="503" t="s">
        <v>50</v>
      </c>
      <c r="AU12" s="503"/>
      <c r="AV12" s="503"/>
      <c r="AX12" s="503" t="s">
        <v>51</v>
      </c>
      <c r="AY12" s="503"/>
    </row>
    <row r="13" spans="1:52" x14ac:dyDescent="0.15">
      <c r="A13" s="292" t="s">
        <v>0</v>
      </c>
      <c r="B13" s="292" t="s">
        <v>66</v>
      </c>
      <c r="C13" s="292" t="s">
        <v>1</v>
      </c>
      <c r="D13" s="292" t="s">
        <v>2</v>
      </c>
      <c r="E13" s="292" t="s">
        <v>3</v>
      </c>
      <c r="F13" s="292" t="s">
        <v>4</v>
      </c>
      <c r="G13" s="292" t="s">
        <v>5</v>
      </c>
      <c r="H13" s="292" t="s">
        <v>6</v>
      </c>
      <c r="I13" s="292" t="s">
        <v>7</v>
      </c>
      <c r="J13" s="292" t="s">
        <v>8</v>
      </c>
      <c r="K13" s="292" t="s">
        <v>9</v>
      </c>
      <c r="M13" s="292" t="s">
        <v>10</v>
      </c>
      <c r="N13" s="292" t="s">
        <v>11</v>
      </c>
      <c r="O13" s="292" t="s">
        <v>12</v>
      </c>
      <c r="P13" s="292" t="s">
        <v>6</v>
      </c>
      <c r="Q13" s="292" t="s">
        <v>13</v>
      </c>
      <c r="R13" s="292"/>
      <c r="S13" s="292" t="s">
        <v>47</v>
      </c>
      <c r="T13" s="292" t="s">
        <v>45</v>
      </c>
      <c r="U13" s="292" t="s">
        <v>46</v>
      </c>
      <c r="V13" s="292"/>
      <c r="W13" s="292" t="s">
        <v>14</v>
      </c>
      <c r="X13" s="292" t="s">
        <v>63</v>
      </c>
      <c r="Y13" s="292"/>
      <c r="Z13" s="292"/>
      <c r="AC13" s="292" t="s">
        <v>0</v>
      </c>
      <c r="AD13" s="292" t="s">
        <v>66</v>
      </c>
      <c r="AE13" s="292" t="s">
        <v>1</v>
      </c>
      <c r="AF13" s="292" t="s">
        <v>2</v>
      </c>
      <c r="AG13" s="292" t="s">
        <v>3</v>
      </c>
      <c r="AH13" s="292" t="s">
        <v>4</v>
      </c>
      <c r="AI13" s="292" t="s">
        <v>5</v>
      </c>
      <c r="AJ13" s="292" t="s">
        <v>6</v>
      </c>
      <c r="AK13" s="292" t="s">
        <v>7</v>
      </c>
      <c r="AL13" s="292" t="s">
        <v>8</v>
      </c>
      <c r="AM13" s="292" t="s">
        <v>9</v>
      </c>
      <c r="AO13" s="292" t="s">
        <v>10</v>
      </c>
      <c r="AP13" s="292" t="s">
        <v>11</v>
      </c>
      <c r="AQ13" s="292" t="s">
        <v>12</v>
      </c>
      <c r="AR13" s="292" t="s">
        <v>6</v>
      </c>
      <c r="AS13" s="292" t="s">
        <v>13</v>
      </c>
      <c r="AT13" s="292"/>
      <c r="AU13" s="292" t="s">
        <v>47</v>
      </c>
      <c r="AV13" s="292" t="s">
        <v>45</v>
      </c>
      <c r="AW13" s="292" t="s">
        <v>46</v>
      </c>
      <c r="AX13" s="292"/>
      <c r="AY13" s="292" t="s">
        <v>14</v>
      </c>
      <c r="AZ13" s="292" t="s">
        <v>63</v>
      </c>
    </row>
    <row r="14" spans="1:52" x14ac:dyDescent="0.15">
      <c r="A14" s="293" t="s">
        <v>843</v>
      </c>
      <c r="B14" s="294">
        <v>17</v>
      </c>
      <c r="C14" s="294">
        <v>587</v>
      </c>
      <c r="D14" s="294">
        <v>396</v>
      </c>
      <c r="E14" s="291">
        <f>D14/C14</f>
        <v>0.67461669505962518</v>
      </c>
      <c r="F14" s="294">
        <v>4571</v>
      </c>
      <c r="G14" s="295">
        <f>F14/C14</f>
        <v>7.787052810902896</v>
      </c>
      <c r="H14" s="294">
        <v>29</v>
      </c>
      <c r="I14" s="291">
        <f>H14/C14</f>
        <v>4.9403747870528106E-2</v>
      </c>
      <c r="J14" s="294">
        <v>9</v>
      </c>
      <c r="K14" s="291">
        <f>J14/C14</f>
        <v>1.5332197614991482E-2</v>
      </c>
      <c r="M14" s="294">
        <v>30</v>
      </c>
      <c r="N14" s="294">
        <v>75</v>
      </c>
      <c r="O14" s="294">
        <f>N14/M14</f>
        <v>2.5</v>
      </c>
      <c r="P14" s="294">
        <v>0</v>
      </c>
      <c r="Q14" s="291">
        <f>P14/M14</f>
        <v>0</v>
      </c>
      <c r="R14" s="296"/>
      <c r="S14" s="291">
        <f>(C14+M14)/($C$17+$M$17)</f>
        <v>1</v>
      </c>
      <c r="T14" s="291">
        <f>C14/($C$17)</f>
        <v>1</v>
      </c>
      <c r="U14" s="291">
        <f>M14/($M$17)</f>
        <v>1</v>
      </c>
      <c r="V14" s="297"/>
      <c r="W14" s="294">
        <f>(F14*0.05)+(H14*4)+(J14*-1)+(N14*0.1)+(P14*6)</f>
        <v>343.05</v>
      </c>
      <c r="X14" s="298">
        <f>((F14*0.05)+(H14*4)+(J14*-1)+(N14*0.1)+(P14*6))*0.4</f>
        <v>137.22</v>
      </c>
      <c r="Y14" s="296"/>
      <c r="Z14" s="296"/>
      <c r="AC14" s="293" t="s">
        <v>15</v>
      </c>
      <c r="AD14" s="293"/>
      <c r="AE14" s="294">
        <v>583</v>
      </c>
      <c r="AF14" s="294">
        <v>378</v>
      </c>
      <c r="AG14" s="291">
        <f>AF14/AE14</f>
        <v>0.64837049742710118</v>
      </c>
      <c r="AH14" s="294">
        <v>4072</v>
      </c>
      <c r="AI14" s="295">
        <f>AH14/AE14</f>
        <v>6.9845626072041167</v>
      </c>
      <c r="AJ14" s="294">
        <v>27</v>
      </c>
      <c r="AK14" s="291">
        <f>AJ14/AE14</f>
        <v>4.6312178387650088E-2</v>
      </c>
      <c r="AL14" s="294">
        <v>11</v>
      </c>
      <c r="AM14" s="291">
        <f>AL14/AE14</f>
        <v>1.8867924528301886E-2</v>
      </c>
      <c r="AO14" s="294">
        <v>100</v>
      </c>
      <c r="AP14" s="294">
        <v>590</v>
      </c>
      <c r="AQ14" s="294">
        <f>AP14/AO14</f>
        <v>5.9</v>
      </c>
      <c r="AR14" s="294">
        <v>5</v>
      </c>
      <c r="AS14" s="291">
        <f>AR14/AO14</f>
        <v>0.05</v>
      </c>
      <c r="AT14" s="296"/>
      <c r="AU14" s="291">
        <f>(AE14+AO14)/(AE17+AO17)</f>
        <v>1</v>
      </c>
      <c r="AV14" s="291">
        <f>AE14/(AO14+AE14)</f>
        <v>0.85358711566617862</v>
      </c>
      <c r="AW14" s="291">
        <f>AO14/(AE14+AO14)</f>
        <v>0.14641288433382138</v>
      </c>
      <c r="AX14" s="297"/>
      <c r="AY14" s="294">
        <f>((AH14*0.05)+(AJ14*4)+(AL14*-1)+(AP14*0.1)+(AR14*6))*0.55</f>
        <v>214.28000000000003</v>
      </c>
      <c r="AZ14" s="298">
        <f>((AH14*0.05)+(AJ14*4)+(AL14*-1)+(AP14*0.1)+(AR14*6))*0.4</f>
        <v>155.84000000000003</v>
      </c>
    </row>
    <row r="15" spans="1:52" x14ac:dyDescent="0.15">
      <c r="A15" s="293" t="s">
        <v>2191</v>
      </c>
      <c r="B15" s="294"/>
      <c r="C15" s="294"/>
      <c r="D15" s="294"/>
      <c r="E15" s="291" t="e">
        <f>D15/C15</f>
        <v>#DIV/0!</v>
      </c>
      <c r="F15" s="294"/>
      <c r="G15" s="295" t="e">
        <f>F15/C15</f>
        <v>#DIV/0!</v>
      </c>
      <c r="H15" s="294"/>
      <c r="I15" s="291" t="e">
        <f>H15/C15</f>
        <v>#DIV/0!</v>
      </c>
      <c r="J15" s="294"/>
      <c r="K15" s="291" t="e">
        <f t="shared" ref="K15:K16" si="0">J15/C15</f>
        <v>#DIV/0!</v>
      </c>
      <c r="M15" s="294"/>
      <c r="N15" s="294"/>
      <c r="O15" s="294" t="e">
        <f>N15/M15</f>
        <v>#DIV/0!</v>
      </c>
      <c r="P15" s="294"/>
      <c r="Q15" s="291" t="e">
        <f t="shared" ref="Q15:Q16" si="1">P15/M15</f>
        <v>#DIV/0!</v>
      </c>
      <c r="R15" s="296"/>
      <c r="S15" s="291">
        <f t="shared" ref="S15:S16" si="2">(C15+M15)/($C$17+$M$17)</f>
        <v>0</v>
      </c>
      <c r="T15" s="291">
        <f t="shared" ref="T15:T16" si="3">C15/($C$17)</f>
        <v>0</v>
      </c>
      <c r="U15" s="291">
        <f t="shared" ref="U15:U16" si="4">M15/($M$17)</f>
        <v>0</v>
      </c>
      <c r="V15" s="297"/>
      <c r="W15" s="294">
        <f t="shared" ref="W15:W16" si="5">(F15*0.05)+(H15*4)+(J15*-1)+(N15*0.1)+(P15*6)</f>
        <v>0</v>
      </c>
      <c r="X15" s="298">
        <f t="shared" ref="X15:X16" si="6">((F15*0.05)+(H15*4)+(J15*-1)+(N15*0.1)+(P15*6))*0.4</f>
        <v>0</v>
      </c>
      <c r="Y15" s="296"/>
      <c r="Z15" s="296"/>
      <c r="AC15" s="293" t="s">
        <v>67</v>
      </c>
      <c r="AD15" s="293"/>
      <c r="AE15" s="294">
        <v>0</v>
      </c>
      <c r="AF15" s="294">
        <v>0</v>
      </c>
      <c r="AG15" s="291">
        <v>0</v>
      </c>
      <c r="AH15" s="294">
        <v>0</v>
      </c>
      <c r="AI15" s="295"/>
      <c r="AJ15" s="294">
        <v>0</v>
      </c>
      <c r="AK15" s="291" t="e">
        <f>AJ15/AE15</f>
        <v>#DIV/0!</v>
      </c>
      <c r="AL15" s="294">
        <v>0</v>
      </c>
      <c r="AM15" s="291" t="e">
        <f t="shared" ref="AM15:AM16" si="7">AL15/AE15</f>
        <v>#DIV/0!</v>
      </c>
      <c r="AO15" s="294">
        <v>0</v>
      </c>
      <c r="AP15" s="294">
        <v>0</v>
      </c>
      <c r="AQ15" s="294"/>
      <c r="AR15" s="294">
        <v>0</v>
      </c>
      <c r="AS15" s="291" t="e">
        <f t="shared" ref="AS15:AS16" si="8">AR15/AO15</f>
        <v>#DIV/0!</v>
      </c>
      <c r="AT15" s="296"/>
      <c r="AU15" s="291" t="e">
        <f>(AE15+AO15)/(AD18+AN18)</f>
        <v>#DIV/0!</v>
      </c>
      <c r="AV15" s="291" t="e">
        <f>AE15/(AO15+AE15)</f>
        <v>#DIV/0!</v>
      </c>
      <c r="AW15" s="291" t="e">
        <f>AO15/(AE15+AO15)</f>
        <v>#DIV/0!</v>
      </c>
      <c r="AX15" s="297"/>
      <c r="AY15" s="294"/>
      <c r="AZ15" s="298"/>
    </row>
    <row r="16" spans="1:52" x14ac:dyDescent="0.15">
      <c r="A16" s="293" t="s">
        <v>2459</v>
      </c>
      <c r="B16" s="294"/>
      <c r="C16" s="294"/>
      <c r="D16" s="294"/>
      <c r="E16" s="291" t="e">
        <f>D16/C16</f>
        <v>#DIV/0!</v>
      </c>
      <c r="F16" s="294"/>
      <c r="G16" s="295" t="e">
        <f>F16/C16</f>
        <v>#DIV/0!</v>
      </c>
      <c r="H16" s="294"/>
      <c r="I16" s="291" t="e">
        <f>H16/C16</f>
        <v>#DIV/0!</v>
      </c>
      <c r="J16" s="294"/>
      <c r="K16" s="291" t="e">
        <f t="shared" si="0"/>
        <v>#DIV/0!</v>
      </c>
      <c r="M16" s="294"/>
      <c r="N16" s="294"/>
      <c r="O16" s="294" t="e">
        <f>N16/M16</f>
        <v>#DIV/0!</v>
      </c>
      <c r="P16" s="294"/>
      <c r="Q16" s="291" t="e">
        <f t="shared" si="1"/>
        <v>#DIV/0!</v>
      </c>
      <c r="R16" s="296"/>
      <c r="S16" s="291">
        <f t="shared" si="2"/>
        <v>0</v>
      </c>
      <c r="T16" s="291">
        <f t="shared" si="3"/>
        <v>0</v>
      </c>
      <c r="U16" s="291">
        <f t="shared" si="4"/>
        <v>0</v>
      </c>
      <c r="V16" s="297"/>
      <c r="W16" s="294">
        <f t="shared" si="5"/>
        <v>0</v>
      </c>
      <c r="X16" s="298">
        <f t="shared" si="6"/>
        <v>0</v>
      </c>
      <c r="Y16" s="296"/>
      <c r="Z16" s="296"/>
      <c r="AC16" s="293" t="s">
        <v>68</v>
      </c>
      <c r="AD16" s="293"/>
      <c r="AE16" s="294"/>
      <c r="AF16" s="294"/>
      <c r="AG16" s="291" t="e">
        <f>AF16/AE16</f>
        <v>#DIV/0!</v>
      </c>
      <c r="AH16" s="294"/>
      <c r="AI16" s="295" t="e">
        <f>AH16/AE16</f>
        <v>#DIV/0!</v>
      </c>
      <c r="AJ16" s="294"/>
      <c r="AK16" s="291" t="e">
        <f>AJ16/AE16</f>
        <v>#DIV/0!</v>
      </c>
      <c r="AL16" s="294"/>
      <c r="AM16" s="291" t="e">
        <f t="shared" si="7"/>
        <v>#DIV/0!</v>
      </c>
      <c r="AO16" s="294"/>
      <c r="AP16" s="294"/>
      <c r="AQ16" s="294" t="e">
        <f>AP16/AO16</f>
        <v>#DIV/0!</v>
      </c>
      <c r="AR16" s="294"/>
      <c r="AS16" s="291" t="e">
        <f t="shared" si="8"/>
        <v>#DIV/0!</v>
      </c>
      <c r="AT16" s="296"/>
      <c r="AU16" s="291" t="e">
        <f>(AE16+AO16)/(AD20+AN20)</f>
        <v>#DIV/0!</v>
      </c>
      <c r="AV16" s="291" t="e">
        <f>AE16/(AO16+AE16)</f>
        <v>#DIV/0!</v>
      </c>
      <c r="AW16" s="291" t="e">
        <f>AO16/(AE16+AO16)</f>
        <v>#DIV/0!</v>
      </c>
      <c r="AX16" s="297"/>
      <c r="AY16" s="294">
        <f>((AH16*0.05)+(AJ16*4)+(AL16*-1)+(AP16*0.1)+(AR16*6))*0.55</f>
        <v>0</v>
      </c>
      <c r="AZ16" s="298">
        <f>((AH16*0.05)+(AJ16*4)+(AL16*-1)+(AP16*0.1)+(AR16*6))*0.4</f>
        <v>0</v>
      </c>
    </row>
    <row r="17" spans="1:52" x14ac:dyDescent="0.15">
      <c r="A17" s="292" t="s">
        <v>44</v>
      </c>
      <c r="B17" s="292"/>
      <c r="C17" s="292">
        <f>SUM(C14:C16)</f>
        <v>587</v>
      </c>
      <c r="D17" s="292">
        <f>SUM(D14:D16)</f>
        <v>396</v>
      </c>
      <c r="E17" s="292"/>
      <c r="F17" s="292">
        <f t="shared" ref="F17:J17" si="9">SUM(F14:F16)</f>
        <v>4571</v>
      </c>
      <c r="G17" s="292"/>
      <c r="H17" s="292">
        <f t="shared" si="9"/>
        <v>29</v>
      </c>
      <c r="I17" s="292"/>
      <c r="J17" s="292">
        <f t="shared" si="9"/>
        <v>9</v>
      </c>
      <c r="K17" s="292"/>
      <c r="L17" s="288"/>
      <c r="M17" s="292">
        <f>SUM(M14:M16)</f>
        <v>30</v>
      </c>
      <c r="N17" s="292">
        <f>SUM(N14:N16)</f>
        <v>75</v>
      </c>
      <c r="O17" s="292"/>
      <c r="P17" s="292">
        <f>SUM(P14:P16)</f>
        <v>0</v>
      </c>
      <c r="Q17" s="292"/>
      <c r="R17" s="292"/>
      <c r="S17" s="299">
        <f>S14+S15+S16</f>
        <v>1</v>
      </c>
      <c r="T17" s="300">
        <f>C17/(C17+M17)</f>
        <v>0.9513776337115073</v>
      </c>
      <c r="U17" s="300">
        <f>M17/(M17+C17)</f>
        <v>4.8622366288492709E-2</v>
      </c>
      <c r="V17" s="297"/>
      <c r="W17" s="296"/>
      <c r="X17" s="296"/>
      <c r="Y17" s="296"/>
      <c r="Z17" s="296"/>
      <c r="AC17" s="292" t="s">
        <v>44</v>
      </c>
      <c r="AD17" s="292"/>
      <c r="AE17" s="292">
        <f>SUM(AE14:AE16)</f>
        <v>583</v>
      </c>
      <c r="AF17" s="292">
        <f>SUM(AF14:AF16)</f>
        <v>378</v>
      </c>
      <c r="AG17" s="292"/>
      <c r="AH17" s="292">
        <f t="shared" ref="AH17" si="10">SUM(AH14:AH16)</f>
        <v>4072</v>
      </c>
      <c r="AI17" s="292"/>
      <c r="AJ17" s="292">
        <f t="shared" ref="AJ17" si="11">SUM(AJ14:AJ16)</f>
        <v>27</v>
      </c>
      <c r="AK17" s="292"/>
      <c r="AL17" s="292">
        <f t="shared" ref="AL17" si="12">SUM(AL14:AL16)</f>
        <v>11</v>
      </c>
      <c r="AM17" s="292"/>
      <c r="AN17" s="288"/>
      <c r="AO17" s="292">
        <f>SUM(AO14:AO16)</f>
        <v>100</v>
      </c>
      <c r="AP17" s="292">
        <f>SUM(AP14:AP16)</f>
        <v>590</v>
      </c>
      <c r="AQ17" s="292"/>
      <c r="AR17" s="292">
        <f>SUM(AR14:AR16)</f>
        <v>5</v>
      </c>
      <c r="AS17" s="292"/>
      <c r="AT17" s="292"/>
      <c r="AU17" s="299" t="e">
        <f>AU14+AU15+AU16</f>
        <v>#DIV/0!</v>
      </c>
      <c r="AV17" s="300">
        <f>AE17/(AE17+AO17)</f>
        <v>0.85358711566617862</v>
      </c>
      <c r="AW17" s="300">
        <f>AO17/(AO17+AE17)</f>
        <v>0.14641288433382138</v>
      </c>
      <c r="AX17" s="297"/>
      <c r="AY17" s="296"/>
      <c r="AZ17" s="296"/>
    </row>
    <row r="18" spans="1:52" x14ac:dyDescent="0.15">
      <c r="B18" s="296"/>
      <c r="C18" s="296"/>
      <c r="D18" s="301"/>
      <c r="E18" s="296"/>
      <c r="F18" s="302"/>
      <c r="G18" s="296"/>
      <c r="H18" s="303"/>
      <c r="I18" s="296"/>
      <c r="J18" s="303"/>
      <c r="K18" s="296"/>
      <c r="L18" s="296"/>
      <c r="M18" s="296"/>
      <c r="N18" s="296"/>
      <c r="O18" s="296"/>
      <c r="P18" s="296"/>
      <c r="Q18" s="296"/>
      <c r="R18" s="296"/>
      <c r="AD18" s="296"/>
      <c r="AE18" s="296"/>
      <c r="AF18" s="301"/>
      <c r="AG18" s="296"/>
      <c r="AH18" s="302"/>
      <c r="AI18" s="296"/>
      <c r="AJ18" s="303"/>
      <c r="AK18" s="296"/>
      <c r="AL18" s="303"/>
      <c r="AM18" s="296"/>
      <c r="AN18" s="296"/>
      <c r="AO18" s="296"/>
      <c r="AP18" s="296"/>
      <c r="AQ18" s="296"/>
      <c r="AR18" s="296"/>
      <c r="AS18" s="296"/>
      <c r="AT18" s="296"/>
    </row>
    <row r="19" spans="1:52" x14ac:dyDescent="0.15">
      <c r="B19" s="296"/>
      <c r="C19" s="296"/>
      <c r="D19" s="301"/>
      <c r="E19" s="296"/>
      <c r="F19" s="302"/>
      <c r="G19" s="296"/>
      <c r="H19" s="303"/>
      <c r="I19" s="296"/>
      <c r="J19" s="303"/>
      <c r="K19" s="296"/>
      <c r="L19" s="296"/>
      <c r="M19" s="296"/>
      <c r="N19" s="296"/>
      <c r="O19" s="296"/>
      <c r="P19" s="296"/>
      <c r="Q19" s="296"/>
      <c r="R19" s="296"/>
      <c r="AD19" s="296"/>
      <c r="AE19" s="296"/>
      <c r="AF19" s="301"/>
      <c r="AG19" s="296"/>
      <c r="AH19" s="302"/>
      <c r="AI19" s="296"/>
      <c r="AJ19" s="303"/>
      <c r="AK19" s="296"/>
      <c r="AL19" s="303"/>
      <c r="AM19" s="296"/>
      <c r="AN19" s="296"/>
      <c r="AO19" s="296"/>
      <c r="AP19" s="296"/>
      <c r="AQ19" s="296"/>
      <c r="AR19" s="296"/>
      <c r="AS19" s="296"/>
      <c r="AT19" s="296"/>
    </row>
    <row r="20" spans="1:52" x14ac:dyDescent="0.15">
      <c r="A20" s="503" t="s">
        <v>49</v>
      </c>
      <c r="B20" s="503"/>
      <c r="C20" s="503"/>
      <c r="D20" s="503"/>
      <c r="E20" s="503"/>
      <c r="F20" s="503"/>
      <c r="G20" s="503"/>
      <c r="H20" s="503" t="s">
        <v>52</v>
      </c>
      <c r="I20" s="509"/>
      <c r="J20" s="509"/>
      <c r="K20" s="509"/>
      <c r="L20" s="509"/>
      <c r="M20" s="509"/>
      <c r="N20" s="296"/>
      <c r="O20" s="296"/>
      <c r="R20" s="503" t="s">
        <v>50</v>
      </c>
      <c r="S20" s="503"/>
      <c r="T20" s="503"/>
      <c r="V20" s="503" t="s">
        <v>51</v>
      </c>
      <c r="W20" s="503"/>
      <c r="X20" s="287"/>
      <c r="Y20" s="287"/>
      <c r="Z20" s="287"/>
      <c r="AA20" s="287"/>
      <c r="AC20" s="503" t="s">
        <v>49</v>
      </c>
      <c r="AD20" s="503"/>
      <c r="AE20" s="503"/>
      <c r="AF20" s="503"/>
      <c r="AG20" s="503"/>
      <c r="AH20" s="503"/>
      <c r="AI20" s="503"/>
      <c r="AJ20" s="503" t="s">
        <v>52</v>
      </c>
      <c r="AK20" s="509"/>
      <c r="AL20" s="509"/>
      <c r="AM20" s="509"/>
      <c r="AN20" s="509"/>
      <c r="AO20" s="509"/>
      <c r="AP20" s="296"/>
      <c r="AQ20" s="296"/>
      <c r="AT20" s="503" t="s">
        <v>50</v>
      </c>
      <c r="AU20" s="503"/>
      <c r="AV20" s="503"/>
      <c r="AX20" s="503" t="s">
        <v>51</v>
      </c>
      <c r="AY20" s="503"/>
      <c r="AZ20" s="287"/>
    </row>
    <row r="21" spans="1:52" x14ac:dyDescent="0.15">
      <c r="A21" s="292" t="s">
        <v>16</v>
      </c>
      <c r="B21" s="292" t="s">
        <v>66</v>
      </c>
      <c r="C21" s="292" t="s">
        <v>1</v>
      </c>
      <c r="D21" s="292" t="s">
        <v>4</v>
      </c>
      <c r="E21" s="292" t="s">
        <v>5</v>
      </c>
      <c r="F21" s="292" t="s">
        <v>6</v>
      </c>
      <c r="G21" s="292" t="s">
        <v>7</v>
      </c>
      <c r="I21" s="292" t="s">
        <v>34</v>
      </c>
      <c r="J21" s="292" t="s">
        <v>17</v>
      </c>
      <c r="K21" s="292" t="s">
        <v>18</v>
      </c>
      <c r="L21" s="292" t="s">
        <v>19</v>
      </c>
      <c r="M21" s="292" t="s">
        <v>20</v>
      </c>
      <c r="N21" s="292" t="s">
        <v>6</v>
      </c>
      <c r="O21" s="292" t="s">
        <v>53</v>
      </c>
      <c r="R21" s="292" t="s">
        <v>16</v>
      </c>
      <c r="S21" s="292" t="s">
        <v>47</v>
      </c>
      <c r="T21" s="292" t="s">
        <v>45</v>
      </c>
      <c r="U21" s="292" t="s">
        <v>46</v>
      </c>
      <c r="W21" s="292" t="s">
        <v>14</v>
      </c>
      <c r="X21" s="292" t="s">
        <v>21</v>
      </c>
      <c r="Y21" s="292"/>
      <c r="Z21" s="292"/>
      <c r="AA21" s="292"/>
      <c r="AB21" s="292"/>
      <c r="AC21" s="292" t="s">
        <v>16</v>
      </c>
      <c r="AD21" s="292" t="s">
        <v>66</v>
      </c>
      <c r="AE21" s="292" t="s">
        <v>1</v>
      </c>
      <c r="AF21" s="292" t="s">
        <v>4</v>
      </c>
      <c r="AG21" s="292" t="s">
        <v>5</v>
      </c>
      <c r="AH21" s="292" t="s">
        <v>6</v>
      </c>
      <c r="AI21" s="292" t="s">
        <v>7</v>
      </c>
      <c r="AK21" s="292" t="s">
        <v>34</v>
      </c>
      <c r="AL21" s="292" t="s">
        <v>17</v>
      </c>
      <c r="AM21" s="292" t="s">
        <v>18</v>
      </c>
      <c r="AN21" s="292" t="s">
        <v>19</v>
      </c>
      <c r="AO21" s="292" t="s">
        <v>20</v>
      </c>
      <c r="AP21" s="292" t="s">
        <v>6</v>
      </c>
      <c r="AQ21" s="292" t="s">
        <v>53</v>
      </c>
      <c r="AU21" s="292" t="s">
        <v>47</v>
      </c>
      <c r="AV21" s="292" t="s">
        <v>45</v>
      </c>
      <c r="AW21" s="292" t="s">
        <v>46</v>
      </c>
      <c r="AY21" s="292" t="s">
        <v>14</v>
      </c>
      <c r="AZ21" s="292" t="s">
        <v>21</v>
      </c>
    </row>
    <row r="22" spans="1:52" x14ac:dyDescent="0.15">
      <c r="A22" s="293" t="s">
        <v>2461</v>
      </c>
      <c r="B22" s="304">
        <v>17</v>
      </c>
      <c r="C22" s="294">
        <v>141</v>
      </c>
      <c r="D22" s="294">
        <v>688</v>
      </c>
      <c r="E22" s="294">
        <f>D22/C22</f>
        <v>4.8794326241134751</v>
      </c>
      <c r="F22" s="294">
        <v>7</v>
      </c>
      <c r="G22" s="291">
        <f>F22/C22</f>
        <v>4.9645390070921988E-2</v>
      </c>
      <c r="I22" s="291">
        <f>K22/J22</f>
        <v>0.76</v>
      </c>
      <c r="J22" s="294">
        <v>50</v>
      </c>
      <c r="K22" s="294">
        <v>38</v>
      </c>
      <c r="L22" s="294">
        <v>360</v>
      </c>
      <c r="M22" s="294">
        <f>L22/K22</f>
        <v>9.473684210526315</v>
      </c>
      <c r="N22" s="294">
        <v>4</v>
      </c>
      <c r="O22" s="291">
        <f>N22/K22</f>
        <v>0.10526315789473684</v>
      </c>
      <c r="R22" s="293" t="s">
        <v>2462</v>
      </c>
      <c r="S22" s="291">
        <f>(C22+J22)/($C$27+$J$27+$M$17+$D$17+$K$38+$K$47)</f>
        <v>0.20715835140997832</v>
      </c>
      <c r="T22" s="291">
        <f>J22/($J$27+$E$38+$E$47)</f>
        <v>0.12077294685990338</v>
      </c>
      <c r="U22" s="291">
        <f>C22/($C$27+$M$17+$K$38+$K$47)</f>
        <v>0.31057268722466963</v>
      </c>
      <c r="W22" s="294">
        <f>(D22*0.1)+(F22*6)+(L22*0.1)+(N22*6)</f>
        <v>170.8</v>
      </c>
      <c r="X22" s="294">
        <f>(D22*0.1)+(F22*6)+(K22*1)+(L22*0.1)+(N22*6)</f>
        <v>208.8</v>
      </c>
      <c r="Y22" s="296"/>
      <c r="Z22" s="296"/>
      <c r="AA22" s="296"/>
      <c r="AB22" s="296"/>
      <c r="AC22" s="293" t="s">
        <v>69</v>
      </c>
      <c r="AD22" s="293"/>
      <c r="AE22" s="294">
        <v>200</v>
      </c>
      <c r="AF22" s="294">
        <v>1040</v>
      </c>
      <c r="AG22" s="294">
        <f>AF22/AE22</f>
        <v>5.2</v>
      </c>
      <c r="AH22" s="294">
        <v>7</v>
      </c>
      <c r="AI22" s="291">
        <f>AH22/AE22</f>
        <v>3.5000000000000003E-2</v>
      </c>
      <c r="AK22" s="291">
        <f>AM22/AL22</f>
        <v>0.8</v>
      </c>
      <c r="AL22" s="294">
        <v>70</v>
      </c>
      <c r="AM22" s="294">
        <v>56</v>
      </c>
      <c r="AN22" s="294">
        <v>364</v>
      </c>
      <c r="AO22" s="294">
        <f>AN22/AM22</f>
        <v>6.5</v>
      </c>
      <c r="AP22" s="294">
        <v>2</v>
      </c>
      <c r="AQ22" s="291">
        <f>AP22/AM22</f>
        <v>3.5714285714285712E-2</v>
      </c>
      <c r="AU22" s="291" t="e">
        <f>(#REF!+AL22)/(#REF!+AL25)</f>
        <v>#REF!</v>
      </c>
      <c r="AV22" s="291" t="e">
        <f>#REF!/(AL22+#REF!)</f>
        <v>#REF!</v>
      </c>
      <c r="AW22" s="291" t="e">
        <f>AL22/(#REF!+AL22)</f>
        <v>#REF!</v>
      </c>
      <c r="AY22" s="294" t="e">
        <f>(#REF!*0.1)+(AE22*6)+(AK22*0.1)+(AM22*6)</f>
        <v>#REF!</v>
      </c>
      <c r="AZ22" s="294" t="e">
        <f>(#REF!*0.1)+(AE22*6)+(AJ22*1)+(AK22*0.1)+(AM22*6)</f>
        <v>#REF!</v>
      </c>
    </row>
    <row r="23" spans="1:52" x14ac:dyDescent="0.15">
      <c r="A23" s="293" t="s">
        <v>845</v>
      </c>
      <c r="B23" s="304">
        <v>15</v>
      </c>
      <c r="C23" s="294">
        <v>25</v>
      </c>
      <c r="D23" s="294">
        <v>100</v>
      </c>
      <c r="E23" s="294">
        <f>D23/C23</f>
        <v>4</v>
      </c>
      <c r="F23" s="294">
        <v>0</v>
      </c>
      <c r="G23" s="291">
        <f>F23/C23</f>
        <v>0</v>
      </c>
      <c r="I23" s="291">
        <f t="shared" ref="I23:I26" si="13">K23/J23</f>
        <v>0.5</v>
      </c>
      <c r="J23" s="294">
        <v>2</v>
      </c>
      <c r="K23" s="294">
        <v>1</v>
      </c>
      <c r="L23" s="294">
        <v>7</v>
      </c>
      <c r="M23" s="294">
        <f>L23/K23</f>
        <v>7</v>
      </c>
      <c r="N23" s="294">
        <v>0</v>
      </c>
      <c r="O23" s="291">
        <f t="shared" ref="O23:O26" si="14">N23/K23</f>
        <v>0</v>
      </c>
      <c r="R23" s="293" t="s">
        <v>531</v>
      </c>
      <c r="S23" s="291">
        <f t="shared" ref="S23:S26" si="15">(C23+J23)/($C$27+$J$27+$M$17+$D$17+$K$38+$K$47)</f>
        <v>2.9284164859002169E-2</v>
      </c>
      <c r="T23" s="291">
        <f t="shared" ref="T23:T26" si="16">J23/($J$27+$E$38+$E$47)</f>
        <v>4.830917874396135E-3</v>
      </c>
      <c r="U23" s="291">
        <f t="shared" ref="U23:U26" si="17">C23/($C$27+$M$17+$K$38+$K$47)</f>
        <v>5.5066079295154183E-2</v>
      </c>
      <c r="W23" s="294">
        <f t="shared" ref="W23:W26" si="18">(D23*0.1)+(F23*6)+(L23*0.1)+(N23*6)</f>
        <v>10.7</v>
      </c>
      <c r="X23" s="294">
        <f t="shared" ref="X23:X26" si="19">(D23*0.1)+(F23*6)+(K23*1)+(L23*0.1)+(N23*6)</f>
        <v>11.7</v>
      </c>
      <c r="Y23" s="296"/>
      <c r="Z23" s="296"/>
      <c r="AA23" s="296"/>
      <c r="AB23" s="296"/>
      <c r="AC23" s="293" t="s">
        <v>22</v>
      </c>
      <c r="AD23" s="293"/>
      <c r="AE23" s="294">
        <v>96</v>
      </c>
      <c r="AF23" s="294">
        <v>445</v>
      </c>
      <c r="AG23" s="294">
        <f>AF23/AE23</f>
        <v>4.635416666666667</v>
      </c>
      <c r="AH23" s="294">
        <v>6</v>
      </c>
      <c r="AI23" s="291">
        <f>AH23/AE23</f>
        <v>6.25E-2</v>
      </c>
      <c r="AK23" s="291">
        <f t="shared" ref="AK23:AK26" si="20">AM23/AL23</f>
        <v>0.58333333333333337</v>
      </c>
      <c r="AL23" s="294">
        <v>24</v>
      </c>
      <c r="AM23" s="294">
        <v>14</v>
      </c>
      <c r="AN23" s="294">
        <v>110</v>
      </c>
      <c r="AO23" s="294">
        <f>AN23/AM23</f>
        <v>7.8571428571428568</v>
      </c>
      <c r="AP23" s="294">
        <v>2</v>
      </c>
      <c r="AQ23" s="291">
        <f t="shared" ref="AQ23:AQ26" si="21">AP23/AM23</f>
        <v>0.14285714285714285</v>
      </c>
      <c r="AU23" s="291" t="e">
        <f>(#REF!+AL23)/(#REF!+AL26)</f>
        <v>#REF!</v>
      </c>
      <c r="AV23" s="291" t="e">
        <f>#REF!/(AL23+#REF!)</f>
        <v>#REF!</v>
      </c>
      <c r="AW23" s="291" t="e">
        <f>AL23/(#REF!+AL23)</f>
        <v>#REF!</v>
      </c>
      <c r="AY23" s="294" t="e">
        <f>(#REF!*0.1)+(AE23*6)+(AK23*0.1)+(AM23*6)</f>
        <v>#REF!</v>
      </c>
      <c r="AZ23" s="294" t="e">
        <f>(#REF!*0.1)+(AE23*6)+(AJ23*1)+(AK23*0.1)+(AM23*6)</f>
        <v>#REF!</v>
      </c>
    </row>
    <row r="24" spans="1:52" x14ac:dyDescent="0.15">
      <c r="A24" s="293" t="s">
        <v>2192</v>
      </c>
      <c r="B24" s="304">
        <v>17</v>
      </c>
      <c r="C24" s="294">
        <v>220</v>
      </c>
      <c r="D24" s="294">
        <v>1000</v>
      </c>
      <c r="E24" s="294">
        <f>D24/C24</f>
        <v>4.5454545454545459</v>
      </c>
      <c r="F24" s="294">
        <v>12</v>
      </c>
      <c r="G24" s="291">
        <f>F24/C24</f>
        <v>5.4545454545454543E-2</v>
      </c>
      <c r="I24" s="291">
        <f t="shared" si="13"/>
        <v>0.75</v>
      </c>
      <c r="J24" s="294">
        <v>20</v>
      </c>
      <c r="K24" s="294">
        <v>15</v>
      </c>
      <c r="L24" s="294">
        <v>110</v>
      </c>
      <c r="M24" s="294">
        <f>L24/K24</f>
        <v>7.333333333333333</v>
      </c>
      <c r="N24" s="294">
        <v>1</v>
      </c>
      <c r="O24" s="291">
        <f t="shared" si="14"/>
        <v>6.6666666666666666E-2</v>
      </c>
      <c r="R24" s="293" t="s">
        <v>2193</v>
      </c>
      <c r="S24" s="291">
        <f t="shared" si="15"/>
        <v>0.26030368763557482</v>
      </c>
      <c r="T24" s="291">
        <f t="shared" si="16"/>
        <v>4.8309178743961352E-2</v>
      </c>
      <c r="U24" s="291">
        <f t="shared" si="17"/>
        <v>0.48458149779735682</v>
      </c>
      <c r="W24" s="294">
        <f t="shared" si="18"/>
        <v>189</v>
      </c>
      <c r="X24" s="294">
        <f t="shared" si="19"/>
        <v>204</v>
      </c>
      <c r="Y24" s="296"/>
      <c r="Z24" s="296"/>
      <c r="AA24" s="296"/>
      <c r="AB24" s="296"/>
      <c r="AC24" s="293" t="s">
        <v>23</v>
      </c>
      <c r="AD24" s="293"/>
      <c r="AE24" s="294">
        <v>8</v>
      </c>
      <c r="AF24" s="294">
        <v>28</v>
      </c>
      <c r="AG24" s="294">
        <f>AF24/AE24</f>
        <v>3.5</v>
      </c>
      <c r="AH24" s="294">
        <v>0</v>
      </c>
      <c r="AI24" s="291">
        <f>AH24/AE24</f>
        <v>0</v>
      </c>
      <c r="AK24" s="291">
        <f t="shared" si="20"/>
        <v>0.5</v>
      </c>
      <c r="AL24" s="294">
        <v>4</v>
      </c>
      <c r="AM24" s="294">
        <v>2</v>
      </c>
      <c r="AN24" s="294">
        <v>17</v>
      </c>
      <c r="AO24" s="294">
        <f>AN24/AM24</f>
        <v>8.5</v>
      </c>
      <c r="AP24" s="294">
        <v>0</v>
      </c>
      <c r="AQ24" s="291">
        <f t="shared" si="21"/>
        <v>0</v>
      </c>
      <c r="AU24" s="291" t="e">
        <f>(#REF!+AL24)/(#REF!+AK30)</f>
        <v>#REF!</v>
      </c>
      <c r="AV24" s="291" t="e">
        <f>#REF!/(AL24+#REF!)</f>
        <v>#REF!</v>
      </c>
      <c r="AW24" s="291" t="e">
        <f>AL24/(#REF!+AL24)</f>
        <v>#REF!</v>
      </c>
      <c r="AY24" s="294" t="e">
        <f>(#REF!*0.1)+(AE24*6)+(AK24*0.1)+(AM24*6)</f>
        <v>#REF!</v>
      </c>
      <c r="AZ24" s="294" t="e">
        <f>(#REF!*0.1)+(AE24*6)+(AJ24*1)+(AK24*0.1)+(AM24*6)</f>
        <v>#REF!</v>
      </c>
    </row>
    <row r="25" spans="1:52" x14ac:dyDescent="0.15">
      <c r="A25" s="293" t="s">
        <v>2194</v>
      </c>
      <c r="B25" s="304">
        <v>12</v>
      </c>
      <c r="C25" s="294">
        <v>30</v>
      </c>
      <c r="D25" s="294">
        <v>138</v>
      </c>
      <c r="E25" s="294">
        <f>D25/C25</f>
        <v>4.5999999999999996</v>
      </c>
      <c r="F25" s="294">
        <v>1</v>
      </c>
      <c r="G25" s="291">
        <f>F25/C25</f>
        <v>3.3333333333333333E-2</v>
      </c>
      <c r="I25" s="291" t="e">
        <f t="shared" si="13"/>
        <v>#DIV/0!</v>
      </c>
      <c r="J25" s="294">
        <v>0</v>
      </c>
      <c r="K25" s="294">
        <v>0</v>
      </c>
      <c r="L25" s="294">
        <v>0</v>
      </c>
      <c r="M25" s="294" t="e">
        <f>L25/K25</f>
        <v>#DIV/0!</v>
      </c>
      <c r="N25" s="294">
        <v>0</v>
      </c>
      <c r="O25" s="291" t="e">
        <f t="shared" si="14"/>
        <v>#DIV/0!</v>
      </c>
      <c r="R25" s="293" t="s">
        <v>176</v>
      </c>
      <c r="S25" s="291">
        <f t="shared" si="15"/>
        <v>3.2537960954446853E-2</v>
      </c>
      <c r="T25" s="291">
        <f t="shared" si="16"/>
        <v>0</v>
      </c>
      <c r="U25" s="291">
        <f t="shared" si="17"/>
        <v>6.6079295154185022E-2</v>
      </c>
      <c r="W25" s="294">
        <f t="shared" si="18"/>
        <v>19.8</v>
      </c>
      <c r="X25" s="294">
        <f t="shared" si="19"/>
        <v>19.8</v>
      </c>
      <c r="Y25" s="296"/>
      <c r="Z25" s="296"/>
      <c r="AA25" s="296"/>
      <c r="AB25" s="296"/>
      <c r="AC25" s="293" t="s">
        <v>24</v>
      </c>
      <c r="AD25" s="293"/>
      <c r="AE25" s="294"/>
      <c r="AF25" s="294"/>
      <c r="AG25" s="294" t="e">
        <f>AF25/AE25</f>
        <v>#DIV/0!</v>
      </c>
      <c r="AH25" s="294">
        <v>0</v>
      </c>
      <c r="AI25" s="291" t="e">
        <f>AH25/AE25</f>
        <v>#DIV/0!</v>
      </c>
      <c r="AK25" s="291" t="e">
        <f t="shared" si="20"/>
        <v>#DIV/0!</v>
      </c>
      <c r="AL25" s="294"/>
      <c r="AM25" s="294"/>
      <c r="AN25" s="294"/>
      <c r="AO25" s="294" t="e">
        <f>AN25/AM25</f>
        <v>#DIV/0!</v>
      </c>
      <c r="AP25" s="294">
        <v>0</v>
      </c>
      <c r="AQ25" s="291" t="e">
        <f t="shared" si="21"/>
        <v>#DIV/0!</v>
      </c>
      <c r="AU25" s="291" t="e">
        <f>(#REF!+AL25)/(#REF!+AL31)</f>
        <v>#REF!</v>
      </c>
      <c r="AV25" s="291" t="e">
        <f>#REF!/(AL25+#REF!)</f>
        <v>#REF!</v>
      </c>
      <c r="AW25" s="291" t="e">
        <f>AL25/(#REF!+AL25)</f>
        <v>#REF!</v>
      </c>
      <c r="AY25" s="294" t="e">
        <f>(#REF!*0.1)+(AE25*6)+(AK25*0.1)+(AM25*6)</f>
        <v>#REF!</v>
      </c>
      <c r="AZ25" s="294" t="e">
        <f>(#REF!*0.1)+(AE25*6)+(AJ25*1)+(AK25*0.1)+(AM25*6)</f>
        <v>#REF!</v>
      </c>
    </row>
    <row r="26" spans="1:52" x14ac:dyDescent="0.15">
      <c r="A26" s="293" t="s">
        <v>2466</v>
      </c>
      <c r="B26" s="304">
        <v>4</v>
      </c>
      <c r="C26" s="294"/>
      <c r="D26" s="294"/>
      <c r="E26" s="294" t="e">
        <f>D26/C26</f>
        <v>#DIV/0!</v>
      </c>
      <c r="F26" s="294"/>
      <c r="G26" s="291" t="e">
        <f>F26/C26</f>
        <v>#DIV/0!</v>
      </c>
      <c r="I26" s="291" t="e">
        <f t="shared" si="13"/>
        <v>#DIV/0!</v>
      </c>
      <c r="J26" s="294">
        <v>0</v>
      </c>
      <c r="K26" s="294">
        <v>0</v>
      </c>
      <c r="L26" s="294">
        <v>0</v>
      </c>
      <c r="M26" s="294" t="e">
        <f>L26/K26</f>
        <v>#DIV/0!</v>
      </c>
      <c r="N26" s="294">
        <v>0</v>
      </c>
      <c r="O26" s="291" t="e">
        <f t="shared" si="14"/>
        <v>#DIV/0!</v>
      </c>
      <c r="R26" s="293" t="s">
        <v>2467</v>
      </c>
      <c r="S26" s="291">
        <f t="shared" si="15"/>
        <v>0</v>
      </c>
      <c r="T26" s="291">
        <f t="shared" si="16"/>
        <v>0</v>
      </c>
      <c r="U26" s="291">
        <f t="shared" si="17"/>
        <v>0</v>
      </c>
      <c r="W26" s="294">
        <f t="shared" si="18"/>
        <v>0</v>
      </c>
      <c r="X26" s="294">
        <f t="shared" si="19"/>
        <v>0</v>
      </c>
      <c r="Y26" s="296"/>
      <c r="Z26" s="296"/>
      <c r="AA26" s="296"/>
      <c r="AB26" s="296"/>
      <c r="AC26" s="293" t="s">
        <v>70</v>
      </c>
      <c r="AD26" s="293"/>
      <c r="AE26" s="294"/>
      <c r="AF26" s="294"/>
      <c r="AG26" s="294" t="e">
        <f>AF26/AE26</f>
        <v>#DIV/0!</v>
      </c>
      <c r="AH26" s="294"/>
      <c r="AI26" s="291" t="e">
        <f>AH26/AE26</f>
        <v>#DIV/0!</v>
      </c>
      <c r="AK26" s="291" t="e">
        <f t="shared" si="20"/>
        <v>#DIV/0!</v>
      </c>
      <c r="AL26" s="294"/>
      <c r="AM26" s="294"/>
      <c r="AN26" s="294"/>
      <c r="AO26" s="294"/>
      <c r="AP26" s="294">
        <f>(AF26*0.1)+(AH26*6)+(AM26*0.1)+(AO26*6)</f>
        <v>0</v>
      </c>
      <c r="AQ26" s="291" t="e">
        <f t="shared" si="21"/>
        <v>#DIV/0!</v>
      </c>
      <c r="AU26" s="291" t="e">
        <f>(#REF!+AL26)/(#REF!+AL32)</f>
        <v>#REF!</v>
      </c>
      <c r="AV26" s="291" t="e">
        <f>#REF!/(AL26+#REF!)</f>
        <v>#REF!</v>
      </c>
      <c r="AW26" s="291" t="e">
        <f>AL26/(#REF!+AL26)</f>
        <v>#REF!</v>
      </c>
      <c r="AY26" s="294" t="e">
        <f>(#REF!*0.1)+(AE26*6)+(AI26*1)+(AJ26*0.1)+(AL26*6)</f>
        <v>#REF!</v>
      </c>
      <c r="AZ26" s="294" t="e">
        <f>(#REF!*0.1)+(AE26*6)+(AJ26*1)+(AK26*0.1)+(AM26*6)</f>
        <v>#REF!</v>
      </c>
    </row>
    <row r="27" spans="1:52" x14ac:dyDescent="0.15">
      <c r="A27" s="292" t="s">
        <v>44</v>
      </c>
      <c r="B27" s="292"/>
      <c r="C27" s="292">
        <f>SUM(C22:C26)</f>
        <v>416</v>
      </c>
      <c r="D27" s="292">
        <f t="shared" ref="D27:F27" si="22">SUM(D22:D26)</f>
        <v>1926</v>
      </c>
      <c r="E27" s="292"/>
      <c r="F27" s="292">
        <f t="shared" si="22"/>
        <v>20</v>
      </c>
      <c r="G27" s="292"/>
      <c r="H27" s="292"/>
      <c r="I27" s="292"/>
      <c r="J27" s="292">
        <f>SUM(J22:J26)</f>
        <v>72</v>
      </c>
      <c r="K27" s="292">
        <f t="shared" ref="K27:N27" si="23">SUM(K22:K26)</f>
        <v>54</v>
      </c>
      <c r="L27" s="292">
        <f t="shared" si="23"/>
        <v>477</v>
      </c>
      <c r="M27" s="292"/>
      <c r="N27" s="292">
        <f t="shared" si="23"/>
        <v>5</v>
      </c>
      <c r="O27" s="292"/>
      <c r="AC27" s="292" t="s">
        <v>44</v>
      </c>
      <c r="AD27" s="292"/>
      <c r="AE27" s="292">
        <f>SUM(AE22:AE26)</f>
        <v>304</v>
      </c>
      <c r="AF27" s="292">
        <f t="shared" ref="AF27" si="24">SUM(AF22:AF26)</f>
        <v>1513</v>
      </c>
      <c r="AG27" s="292"/>
      <c r="AH27" s="292">
        <f t="shared" ref="AH27" si="25">SUM(AH22:AH26)</f>
        <v>13</v>
      </c>
      <c r="AI27" s="292"/>
      <c r="AJ27" s="292"/>
      <c r="AK27" s="292"/>
      <c r="AL27" s="292">
        <f>SUM(AL22:AL26)</f>
        <v>98</v>
      </c>
      <c r="AM27" s="292">
        <f t="shared" ref="AM27:AN27" si="26">SUM(AM22:AM26)</f>
        <v>72</v>
      </c>
      <c r="AN27" s="292">
        <f t="shared" si="26"/>
        <v>491</v>
      </c>
      <c r="AO27" s="292"/>
      <c r="AP27" s="292">
        <f t="shared" ref="AP27" si="27">SUM(AP22:AP26)</f>
        <v>4</v>
      </c>
      <c r="AQ27" s="292"/>
    </row>
    <row r="28" spans="1:52" x14ac:dyDescent="0.15">
      <c r="A28" s="292"/>
      <c r="B28" s="296"/>
      <c r="C28" s="296"/>
      <c r="D28" s="296"/>
      <c r="E28" s="296"/>
      <c r="F28" s="296"/>
      <c r="G28" s="296"/>
      <c r="H28" s="292"/>
      <c r="I28" s="296"/>
      <c r="J28" s="296"/>
      <c r="K28" s="296"/>
      <c r="L28" s="296"/>
      <c r="M28" s="296"/>
      <c r="N28" s="296"/>
      <c r="AC28" s="292"/>
      <c r="AD28" s="296"/>
      <c r="AE28" s="296"/>
      <c r="AF28" s="296"/>
      <c r="AG28" s="296"/>
      <c r="AH28" s="296"/>
      <c r="AI28" s="296"/>
      <c r="AJ28" s="292"/>
      <c r="AK28" s="296"/>
      <c r="AL28" s="296"/>
      <c r="AM28" s="296"/>
      <c r="AN28" s="296"/>
      <c r="AO28" s="296"/>
      <c r="AP28" s="296"/>
    </row>
    <row r="29" spans="1:52" x14ac:dyDescent="0.15">
      <c r="B29" s="296"/>
      <c r="C29" s="296"/>
      <c r="D29" s="296"/>
      <c r="E29" s="296"/>
      <c r="F29" s="296"/>
      <c r="G29" s="296"/>
      <c r="H29" s="296"/>
      <c r="I29" s="296"/>
      <c r="J29" s="296"/>
      <c r="K29" s="296"/>
      <c r="L29" s="296"/>
      <c r="M29" s="296"/>
      <c r="AD29" s="296"/>
      <c r="AE29" s="296"/>
      <c r="AF29" s="296"/>
      <c r="AG29" s="296"/>
      <c r="AH29" s="296"/>
      <c r="AI29" s="296"/>
      <c r="AJ29" s="296"/>
      <c r="AK29" s="296"/>
      <c r="AL29" s="296"/>
      <c r="AM29" s="296"/>
      <c r="AN29" s="296"/>
      <c r="AO29" s="296"/>
    </row>
    <row r="30" spans="1:52" x14ac:dyDescent="0.15">
      <c r="A30" s="503" t="s">
        <v>52</v>
      </c>
      <c r="B30" s="503"/>
      <c r="C30" s="503"/>
      <c r="D30" s="503"/>
      <c r="E30" s="503"/>
      <c r="F30" s="503"/>
      <c r="G30" s="503"/>
      <c r="H30" s="296"/>
      <c r="I30" s="296"/>
      <c r="J30" s="503" t="s">
        <v>49</v>
      </c>
      <c r="K30" s="503"/>
      <c r="L30" s="503"/>
      <c r="M30" s="503"/>
      <c r="N30" s="503"/>
      <c r="R30" s="503" t="s">
        <v>50</v>
      </c>
      <c r="S30" s="503"/>
      <c r="T30" s="503"/>
      <c r="V30" s="503" t="s">
        <v>51</v>
      </c>
      <c r="W30" s="505"/>
      <c r="AC30" s="503" t="s">
        <v>52</v>
      </c>
      <c r="AD30" s="503"/>
      <c r="AE30" s="503"/>
      <c r="AF30" s="503"/>
      <c r="AG30" s="503"/>
      <c r="AH30" s="503"/>
      <c r="AI30" s="503"/>
      <c r="AJ30" s="296"/>
      <c r="AK30" s="296"/>
      <c r="AL30" s="503" t="s">
        <v>49</v>
      </c>
      <c r="AM30" s="503"/>
      <c r="AN30" s="503"/>
      <c r="AO30" s="503"/>
      <c r="AP30" s="503"/>
      <c r="AT30" s="503" t="s">
        <v>50</v>
      </c>
      <c r="AU30" s="503"/>
      <c r="AV30" s="503"/>
      <c r="AX30" s="503" t="s">
        <v>51</v>
      </c>
      <c r="AY30" s="505"/>
    </row>
    <row r="31" spans="1:52" x14ac:dyDescent="0.15">
      <c r="A31" s="292" t="s">
        <v>25</v>
      </c>
      <c r="B31" s="292" t="s">
        <v>66</v>
      </c>
      <c r="C31" s="292" t="s">
        <v>34</v>
      </c>
      <c r="D31" s="292" t="s">
        <v>17</v>
      </c>
      <c r="E31" s="292" t="s">
        <v>18</v>
      </c>
      <c r="F31" s="292" t="s">
        <v>19</v>
      </c>
      <c r="G31" s="292" t="s">
        <v>20</v>
      </c>
      <c r="H31" s="292" t="s">
        <v>6</v>
      </c>
      <c r="I31" s="292" t="s">
        <v>53</v>
      </c>
      <c r="K31" s="292" t="s">
        <v>10</v>
      </c>
      <c r="L31" s="292" t="s">
        <v>11</v>
      </c>
      <c r="M31" s="292" t="s">
        <v>12</v>
      </c>
      <c r="N31" s="292" t="s">
        <v>26</v>
      </c>
      <c r="O31" s="292" t="s">
        <v>7</v>
      </c>
      <c r="R31" s="292" t="s">
        <v>25</v>
      </c>
      <c r="S31" s="292" t="s">
        <v>47</v>
      </c>
      <c r="T31" s="292" t="s">
        <v>45</v>
      </c>
      <c r="U31" s="292" t="s">
        <v>46</v>
      </c>
      <c r="W31" s="292" t="s">
        <v>14</v>
      </c>
      <c r="X31" s="292" t="s">
        <v>21</v>
      </c>
      <c r="Y31" s="292"/>
      <c r="Z31" s="292"/>
      <c r="AC31" s="292" t="s">
        <v>25</v>
      </c>
      <c r="AD31" s="292" t="s">
        <v>66</v>
      </c>
      <c r="AE31" s="292" t="s">
        <v>34</v>
      </c>
      <c r="AF31" s="292" t="s">
        <v>17</v>
      </c>
      <c r="AG31" s="292" t="s">
        <v>18</v>
      </c>
      <c r="AH31" s="292" t="s">
        <v>19</v>
      </c>
      <c r="AI31" s="292" t="s">
        <v>20</v>
      </c>
      <c r="AJ31" s="292" t="s">
        <v>6</v>
      </c>
      <c r="AK31" s="292" t="s">
        <v>53</v>
      </c>
      <c r="AM31" s="292" t="s">
        <v>10</v>
      </c>
      <c r="AN31" s="292" t="s">
        <v>11</v>
      </c>
      <c r="AO31" s="292" t="s">
        <v>12</v>
      </c>
      <c r="AP31" s="292" t="s">
        <v>26</v>
      </c>
      <c r="AQ31" s="292" t="s">
        <v>7</v>
      </c>
      <c r="AU31" s="292" t="s">
        <v>47</v>
      </c>
      <c r="AV31" s="292" t="s">
        <v>45</v>
      </c>
      <c r="AW31" s="292" t="s">
        <v>46</v>
      </c>
      <c r="AY31" s="292" t="s">
        <v>14</v>
      </c>
      <c r="AZ31" s="292" t="s">
        <v>21</v>
      </c>
    </row>
    <row r="32" spans="1:52" x14ac:dyDescent="0.15">
      <c r="A32" s="293" t="s">
        <v>846</v>
      </c>
      <c r="B32" s="294">
        <v>17</v>
      </c>
      <c r="C32" s="291">
        <f>E32/D32</f>
        <v>0.64935064935064934</v>
      </c>
      <c r="D32" s="294">
        <v>154</v>
      </c>
      <c r="E32" s="294">
        <v>100</v>
      </c>
      <c r="F32" s="294">
        <v>1121</v>
      </c>
      <c r="G32" s="294">
        <f t="shared" ref="G32:G37" si="28">F32/E32</f>
        <v>11.21</v>
      </c>
      <c r="H32" s="294">
        <v>5</v>
      </c>
      <c r="I32" s="291">
        <f>H32/E32</f>
        <v>0.05</v>
      </c>
      <c r="K32" s="294">
        <v>8</v>
      </c>
      <c r="L32" s="294">
        <v>85</v>
      </c>
      <c r="M32" s="305">
        <f t="shared" ref="M32:M37" si="29">L32/K32</f>
        <v>10.625</v>
      </c>
      <c r="N32" s="294">
        <v>0</v>
      </c>
      <c r="O32" s="291">
        <f>N32/K32</f>
        <v>0</v>
      </c>
      <c r="R32" s="293" t="s">
        <v>177</v>
      </c>
      <c r="S32" s="306">
        <f>(D32+K32)/($C$27+$K$27+$M$17+$D$47+$K$47)</f>
        <v>0.25552050473186122</v>
      </c>
      <c r="T32" s="306">
        <f>D32/($D$17)</f>
        <v>0.3888888888888889</v>
      </c>
      <c r="U32" s="306">
        <f>K32/($M$17+$C$27+$K$38+$K$47)</f>
        <v>1.7621145374449341E-2</v>
      </c>
      <c r="W32" s="294">
        <f>(F32*0.1)+(H32*6)+(L32*0.1)+(N32*6)</f>
        <v>150.60000000000002</v>
      </c>
      <c r="X32" s="294">
        <f>(E32*1)+(F32*0.1)+(H32*6)+(L32*0.1)+(N32*6)</f>
        <v>250.60000000000002</v>
      </c>
      <c r="Y32" s="296"/>
      <c r="Z32" s="296"/>
      <c r="AC32" s="293" t="s">
        <v>71</v>
      </c>
      <c r="AD32" s="293"/>
      <c r="AE32" s="291">
        <f>AG32/AF32</f>
        <v>0.60747663551401865</v>
      </c>
      <c r="AF32" s="294">
        <v>107</v>
      </c>
      <c r="AG32" s="294">
        <v>65</v>
      </c>
      <c r="AH32" s="294">
        <v>710</v>
      </c>
      <c r="AI32" s="294">
        <f t="shared" ref="AI32:AI36" si="30">AH32/AG32</f>
        <v>10.923076923076923</v>
      </c>
      <c r="AJ32" s="294">
        <v>6</v>
      </c>
      <c r="AK32" s="291">
        <f>AJ32/AG32</f>
        <v>9.2307692307692313E-2</v>
      </c>
      <c r="AM32" s="294">
        <v>0</v>
      </c>
      <c r="AN32" s="294">
        <v>0</v>
      </c>
      <c r="AO32" s="305" t="e">
        <f t="shared" ref="AO32:AO37" si="31">AN32/AM32</f>
        <v>#DIV/0!</v>
      </c>
      <c r="AP32" s="294">
        <v>0</v>
      </c>
      <c r="AQ32" s="291" t="e">
        <f>AP32/AM32</f>
        <v>#DIV/0!</v>
      </c>
      <c r="AU32" s="306" t="e">
        <f>(#REF!+AJ32)/(#REF!+AJ35)</f>
        <v>#REF!</v>
      </c>
      <c r="AV32" s="306" t="e">
        <f>#REF!/(AJ32+#REF!)</f>
        <v>#REF!</v>
      </c>
      <c r="AW32" s="306" t="e">
        <f>AJ32/(#REF!+AJ32)</f>
        <v>#REF!</v>
      </c>
      <c r="AY32" s="294">
        <f>(AH32*0.1)+(AJ32*6)+(AN32*0.1)+(AP32*6)</f>
        <v>107</v>
      </c>
      <c r="AZ32" s="294">
        <f>(AG32*1)+(AH32*0.1)+(AJ32*6)+(AN32*0.1)+(AP32*6)</f>
        <v>172</v>
      </c>
    </row>
    <row r="33" spans="1:52" x14ac:dyDescent="0.15">
      <c r="A33" s="293" t="s">
        <v>2197</v>
      </c>
      <c r="B33" s="294">
        <v>12</v>
      </c>
      <c r="C33" s="291">
        <f t="shared" ref="C33:C37" si="32">E33/D33</f>
        <v>0.671875</v>
      </c>
      <c r="D33" s="294">
        <v>64</v>
      </c>
      <c r="E33" s="294">
        <v>43</v>
      </c>
      <c r="F33" s="294">
        <v>536</v>
      </c>
      <c r="G33" s="294">
        <f t="shared" si="28"/>
        <v>12.465116279069768</v>
      </c>
      <c r="H33" s="294">
        <v>3</v>
      </c>
      <c r="I33" s="291">
        <f t="shared" ref="I33:I37" si="33">H33/E33</f>
        <v>6.9767441860465115E-2</v>
      </c>
      <c r="K33" s="294"/>
      <c r="L33" s="294"/>
      <c r="M33" s="305" t="e">
        <f t="shared" si="29"/>
        <v>#DIV/0!</v>
      </c>
      <c r="N33" s="294">
        <v>0</v>
      </c>
      <c r="O33" s="291" t="e">
        <f t="shared" ref="O33:O37" si="34">N33/K33</f>
        <v>#DIV/0!</v>
      </c>
      <c r="R33" s="293" t="s">
        <v>2198</v>
      </c>
      <c r="S33" s="306">
        <f t="shared" ref="S33:S37" si="35">(D33+K33)/($C$27+$K$27+$M$17+$D$47+$K$47)</f>
        <v>0.10094637223974763</v>
      </c>
      <c r="T33" s="306">
        <f t="shared" ref="T33:T37" si="36">D33/($D$17)</f>
        <v>0.16161616161616163</v>
      </c>
      <c r="U33" s="306">
        <f t="shared" ref="U33:U37" si="37">K33/($M$17+$C$27+$K$38+$K$47)</f>
        <v>0</v>
      </c>
      <c r="W33" s="294">
        <f t="shared" ref="W33:W37" si="38">(F33*0.1)+(H33*6)+(L33*0.1)+(N33*6)</f>
        <v>71.599999999999994</v>
      </c>
      <c r="X33" s="294">
        <f t="shared" ref="X33:X37" si="39">(E33*1)+(F33*0.1)+(H33*6)+(L33*0.1)+(N33*6)</f>
        <v>114.6</v>
      </c>
      <c r="Y33" s="296"/>
      <c r="Z33" s="296"/>
      <c r="AC33" s="293" t="s">
        <v>27</v>
      </c>
      <c r="AD33" s="293"/>
      <c r="AE33" s="291">
        <f t="shared" ref="AE33:AE37" si="40">AG33/AF33</f>
        <v>0.6333333333333333</v>
      </c>
      <c r="AF33" s="294">
        <v>120</v>
      </c>
      <c r="AG33" s="294">
        <v>76</v>
      </c>
      <c r="AH33" s="294">
        <v>892</v>
      </c>
      <c r="AI33" s="294">
        <f t="shared" si="30"/>
        <v>11.736842105263158</v>
      </c>
      <c r="AJ33" s="294">
        <v>5</v>
      </c>
      <c r="AK33" s="291">
        <f t="shared" ref="AK33:AK37" si="41">AJ33/AG33</f>
        <v>6.5789473684210523E-2</v>
      </c>
      <c r="AM33" s="294">
        <v>12</v>
      </c>
      <c r="AN33" s="294">
        <v>108</v>
      </c>
      <c r="AO33" s="305">
        <f t="shared" si="31"/>
        <v>9</v>
      </c>
      <c r="AP33" s="294">
        <v>0</v>
      </c>
      <c r="AQ33" s="291">
        <f t="shared" ref="AQ33:AQ37" si="42">AP33/AM33</f>
        <v>0</v>
      </c>
      <c r="AU33" s="306" t="e">
        <f>(#REF!+AJ33)/(#REF!+AJ36)</f>
        <v>#REF!</v>
      </c>
      <c r="AV33" s="306" t="e">
        <f>#REF!/(AJ33+#REF!)</f>
        <v>#REF!</v>
      </c>
      <c r="AW33" s="306" t="e">
        <f>AJ33/(#REF!+AJ33)</f>
        <v>#REF!</v>
      </c>
      <c r="AY33" s="294">
        <f>(AH33*0.1)+(AJ33*6)+(AN33*0.1)+(AP33*6)</f>
        <v>130</v>
      </c>
      <c r="AZ33" s="294">
        <f>(AG33*1)+(AH33*0.1)+(AJ33*6)+(AN33*0.1)+(AP33*6)</f>
        <v>206</v>
      </c>
    </row>
    <row r="34" spans="1:52" x14ac:dyDescent="0.15">
      <c r="A34" s="293" t="s">
        <v>848</v>
      </c>
      <c r="B34" s="294">
        <v>14</v>
      </c>
      <c r="C34" s="291">
        <f t="shared" si="32"/>
        <v>0.7</v>
      </c>
      <c r="D34" s="294">
        <v>50</v>
      </c>
      <c r="E34" s="294">
        <v>35</v>
      </c>
      <c r="F34" s="294">
        <v>450</v>
      </c>
      <c r="G34" s="294">
        <f t="shared" si="28"/>
        <v>12.857142857142858</v>
      </c>
      <c r="H34" s="294">
        <v>3</v>
      </c>
      <c r="I34" s="291">
        <f t="shared" si="33"/>
        <v>8.5714285714285715E-2</v>
      </c>
      <c r="K34" s="294"/>
      <c r="L34" s="294"/>
      <c r="M34" s="305" t="e">
        <f t="shared" si="29"/>
        <v>#DIV/0!</v>
      </c>
      <c r="N34" s="294">
        <v>0</v>
      </c>
      <c r="O34" s="291" t="e">
        <f t="shared" si="34"/>
        <v>#DIV/0!</v>
      </c>
      <c r="R34" s="293" t="s">
        <v>532</v>
      </c>
      <c r="S34" s="306">
        <f t="shared" si="35"/>
        <v>7.8864353312302835E-2</v>
      </c>
      <c r="T34" s="306">
        <f t="shared" si="36"/>
        <v>0.12626262626262627</v>
      </c>
      <c r="U34" s="306">
        <f t="shared" si="37"/>
        <v>0</v>
      </c>
      <c r="W34" s="294">
        <f t="shared" si="38"/>
        <v>63</v>
      </c>
      <c r="X34" s="294">
        <f t="shared" si="39"/>
        <v>98</v>
      </c>
      <c r="Y34" s="296"/>
      <c r="Z34" s="296"/>
      <c r="AC34" s="293" t="s">
        <v>28</v>
      </c>
      <c r="AD34" s="293"/>
      <c r="AE34" s="291">
        <f t="shared" si="40"/>
        <v>0.55000000000000004</v>
      </c>
      <c r="AF34" s="294">
        <v>40</v>
      </c>
      <c r="AG34" s="294">
        <v>22</v>
      </c>
      <c r="AH34" s="294">
        <v>325</v>
      </c>
      <c r="AI34" s="294">
        <f t="shared" si="30"/>
        <v>14.772727272727273</v>
      </c>
      <c r="AJ34" s="294">
        <v>2</v>
      </c>
      <c r="AK34" s="291">
        <f t="shared" si="41"/>
        <v>9.0909090909090912E-2</v>
      </c>
      <c r="AM34" s="294">
        <v>5</v>
      </c>
      <c r="AN34" s="294">
        <v>20</v>
      </c>
      <c r="AO34" s="305">
        <f t="shared" si="31"/>
        <v>4</v>
      </c>
      <c r="AP34" s="294">
        <v>0</v>
      </c>
      <c r="AQ34" s="291">
        <f t="shared" si="42"/>
        <v>0</v>
      </c>
      <c r="AU34" s="306" t="e">
        <f>(#REF!+AJ34)/(#REF!+AJ37)</f>
        <v>#REF!</v>
      </c>
      <c r="AV34" s="306" t="e">
        <f>#REF!/(AJ34+#REF!)</f>
        <v>#REF!</v>
      </c>
      <c r="AW34" s="306" t="e">
        <f>AJ34/(#REF!+AJ34)</f>
        <v>#REF!</v>
      </c>
      <c r="AY34" s="294">
        <f>(AH34*0.1)+(AJ34*6)+(AN34*0.1)+(AP34*6)</f>
        <v>46.5</v>
      </c>
      <c r="AZ34" s="294">
        <f>(AG34*1)+(AH34*0.1)+(AJ34*6)+(AN34*0.1)+(AP34*6)</f>
        <v>68.5</v>
      </c>
    </row>
    <row r="35" spans="1:52" x14ac:dyDescent="0.15">
      <c r="A35" s="293" t="s">
        <v>849</v>
      </c>
      <c r="B35" s="294">
        <v>16</v>
      </c>
      <c r="C35" s="291">
        <f t="shared" si="32"/>
        <v>0.82857142857142863</v>
      </c>
      <c r="D35" s="294">
        <v>35</v>
      </c>
      <c r="E35" s="294">
        <v>29</v>
      </c>
      <c r="F35" s="294">
        <v>340</v>
      </c>
      <c r="G35" s="294">
        <f t="shared" si="28"/>
        <v>11.724137931034482</v>
      </c>
      <c r="H35" s="294">
        <v>0</v>
      </c>
      <c r="I35" s="291">
        <f t="shared" si="33"/>
        <v>0</v>
      </c>
      <c r="K35" s="294"/>
      <c r="L35" s="294"/>
      <c r="M35" s="305" t="e">
        <f t="shared" si="29"/>
        <v>#DIV/0!</v>
      </c>
      <c r="N35" s="294">
        <v>0</v>
      </c>
      <c r="O35" s="291" t="e">
        <f t="shared" si="34"/>
        <v>#DIV/0!</v>
      </c>
      <c r="R35" s="293" t="s">
        <v>179</v>
      </c>
      <c r="S35" s="306">
        <f t="shared" si="35"/>
        <v>5.5205047318611984E-2</v>
      </c>
      <c r="T35" s="306">
        <f t="shared" si="36"/>
        <v>8.8383838383838384E-2</v>
      </c>
      <c r="U35" s="306">
        <f t="shared" si="37"/>
        <v>0</v>
      </c>
      <c r="W35" s="294">
        <f t="shared" si="38"/>
        <v>34</v>
      </c>
      <c r="X35" s="294">
        <f t="shared" si="39"/>
        <v>63</v>
      </c>
      <c r="Y35" s="296"/>
      <c r="Z35" s="296"/>
      <c r="AC35" s="293" t="s">
        <v>29</v>
      </c>
      <c r="AD35" s="293"/>
      <c r="AE35" s="291">
        <f t="shared" si="40"/>
        <v>0.66206896551724137</v>
      </c>
      <c r="AF35" s="294">
        <v>145</v>
      </c>
      <c r="AG35" s="294">
        <v>96</v>
      </c>
      <c r="AH35" s="294">
        <v>1098</v>
      </c>
      <c r="AI35" s="294">
        <f t="shared" si="30"/>
        <v>11.4375</v>
      </c>
      <c r="AJ35" s="294">
        <v>7</v>
      </c>
      <c r="AK35" s="291">
        <f t="shared" si="41"/>
        <v>7.2916666666666671E-2</v>
      </c>
      <c r="AM35" s="294">
        <v>0</v>
      </c>
      <c r="AN35" s="294">
        <v>0</v>
      </c>
      <c r="AO35" s="305" t="e">
        <f t="shared" si="31"/>
        <v>#DIV/0!</v>
      </c>
      <c r="AP35" s="294">
        <v>0</v>
      </c>
      <c r="AQ35" s="291" t="e">
        <f t="shared" si="42"/>
        <v>#DIV/0!</v>
      </c>
      <c r="AU35" s="306" t="e">
        <f>(#REF!+AJ35)/(#REF!+AJ38)</f>
        <v>#REF!</v>
      </c>
      <c r="AV35" s="306" t="e">
        <f>#REF!/(AJ35+#REF!)</f>
        <v>#REF!</v>
      </c>
      <c r="AW35" s="306" t="e">
        <f>AJ35/(#REF!+AJ35)</f>
        <v>#REF!</v>
      </c>
      <c r="AY35" s="294">
        <f>(AH35*0.1)+(AJ35*6)+(AN35*0.1)+(AP35*6)</f>
        <v>151.80000000000001</v>
      </c>
      <c r="AZ35" s="294">
        <f>(AG35*1)+(AH35*0.1)+(AJ35*6)+(AN35*0.1)+(AP35*6)</f>
        <v>247.8</v>
      </c>
    </row>
    <row r="36" spans="1:52" x14ac:dyDescent="0.15">
      <c r="A36" s="293" t="s">
        <v>850</v>
      </c>
      <c r="B36" s="294" t="s">
        <v>2196</v>
      </c>
      <c r="C36" s="291">
        <f t="shared" si="32"/>
        <v>0.6166666666666667</v>
      </c>
      <c r="D36" s="294">
        <v>60</v>
      </c>
      <c r="E36" s="294">
        <v>37</v>
      </c>
      <c r="F36" s="294">
        <v>570</v>
      </c>
      <c r="G36" s="294">
        <f t="shared" si="28"/>
        <v>15.405405405405405</v>
      </c>
      <c r="H36" s="294">
        <v>4</v>
      </c>
      <c r="I36" s="291">
        <f t="shared" si="33"/>
        <v>0.10810810810810811</v>
      </c>
      <c r="K36" s="294"/>
      <c r="L36" s="294"/>
      <c r="M36" s="305" t="e">
        <f t="shared" si="29"/>
        <v>#DIV/0!</v>
      </c>
      <c r="N36" s="294">
        <v>0</v>
      </c>
      <c r="O36" s="291" t="e">
        <f t="shared" si="34"/>
        <v>#DIV/0!</v>
      </c>
      <c r="R36" s="293" t="s">
        <v>533</v>
      </c>
      <c r="S36" s="306">
        <f t="shared" si="35"/>
        <v>9.4637223974763401E-2</v>
      </c>
      <c r="T36" s="306">
        <f t="shared" si="36"/>
        <v>0.15151515151515152</v>
      </c>
      <c r="U36" s="306">
        <f t="shared" si="37"/>
        <v>0</v>
      </c>
      <c r="W36" s="294">
        <f t="shared" si="38"/>
        <v>81</v>
      </c>
      <c r="X36" s="294">
        <f t="shared" si="39"/>
        <v>118</v>
      </c>
      <c r="Y36" s="296"/>
      <c r="Z36" s="296"/>
      <c r="AC36" s="293" t="s">
        <v>30</v>
      </c>
      <c r="AD36" s="293"/>
      <c r="AE36" s="291">
        <f t="shared" si="40"/>
        <v>0.6</v>
      </c>
      <c r="AF36" s="294">
        <v>10</v>
      </c>
      <c r="AG36" s="294">
        <v>6</v>
      </c>
      <c r="AH36" s="294">
        <v>100</v>
      </c>
      <c r="AI36" s="294">
        <f t="shared" si="30"/>
        <v>16.666666666666668</v>
      </c>
      <c r="AJ36" s="294">
        <v>0</v>
      </c>
      <c r="AK36" s="291">
        <f t="shared" si="41"/>
        <v>0</v>
      </c>
      <c r="AM36" s="294">
        <v>0</v>
      </c>
      <c r="AN36" s="294">
        <v>0</v>
      </c>
      <c r="AO36" s="305" t="e">
        <f t="shared" si="31"/>
        <v>#DIV/0!</v>
      </c>
      <c r="AP36" s="294">
        <v>0</v>
      </c>
      <c r="AQ36" s="291" t="e">
        <f t="shared" si="42"/>
        <v>#DIV/0!</v>
      </c>
      <c r="AU36" s="306" t="e">
        <f>(#REF!+AJ36)/(#REF!+AI41)</f>
        <v>#REF!</v>
      </c>
      <c r="AV36" s="306" t="e">
        <f>#REF!/(AJ36+#REF!)</f>
        <v>#REF!</v>
      </c>
      <c r="AW36" s="306" t="e">
        <f>AJ36/(#REF!+AJ36)</f>
        <v>#REF!</v>
      </c>
      <c r="AY36" s="294">
        <f>(AH36*0.1)+(AJ36*6)+(AN36*0.1)+(AP36*6)</f>
        <v>10</v>
      </c>
      <c r="AZ36" s="294">
        <f>(AG36*1)+(AH36*0.1)+(AJ36*6)+(AN36*0.1)+(AP36*6)</f>
        <v>16</v>
      </c>
    </row>
    <row r="37" spans="1:52" x14ac:dyDescent="0.15">
      <c r="A37" s="308" t="s">
        <v>2468</v>
      </c>
      <c r="B37" s="294">
        <v>12</v>
      </c>
      <c r="C37" s="291">
        <f t="shared" si="32"/>
        <v>0.55555555555555558</v>
      </c>
      <c r="D37" s="294">
        <v>18</v>
      </c>
      <c r="E37" s="294">
        <v>10</v>
      </c>
      <c r="F37" s="294">
        <v>126</v>
      </c>
      <c r="G37" s="294">
        <f t="shared" si="28"/>
        <v>12.6</v>
      </c>
      <c r="H37" s="294">
        <v>0</v>
      </c>
      <c r="I37" s="291">
        <f t="shared" si="33"/>
        <v>0</v>
      </c>
      <c r="K37" s="294"/>
      <c r="L37" s="294"/>
      <c r="M37" s="305" t="e">
        <f t="shared" si="29"/>
        <v>#DIV/0!</v>
      </c>
      <c r="N37" s="294">
        <v>0</v>
      </c>
      <c r="O37" s="291" t="e">
        <f t="shared" si="34"/>
        <v>#DIV/0!</v>
      </c>
      <c r="R37" s="293" t="s">
        <v>2469</v>
      </c>
      <c r="S37" s="306">
        <f t="shared" si="35"/>
        <v>2.8391167192429023E-2</v>
      </c>
      <c r="T37" s="306">
        <f t="shared" si="36"/>
        <v>4.5454545454545456E-2</v>
      </c>
      <c r="U37" s="306">
        <f t="shared" si="37"/>
        <v>0</v>
      </c>
      <c r="W37" s="294">
        <f t="shared" si="38"/>
        <v>12.600000000000001</v>
      </c>
      <c r="X37" s="294">
        <f t="shared" si="39"/>
        <v>22.6</v>
      </c>
      <c r="Y37" s="296"/>
      <c r="Z37" s="296"/>
      <c r="AC37" s="293" t="s">
        <v>72</v>
      </c>
      <c r="AD37" s="293"/>
      <c r="AE37" s="291" t="e">
        <f t="shared" si="40"/>
        <v>#DIV/0!</v>
      </c>
      <c r="AF37" s="294"/>
      <c r="AG37" s="294"/>
      <c r="AH37" s="294"/>
      <c r="AI37" s="294"/>
      <c r="AJ37" s="294"/>
      <c r="AK37" s="291" t="e">
        <f t="shared" si="41"/>
        <v>#DIV/0!</v>
      </c>
      <c r="AM37" s="294"/>
      <c r="AN37" s="294"/>
      <c r="AO37" s="305" t="e">
        <f t="shared" si="31"/>
        <v>#DIV/0!</v>
      </c>
      <c r="AP37" s="294"/>
      <c r="AQ37" s="291" t="e">
        <f t="shared" si="42"/>
        <v>#DIV/0!</v>
      </c>
      <c r="AU37" s="306" t="e">
        <f>(#REF!+AJ37)/(#REF!+AJ42)</f>
        <v>#REF!</v>
      </c>
      <c r="AV37" s="306" t="e">
        <f>#REF!/(AJ37+#REF!)</f>
        <v>#REF!</v>
      </c>
      <c r="AW37" s="306" t="e">
        <f>AJ37/(#REF!+AJ37)</f>
        <v>#REF!</v>
      </c>
      <c r="AY37" s="294"/>
      <c r="AZ37" s="294"/>
    </row>
    <row r="38" spans="1:52" x14ac:dyDescent="0.15">
      <c r="A38" s="292" t="s">
        <v>44</v>
      </c>
      <c r="B38" s="292"/>
      <c r="C38" s="288"/>
      <c r="D38" s="292">
        <f>SUM(D32:D37)</f>
        <v>381</v>
      </c>
      <c r="E38" s="292">
        <f t="shared" ref="E38:H38" si="43">SUM(E32:E37)</f>
        <v>254</v>
      </c>
      <c r="F38" s="292">
        <f t="shared" si="43"/>
        <v>3143</v>
      </c>
      <c r="G38" s="292"/>
      <c r="H38" s="292">
        <f t="shared" si="43"/>
        <v>15</v>
      </c>
      <c r="I38" s="292"/>
      <c r="J38" s="292"/>
      <c r="K38" s="292">
        <f>SUM(K32:K37)</f>
        <v>8</v>
      </c>
      <c r="L38" s="292">
        <f t="shared" ref="L38:N38" si="44">SUM(L32:L37)</f>
        <v>85</v>
      </c>
      <c r="M38" s="292"/>
      <c r="N38" s="292">
        <f t="shared" si="44"/>
        <v>0</v>
      </c>
      <c r="O38" s="292"/>
      <c r="AC38" s="292" t="s">
        <v>44</v>
      </c>
      <c r="AD38" s="292"/>
      <c r="AE38" s="288"/>
      <c r="AF38" s="292">
        <f>SUM(AF32:AF37)</f>
        <v>422</v>
      </c>
      <c r="AG38" s="292">
        <f t="shared" ref="AG38:AH38" si="45">SUM(AG32:AG37)</f>
        <v>265</v>
      </c>
      <c r="AH38" s="292">
        <f t="shared" si="45"/>
        <v>3125</v>
      </c>
      <c r="AI38" s="292"/>
      <c r="AJ38" s="292">
        <f t="shared" ref="AJ38" si="46">SUM(AJ32:AJ37)</f>
        <v>20</v>
      </c>
      <c r="AK38" s="292"/>
      <c r="AL38" s="292"/>
      <c r="AM38" s="292">
        <f>SUM(AM32:AM37)</f>
        <v>17</v>
      </c>
      <c r="AN38" s="292">
        <f t="shared" ref="AN38" si="47">SUM(AN32:AN37)</f>
        <v>128</v>
      </c>
      <c r="AO38" s="292"/>
      <c r="AP38" s="292">
        <f t="shared" ref="AP38" si="48">SUM(AP32:AP37)</f>
        <v>0</v>
      </c>
      <c r="AQ38" s="292"/>
    </row>
    <row r="39" spans="1:52" x14ac:dyDescent="0.15">
      <c r="A39" s="292"/>
      <c r="C39" s="296"/>
      <c r="D39" s="296"/>
      <c r="E39" s="296"/>
      <c r="F39" s="296"/>
      <c r="G39" s="296"/>
      <c r="H39" s="296"/>
      <c r="I39" s="296"/>
      <c r="J39" s="296"/>
      <c r="K39" s="296"/>
      <c r="L39" s="296"/>
      <c r="AC39" s="292"/>
      <c r="AE39" s="296"/>
      <c r="AF39" s="296"/>
      <c r="AG39" s="296"/>
      <c r="AH39" s="296"/>
      <c r="AI39" s="296"/>
      <c r="AJ39" s="296"/>
      <c r="AK39" s="296"/>
      <c r="AL39" s="296"/>
      <c r="AM39" s="296"/>
      <c r="AN39" s="296"/>
    </row>
    <row r="40" spans="1:52" x14ac:dyDescent="0.15">
      <c r="A40" s="292"/>
      <c r="C40" s="296"/>
      <c r="D40" s="296"/>
      <c r="E40" s="296"/>
      <c r="F40" s="296"/>
      <c r="G40" s="296"/>
      <c r="H40" s="296"/>
      <c r="I40" s="296"/>
      <c r="J40" s="296"/>
      <c r="K40" s="296"/>
      <c r="L40" s="296"/>
      <c r="AC40" s="292"/>
      <c r="AE40" s="296"/>
      <c r="AF40" s="296"/>
      <c r="AG40" s="296"/>
      <c r="AH40" s="296"/>
      <c r="AI40" s="296"/>
      <c r="AJ40" s="296"/>
      <c r="AK40" s="296"/>
      <c r="AL40" s="296"/>
      <c r="AM40" s="296"/>
      <c r="AN40" s="296"/>
    </row>
    <row r="41" spans="1:52" x14ac:dyDescent="0.15">
      <c r="A41" s="503" t="s">
        <v>52</v>
      </c>
      <c r="B41" s="503"/>
      <c r="C41" s="503"/>
      <c r="D41" s="503"/>
      <c r="E41" s="503"/>
      <c r="F41" s="503"/>
      <c r="G41" s="503"/>
      <c r="H41" s="296"/>
      <c r="I41" s="296"/>
      <c r="J41" s="503" t="s">
        <v>49</v>
      </c>
      <c r="K41" s="503"/>
      <c r="L41" s="503"/>
      <c r="M41" s="503"/>
      <c r="N41" s="503"/>
      <c r="R41" s="503" t="s">
        <v>50</v>
      </c>
      <c r="S41" s="503"/>
      <c r="T41" s="503"/>
      <c r="V41" s="503" t="s">
        <v>51</v>
      </c>
      <c r="W41" s="505"/>
      <c r="AC41" s="503" t="s">
        <v>52</v>
      </c>
      <c r="AD41" s="503"/>
      <c r="AE41" s="503"/>
      <c r="AF41" s="503"/>
      <c r="AG41" s="503"/>
      <c r="AH41" s="503"/>
      <c r="AI41" s="503"/>
      <c r="AJ41" s="296"/>
      <c r="AK41" s="296"/>
      <c r="AL41" s="503" t="s">
        <v>49</v>
      </c>
      <c r="AM41" s="503"/>
      <c r="AN41" s="503"/>
      <c r="AO41" s="503"/>
      <c r="AP41" s="503"/>
      <c r="AT41" s="503" t="s">
        <v>50</v>
      </c>
      <c r="AU41" s="503"/>
      <c r="AV41" s="503"/>
      <c r="AX41" s="503" t="s">
        <v>51</v>
      </c>
      <c r="AY41" s="505"/>
    </row>
    <row r="42" spans="1:52" x14ac:dyDescent="0.15">
      <c r="A42" s="292" t="s">
        <v>31</v>
      </c>
      <c r="B42" s="292" t="s">
        <v>66</v>
      </c>
      <c r="C42" s="292" t="s">
        <v>34</v>
      </c>
      <c r="D42" s="292" t="s">
        <v>17</v>
      </c>
      <c r="E42" s="292" t="s">
        <v>18</v>
      </c>
      <c r="F42" s="292" t="s">
        <v>19</v>
      </c>
      <c r="G42" s="292" t="s">
        <v>20</v>
      </c>
      <c r="H42" s="292" t="s">
        <v>6</v>
      </c>
      <c r="I42" s="292" t="s">
        <v>53</v>
      </c>
      <c r="K42" s="292" t="s">
        <v>10</v>
      </c>
      <c r="L42" s="292" t="s">
        <v>11</v>
      </c>
      <c r="M42" s="292" t="s">
        <v>12</v>
      </c>
      <c r="N42" s="292" t="s">
        <v>54</v>
      </c>
      <c r="O42" s="292" t="s">
        <v>7</v>
      </c>
      <c r="R42" s="292" t="s">
        <v>31</v>
      </c>
      <c r="S42" s="292" t="s">
        <v>47</v>
      </c>
      <c r="T42" s="292" t="s">
        <v>45</v>
      </c>
      <c r="U42" s="292" t="s">
        <v>46</v>
      </c>
      <c r="W42" s="292" t="s">
        <v>14</v>
      </c>
      <c r="X42" s="292" t="s">
        <v>21</v>
      </c>
      <c r="Y42" s="292"/>
      <c r="Z42" s="292"/>
      <c r="AC42" s="292" t="s">
        <v>31</v>
      </c>
      <c r="AD42" s="292" t="s">
        <v>66</v>
      </c>
      <c r="AE42" s="292" t="s">
        <v>34</v>
      </c>
      <c r="AF42" s="292" t="s">
        <v>17</v>
      </c>
      <c r="AG42" s="292" t="s">
        <v>18</v>
      </c>
      <c r="AH42" s="292" t="s">
        <v>19</v>
      </c>
      <c r="AI42" s="292" t="s">
        <v>20</v>
      </c>
      <c r="AJ42" s="292" t="s">
        <v>6</v>
      </c>
      <c r="AK42" s="292" t="s">
        <v>53</v>
      </c>
      <c r="AM42" s="292" t="s">
        <v>10</v>
      </c>
      <c r="AN42" s="292" t="s">
        <v>11</v>
      </c>
      <c r="AO42" s="292" t="s">
        <v>12</v>
      </c>
      <c r="AP42" s="292" t="s">
        <v>54</v>
      </c>
      <c r="AQ42" s="292" t="s">
        <v>7</v>
      </c>
      <c r="AU42" s="292" t="s">
        <v>47</v>
      </c>
      <c r="AV42" s="292" t="s">
        <v>45</v>
      </c>
      <c r="AW42" s="292" t="s">
        <v>46</v>
      </c>
      <c r="AY42" s="292" t="s">
        <v>14</v>
      </c>
      <c r="AZ42" s="292" t="s">
        <v>21</v>
      </c>
    </row>
    <row r="43" spans="1:52" x14ac:dyDescent="0.15">
      <c r="A43" s="293" t="s">
        <v>2472</v>
      </c>
      <c r="B43" s="294">
        <v>17</v>
      </c>
      <c r="C43" s="291">
        <f>E43/D43</f>
        <v>0.6785714285714286</v>
      </c>
      <c r="D43" s="294">
        <v>84</v>
      </c>
      <c r="E43" s="294">
        <v>57</v>
      </c>
      <c r="F43" s="294">
        <v>629</v>
      </c>
      <c r="G43" s="294">
        <f>F43/E43</f>
        <v>11.035087719298245</v>
      </c>
      <c r="H43" s="294">
        <v>5</v>
      </c>
      <c r="I43" s="291">
        <f>H43/E43</f>
        <v>8.771929824561403E-2</v>
      </c>
      <c r="K43" s="294"/>
      <c r="L43" s="294"/>
      <c r="M43" s="294" t="e">
        <f>L43/K43</f>
        <v>#DIV/0!</v>
      </c>
      <c r="N43" s="294">
        <v>0</v>
      </c>
      <c r="O43" s="291" t="e">
        <f>N43/K43</f>
        <v>#DIV/0!</v>
      </c>
      <c r="R43" s="293" t="s">
        <v>2473</v>
      </c>
      <c r="S43" s="306">
        <f>(D43+K43)/($D$47+$K$47+$D$38+$K$38+$J$27+$C$27+$M$17)</f>
        <v>8.069164265129683E-2</v>
      </c>
      <c r="T43" s="306">
        <f>D43/($D$47+$D$38+$J$27)</f>
        <v>0.14310051107325383</v>
      </c>
      <c r="U43" s="306">
        <f>K43/($K$47+$K$38+$C$27+$M$17)</f>
        <v>0</v>
      </c>
      <c r="W43" s="294">
        <f>(F43*0.1)+(H43*6)+(L43*0.1)+(N43*6)</f>
        <v>92.9</v>
      </c>
      <c r="X43" s="294">
        <f>(E43*1)+(F43*0.1)+(H43*6)+(L43*0.1)+(N43*6)</f>
        <v>149.9</v>
      </c>
      <c r="Y43" s="296"/>
      <c r="Z43" s="296"/>
      <c r="AC43" s="293" t="s">
        <v>32</v>
      </c>
      <c r="AD43" s="293"/>
      <c r="AE43" s="291">
        <f>AG43/AF43</f>
        <v>0.5625</v>
      </c>
      <c r="AF43" s="294">
        <v>16</v>
      </c>
      <c r="AG43" s="294">
        <v>9</v>
      </c>
      <c r="AH43" s="294">
        <v>108</v>
      </c>
      <c r="AI43" s="294">
        <f>AH43/AG43</f>
        <v>12</v>
      </c>
      <c r="AJ43" s="294">
        <v>1</v>
      </c>
      <c r="AK43" s="291">
        <f>AJ43/AG43</f>
        <v>0.1111111111111111</v>
      </c>
      <c r="AM43" s="294">
        <v>0</v>
      </c>
      <c r="AN43" s="294">
        <v>0</v>
      </c>
      <c r="AO43" s="294">
        <v>0</v>
      </c>
      <c r="AP43" s="294">
        <v>0</v>
      </c>
      <c r="AQ43" s="291" t="e">
        <f>AP43/AM43</f>
        <v>#DIV/0!</v>
      </c>
      <c r="AU43" s="306" t="e">
        <f>(#REF!+AJ43)/(#REF!+AJ46)</f>
        <v>#REF!</v>
      </c>
      <c r="AV43" s="306" t="e">
        <f>#REF!/(AJ43+#REF!)</f>
        <v>#REF!</v>
      </c>
      <c r="AW43" s="306" t="e">
        <f>AJ43/(#REF!+AJ43)</f>
        <v>#REF!</v>
      </c>
      <c r="AY43" s="294">
        <f>(AH43*0.1)+(AJ43*6)+(AN43*0.1)+(AP43*6)</f>
        <v>16.8</v>
      </c>
      <c r="AZ43" s="294">
        <f>(AG43*1)+(AH43*0.1)+(AJ43*6)+(AN43*0.1)+(AP43*6)</f>
        <v>25.8</v>
      </c>
    </row>
    <row r="44" spans="1:52" x14ac:dyDescent="0.15">
      <c r="A44" s="293" t="s">
        <v>851</v>
      </c>
      <c r="B44" s="294">
        <v>15</v>
      </c>
      <c r="C44" s="291">
        <f t="shared" ref="C44:C46" si="49">E44/D44</f>
        <v>0.6071428571428571</v>
      </c>
      <c r="D44" s="294">
        <v>28</v>
      </c>
      <c r="E44" s="294">
        <v>17</v>
      </c>
      <c r="F44" s="294">
        <v>182</v>
      </c>
      <c r="G44" s="294">
        <f>F44/E44</f>
        <v>10.705882352941176</v>
      </c>
      <c r="H44" s="294">
        <v>3</v>
      </c>
      <c r="I44" s="291">
        <f t="shared" ref="I44:I46" si="50">H44/E44</f>
        <v>0.17647058823529413</v>
      </c>
      <c r="K44" s="294"/>
      <c r="L44" s="294"/>
      <c r="M44" s="294" t="e">
        <f t="shared" ref="M44:M46" si="51">L44/K44</f>
        <v>#DIV/0!</v>
      </c>
      <c r="N44" s="294">
        <v>0</v>
      </c>
      <c r="O44" s="291" t="e">
        <f t="shared" ref="O44:O46" si="52">N44/K44</f>
        <v>#DIV/0!</v>
      </c>
      <c r="R44" s="293" t="s">
        <v>534</v>
      </c>
      <c r="S44" s="306">
        <f t="shared" ref="S44:S46" si="53">(D44+K44)/($D$47+$K$47+$D$38+$K$38+$J$27+$C$27+$M$17)</f>
        <v>2.6897214217098942E-2</v>
      </c>
      <c r="T44" s="306">
        <f t="shared" ref="T44:T46" si="54">D44/($D$47+$D$38+$J$27)</f>
        <v>4.770017035775128E-2</v>
      </c>
      <c r="U44" s="306">
        <f t="shared" ref="U44:U46" si="55">K44/($K$47+$K$38+$C$27+$M$17)</f>
        <v>0</v>
      </c>
      <c r="W44" s="294">
        <f t="shared" ref="W44:W46" si="56">(F44*0.1)+(H44*6)+(L44*0.1)+(N44*6)</f>
        <v>36.200000000000003</v>
      </c>
      <c r="X44" s="294">
        <f t="shared" ref="X44:X46" si="57">(E44*1)+(F44*0.1)+(H44*6)+(L44*0.1)+(N44*6)</f>
        <v>53.2</v>
      </c>
      <c r="Y44" s="296"/>
      <c r="Z44" s="296"/>
      <c r="AC44" s="293" t="s">
        <v>73</v>
      </c>
      <c r="AD44" s="293"/>
      <c r="AE44" s="291">
        <f t="shared" ref="AE44:AE46" si="58">AG44/AF44</f>
        <v>0.74285714285714288</v>
      </c>
      <c r="AF44" s="294">
        <v>35</v>
      </c>
      <c r="AG44" s="294">
        <v>26</v>
      </c>
      <c r="AH44" s="294">
        <v>283</v>
      </c>
      <c r="AI44" s="294">
        <f>AH44/AG44</f>
        <v>10.884615384615385</v>
      </c>
      <c r="AJ44" s="294">
        <v>2</v>
      </c>
      <c r="AK44" s="291">
        <f t="shared" ref="AK44:AK46" si="59">AJ44/AG44</f>
        <v>7.6923076923076927E-2</v>
      </c>
      <c r="AM44" s="294">
        <v>0</v>
      </c>
      <c r="AN44" s="294">
        <v>0</v>
      </c>
      <c r="AO44" s="294">
        <v>0</v>
      </c>
      <c r="AP44" s="294">
        <v>0</v>
      </c>
      <c r="AQ44" s="291" t="e">
        <f t="shared" ref="AQ44:AQ46" si="60">AP44/AM44</f>
        <v>#DIV/0!</v>
      </c>
      <c r="AU44" s="306" t="e">
        <f>(#REF!+AJ44)/(#REF!+AJ47)</f>
        <v>#REF!</v>
      </c>
      <c r="AV44" s="306" t="e">
        <f>#REF!/(AJ44+#REF!)</f>
        <v>#REF!</v>
      </c>
      <c r="AW44" s="306" t="e">
        <f>AJ44/(#REF!+AJ44)</f>
        <v>#REF!</v>
      </c>
      <c r="AY44" s="294">
        <f>(AH44*0.1)+(AJ44*6)+(AN44*0.1)+(AP44*6)</f>
        <v>40.299999999999997</v>
      </c>
      <c r="AZ44" s="294">
        <f>(AG44*1)+(AH44*0.1)+(AJ44*6)+(AN44*0.1)+(AP44*6)</f>
        <v>66.3</v>
      </c>
    </row>
    <row r="45" spans="1:52" x14ac:dyDescent="0.15">
      <c r="A45" s="293" t="s">
        <v>1397</v>
      </c>
      <c r="B45" s="294">
        <v>10</v>
      </c>
      <c r="C45" s="291">
        <f t="shared" si="49"/>
        <v>0.46666666666666667</v>
      </c>
      <c r="D45" s="294">
        <v>15</v>
      </c>
      <c r="E45" s="294">
        <v>7</v>
      </c>
      <c r="F45" s="294">
        <v>70</v>
      </c>
      <c r="G45" s="294">
        <f>F45/E45</f>
        <v>10</v>
      </c>
      <c r="H45" s="294">
        <v>0</v>
      </c>
      <c r="I45" s="291">
        <f t="shared" si="50"/>
        <v>0</v>
      </c>
      <c r="K45" s="294"/>
      <c r="L45" s="294"/>
      <c r="M45" s="294" t="e">
        <f t="shared" si="51"/>
        <v>#DIV/0!</v>
      </c>
      <c r="N45" s="294">
        <v>0</v>
      </c>
      <c r="O45" s="291" t="e">
        <f t="shared" si="52"/>
        <v>#DIV/0!</v>
      </c>
      <c r="R45" s="293" t="s">
        <v>1073</v>
      </c>
      <c r="S45" s="306">
        <f t="shared" si="53"/>
        <v>1.4409221902017291E-2</v>
      </c>
      <c r="T45" s="306">
        <f t="shared" si="54"/>
        <v>2.5553662691652469E-2</v>
      </c>
      <c r="U45" s="306">
        <f t="shared" si="55"/>
        <v>0</v>
      </c>
      <c r="W45" s="294">
        <f t="shared" si="56"/>
        <v>7</v>
      </c>
      <c r="X45" s="294">
        <f t="shared" si="57"/>
        <v>14</v>
      </c>
      <c r="Y45" s="296"/>
      <c r="Z45" s="296"/>
      <c r="AC45" s="293" t="s">
        <v>74</v>
      </c>
      <c r="AD45" s="293"/>
      <c r="AE45" s="291">
        <f t="shared" si="58"/>
        <v>0.5</v>
      </c>
      <c r="AF45" s="294">
        <v>12</v>
      </c>
      <c r="AG45" s="294">
        <v>6</v>
      </c>
      <c r="AH45" s="294">
        <v>65</v>
      </c>
      <c r="AI45" s="294">
        <f>AH45/AG45</f>
        <v>10.833333333333334</v>
      </c>
      <c r="AJ45" s="294">
        <v>0</v>
      </c>
      <c r="AK45" s="291">
        <f t="shared" si="59"/>
        <v>0</v>
      </c>
      <c r="AM45" s="294">
        <v>0</v>
      </c>
      <c r="AN45" s="294">
        <v>0</v>
      </c>
      <c r="AO45" s="294">
        <v>0</v>
      </c>
      <c r="AP45" s="294">
        <v>0</v>
      </c>
      <c r="AQ45" s="291" t="e">
        <f t="shared" si="60"/>
        <v>#DIV/0!</v>
      </c>
      <c r="AU45" s="306" t="e">
        <f>(#REF!+AJ45)/(#REF!+AI49)</f>
        <v>#REF!</v>
      </c>
      <c r="AV45" s="306" t="e">
        <f>#REF!/(AJ45+#REF!)</f>
        <v>#REF!</v>
      </c>
      <c r="AW45" s="306" t="e">
        <f>AJ45/(#REF!+AJ45)</f>
        <v>#REF!</v>
      </c>
      <c r="AY45" s="294">
        <f>(AH45*0.1)+(AJ45*6)+(AN45*0.1)+(AP45*6)</f>
        <v>6.5</v>
      </c>
      <c r="AZ45" s="294">
        <f>(AG45*1)+(AH45*0.1)+(AJ45*6)+(AN45*0.1)+(AP45*6)</f>
        <v>12.5</v>
      </c>
    </row>
    <row r="46" spans="1:52" x14ac:dyDescent="0.15">
      <c r="A46" s="293" t="s">
        <v>1662</v>
      </c>
      <c r="B46" s="294">
        <v>10</v>
      </c>
      <c r="C46" s="291">
        <f t="shared" si="49"/>
        <v>1</v>
      </c>
      <c r="D46" s="294">
        <v>7</v>
      </c>
      <c r="E46" s="294">
        <v>7</v>
      </c>
      <c r="F46" s="294">
        <v>70</v>
      </c>
      <c r="G46" s="294">
        <f>F46/E46</f>
        <v>10</v>
      </c>
      <c r="H46" s="294">
        <v>1</v>
      </c>
      <c r="I46" s="291">
        <f t="shared" si="50"/>
        <v>0.14285714285714285</v>
      </c>
      <c r="K46" s="294"/>
      <c r="L46" s="294"/>
      <c r="M46" s="294" t="e">
        <f t="shared" si="51"/>
        <v>#DIV/0!</v>
      </c>
      <c r="N46" s="294">
        <v>0</v>
      </c>
      <c r="O46" s="291" t="e">
        <f t="shared" si="52"/>
        <v>#DIV/0!</v>
      </c>
      <c r="R46" s="293" t="s">
        <v>973</v>
      </c>
      <c r="S46" s="306">
        <f t="shared" si="53"/>
        <v>6.7243035542747355E-3</v>
      </c>
      <c r="T46" s="306">
        <f t="shared" si="54"/>
        <v>1.192504258943782E-2</v>
      </c>
      <c r="U46" s="306">
        <f t="shared" si="55"/>
        <v>0</v>
      </c>
      <c r="W46" s="294">
        <f t="shared" si="56"/>
        <v>13</v>
      </c>
      <c r="X46" s="294">
        <f t="shared" si="57"/>
        <v>20</v>
      </c>
      <c r="Y46" s="296"/>
      <c r="Z46" s="296"/>
      <c r="AC46" s="293"/>
      <c r="AD46" s="293"/>
      <c r="AE46" s="291" t="e">
        <f t="shared" si="58"/>
        <v>#DIV/0!</v>
      </c>
      <c r="AF46" s="294"/>
      <c r="AG46" s="294"/>
      <c r="AH46" s="294"/>
      <c r="AI46" s="294" t="e">
        <f>AH46/AG46</f>
        <v>#DIV/0!</v>
      </c>
      <c r="AJ46" s="294"/>
      <c r="AK46" s="291" t="e">
        <f t="shared" si="59"/>
        <v>#DIV/0!</v>
      </c>
      <c r="AM46" s="294"/>
      <c r="AN46" s="294"/>
      <c r="AO46" s="294"/>
      <c r="AP46" s="294">
        <v>0</v>
      </c>
      <c r="AQ46" s="291" t="e">
        <f t="shared" si="60"/>
        <v>#DIV/0!</v>
      </c>
      <c r="AU46" s="306" t="e">
        <f>(#REF!+AJ46)/(#REF!+AI50)</f>
        <v>#REF!</v>
      </c>
      <c r="AV46" s="306" t="e">
        <f>#REF!/(AJ46+#REF!)</f>
        <v>#REF!</v>
      </c>
      <c r="AW46" s="306" t="e">
        <f>AJ46/(#REF!+AJ46)</f>
        <v>#REF!</v>
      </c>
      <c r="AY46" s="294">
        <f>(AH46*0.1)+(AJ46*6)+(AN46*0.1)+(AP46*6)</f>
        <v>0</v>
      </c>
      <c r="AZ46" s="294">
        <f>(AG46*1)+(AH46*0.1)+(AJ46*6)+(AN46*0.1)+(AP46*6)</f>
        <v>0</v>
      </c>
    </row>
    <row r="47" spans="1:52" x14ac:dyDescent="0.15">
      <c r="A47" s="292" t="s">
        <v>44</v>
      </c>
      <c r="B47" s="292"/>
      <c r="C47" s="288"/>
      <c r="D47" s="292">
        <f>SUM(D43:D46)</f>
        <v>134</v>
      </c>
      <c r="E47" s="292">
        <f t="shared" ref="E47:H47" si="61">SUM(E43:E46)</f>
        <v>88</v>
      </c>
      <c r="F47" s="292">
        <f t="shared" si="61"/>
        <v>951</v>
      </c>
      <c r="G47" s="292"/>
      <c r="H47" s="292">
        <f t="shared" si="61"/>
        <v>9</v>
      </c>
      <c r="I47" s="292"/>
      <c r="J47" s="292"/>
      <c r="K47" s="292">
        <f>SUM(K43:K46)</f>
        <v>0</v>
      </c>
      <c r="L47" s="292">
        <f t="shared" ref="L47:N47" si="62">SUM(L43:L46)</f>
        <v>0</v>
      </c>
      <c r="M47" s="292"/>
      <c r="N47" s="292">
        <f t="shared" si="62"/>
        <v>0</v>
      </c>
      <c r="O47" s="288"/>
      <c r="Q47" s="297"/>
      <c r="S47" s="297"/>
      <c r="U47" s="296"/>
      <c r="V47" s="296"/>
      <c r="AC47" s="292" t="s">
        <v>44</v>
      </c>
      <c r="AD47" s="292"/>
      <c r="AE47" s="288"/>
      <c r="AF47" s="292">
        <f>SUM(AF43:AF46)</f>
        <v>63</v>
      </c>
      <c r="AG47" s="292">
        <f t="shared" ref="AG47:AH47" si="63">SUM(AG43:AG46)</f>
        <v>41</v>
      </c>
      <c r="AH47" s="292">
        <f t="shared" si="63"/>
        <v>456</v>
      </c>
      <c r="AI47" s="292"/>
      <c r="AJ47" s="292">
        <f t="shared" ref="AJ47" si="64">SUM(AJ43:AJ46)</f>
        <v>3</v>
      </c>
      <c r="AK47" s="292"/>
      <c r="AL47" s="292"/>
      <c r="AM47" s="292">
        <f>SUM(AM43:AM46)</f>
        <v>0</v>
      </c>
      <c r="AN47" s="292">
        <f t="shared" ref="AN47" si="65">SUM(AN43:AN46)</f>
        <v>0</v>
      </c>
      <c r="AO47" s="292"/>
      <c r="AP47" s="292">
        <f t="shared" ref="AP47" si="66">SUM(AP43:AP46)</f>
        <v>0</v>
      </c>
      <c r="AQ47" s="288"/>
      <c r="AS47" s="297"/>
      <c r="AT47" s="297"/>
      <c r="AU47" s="297"/>
      <c r="AW47" s="296"/>
      <c r="AX47" s="296"/>
    </row>
    <row r="48" spans="1:52" x14ac:dyDescent="0.15">
      <c r="H48" s="301"/>
      <c r="I48" s="296"/>
      <c r="J48" s="296"/>
      <c r="P48" s="297"/>
      <c r="Q48" s="297"/>
      <c r="R48" s="297"/>
      <c r="T48" s="296"/>
      <c r="U48" s="296"/>
      <c r="AJ48" s="301"/>
      <c r="AK48" s="296"/>
      <c r="AL48" s="296"/>
      <c r="AR48" s="297"/>
      <c r="AS48" s="297"/>
      <c r="AT48" s="297"/>
      <c r="AV48" s="296"/>
      <c r="AW48" s="296"/>
    </row>
    <row r="49" spans="1:50" x14ac:dyDescent="0.15">
      <c r="H49" s="301"/>
      <c r="I49" s="296"/>
      <c r="J49" s="296"/>
      <c r="P49" s="297"/>
      <c r="Q49" s="297"/>
      <c r="R49" s="297"/>
      <c r="T49" s="296"/>
      <c r="U49" s="296"/>
      <c r="AJ49" s="301"/>
      <c r="AK49" s="296"/>
      <c r="AL49" s="296"/>
      <c r="AR49" s="297"/>
      <c r="AS49" s="297"/>
      <c r="AT49" s="297"/>
      <c r="AV49" s="296"/>
      <c r="AW49" s="296"/>
    </row>
    <row r="50" spans="1:50" x14ac:dyDescent="0.15">
      <c r="A50" s="503" t="s">
        <v>57</v>
      </c>
      <c r="B50" s="503"/>
      <c r="C50" s="503"/>
      <c r="D50" s="503"/>
      <c r="E50" s="503"/>
      <c r="F50" s="503"/>
      <c r="G50" s="503"/>
      <c r="H50" s="301"/>
      <c r="I50" s="296"/>
      <c r="J50" s="503" t="s">
        <v>58</v>
      </c>
      <c r="K50" s="509"/>
      <c r="L50" s="509"/>
      <c r="M50" s="509"/>
      <c r="N50" s="509"/>
      <c r="P50" s="307"/>
      <c r="Q50" s="297"/>
      <c r="R50" s="503" t="s">
        <v>62</v>
      </c>
      <c r="S50" s="509"/>
      <c r="T50" s="509"/>
      <c r="U50" s="509"/>
      <c r="V50" s="509"/>
      <c r="AC50" s="503" t="s">
        <v>57</v>
      </c>
      <c r="AD50" s="503"/>
      <c r="AE50" s="503"/>
      <c r="AF50" s="503"/>
      <c r="AG50" s="503"/>
      <c r="AH50" s="503"/>
      <c r="AI50" s="503"/>
      <c r="AJ50" s="301"/>
      <c r="AK50" s="296"/>
      <c r="AL50" s="503" t="s">
        <v>58</v>
      </c>
      <c r="AM50" s="509"/>
      <c r="AN50" s="509"/>
      <c r="AO50" s="509"/>
      <c r="AP50" s="509"/>
      <c r="AR50" s="307"/>
      <c r="AS50" s="297"/>
      <c r="AT50" s="503" t="s">
        <v>62</v>
      </c>
      <c r="AU50" s="509"/>
      <c r="AV50" s="509"/>
      <c r="AW50" s="509"/>
      <c r="AX50" s="509"/>
    </row>
    <row r="51" spans="1:50" x14ac:dyDescent="0.15">
      <c r="A51" s="71"/>
      <c r="B51" s="75" t="s">
        <v>17</v>
      </c>
      <c r="C51" s="75" t="s">
        <v>42</v>
      </c>
      <c r="D51" s="75" t="s">
        <v>19</v>
      </c>
      <c r="E51" s="75" t="s">
        <v>6</v>
      </c>
      <c r="H51" s="296"/>
      <c r="I51" s="296"/>
      <c r="J51" s="508" t="s">
        <v>59</v>
      </c>
      <c r="K51" s="505"/>
      <c r="L51" s="505"/>
      <c r="M51" s="505"/>
      <c r="N51" s="288" t="s">
        <v>60</v>
      </c>
      <c r="R51" s="508" t="s">
        <v>59</v>
      </c>
      <c r="S51" s="505"/>
      <c r="T51" s="505"/>
      <c r="U51" s="505"/>
      <c r="V51" s="288" t="s">
        <v>60</v>
      </c>
      <c r="AC51" s="288"/>
      <c r="AD51" s="292" t="s">
        <v>17</v>
      </c>
      <c r="AE51" s="292" t="s">
        <v>42</v>
      </c>
      <c r="AF51" s="292" t="s">
        <v>19</v>
      </c>
      <c r="AG51" s="292" t="s">
        <v>6</v>
      </c>
      <c r="AJ51" s="296"/>
      <c r="AK51" s="296"/>
      <c r="AL51" s="508" t="s">
        <v>59</v>
      </c>
      <c r="AM51" s="505"/>
      <c r="AN51" s="505"/>
      <c r="AO51" s="505"/>
      <c r="AP51" s="288" t="s">
        <v>60</v>
      </c>
      <c r="AT51" s="508" t="s">
        <v>59</v>
      </c>
      <c r="AU51" s="505"/>
      <c r="AV51" s="505"/>
      <c r="AW51" s="505"/>
      <c r="AX51" s="288" t="s">
        <v>60</v>
      </c>
    </row>
    <row r="52" spans="1:50" x14ac:dyDescent="0.15">
      <c r="A52" s="91" t="s">
        <v>473</v>
      </c>
      <c r="B52" s="77">
        <f>SUM(J22:J26,D32:D37,D43:D46)</f>
        <v>587</v>
      </c>
      <c r="C52" s="77">
        <f>SUM(E43:E46,E32:E37,K22:K26)</f>
        <v>396</v>
      </c>
      <c r="D52" s="77">
        <f>SUM(F43:F46,F32:F37,L22:L26)</f>
        <v>4571</v>
      </c>
      <c r="E52" s="77">
        <f>SUM(N22:N26,H32:H37,H43:H46)</f>
        <v>29</v>
      </c>
      <c r="H52" s="296"/>
      <c r="I52" s="296"/>
      <c r="J52" s="506" t="s">
        <v>1170</v>
      </c>
      <c r="K52" s="506"/>
      <c r="L52" s="506"/>
      <c r="M52" s="506"/>
      <c r="N52" s="293" t="s">
        <v>373</v>
      </c>
      <c r="R52" s="506"/>
      <c r="S52" s="506"/>
      <c r="T52" s="506"/>
      <c r="U52" s="506"/>
      <c r="V52" s="293"/>
      <c r="AC52" s="308" t="s">
        <v>33</v>
      </c>
      <c r="AD52" s="294">
        <f>SUM(AL22:AL26,AF32:AF37,AF43:AF46)</f>
        <v>583</v>
      </c>
      <c r="AE52" s="294">
        <f>SUM(AG43:AG46,AG32:AG37,AL22:AL26)</f>
        <v>404</v>
      </c>
      <c r="AF52" s="294">
        <f>SUM(AH43:AH46,AH32:AH37,AM22:AM26)</f>
        <v>3653</v>
      </c>
      <c r="AG52" s="294">
        <f>SUM(AP22:AP26,AJ32:AJ37,AJ43:AJ46)</f>
        <v>27</v>
      </c>
      <c r="AJ52" s="296"/>
      <c r="AK52" s="296"/>
      <c r="AL52" s="507"/>
      <c r="AM52" s="506"/>
      <c r="AN52" s="506"/>
      <c r="AO52" s="506"/>
      <c r="AP52" s="293"/>
      <c r="AT52" s="507"/>
      <c r="AU52" s="506"/>
      <c r="AV52" s="506"/>
      <c r="AW52" s="506"/>
      <c r="AX52" s="293"/>
    </row>
    <row r="53" spans="1:50" x14ac:dyDescent="0.15">
      <c r="A53" s="91" t="s">
        <v>43</v>
      </c>
      <c r="B53" s="77">
        <f>SUM(C17)</f>
        <v>587</v>
      </c>
      <c r="C53" s="77">
        <f>SUM(D17)</f>
        <v>396</v>
      </c>
      <c r="D53" s="77">
        <f>SUM(F17)</f>
        <v>4571</v>
      </c>
      <c r="E53" s="77">
        <f>SUM(H17)</f>
        <v>29</v>
      </c>
      <c r="F53" s="292"/>
      <c r="J53" s="506" t="s">
        <v>2460</v>
      </c>
      <c r="K53" s="506"/>
      <c r="L53" s="506"/>
      <c r="M53" s="506"/>
      <c r="N53" s="293" t="s">
        <v>0</v>
      </c>
      <c r="R53" s="506"/>
      <c r="S53" s="506"/>
      <c r="T53" s="506"/>
      <c r="U53" s="506"/>
      <c r="V53" s="293"/>
      <c r="AC53" s="308" t="s">
        <v>43</v>
      </c>
      <c r="AD53" s="294">
        <f>SUM(AE17)</f>
        <v>583</v>
      </c>
      <c r="AE53" s="294">
        <f>SUM(AF17)</f>
        <v>378</v>
      </c>
      <c r="AF53" s="294">
        <f>SUM(AH17)</f>
        <v>4072</v>
      </c>
      <c r="AG53" s="294">
        <f>SUM(AJ17)</f>
        <v>27</v>
      </c>
      <c r="AH53" s="292"/>
      <c r="AL53" s="507"/>
      <c r="AM53" s="506"/>
      <c r="AN53" s="506"/>
      <c r="AO53" s="506"/>
      <c r="AP53" s="293"/>
      <c r="AT53" s="507"/>
      <c r="AU53" s="506"/>
      <c r="AV53" s="506"/>
      <c r="AW53" s="506"/>
      <c r="AX53" s="293"/>
    </row>
    <row r="54" spans="1:50" x14ac:dyDescent="0.15">
      <c r="A54" s="308" t="s">
        <v>65</v>
      </c>
      <c r="B54" s="293"/>
      <c r="F54" s="292"/>
      <c r="J54" s="506" t="s">
        <v>2199</v>
      </c>
      <c r="K54" s="506"/>
      <c r="L54" s="506"/>
      <c r="M54" s="506"/>
      <c r="N54" s="293" t="s">
        <v>374</v>
      </c>
      <c r="R54" s="507"/>
      <c r="S54" s="506"/>
      <c r="T54" s="506"/>
      <c r="U54" s="506"/>
      <c r="V54" s="293"/>
      <c r="AC54" s="308" t="s">
        <v>65</v>
      </c>
      <c r="AD54" s="293"/>
      <c r="AH54" s="292"/>
      <c r="AL54" s="507"/>
      <c r="AM54" s="506"/>
      <c r="AN54" s="506"/>
      <c r="AO54" s="506"/>
      <c r="AP54" s="293"/>
      <c r="AT54" s="507"/>
      <c r="AU54" s="506"/>
      <c r="AV54" s="506"/>
      <c r="AW54" s="506"/>
      <c r="AX54" s="293"/>
    </row>
    <row r="55" spans="1:50" x14ac:dyDescent="0.15">
      <c r="J55" s="506" t="s">
        <v>2195</v>
      </c>
      <c r="K55" s="506"/>
      <c r="L55" s="506"/>
      <c r="M55" s="506"/>
      <c r="N55" s="293" t="s">
        <v>16</v>
      </c>
      <c r="R55" s="507"/>
      <c r="S55" s="506"/>
      <c r="T55" s="506"/>
      <c r="U55" s="506"/>
      <c r="V55" s="293"/>
      <c r="AL55" s="507"/>
      <c r="AM55" s="506"/>
      <c r="AN55" s="506"/>
      <c r="AO55" s="506"/>
      <c r="AP55" s="293"/>
      <c r="AT55" s="507"/>
      <c r="AU55" s="506"/>
      <c r="AV55" s="506"/>
      <c r="AW55" s="506"/>
      <c r="AX55" s="293"/>
    </row>
    <row r="56" spans="1:50" x14ac:dyDescent="0.15">
      <c r="A56" s="288"/>
      <c r="B56" s="292" t="s">
        <v>1</v>
      </c>
      <c r="C56" s="292" t="s">
        <v>4</v>
      </c>
      <c r="D56" s="292" t="s">
        <v>6</v>
      </c>
      <c r="J56" s="506" t="s">
        <v>1174</v>
      </c>
      <c r="K56" s="506"/>
      <c r="L56" s="506"/>
      <c r="M56" s="506"/>
      <c r="N56" s="293" t="s">
        <v>373</v>
      </c>
      <c r="R56" s="507"/>
      <c r="S56" s="506"/>
      <c r="T56" s="506"/>
      <c r="U56" s="506"/>
      <c r="V56" s="293"/>
      <c r="AC56" s="288"/>
      <c r="AD56" s="292" t="s">
        <v>1</v>
      </c>
      <c r="AE56" s="292" t="s">
        <v>4</v>
      </c>
      <c r="AF56" s="292" t="s">
        <v>6</v>
      </c>
      <c r="AL56" s="507"/>
      <c r="AM56" s="506"/>
      <c r="AN56" s="506"/>
      <c r="AO56" s="506"/>
      <c r="AP56" s="293"/>
      <c r="AT56" s="507"/>
      <c r="AU56" s="506"/>
      <c r="AV56" s="506"/>
      <c r="AW56" s="506"/>
      <c r="AX56" s="293"/>
    </row>
    <row r="57" spans="1:50" x14ac:dyDescent="0.15">
      <c r="A57" s="308" t="s">
        <v>56</v>
      </c>
      <c r="B57" s="294">
        <f>SUM(M14:M16,C22:C26,K32:K37,K43:K46)</f>
        <v>454</v>
      </c>
      <c r="C57" s="294">
        <f>SUM(N14:N16,D22:D26,L32:L37,L43:L46)</f>
        <v>2086</v>
      </c>
      <c r="D57" s="294">
        <f>SUM(P14:P16,F22:F26,N32:N37,N43:N46)</f>
        <v>20</v>
      </c>
      <c r="J57" s="506" t="s">
        <v>1885</v>
      </c>
      <c r="K57" s="506"/>
      <c r="L57" s="506"/>
      <c r="M57" s="506"/>
      <c r="N57" s="293" t="s">
        <v>373</v>
      </c>
      <c r="R57" s="507"/>
      <c r="S57" s="506"/>
      <c r="T57" s="506"/>
      <c r="U57" s="506"/>
      <c r="V57" s="293"/>
      <c r="AC57" s="308" t="s">
        <v>56</v>
      </c>
      <c r="AD57" s="294">
        <f>SUM(AO14:AO16,AE22:AE26,AM32:AM37,AM43:AM46)</f>
        <v>421</v>
      </c>
      <c r="AE57" s="294">
        <f>SUM(AP14:AP16,AF22:AF26,AN32:AN37,AN43:AN46)</f>
        <v>2231</v>
      </c>
      <c r="AF57" s="294">
        <f>SUM(AR14:AR16,AH22:AH26,AP32:AP37,AP43:AP46)</f>
        <v>18</v>
      </c>
      <c r="AL57" s="507"/>
      <c r="AM57" s="506"/>
      <c r="AN57" s="506"/>
      <c r="AO57" s="506"/>
      <c r="AP57" s="293"/>
      <c r="AT57" s="507"/>
      <c r="AU57" s="506"/>
      <c r="AV57" s="506"/>
      <c r="AW57" s="506"/>
      <c r="AX57" s="293"/>
    </row>
    <row r="58" spans="1:50" x14ac:dyDescent="0.15">
      <c r="A58" s="308" t="s">
        <v>65</v>
      </c>
      <c r="B58" s="293"/>
      <c r="J58" s="506" t="s">
        <v>2470</v>
      </c>
      <c r="K58" s="506"/>
      <c r="L58" s="506"/>
      <c r="M58" s="506"/>
      <c r="N58" s="293" t="s">
        <v>373</v>
      </c>
      <c r="R58" s="507"/>
      <c r="S58" s="506"/>
      <c r="T58" s="506"/>
      <c r="U58" s="506"/>
      <c r="V58" s="293"/>
      <c r="AC58" s="308" t="s">
        <v>65</v>
      </c>
      <c r="AD58" s="293"/>
      <c r="AL58" s="507"/>
      <c r="AM58" s="506"/>
      <c r="AN58" s="506"/>
      <c r="AO58" s="506"/>
      <c r="AP58" s="293"/>
      <c r="AT58" s="507"/>
      <c r="AU58" s="506"/>
      <c r="AV58" s="506"/>
      <c r="AW58" s="506"/>
      <c r="AX58" s="293"/>
    </row>
    <row r="59" spans="1:50" x14ac:dyDescent="0.15">
      <c r="J59" s="506" t="s">
        <v>2471</v>
      </c>
      <c r="K59" s="506"/>
      <c r="L59" s="506"/>
      <c r="M59" s="506"/>
      <c r="N59" s="293" t="s">
        <v>373</v>
      </c>
      <c r="R59" s="507"/>
      <c r="S59" s="506"/>
      <c r="T59" s="506"/>
      <c r="U59" s="506"/>
      <c r="V59" s="293"/>
      <c r="AL59" s="507"/>
      <c r="AM59" s="506"/>
      <c r="AN59" s="506"/>
      <c r="AO59" s="506"/>
      <c r="AP59" s="293"/>
      <c r="AT59" s="507"/>
      <c r="AU59" s="506"/>
      <c r="AV59" s="506"/>
      <c r="AW59" s="506"/>
      <c r="AX59" s="293"/>
    </row>
    <row r="60" spans="1:50" x14ac:dyDescent="0.15">
      <c r="B60" s="292" t="s">
        <v>40</v>
      </c>
      <c r="C60" s="292" t="s">
        <v>41</v>
      </c>
      <c r="AD60" s="292" t="s">
        <v>40</v>
      </c>
      <c r="AE60" s="292" t="s">
        <v>41</v>
      </c>
    </row>
    <row r="61" spans="1:50" x14ac:dyDescent="0.15">
      <c r="A61" s="308" t="s">
        <v>39</v>
      </c>
      <c r="B61" s="291">
        <f>B57/(B53+B57)</f>
        <v>0.43611911623439004</v>
      </c>
      <c r="C61" s="291">
        <f>B53/(B53+B57)</f>
        <v>0.56388088376560996</v>
      </c>
      <c r="J61" s="286" t="s">
        <v>61</v>
      </c>
      <c r="AC61" s="308" t="s">
        <v>39</v>
      </c>
      <c r="AD61" s="291">
        <f>AD57/(AD53+AD57)</f>
        <v>0.41932270916334663</v>
      </c>
      <c r="AE61" s="291">
        <f>AD53/(AD53+AD57)</f>
        <v>0.58067729083665343</v>
      </c>
      <c r="AL61" s="286" t="s">
        <v>61</v>
      </c>
    </row>
    <row r="62" spans="1:50" x14ac:dyDescent="0.15">
      <c r="A62" s="308" t="s">
        <v>64</v>
      </c>
      <c r="B62" s="293"/>
      <c r="C62" s="293"/>
      <c r="AC62" s="308" t="s">
        <v>64</v>
      </c>
      <c r="AD62" s="293"/>
      <c r="AE62" s="293"/>
    </row>
    <row r="73" spans="1:23" x14ac:dyDescent="0.15">
      <c r="A73" s="503" t="s">
        <v>55</v>
      </c>
      <c r="B73" s="503"/>
      <c r="C73" s="503"/>
      <c r="D73" s="503"/>
      <c r="E73" s="503"/>
      <c r="F73" s="503"/>
      <c r="G73" s="503"/>
      <c r="H73" s="503"/>
      <c r="I73" s="503"/>
      <c r="J73" s="503"/>
      <c r="K73" s="503"/>
      <c r="L73" s="503"/>
      <c r="M73" s="503"/>
      <c r="N73" s="503"/>
      <c r="O73" s="503"/>
      <c r="P73" s="503"/>
      <c r="Q73" s="503"/>
      <c r="R73" s="503"/>
      <c r="S73" s="503"/>
      <c r="T73" s="503"/>
      <c r="U73" s="503"/>
      <c r="V73" s="503"/>
      <c r="W73" s="503"/>
    </row>
    <row r="74" spans="1:23" x14ac:dyDescent="0.15">
      <c r="A74" s="287"/>
      <c r="B74" s="287"/>
      <c r="C74" s="287"/>
      <c r="D74" s="287"/>
      <c r="E74" s="287"/>
      <c r="F74" s="287"/>
      <c r="G74" s="287"/>
      <c r="H74" s="287"/>
      <c r="I74" s="287"/>
      <c r="J74" s="287"/>
      <c r="K74" s="287"/>
      <c r="L74" s="287"/>
      <c r="M74" s="287"/>
      <c r="N74" s="287"/>
      <c r="O74" s="287"/>
      <c r="P74" s="287"/>
      <c r="Q74" s="287"/>
      <c r="R74" s="287"/>
      <c r="S74" s="287"/>
      <c r="T74" s="287"/>
      <c r="U74" s="287"/>
      <c r="V74" s="287"/>
      <c r="W74" s="287"/>
    </row>
    <row r="75" spans="1:23" x14ac:dyDescent="0.15">
      <c r="H75" s="504" t="s">
        <v>36</v>
      </c>
      <c r="I75" s="504"/>
      <c r="J75" s="504"/>
      <c r="M75" s="504" t="s">
        <v>37</v>
      </c>
      <c r="N75" s="504"/>
      <c r="O75" s="504"/>
      <c r="S75" s="288" t="s">
        <v>94</v>
      </c>
    </row>
    <row r="76" spans="1:23" x14ac:dyDescent="0.15">
      <c r="H76" s="504" t="s">
        <v>38</v>
      </c>
      <c r="I76" s="504"/>
      <c r="J76" s="504"/>
      <c r="M76" s="289" t="s">
        <v>75</v>
      </c>
      <c r="S76" s="290" t="s">
        <v>40</v>
      </c>
      <c r="T76" s="290" t="s">
        <v>41</v>
      </c>
    </row>
    <row r="77" spans="1:23" x14ac:dyDescent="0.15">
      <c r="H77" s="504"/>
      <c r="I77" s="504"/>
      <c r="J77" s="504"/>
      <c r="S77" s="291" t="e">
        <f>(M87+C97+K108+K117)/(M87+C97+K108+C87)</f>
        <v>#DIV/0!</v>
      </c>
      <c r="T77" s="291" t="e">
        <f>C87/(C87+M87+C97+K108+K117)</f>
        <v>#DIV/0!</v>
      </c>
    </row>
    <row r="80" spans="1:23" x14ac:dyDescent="0.15">
      <c r="A80" s="503" t="s">
        <v>38</v>
      </c>
      <c r="B80" s="503"/>
      <c r="C80" s="503"/>
      <c r="D80" s="503"/>
      <c r="E80" s="503"/>
      <c r="F80" s="503"/>
      <c r="G80" s="503"/>
      <c r="H80" s="503"/>
      <c r="I80" s="503"/>
      <c r="J80" s="503"/>
      <c r="K80" s="503"/>
      <c r="L80" s="503"/>
      <c r="M80" s="503"/>
      <c r="N80" s="503"/>
      <c r="O80" s="503"/>
      <c r="P80" s="503"/>
      <c r="Q80" s="503"/>
      <c r="R80" s="503"/>
      <c r="S80" s="503"/>
      <c r="T80" s="503"/>
      <c r="U80" s="503"/>
      <c r="V80" s="503"/>
      <c r="W80" s="503"/>
    </row>
    <row r="82" spans="1:27" x14ac:dyDescent="0.15">
      <c r="C82" s="503" t="s">
        <v>48</v>
      </c>
      <c r="D82" s="503"/>
      <c r="E82" s="503"/>
      <c r="F82" s="503"/>
      <c r="G82" s="503"/>
      <c r="H82" s="503"/>
      <c r="I82" s="503"/>
      <c r="L82" s="503" t="s">
        <v>49</v>
      </c>
      <c r="M82" s="509"/>
      <c r="N82" s="509"/>
      <c r="O82" s="509"/>
      <c r="P82" s="509"/>
      <c r="R82" s="503" t="s">
        <v>50</v>
      </c>
      <c r="S82" s="503"/>
      <c r="T82" s="503"/>
      <c r="V82" s="503" t="s">
        <v>51</v>
      </c>
      <c r="W82" s="503"/>
    </row>
    <row r="83" spans="1:27" x14ac:dyDescent="0.15">
      <c r="A83" s="292" t="s">
        <v>0</v>
      </c>
      <c r="B83" s="292" t="s">
        <v>66</v>
      </c>
      <c r="C83" s="292" t="s">
        <v>1</v>
      </c>
      <c r="D83" s="292" t="s">
        <v>2</v>
      </c>
      <c r="E83" s="292" t="s">
        <v>3</v>
      </c>
      <c r="F83" s="292" t="s">
        <v>4</v>
      </c>
      <c r="G83" s="292" t="s">
        <v>5</v>
      </c>
      <c r="H83" s="292" t="s">
        <v>6</v>
      </c>
      <c r="I83" s="292" t="s">
        <v>7</v>
      </c>
      <c r="J83" s="292" t="s">
        <v>8</v>
      </c>
      <c r="K83" s="292" t="s">
        <v>9</v>
      </c>
      <c r="M83" s="292" t="s">
        <v>10</v>
      </c>
      <c r="N83" s="292" t="s">
        <v>11</v>
      </c>
      <c r="O83" s="292" t="s">
        <v>12</v>
      </c>
      <c r="P83" s="292" t="s">
        <v>6</v>
      </c>
      <c r="Q83" s="292" t="s">
        <v>13</v>
      </c>
      <c r="R83" s="292"/>
      <c r="S83" s="292" t="s">
        <v>47</v>
      </c>
      <c r="T83" s="292" t="s">
        <v>45</v>
      </c>
      <c r="U83" s="292" t="s">
        <v>46</v>
      </c>
      <c r="V83" s="292"/>
      <c r="W83" s="292" t="s">
        <v>14</v>
      </c>
      <c r="X83" s="292" t="s">
        <v>63</v>
      </c>
      <c r="Y83" s="292"/>
      <c r="Z83" s="292"/>
    </row>
    <row r="84" spans="1:27" x14ac:dyDescent="0.15">
      <c r="A84" s="293" t="s">
        <v>843</v>
      </c>
      <c r="B84" s="294"/>
      <c r="C84" s="294"/>
      <c r="D84" s="294"/>
      <c r="E84" s="291" t="e">
        <f>D84/C84</f>
        <v>#DIV/0!</v>
      </c>
      <c r="F84" s="294"/>
      <c r="G84" s="295" t="e">
        <f>F84/C84</f>
        <v>#DIV/0!</v>
      </c>
      <c r="H84" s="294"/>
      <c r="I84" s="291" t="e">
        <f>H84/C84</f>
        <v>#DIV/0!</v>
      </c>
      <c r="J84" s="294"/>
      <c r="K84" s="291" t="e">
        <f>J84/C84</f>
        <v>#DIV/0!</v>
      </c>
      <c r="M84" s="294"/>
      <c r="N84" s="294"/>
      <c r="O84" s="294" t="e">
        <f>N84/M84</f>
        <v>#DIV/0!</v>
      </c>
      <c r="P84" s="294"/>
      <c r="Q84" s="291" t="e">
        <f>P84/M84</f>
        <v>#DIV/0!</v>
      </c>
      <c r="R84" s="296"/>
      <c r="S84" s="291">
        <f>(C84+M84)/($C$17+$M$17)</f>
        <v>0</v>
      </c>
      <c r="T84" s="291">
        <f>C84/($C$17)</f>
        <v>0</v>
      </c>
      <c r="U84" s="291">
        <f>M84/($M$17)</f>
        <v>0</v>
      </c>
      <c r="V84" s="297"/>
      <c r="W84" s="294">
        <f>(F84*0.05)+(H84*4)+(J84*-1)+(N84*0.1)+(P84*6)</f>
        <v>0</v>
      </c>
      <c r="X84" s="298">
        <f>((F84*0.05)+(H84*4)+(J84*-1)+(N84*0.1)+(P84*6))*0.4</f>
        <v>0</v>
      </c>
      <c r="Y84" s="296"/>
      <c r="Z84" s="296"/>
    </row>
    <row r="85" spans="1:27" x14ac:dyDescent="0.15">
      <c r="A85" s="308"/>
      <c r="B85" s="294"/>
      <c r="C85" s="294"/>
      <c r="D85" s="294"/>
      <c r="E85" s="291" t="e">
        <f>D85/C85</f>
        <v>#DIV/0!</v>
      </c>
      <c r="F85" s="294"/>
      <c r="G85" s="295" t="e">
        <f>F85/C85</f>
        <v>#DIV/0!</v>
      </c>
      <c r="H85" s="294"/>
      <c r="I85" s="291" t="e">
        <f>H85/C85</f>
        <v>#DIV/0!</v>
      </c>
      <c r="J85" s="294"/>
      <c r="K85" s="291" t="e">
        <f t="shared" ref="K85:K86" si="67">J85/C85</f>
        <v>#DIV/0!</v>
      </c>
      <c r="M85" s="294"/>
      <c r="N85" s="294"/>
      <c r="O85" s="294" t="e">
        <f>N85/M85</f>
        <v>#DIV/0!</v>
      </c>
      <c r="P85" s="294"/>
      <c r="Q85" s="291" t="e">
        <f t="shared" ref="Q85:Q86" si="68">P85/M85</f>
        <v>#DIV/0!</v>
      </c>
      <c r="R85" s="296"/>
      <c r="S85" s="291">
        <f t="shared" ref="S85:S86" si="69">(C85+M85)/($C$17+$M$17)</f>
        <v>0</v>
      </c>
      <c r="T85" s="291">
        <f t="shared" ref="T85:T86" si="70">C85/($C$17)</f>
        <v>0</v>
      </c>
      <c r="U85" s="291">
        <f t="shared" ref="U85:U86" si="71">M85/($M$17)</f>
        <v>0</v>
      </c>
      <c r="V85" s="297"/>
      <c r="W85" s="294">
        <f t="shared" ref="W85:W86" si="72">(F85*0.05)+(H85*4)+(J85*-1)+(N85*0.1)+(P85*6)</f>
        <v>0</v>
      </c>
      <c r="X85" s="298">
        <f t="shared" ref="X85:X86" si="73">((F85*0.05)+(H85*4)+(J85*-1)+(N85*0.1)+(P85*6))*0.4</f>
        <v>0</v>
      </c>
      <c r="Y85" s="296"/>
      <c r="Z85" s="296"/>
    </row>
    <row r="86" spans="1:27" x14ac:dyDescent="0.15">
      <c r="A86" s="293"/>
      <c r="B86" s="294"/>
      <c r="C86" s="294"/>
      <c r="D86" s="294"/>
      <c r="E86" s="291" t="e">
        <f>D86/C86</f>
        <v>#DIV/0!</v>
      </c>
      <c r="F86" s="294"/>
      <c r="G86" s="295" t="e">
        <f>F86/C86</f>
        <v>#DIV/0!</v>
      </c>
      <c r="H86" s="294"/>
      <c r="I86" s="291" t="e">
        <f>H86/C86</f>
        <v>#DIV/0!</v>
      </c>
      <c r="J86" s="294"/>
      <c r="K86" s="291" t="e">
        <f t="shared" si="67"/>
        <v>#DIV/0!</v>
      </c>
      <c r="M86" s="294"/>
      <c r="N86" s="294"/>
      <c r="O86" s="294" t="e">
        <f>N86/M86</f>
        <v>#DIV/0!</v>
      </c>
      <c r="P86" s="294"/>
      <c r="Q86" s="291" t="e">
        <f t="shared" si="68"/>
        <v>#DIV/0!</v>
      </c>
      <c r="R86" s="296"/>
      <c r="S86" s="291">
        <f t="shared" si="69"/>
        <v>0</v>
      </c>
      <c r="T86" s="291">
        <f t="shared" si="70"/>
        <v>0</v>
      </c>
      <c r="U86" s="291">
        <f t="shared" si="71"/>
        <v>0</v>
      </c>
      <c r="V86" s="297"/>
      <c r="W86" s="294">
        <f t="shared" si="72"/>
        <v>0</v>
      </c>
      <c r="X86" s="298">
        <f t="shared" si="73"/>
        <v>0</v>
      </c>
      <c r="Y86" s="296"/>
      <c r="Z86" s="296"/>
    </row>
    <row r="87" spans="1:27" x14ac:dyDescent="0.15">
      <c r="A87" s="292" t="s">
        <v>44</v>
      </c>
      <c r="B87" s="292"/>
      <c r="C87" s="292">
        <f>SUM(C84:C86)</f>
        <v>0</v>
      </c>
      <c r="D87" s="292">
        <f>SUM(D84:D86)</f>
        <v>0</v>
      </c>
      <c r="E87" s="292"/>
      <c r="F87" s="292">
        <f t="shared" ref="F87" si="74">SUM(F84:F86)</f>
        <v>0</v>
      </c>
      <c r="G87" s="292"/>
      <c r="H87" s="292">
        <f t="shared" ref="H87" si="75">SUM(H84:H86)</f>
        <v>0</v>
      </c>
      <c r="I87" s="292"/>
      <c r="J87" s="292">
        <f t="shared" ref="J87" si="76">SUM(J84:J86)</f>
        <v>0</v>
      </c>
      <c r="K87" s="292"/>
      <c r="L87" s="288"/>
      <c r="M87" s="292">
        <f>SUM(M84:M86)</f>
        <v>0</v>
      </c>
      <c r="N87" s="292">
        <f>SUM(N84:N86)</f>
        <v>0</v>
      </c>
      <c r="O87" s="292"/>
      <c r="P87" s="292">
        <f>SUM(P84:P86)</f>
        <v>0</v>
      </c>
      <c r="Q87" s="292"/>
      <c r="R87" s="292"/>
      <c r="S87" s="299">
        <f>S84+S85+S86</f>
        <v>0</v>
      </c>
      <c r="T87" s="300" t="e">
        <f>C87/(C87+M87)</f>
        <v>#DIV/0!</v>
      </c>
      <c r="U87" s="300" t="e">
        <f>M87/(M87+C87)</f>
        <v>#DIV/0!</v>
      </c>
      <c r="V87" s="297"/>
      <c r="W87" s="296"/>
      <c r="X87" s="296"/>
      <c r="Y87" s="296"/>
      <c r="Z87" s="296"/>
    </row>
    <row r="88" spans="1:27" x14ac:dyDescent="0.15">
      <c r="B88" s="296"/>
      <c r="C88" s="296"/>
      <c r="D88" s="301"/>
      <c r="E88" s="296"/>
      <c r="F88" s="302"/>
      <c r="G88" s="296"/>
      <c r="H88" s="303"/>
      <c r="I88" s="296"/>
      <c r="J88" s="303"/>
      <c r="K88" s="296"/>
      <c r="L88" s="296"/>
      <c r="M88" s="296"/>
      <c r="N88" s="296"/>
      <c r="O88" s="296"/>
      <c r="P88" s="296"/>
      <c r="Q88" s="296"/>
      <c r="R88" s="296"/>
    </row>
    <row r="89" spans="1:27" x14ac:dyDescent="0.15">
      <c r="B89" s="296"/>
      <c r="C89" s="296"/>
      <c r="D89" s="301"/>
      <c r="E89" s="296"/>
      <c r="F89" s="302"/>
      <c r="G89" s="296"/>
      <c r="H89" s="303"/>
      <c r="I89" s="296"/>
      <c r="J89" s="303"/>
      <c r="K89" s="296"/>
      <c r="L89" s="296"/>
      <c r="M89" s="296"/>
      <c r="N89" s="296"/>
      <c r="O89" s="296"/>
      <c r="P89" s="296"/>
      <c r="Q89" s="296"/>
      <c r="R89" s="296"/>
    </row>
    <row r="90" spans="1:27" x14ac:dyDescent="0.15">
      <c r="A90" s="503" t="s">
        <v>49</v>
      </c>
      <c r="B90" s="503"/>
      <c r="C90" s="503"/>
      <c r="D90" s="503"/>
      <c r="E90" s="503"/>
      <c r="F90" s="503"/>
      <c r="G90" s="503"/>
      <c r="H90" s="503" t="s">
        <v>52</v>
      </c>
      <c r="I90" s="509"/>
      <c r="J90" s="509"/>
      <c r="K90" s="509"/>
      <c r="L90" s="509"/>
      <c r="M90" s="509"/>
      <c r="N90" s="296"/>
      <c r="O90" s="296"/>
      <c r="R90" s="503" t="s">
        <v>50</v>
      </c>
      <c r="S90" s="503"/>
      <c r="T90" s="503"/>
      <c r="V90" s="503" t="s">
        <v>51</v>
      </c>
      <c r="W90" s="503"/>
      <c r="X90" s="287"/>
      <c r="Y90" s="287"/>
      <c r="Z90" s="287"/>
      <c r="AA90" s="287"/>
    </row>
    <row r="91" spans="1:27" x14ac:dyDescent="0.15">
      <c r="A91" s="292" t="s">
        <v>16</v>
      </c>
      <c r="B91" s="292" t="s">
        <v>66</v>
      </c>
      <c r="C91" s="292" t="s">
        <v>1</v>
      </c>
      <c r="D91" s="292" t="s">
        <v>4</v>
      </c>
      <c r="E91" s="292" t="s">
        <v>5</v>
      </c>
      <c r="F91" s="292" t="s">
        <v>6</v>
      </c>
      <c r="G91" s="292" t="s">
        <v>7</v>
      </c>
      <c r="I91" s="292" t="s">
        <v>34</v>
      </c>
      <c r="J91" s="292" t="s">
        <v>17</v>
      </c>
      <c r="K91" s="292" t="s">
        <v>18</v>
      </c>
      <c r="L91" s="292" t="s">
        <v>19</v>
      </c>
      <c r="M91" s="292" t="s">
        <v>20</v>
      </c>
      <c r="N91" s="292" t="s">
        <v>6</v>
      </c>
      <c r="O91" s="292" t="s">
        <v>53</v>
      </c>
      <c r="R91" s="292" t="s">
        <v>16</v>
      </c>
      <c r="S91" s="292" t="s">
        <v>47</v>
      </c>
      <c r="T91" s="292" t="s">
        <v>45</v>
      </c>
      <c r="U91" s="292" t="s">
        <v>46</v>
      </c>
      <c r="W91" s="292" t="s">
        <v>14</v>
      </c>
      <c r="X91" s="292" t="s">
        <v>21</v>
      </c>
      <c r="Y91" s="292"/>
      <c r="Z91" s="292"/>
      <c r="AA91" s="292"/>
    </row>
    <row r="92" spans="1:27" x14ac:dyDescent="0.15">
      <c r="A92" s="293" t="s">
        <v>844</v>
      </c>
      <c r="B92" s="304"/>
      <c r="C92" s="294"/>
      <c r="D92" s="294"/>
      <c r="E92" s="294" t="e">
        <f>D92/C92</f>
        <v>#DIV/0!</v>
      </c>
      <c r="F92" s="294"/>
      <c r="G92" s="291" t="e">
        <f>F92/C92</f>
        <v>#DIV/0!</v>
      </c>
      <c r="I92" s="291" t="e">
        <f>K92/J92</f>
        <v>#DIV/0!</v>
      </c>
      <c r="J92" s="294"/>
      <c r="K92" s="294"/>
      <c r="L92" s="294"/>
      <c r="M92" s="294" t="e">
        <f>L92/K92</f>
        <v>#DIV/0!</v>
      </c>
      <c r="N92" s="294"/>
      <c r="O92" s="291" t="e">
        <f>N92/K92</f>
        <v>#DIV/0!</v>
      </c>
      <c r="R92" s="293" t="s">
        <v>385</v>
      </c>
      <c r="S92" s="291">
        <f>(C92+J92)/($C$27+$J$27+$M$17+$D$17+$K$38+$K$47)</f>
        <v>0</v>
      </c>
      <c r="T92" s="291">
        <f>J92/($J$27+$E$38+$E$47)</f>
        <v>0</v>
      </c>
      <c r="U92" s="291">
        <f>C92/($C$27+$M$17+$K$38+$K$47)</f>
        <v>0</v>
      </c>
      <c r="W92" s="294">
        <f>(D92*0.1)+(F92*6)+(L92*0.1)+(N92*6)</f>
        <v>0</v>
      </c>
      <c r="X92" s="294">
        <f>(D92*0.1)+(F92*6)+(K92*1)+(L92*0.1)+(N92*6)</f>
        <v>0</v>
      </c>
      <c r="Y92" s="296"/>
      <c r="Z92" s="296"/>
      <c r="AA92" s="296"/>
    </row>
    <row r="93" spans="1:27" x14ac:dyDescent="0.15">
      <c r="A93" s="293" t="s">
        <v>845</v>
      </c>
      <c r="B93" s="304"/>
      <c r="C93" s="294"/>
      <c r="D93" s="294"/>
      <c r="E93" s="294" t="e">
        <f>D93/C93</f>
        <v>#DIV/0!</v>
      </c>
      <c r="F93" s="294"/>
      <c r="G93" s="291" t="e">
        <f>F93/C93</f>
        <v>#DIV/0!</v>
      </c>
      <c r="I93" s="291" t="e">
        <f t="shared" ref="I93:I96" si="77">K93/J93</f>
        <v>#DIV/0!</v>
      </c>
      <c r="J93" s="294"/>
      <c r="K93" s="294"/>
      <c r="L93" s="294"/>
      <c r="M93" s="294" t="e">
        <f>L93/K93</f>
        <v>#DIV/0!</v>
      </c>
      <c r="N93" s="294"/>
      <c r="O93" s="291" t="e">
        <f t="shared" ref="O93:O96" si="78">N93/K93</f>
        <v>#DIV/0!</v>
      </c>
      <c r="R93" s="293" t="s">
        <v>531</v>
      </c>
      <c r="S93" s="291">
        <f t="shared" ref="S93:S96" si="79">(C93+J93)/($C$27+$J$27+$M$17+$D$17+$K$38+$K$47)</f>
        <v>0</v>
      </c>
      <c r="T93" s="291">
        <f t="shared" ref="T93:T96" si="80">J93/($J$27+$E$38+$E$47)</f>
        <v>0</v>
      </c>
      <c r="U93" s="291">
        <f t="shared" ref="U93:U96" si="81">C93/($C$27+$M$17+$K$38+$K$47)</f>
        <v>0</v>
      </c>
      <c r="W93" s="294">
        <f t="shared" ref="W93:W96" si="82">(D93*0.1)+(F93*6)+(L93*0.1)+(N93*6)</f>
        <v>0</v>
      </c>
      <c r="X93" s="294">
        <f t="shared" ref="X93:X96" si="83">(D93*0.1)+(F93*6)+(K93*1)+(L93*0.1)+(N93*6)</f>
        <v>0</v>
      </c>
      <c r="Y93" s="296"/>
      <c r="Z93" s="296"/>
      <c r="AA93" s="296"/>
    </row>
    <row r="94" spans="1:27" x14ac:dyDescent="0.15">
      <c r="A94" s="308"/>
      <c r="B94" s="304"/>
      <c r="C94" s="294"/>
      <c r="D94" s="294"/>
      <c r="E94" s="294" t="e">
        <f>D94/C94</f>
        <v>#DIV/0!</v>
      </c>
      <c r="F94" s="294"/>
      <c r="G94" s="291" t="e">
        <f>F94/C94</f>
        <v>#DIV/0!</v>
      </c>
      <c r="I94" s="291" t="e">
        <f t="shared" si="77"/>
        <v>#DIV/0!</v>
      </c>
      <c r="J94" s="294"/>
      <c r="K94" s="294"/>
      <c r="L94" s="294"/>
      <c r="M94" s="294" t="e">
        <f>L94/K94</f>
        <v>#DIV/0!</v>
      </c>
      <c r="N94" s="294"/>
      <c r="O94" s="291" t="e">
        <f t="shared" si="78"/>
        <v>#DIV/0!</v>
      </c>
      <c r="R94" s="293"/>
      <c r="S94" s="291">
        <f t="shared" si="79"/>
        <v>0</v>
      </c>
      <c r="T94" s="291">
        <f t="shared" si="80"/>
        <v>0</v>
      </c>
      <c r="U94" s="291">
        <f t="shared" si="81"/>
        <v>0</v>
      </c>
      <c r="W94" s="294">
        <f t="shared" si="82"/>
        <v>0</v>
      </c>
      <c r="X94" s="294">
        <f t="shared" si="83"/>
        <v>0</v>
      </c>
      <c r="Y94" s="296"/>
      <c r="Z94" s="296"/>
      <c r="AA94" s="296"/>
    </row>
    <row r="95" spans="1:27" x14ac:dyDescent="0.15">
      <c r="A95" s="293"/>
      <c r="B95" s="304"/>
      <c r="C95" s="294"/>
      <c r="D95" s="294"/>
      <c r="E95" s="294" t="e">
        <f>D95/C95</f>
        <v>#DIV/0!</v>
      </c>
      <c r="F95" s="294"/>
      <c r="G95" s="291" t="e">
        <f>F95/C95</f>
        <v>#DIV/0!</v>
      </c>
      <c r="I95" s="291" t="e">
        <f t="shared" si="77"/>
        <v>#DIV/0!</v>
      </c>
      <c r="J95" s="294"/>
      <c r="K95" s="294"/>
      <c r="L95" s="294"/>
      <c r="M95" s="294" t="e">
        <f>L95/K95</f>
        <v>#DIV/0!</v>
      </c>
      <c r="N95" s="294"/>
      <c r="O95" s="291" t="e">
        <f t="shared" si="78"/>
        <v>#DIV/0!</v>
      </c>
      <c r="R95" s="293"/>
      <c r="S95" s="291">
        <f t="shared" si="79"/>
        <v>0</v>
      </c>
      <c r="T95" s="291">
        <f t="shared" si="80"/>
        <v>0</v>
      </c>
      <c r="U95" s="291">
        <f t="shared" si="81"/>
        <v>0</v>
      </c>
      <c r="W95" s="294">
        <f t="shared" si="82"/>
        <v>0</v>
      </c>
      <c r="X95" s="294">
        <f t="shared" si="83"/>
        <v>0</v>
      </c>
      <c r="Y95" s="296"/>
      <c r="Z95" s="296"/>
      <c r="AA95" s="296"/>
    </row>
    <row r="96" spans="1:27" x14ac:dyDescent="0.15">
      <c r="A96" s="308"/>
      <c r="B96" s="304"/>
      <c r="C96" s="294"/>
      <c r="D96" s="294"/>
      <c r="E96" s="294" t="e">
        <f>D96/C96</f>
        <v>#DIV/0!</v>
      </c>
      <c r="F96" s="294"/>
      <c r="G96" s="291" t="e">
        <f>F96/C96</f>
        <v>#DIV/0!</v>
      </c>
      <c r="I96" s="291" t="e">
        <f t="shared" si="77"/>
        <v>#DIV/0!</v>
      </c>
      <c r="J96" s="294"/>
      <c r="K96" s="294"/>
      <c r="L96" s="294"/>
      <c r="M96" s="294" t="e">
        <f>L96/K96</f>
        <v>#DIV/0!</v>
      </c>
      <c r="N96" s="294"/>
      <c r="O96" s="291" t="e">
        <f t="shared" si="78"/>
        <v>#DIV/0!</v>
      </c>
      <c r="R96" s="293"/>
      <c r="S96" s="291">
        <f t="shared" si="79"/>
        <v>0</v>
      </c>
      <c r="T96" s="291">
        <f t="shared" si="80"/>
        <v>0</v>
      </c>
      <c r="U96" s="291">
        <f t="shared" si="81"/>
        <v>0</v>
      </c>
      <c r="W96" s="294">
        <f t="shared" si="82"/>
        <v>0</v>
      </c>
      <c r="X96" s="294">
        <f t="shared" si="83"/>
        <v>0</v>
      </c>
      <c r="Y96" s="296"/>
      <c r="Z96" s="296"/>
      <c r="AA96" s="296"/>
    </row>
    <row r="97" spans="1:26" x14ac:dyDescent="0.15">
      <c r="A97" s="292" t="s">
        <v>44</v>
      </c>
      <c r="B97" s="292"/>
      <c r="C97" s="292">
        <f>SUM(C92:C96)</f>
        <v>0</v>
      </c>
      <c r="D97" s="292">
        <f t="shared" ref="D97" si="84">SUM(D92:D96)</f>
        <v>0</v>
      </c>
      <c r="E97" s="292"/>
      <c r="F97" s="292">
        <f t="shared" ref="F97" si="85">SUM(F92:F96)</f>
        <v>0</v>
      </c>
      <c r="G97" s="292"/>
      <c r="H97" s="292"/>
      <c r="I97" s="292"/>
      <c r="J97" s="292">
        <f>SUM(J92:J96)</f>
        <v>0</v>
      </c>
      <c r="K97" s="292">
        <f t="shared" ref="K97:L97" si="86">SUM(K92:K96)</f>
        <v>0</v>
      </c>
      <c r="L97" s="292">
        <f t="shared" si="86"/>
        <v>0</v>
      </c>
      <c r="M97" s="292"/>
      <c r="N97" s="292">
        <f t="shared" ref="N97" si="87">SUM(N92:N96)</f>
        <v>0</v>
      </c>
      <c r="O97" s="292"/>
    </row>
    <row r="98" spans="1:26" x14ac:dyDescent="0.15">
      <c r="A98" s="292"/>
      <c r="B98" s="296"/>
      <c r="C98" s="296"/>
      <c r="D98" s="296"/>
      <c r="E98" s="296"/>
      <c r="F98" s="296"/>
      <c r="G98" s="296"/>
      <c r="H98" s="292"/>
      <c r="I98" s="296"/>
      <c r="J98" s="296"/>
      <c r="K98" s="296"/>
      <c r="L98" s="296"/>
      <c r="M98" s="296"/>
      <c r="N98" s="296"/>
    </row>
    <row r="99" spans="1:26" x14ac:dyDescent="0.15">
      <c r="B99" s="296"/>
      <c r="C99" s="296"/>
      <c r="D99" s="296"/>
      <c r="E99" s="296"/>
      <c r="F99" s="296"/>
      <c r="G99" s="296"/>
      <c r="H99" s="296"/>
      <c r="I99" s="296"/>
      <c r="J99" s="296"/>
      <c r="K99" s="296"/>
      <c r="L99" s="296"/>
      <c r="M99" s="296"/>
    </row>
    <row r="100" spans="1:26" x14ac:dyDescent="0.15">
      <c r="A100" s="503" t="s">
        <v>52</v>
      </c>
      <c r="B100" s="503"/>
      <c r="C100" s="503"/>
      <c r="D100" s="503"/>
      <c r="E100" s="503"/>
      <c r="F100" s="503"/>
      <c r="G100" s="503"/>
      <c r="H100" s="296"/>
      <c r="I100" s="296"/>
      <c r="J100" s="503" t="s">
        <v>49</v>
      </c>
      <c r="K100" s="503"/>
      <c r="L100" s="503"/>
      <c r="M100" s="503"/>
      <c r="N100" s="503"/>
      <c r="R100" s="503" t="s">
        <v>50</v>
      </c>
      <c r="S100" s="503"/>
      <c r="T100" s="503"/>
      <c r="V100" s="503" t="s">
        <v>51</v>
      </c>
      <c r="W100" s="505"/>
    </row>
    <row r="101" spans="1:26" x14ac:dyDescent="0.15">
      <c r="A101" s="292" t="s">
        <v>25</v>
      </c>
      <c r="B101" s="292" t="s">
        <v>66</v>
      </c>
      <c r="C101" s="292" t="s">
        <v>34</v>
      </c>
      <c r="D101" s="292" t="s">
        <v>17</v>
      </c>
      <c r="E101" s="292" t="s">
        <v>18</v>
      </c>
      <c r="F101" s="292" t="s">
        <v>19</v>
      </c>
      <c r="G101" s="292" t="s">
        <v>20</v>
      </c>
      <c r="H101" s="292" t="s">
        <v>6</v>
      </c>
      <c r="I101" s="292" t="s">
        <v>53</v>
      </c>
      <c r="K101" s="292" t="s">
        <v>10</v>
      </c>
      <c r="L101" s="292" t="s">
        <v>11</v>
      </c>
      <c r="M101" s="292" t="s">
        <v>12</v>
      </c>
      <c r="N101" s="292" t="s">
        <v>26</v>
      </c>
      <c r="O101" s="292" t="s">
        <v>7</v>
      </c>
      <c r="R101" s="292" t="s">
        <v>25</v>
      </c>
      <c r="S101" s="292" t="s">
        <v>47</v>
      </c>
      <c r="T101" s="292" t="s">
        <v>45</v>
      </c>
      <c r="U101" s="292" t="s">
        <v>46</v>
      </c>
      <c r="W101" s="292" t="s">
        <v>14</v>
      </c>
      <c r="X101" s="292" t="s">
        <v>21</v>
      </c>
      <c r="Y101" s="292"/>
      <c r="Z101" s="292"/>
    </row>
    <row r="102" spans="1:26" x14ac:dyDescent="0.15">
      <c r="A102" s="293" t="s">
        <v>846</v>
      </c>
      <c r="B102" s="294"/>
      <c r="C102" s="291" t="e">
        <f>E102/D102</f>
        <v>#DIV/0!</v>
      </c>
      <c r="D102" s="294"/>
      <c r="E102" s="294"/>
      <c r="F102" s="294"/>
      <c r="G102" s="294" t="e">
        <f t="shared" ref="G102:G107" si="88">F102/E102</f>
        <v>#DIV/0!</v>
      </c>
      <c r="H102" s="294"/>
      <c r="I102" s="291" t="e">
        <f>H102/E102</f>
        <v>#DIV/0!</v>
      </c>
      <c r="K102" s="294"/>
      <c r="L102" s="294"/>
      <c r="M102" s="305" t="e">
        <f t="shared" ref="M102:M107" si="89">L102/K102</f>
        <v>#DIV/0!</v>
      </c>
      <c r="N102" s="294">
        <v>0</v>
      </c>
      <c r="O102" s="291" t="e">
        <f>N102/K102</f>
        <v>#DIV/0!</v>
      </c>
      <c r="R102" s="293" t="s">
        <v>177</v>
      </c>
      <c r="S102" s="306">
        <f>(D102+K102)/($C$27+$K$27+$M$17+$D$47+$K$47)</f>
        <v>0</v>
      </c>
      <c r="T102" s="306">
        <f>D102/($D$17)</f>
        <v>0</v>
      </c>
      <c r="U102" s="306">
        <f>K102/($M$17+$C$27+$K$38+$K$47)</f>
        <v>0</v>
      </c>
      <c r="W102" s="294">
        <f>(F102*0.1)+(H102*6)+(L102*0.1)+(N102*6)</f>
        <v>0</v>
      </c>
      <c r="X102" s="294">
        <f>(E102*1)+(F102*0.1)+(H102*6)+(L102*0.1)+(N102*6)</f>
        <v>0</v>
      </c>
      <c r="Y102" s="296"/>
      <c r="Z102" s="296"/>
    </row>
    <row r="103" spans="1:26" x14ac:dyDescent="0.15">
      <c r="A103" s="293" t="s">
        <v>847</v>
      </c>
      <c r="B103" s="294"/>
      <c r="C103" s="291" t="e">
        <f t="shared" ref="C103:C107" si="90">E103/D103</f>
        <v>#DIV/0!</v>
      </c>
      <c r="D103" s="294"/>
      <c r="E103" s="294"/>
      <c r="F103" s="294"/>
      <c r="G103" s="294" t="e">
        <f t="shared" si="88"/>
        <v>#DIV/0!</v>
      </c>
      <c r="H103" s="294"/>
      <c r="I103" s="291" t="e">
        <f t="shared" ref="I103:I107" si="91">H103/E103</f>
        <v>#DIV/0!</v>
      </c>
      <c r="K103" s="294"/>
      <c r="L103" s="294"/>
      <c r="M103" s="305" t="e">
        <f t="shared" si="89"/>
        <v>#DIV/0!</v>
      </c>
      <c r="N103" s="294">
        <v>0</v>
      </c>
      <c r="O103" s="291" t="e">
        <f t="shared" ref="O103:O107" si="92">N103/K103</f>
        <v>#DIV/0!</v>
      </c>
      <c r="R103" s="293" t="s">
        <v>178</v>
      </c>
      <c r="S103" s="306">
        <f t="shared" ref="S103:S107" si="93">(D103+K103)/($C$27+$K$27+$M$17+$D$47+$K$47)</f>
        <v>0</v>
      </c>
      <c r="T103" s="306">
        <f t="shared" ref="T103:T107" si="94">D103/($D$17)</f>
        <v>0</v>
      </c>
      <c r="U103" s="306">
        <f t="shared" ref="U103:U107" si="95">K103/($M$17+$C$27+$K$38+$K$47)</f>
        <v>0</v>
      </c>
      <c r="W103" s="294">
        <f t="shared" ref="W103:W107" si="96">(F103*0.1)+(H103*6)+(L103*0.1)+(N103*6)</f>
        <v>0</v>
      </c>
      <c r="X103" s="294">
        <f t="shared" ref="X103:X107" si="97">(E103*1)+(F103*0.1)+(H103*6)+(L103*0.1)+(N103*6)</f>
        <v>0</v>
      </c>
      <c r="Y103" s="296"/>
      <c r="Z103" s="296"/>
    </row>
    <row r="104" spans="1:26" x14ac:dyDescent="0.15">
      <c r="A104" s="293" t="s">
        <v>848</v>
      </c>
      <c r="B104" s="294"/>
      <c r="C104" s="291" t="e">
        <f t="shared" si="90"/>
        <v>#DIV/0!</v>
      </c>
      <c r="D104" s="294"/>
      <c r="E104" s="294"/>
      <c r="F104" s="294"/>
      <c r="G104" s="294" t="e">
        <f t="shared" si="88"/>
        <v>#DIV/0!</v>
      </c>
      <c r="H104" s="294"/>
      <c r="I104" s="291" t="e">
        <f t="shared" si="91"/>
        <v>#DIV/0!</v>
      </c>
      <c r="K104" s="294"/>
      <c r="L104" s="294"/>
      <c r="M104" s="305" t="e">
        <f t="shared" si="89"/>
        <v>#DIV/0!</v>
      </c>
      <c r="N104" s="294">
        <v>0</v>
      </c>
      <c r="O104" s="291" t="e">
        <f t="shared" si="92"/>
        <v>#DIV/0!</v>
      </c>
      <c r="R104" s="293" t="s">
        <v>532</v>
      </c>
      <c r="S104" s="306">
        <f t="shared" si="93"/>
        <v>0</v>
      </c>
      <c r="T104" s="306">
        <f t="shared" si="94"/>
        <v>0</v>
      </c>
      <c r="U104" s="306">
        <f t="shared" si="95"/>
        <v>0</v>
      </c>
      <c r="W104" s="294">
        <f t="shared" si="96"/>
        <v>0</v>
      </c>
      <c r="X104" s="294">
        <f t="shared" si="97"/>
        <v>0</v>
      </c>
      <c r="Y104" s="296"/>
      <c r="Z104" s="296"/>
    </row>
    <row r="105" spans="1:26" x14ac:dyDescent="0.15">
      <c r="A105" s="293" t="s">
        <v>849</v>
      </c>
      <c r="B105" s="294"/>
      <c r="C105" s="291" t="e">
        <f t="shared" si="90"/>
        <v>#DIV/0!</v>
      </c>
      <c r="D105" s="294"/>
      <c r="E105" s="294"/>
      <c r="F105" s="294"/>
      <c r="G105" s="294" t="e">
        <f t="shared" si="88"/>
        <v>#DIV/0!</v>
      </c>
      <c r="H105" s="294"/>
      <c r="I105" s="291" t="e">
        <f t="shared" si="91"/>
        <v>#DIV/0!</v>
      </c>
      <c r="K105" s="294"/>
      <c r="L105" s="294"/>
      <c r="M105" s="305" t="e">
        <f t="shared" si="89"/>
        <v>#DIV/0!</v>
      </c>
      <c r="N105" s="294">
        <v>0</v>
      </c>
      <c r="O105" s="291" t="e">
        <f t="shared" si="92"/>
        <v>#DIV/0!</v>
      </c>
      <c r="R105" s="293" t="s">
        <v>179</v>
      </c>
      <c r="S105" s="306">
        <f t="shared" si="93"/>
        <v>0</v>
      </c>
      <c r="T105" s="306">
        <f t="shared" si="94"/>
        <v>0</v>
      </c>
      <c r="U105" s="306">
        <f t="shared" si="95"/>
        <v>0</v>
      </c>
      <c r="W105" s="294">
        <f t="shared" si="96"/>
        <v>0</v>
      </c>
      <c r="X105" s="294">
        <f t="shared" si="97"/>
        <v>0</v>
      </c>
      <c r="Y105" s="296"/>
      <c r="Z105" s="296"/>
    </row>
    <row r="106" spans="1:26" x14ac:dyDescent="0.15">
      <c r="A106" s="293" t="s">
        <v>850</v>
      </c>
      <c r="B106" s="294"/>
      <c r="C106" s="291" t="e">
        <f t="shared" si="90"/>
        <v>#DIV/0!</v>
      </c>
      <c r="D106" s="294"/>
      <c r="E106" s="294"/>
      <c r="F106" s="294"/>
      <c r="G106" s="294" t="e">
        <f t="shared" si="88"/>
        <v>#DIV/0!</v>
      </c>
      <c r="H106" s="294"/>
      <c r="I106" s="291" t="e">
        <f t="shared" si="91"/>
        <v>#DIV/0!</v>
      </c>
      <c r="K106" s="294"/>
      <c r="L106" s="294"/>
      <c r="M106" s="305" t="e">
        <f t="shared" si="89"/>
        <v>#DIV/0!</v>
      </c>
      <c r="N106" s="294">
        <v>0</v>
      </c>
      <c r="O106" s="291" t="e">
        <f t="shared" si="92"/>
        <v>#DIV/0!</v>
      </c>
      <c r="R106" s="293" t="s">
        <v>533</v>
      </c>
      <c r="S106" s="306">
        <f t="shared" si="93"/>
        <v>0</v>
      </c>
      <c r="T106" s="306">
        <f t="shared" si="94"/>
        <v>0</v>
      </c>
      <c r="U106" s="306">
        <f t="shared" si="95"/>
        <v>0</v>
      </c>
      <c r="W106" s="294">
        <f t="shared" si="96"/>
        <v>0</v>
      </c>
      <c r="X106" s="294">
        <f t="shared" si="97"/>
        <v>0</v>
      </c>
      <c r="Y106" s="296"/>
      <c r="Z106" s="296"/>
    </row>
    <row r="107" spans="1:26" x14ac:dyDescent="0.15">
      <c r="A107" s="308"/>
      <c r="B107" s="294"/>
      <c r="C107" s="291" t="e">
        <f t="shared" si="90"/>
        <v>#DIV/0!</v>
      </c>
      <c r="D107" s="294"/>
      <c r="E107" s="294"/>
      <c r="F107" s="294"/>
      <c r="G107" s="294" t="e">
        <f t="shared" si="88"/>
        <v>#DIV/0!</v>
      </c>
      <c r="H107" s="294"/>
      <c r="I107" s="291" t="e">
        <f t="shared" si="91"/>
        <v>#DIV/0!</v>
      </c>
      <c r="K107" s="294"/>
      <c r="L107" s="294"/>
      <c r="M107" s="305" t="e">
        <f t="shared" si="89"/>
        <v>#DIV/0!</v>
      </c>
      <c r="N107" s="294">
        <v>0</v>
      </c>
      <c r="O107" s="291" t="e">
        <f t="shared" si="92"/>
        <v>#DIV/0!</v>
      </c>
      <c r="R107" s="293"/>
      <c r="S107" s="306">
        <f t="shared" si="93"/>
        <v>0</v>
      </c>
      <c r="T107" s="306">
        <f t="shared" si="94"/>
        <v>0</v>
      </c>
      <c r="U107" s="306">
        <f t="shared" si="95"/>
        <v>0</v>
      </c>
      <c r="W107" s="294">
        <f t="shared" si="96"/>
        <v>0</v>
      </c>
      <c r="X107" s="294">
        <f t="shared" si="97"/>
        <v>0</v>
      </c>
      <c r="Y107" s="296"/>
      <c r="Z107" s="296"/>
    </row>
    <row r="108" spans="1:26" x14ac:dyDescent="0.15">
      <c r="A108" s="292" t="s">
        <v>44</v>
      </c>
      <c r="B108" s="292"/>
      <c r="C108" s="288"/>
      <c r="D108" s="292">
        <f>SUM(D102:D107)</f>
        <v>0</v>
      </c>
      <c r="E108" s="292">
        <f t="shared" ref="E108:F108" si="98">SUM(E102:E107)</f>
        <v>0</v>
      </c>
      <c r="F108" s="292">
        <f t="shared" si="98"/>
        <v>0</v>
      </c>
      <c r="G108" s="292"/>
      <c r="H108" s="292">
        <f t="shared" ref="H108" si="99">SUM(H102:H107)</f>
        <v>0</v>
      </c>
      <c r="I108" s="292"/>
      <c r="J108" s="292"/>
      <c r="K108" s="292">
        <f>SUM(K102:K107)</f>
        <v>0</v>
      </c>
      <c r="L108" s="292">
        <f t="shared" ref="L108" si="100">SUM(L102:L107)</f>
        <v>0</v>
      </c>
      <c r="M108" s="292"/>
      <c r="N108" s="292">
        <f t="shared" ref="N108" si="101">SUM(N102:N107)</f>
        <v>0</v>
      </c>
      <c r="O108" s="292"/>
    </row>
    <row r="109" spans="1:26" x14ac:dyDescent="0.15">
      <c r="A109" s="292"/>
      <c r="C109" s="296"/>
      <c r="D109" s="296"/>
      <c r="E109" s="296"/>
      <c r="F109" s="296"/>
      <c r="G109" s="296"/>
      <c r="H109" s="296"/>
      <c r="I109" s="296"/>
      <c r="J109" s="296"/>
      <c r="K109" s="296"/>
      <c r="L109" s="296"/>
    </row>
    <row r="110" spans="1:26" x14ac:dyDescent="0.15">
      <c r="A110" s="292"/>
      <c r="C110" s="296"/>
      <c r="D110" s="296"/>
      <c r="E110" s="296"/>
      <c r="F110" s="296"/>
      <c r="G110" s="296"/>
      <c r="H110" s="296"/>
      <c r="I110" s="296"/>
      <c r="J110" s="296"/>
      <c r="K110" s="296"/>
      <c r="L110" s="296"/>
    </row>
    <row r="111" spans="1:26" x14ac:dyDescent="0.15">
      <c r="A111" s="503" t="s">
        <v>52</v>
      </c>
      <c r="B111" s="503"/>
      <c r="C111" s="503"/>
      <c r="D111" s="503"/>
      <c r="E111" s="503"/>
      <c r="F111" s="503"/>
      <c r="G111" s="503"/>
      <c r="H111" s="296"/>
      <c r="I111" s="296"/>
      <c r="J111" s="503" t="s">
        <v>49</v>
      </c>
      <c r="K111" s="503"/>
      <c r="L111" s="503"/>
      <c r="M111" s="503"/>
      <c r="N111" s="503"/>
      <c r="R111" s="503" t="s">
        <v>50</v>
      </c>
      <c r="S111" s="503"/>
      <c r="T111" s="503"/>
      <c r="V111" s="503" t="s">
        <v>51</v>
      </c>
      <c r="W111" s="505"/>
    </row>
    <row r="112" spans="1:26" x14ac:dyDescent="0.15">
      <c r="A112" s="292" t="s">
        <v>31</v>
      </c>
      <c r="B112" s="292" t="s">
        <v>66</v>
      </c>
      <c r="C112" s="292" t="s">
        <v>34</v>
      </c>
      <c r="D112" s="292" t="s">
        <v>17</v>
      </c>
      <c r="E112" s="292" t="s">
        <v>18</v>
      </c>
      <c r="F112" s="292" t="s">
        <v>19</v>
      </c>
      <c r="G112" s="292" t="s">
        <v>20</v>
      </c>
      <c r="H112" s="292" t="s">
        <v>6</v>
      </c>
      <c r="I112" s="292" t="s">
        <v>53</v>
      </c>
      <c r="K112" s="292" t="s">
        <v>10</v>
      </c>
      <c r="L112" s="292" t="s">
        <v>11</v>
      </c>
      <c r="M112" s="292" t="s">
        <v>12</v>
      </c>
      <c r="N112" s="292" t="s">
        <v>54</v>
      </c>
      <c r="O112" s="292" t="s">
        <v>7</v>
      </c>
      <c r="R112" s="292" t="s">
        <v>31</v>
      </c>
      <c r="S112" s="292" t="s">
        <v>47</v>
      </c>
      <c r="T112" s="292" t="s">
        <v>45</v>
      </c>
      <c r="U112" s="292" t="s">
        <v>46</v>
      </c>
      <c r="W112" s="292" t="s">
        <v>14</v>
      </c>
      <c r="X112" s="292" t="s">
        <v>21</v>
      </c>
      <c r="Y112" s="292"/>
      <c r="Z112" s="292"/>
    </row>
    <row r="113" spans="1:26" x14ac:dyDescent="0.15">
      <c r="A113" s="293" t="s">
        <v>851</v>
      </c>
      <c r="B113" s="294"/>
      <c r="C113" s="291" t="e">
        <f>E113/D113</f>
        <v>#DIV/0!</v>
      </c>
      <c r="D113" s="294"/>
      <c r="E113" s="294"/>
      <c r="F113" s="294"/>
      <c r="G113" s="294" t="e">
        <f>F113/E113</f>
        <v>#DIV/0!</v>
      </c>
      <c r="H113" s="294">
        <v>8</v>
      </c>
      <c r="I113" s="291" t="e">
        <f>H113/E113</f>
        <v>#DIV/0!</v>
      </c>
      <c r="K113" s="294"/>
      <c r="L113" s="294"/>
      <c r="M113" s="294" t="e">
        <f>L113/K113</f>
        <v>#DIV/0!</v>
      </c>
      <c r="N113" s="294">
        <v>0</v>
      </c>
      <c r="O113" s="291" t="e">
        <f>N113/K113</f>
        <v>#DIV/0!</v>
      </c>
      <c r="R113" s="293" t="s">
        <v>534</v>
      </c>
      <c r="S113" s="306">
        <f>(D113+K113)/($D$47+$K$47+$D$38+$K$38+$J$27+$C$27+$M$17)</f>
        <v>0</v>
      </c>
      <c r="T113" s="306">
        <f>D113/($D$47+$D$38+$J$27)</f>
        <v>0</v>
      </c>
      <c r="U113" s="306">
        <f>K113/($K$47+$K$38+$C$27+$M$17)</f>
        <v>0</v>
      </c>
      <c r="W113" s="294">
        <f>(F113*0.1)+(H113*6)+(L113*0.1)+(N113*6)</f>
        <v>48</v>
      </c>
      <c r="X113" s="294">
        <f>(E113*1)+(F113*0.1)+(H113*6)+(L113*0.1)+(N113*6)</f>
        <v>48</v>
      </c>
      <c r="Y113" s="296"/>
      <c r="Z113" s="296"/>
    </row>
    <row r="114" spans="1:26" x14ac:dyDescent="0.15">
      <c r="A114" s="293" t="s">
        <v>1397</v>
      </c>
      <c r="B114" s="294"/>
      <c r="C114" s="291" t="e">
        <f t="shared" ref="C114:C116" si="102">E114/D114</f>
        <v>#DIV/0!</v>
      </c>
      <c r="D114" s="294"/>
      <c r="E114" s="294"/>
      <c r="F114" s="294"/>
      <c r="G114" s="294" t="e">
        <f>F114/E114</f>
        <v>#DIV/0!</v>
      </c>
      <c r="H114" s="294">
        <v>0</v>
      </c>
      <c r="I114" s="291" t="e">
        <f t="shared" ref="I114:I116" si="103">H114/E114</f>
        <v>#DIV/0!</v>
      </c>
      <c r="K114" s="294"/>
      <c r="L114" s="294"/>
      <c r="M114" s="294" t="e">
        <f t="shared" ref="M114:M116" si="104">L114/K114</f>
        <v>#DIV/0!</v>
      </c>
      <c r="N114" s="294">
        <v>0</v>
      </c>
      <c r="O114" s="291" t="e">
        <f t="shared" ref="O114:O116" si="105">N114/K114</f>
        <v>#DIV/0!</v>
      </c>
      <c r="R114" s="293" t="s">
        <v>1073</v>
      </c>
      <c r="S114" s="306">
        <f t="shared" ref="S114:S116" si="106">(D114+K114)/($D$47+$K$47+$D$38+$K$38+$J$27+$C$27+$M$17)</f>
        <v>0</v>
      </c>
      <c r="T114" s="306">
        <f t="shared" ref="T114:T116" si="107">D114/($D$47+$D$38+$J$27)</f>
        <v>0</v>
      </c>
      <c r="U114" s="306">
        <f t="shared" ref="U114:U116" si="108">K114/($K$47+$K$38+$C$27+$M$17)</f>
        <v>0</v>
      </c>
      <c r="W114" s="294">
        <f t="shared" ref="W114:W116" si="109">(F114*0.1)+(H114*6)+(L114*0.1)+(N114*6)</f>
        <v>0</v>
      </c>
      <c r="X114" s="294">
        <f t="shared" ref="X114:X116" si="110">(E114*1)+(F114*0.1)+(H114*6)+(L114*0.1)+(N114*6)</f>
        <v>0</v>
      </c>
      <c r="Y114" s="296"/>
      <c r="Z114" s="296"/>
    </row>
    <row r="115" spans="1:26" x14ac:dyDescent="0.15">
      <c r="A115" s="293" t="s">
        <v>1662</v>
      </c>
      <c r="B115" s="294"/>
      <c r="C115" s="291" t="e">
        <f t="shared" si="102"/>
        <v>#DIV/0!</v>
      </c>
      <c r="D115" s="294"/>
      <c r="E115" s="294"/>
      <c r="F115" s="294"/>
      <c r="G115" s="294" t="e">
        <f>F115/E115</f>
        <v>#DIV/0!</v>
      </c>
      <c r="H115" s="294"/>
      <c r="I115" s="291" t="e">
        <f t="shared" si="103"/>
        <v>#DIV/0!</v>
      </c>
      <c r="K115" s="294"/>
      <c r="L115" s="294"/>
      <c r="M115" s="294" t="e">
        <f t="shared" si="104"/>
        <v>#DIV/0!</v>
      </c>
      <c r="N115" s="294">
        <v>0</v>
      </c>
      <c r="O115" s="291" t="e">
        <f t="shared" si="105"/>
        <v>#DIV/0!</v>
      </c>
      <c r="R115" s="293" t="s">
        <v>973</v>
      </c>
      <c r="S115" s="306">
        <f t="shared" si="106"/>
        <v>0</v>
      </c>
      <c r="T115" s="306">
        <f t="shared" si="107"/>
        <v>0</v>
      </c>
      <c r="U115" s="306">
        <f t="shared" si="108"/>
        <v>0</v>
      </c>
      <c r="W115" s="294">
        <f t="shared" si="109"/>
        <v>0</v>
      </c>
      <c r="X115" s="294">
        <f t="shared" si="110"/>
        <v>0</v>
      </c>
      <c r="Y115" s="296"/>
      <c r="Z115" s="296"/>
    </row>
    <row r="116" spans="1:26" x14ac:dyDescent="0.15">
      <c r="A116" s="308"/>
      <c r="B116" s="294"/>
      <c r="C116" s="291" t="e">
        <f t="shared" si="102"/>
        <v>#DIV/0!</v>
      </c>
      <c r="D116" s="294"/>
      <c r="E116" s="294"/>
      <c r="F116" s="294"/>
      <c r="G116" s="294" t="e">
        <f>F116/E116</f>
        <v>#DIV/0!</v>
      </c>
      <c r="H116" s="294"/>
      <c r="I116" s="291" t="e">
        <f t="shared" si="103"/>
        <v>#DIV/0!</v>
      </c>
      <c r="K116" s="294"/>
      <c r="L116" s="294"/>
      <c r="M116" s="294" t="e">
        <f t="shared" si="104"/>
        <v>#DIV/0!</v>
      </c>
      <c r="N116" s="294">
        <v>0</v>
      </c>
      <c r="O116" s="291" t="e">
        <f t="shared" si="105"/>
        <v>#DIV/0!</v>
      </c>
      <c r="R116" s="293"/>
      <c r="S116" s="306">
        <f t="shared" si="106"/>
        <v>0</v>
      </c>
      <c r="T116" s="306">
        <f t="shared" si="107"/>
        <v>0</v>
      </c>
      <c r="U116" s="306">
        <f t="shared" si="108"/>
        <v>0</v>
      </c>
      <c r="W116" s="294">
        <f t="shared" si="109"/>
        <v>0</v>
      </c>
      <c r="X116" s="294">
        <f t="shared" si="110"/>
        <v>0</v>
      </c>
      <c r="Y116" s="296"/>
      <c r="Z116" s="296"/>
    </row>
    <row r="117" spans="1:26" x14ac:dyDescent="0.15">
      <c r="A117" s="292" t="s">
        <v>44</v>
      </c>
      <c r="B117" s="292"/>
      <c r="C117" s="288"/>
      <c r="D117" s="292">
        <f>SUM(D113:D116)</f>
        <v>0</v>
      </c>
      <c r="E117" s="292">
        <f t="shared" ref="E117:F117" si="111">SUM(E113:E116)</f>
        <v>0</v>
      </c>
      <c r="F117" s="292">
        <f t="shared" si="111"/>
        <v>0</v>
      </c>
      <c r="G117" s="292"/>
      <c r="H117" s="292">
        <f t="shared" ref="H117" si="112">SUM(H113:H116)</f>
        <v>8</v>
      </c>
      <c r="I117" s="292"/>
      <c r="J117" s="292"/>
      <c r="K117" s="292">
        <f>SUM(K113:K116)</f>
        <v>0</v>
      </c>
      <c r="L117" s="292">
        <f t="shared" ref="L117" si="113">SUM(L113:L116)</f>
        <v>0</v>
      </c>
      <c r="M117" s="292"/>
      <c r="N117" s="292">
        <f t="shared" ref="N117" si="114">SUM(N113:N116)</f>
        <v>0</v>
      </c>
      <c r="O117" s="288"/>
      <c r="Q117" s="297"/>
      <c r="S117" s="297"/>
      <c r="U117" s="296"/>
      <c r="V117" s="296"/>
    </row>
    <row r="118" spans="1:26" x14ac:dyDescent="0.15">
      <c r="H118" s="301"/>
      <c r="I118" s="296"/>
      <c r="J118" s="296"/>
      <c r="P118" s="297"/>
      <c r="Q118" s="297"/>
      <c r="R118" s="297"/>
      <c r="T118" s="296"/>
      <c r="U118" s="296"/>
    </row>
    <row r="119" spans="1:26" x14ac:dyDescent="0.15">
      <c r="H119" s="301"/>
      <c r="I119" s="296"/>
      <c r="J119" s="296"/>
      <c r="P119" s="297"/>
      <c r="Q119" s="297"/>
      <c r="R119" s="297"/>
      <c r="T119" s="296"/>
      <c r="U119" s="296"/>
    </row>
    <row r="120" spans="1:26" x14ac:dyDescent="0.15">
      <c r="A120" s="503" t="s">
        <v>57</v>
      </c>
      <c r="B120" s="503"/>
      <c r="C120" s="503"/>
      <c r="D120" s="503"/>
      <c r="E120" s="503"/>
      <c r="F120" s="503"/>
      <c r="G120" s="503"/>
      <c r="H120" s="301"/>
      <c r="I120" s="296"/>
      <c r="J120" s="503" t="s">
        <v>58</v>
      </c>
      <c r="K120" s="509"/>
      <c r="L120" s="509"/>
      <c r="M120" s="509"/>
      <c r="N120" s="509"/>
      <c r="P120" s="307"/>
      <c r="Q120" s="297"/>
      <c r="R120" s="503" t="s">
        <v>62</v>
      </c>
      <c r="S120" s="509"/>
      <c r="T120" s="509"/>
      <c r="U120" s="509"/>
      <c r="V120" s="509"/>
    </row>
    <row r="121" spans="1:26" x14ac:dyDescent="0.15">
      <c r="A121" s="71"/>
      <c r="B121" s="75" t="s">
        <v>17</v>
      </c>
      <c r="C121" s="75" t="s">
        <v>42</v>
      </c>
      <c r="D121" s="75" t="s">
        <v>19</v>
      </c>
      <c r="E121" s="75" t="s">
        <v>6</v>
      </c>
      <c r="H121" s="296"/>
      <c r="I121" s="296"/>
      <c r="J121" s="508" t="s">
        <v>59</v>
      </c>
      <c r="K121" s="505"/>
      <c r="L121" s="505"/>
      <c r="M121" s="505"/>
      <c r="N121" s="288" t="s">
        <v>60</v>
      </c>
      <c r="R121" s="508" t="s">
        <v>59</v>
      </c>
      <c r="S121" s="505"/>
      <c r="T121" s="505"/>
      <c r="U121" s="505"/>
      <c r="V121" s="288" t="s">
        <v>60</v>
      </c>
    </row>
    <row r="122" spans="1:26" x14ac:dyDescent="0.15">
      <c r="A122" s="91" t="s">
        <v>473</v>
      </c>
      <c r="B122" s="77">
        <f>SUM(J92:J96,D102:D107,D113:D116)</f>
        <v>0</v>
      </c>
      <c r="C122" s="77">
        <f>SUM(E113:E116,E102:E107,K92:K96)</f>
        <v>0</v>
      </c>
      <c r="D122" s="77">
        <f>SUM(F113:F116,F102:F107,L92:L96)</f>
        <v>0</v>
      </c>
      <c r="E122" s="77">
        <f>SUM(N92:N96,H102:H107,H113:H116)</f>
        <v>8</v>
      </c>
      <c r="H122" s="296"/>
      <c r="I122" s="296"/>
      <c r="J122" s="506" t="s">
        <v>1170</v>
      </c>
      <c r="K122" s="506"/>
      <c r="L122" s="506"/>
      <c r="M122" s="506"/>
      <c r="N122" s="293" t="s">
        <v>373</v>
      </c>
      <c r="R122" s="506" t="s">
        <v>1025</v>
      </c>
      <c r="S122" s="506"/>
      <c r="T122" s="506"/>
      <c r="U122" s="506"/>
      <c r="V122" s="293" t="s">
        <v>16</v>
      </c>
    </row>
    <row r="123" spans="1:26" x14ac:dyDescent="0.15">
      <c r="A123" s="91" t="s">
        <v>43</v>
      </c>
      <c r="B123" s="77">
        <f>SUM(C87)</f>
        <v>0</v>
      </c>
      <c r="C123" s="77">
        <f>SUM(D87)</f>
        <v>0</v>
      </c>
      <c r="D123" s="77">
        <f>SUM(F87)</f>
        <v>0</v>
      </c>
      <c r="E123" s="77">
        <f>SUM(H87)</f>
        <v>0</v>
      </c>
      <c r="F123" s="292"/>
      <c r="J123" s="506" t="s">
        <v>1171</v>
      </c>
      <c r="K123" s="506"/>
      <c r="L123" s="506"/>
      <c r="M123" s="506"/>
      <c r="N123" s="293" t="s">
        <v>0</v>
      </c>
      <c r="R123" s="506" t="s">
        <v>1174</v>
      </c>
      <c r="S123" s="506"/>
      <c r="T123" s="506"/>
      <c r="U123" s="506"/>
      <c r="V123" s="293" t="s">
        <v>373</v>
      </c>
    </row>
    <row r="124" spans="1:26" x14ac:dyDescent="0.15">
      <c r="A124" s="308" t="s">
        <v>65</v>
      </c>
      <c r="B124" s="293"/>
      <c r="F124" s="292"/>
      <c r="J124" s="506" t="s">
        <v>1172</v>
      </c>
      <c r="K124" s="506"/>
      <c r="L124" s="506"/>
      <c r="M124" s="506"/>
      <c r="N124" s="293" t="s">
        <v>374</v>
      </c>
      <c r="R124" s="507" t="s">
        <v>1286</v>
      </c>
      <c r="S124" s="506"/>
      <c r="T124" s="506"/>
      <c r="U124" s="506"/>
      <c r="V124" s="293" t="s">
        <v>373</v>
      </c>
    </row>
    <row r="125" spans="1:26" x14ac:dyDescent="0.15">
      <c r="J125" s="506" t="s">
        <v>1173</v>
      </c>
      <c r="K125" s="506"/>
      <c r="L125" s="506"/>
      <c r="M125" s="506"/>
      <c r="N125" s="293" t="s">
        <v>16</v>
      </c>
      <c r="R125" s="507"/>
      <c r="S125" s="506"/>
      <c r="T125" s="506"/>
      <c r="U125" s="506"/>
      <c r="V125" s="293"/>
    </row>
    <row r="126" spans="1:26" x14ac:dyDescent="0.15">
      <c r="A126" s="288"/>
      <c r="B126" s="292" t="s">
        <v>1</v>
      </c>
      <c r="C126" s="292" t="s">
        <v>4</v>
      </c>
      <c r="D126" s="292" t="s">
        <v>6</v>
      </c>
      <c r="J126" s="506" t="s">
        <v>1329</v>
      </c>
      <c r="K126" s="506"/>
      <c r="L126" s="506"/>
      <c r="M126" s="506"/>
      <c r="N126" s="293" t="s">
        <v>374</v>
      </c>
      <c r="R126" s="507"/>
      <c r="S126" s="506"/>
      <c r="T126" s="506"/>
      <c r="U126" s="506"/>
      <c r="V126" s="293"/>
    </row>
    <row r="127" spans="1:26" x14ac:dyDescent="0.15">
      <c r="A127" s="308" t="s">
        <v>56</v>
      </c>
      <c r="B127" s="294">
        <f>SUM(M84:M86,C92:C96,K102:K107,K113:K116)</f>
        <v>0</v>
      </c>
      <c r="C127" s="294">
        <f>SUM(N84:N86,D92:D96,L102:L107,L113:L116)</f>
        <v>0</v>
      </c>
      <c r="D127" s="294">
        <f>SUM(P84:P86,F92:F96,N102:N107,N113:N116)</f>
        <v>0</v>
      </c>
      <c r="J127" s="506" t="s">
        <v>1164</v>
      </c>
      <c r="K127" s="506"/>
      <c r="L127" s="506"/>
      <c r="M127" s="506"/>
      <c r="N127" s="293" t="s">
        <v>373</v>
      </c>
      <c r="R127" s="507"/>
      <c r="S127" s="506"/>
      <c r="T127" s="506"/>
      <c r="U127" s="506"/>
      <c r="V127" s="293"/>
    </row>
    <row r="128" spans="1:26" x14ac:dyDescent="0.15">
      <c r="A128" s="308" t="s">
        <v>65</v>
      </c>
      <c r="B128" s="293"/>
      <c r="J128" s="506" t="s">
        <v>488</v>
      </c>
      <c r="K128" s="506"/>
      <c r="L128" s="506"/>
      <c r="M128" s="506"/>
      <c r="N128" s="293" t="s">
        <v>373</v>
      </c>
      <c r="R128" s="507"/>
      <c r="S128" s="506"/>
      <c r="T128" s="506"/>
      <c r="U128" s="506"/>
      <c r="V128" s="293"/>
    </row>
    <row r="129" spans="1:23" x14ac:dyDescent="0.15">
      <c r="J129" s="506" t="s">
        <v>504</v>
      </c>
      <c r="K129" s="506"/>
      <c r="L129" s="506"/>
      <c r="M129" s="506"/>
      <c r="N129" s="293" t="s">
        <v>373</v>
      </c>
      <c r="R129" s="507"/>
      <c r="S129" s="506"/>
      <c r="T129" s="506"/>
      <c r="U129" s="506"/>
      <c r="V129" s="293"/>
    </row>
    <row r="130" spans="1:23" x14ac:dyDescent="0.15">
      <c r="B130" s="292" t="s">
        <v>40</v>
      </c>
      <c r="C130" s="292" t="s">
        <v>41</v>
      </c>
    </row>
    <row r="131" spans="1:23" x14ac:dyDescent="0.15">
      <c r="A131" s="308" t="s">
        <v>39</v>
      </c>
      <c r="B131" s="291" t="e">
        <f>B127/(B123+B127)</f>
        <v>#DIV/0!</v>
      </c>
      <c r="C131" s="291" t="e">
        <f>B123/(B123+B127)</f>
        <v>#DIV/0!</v>
      </c>
      <c r="J131" s="286" t="s">
        <v>61</v>
      </c>
    </row>
    <row r="132" spans="1:23" x14ac:dyDescent="0.15">
      <c r="A132" s="308" t="s">
        <v>64</v>
      </c>
      <c r="B132" s="293"/>
      <c r="C132" s="293"/>
    </row>
    <row r="141" spans="1:23" x14ac:dyDescent="0.15">
      <c r="A141" s="503" t="s">
        <v>93</v>
      </c>
      <c r="B141" s="503"/>
      <c r="C141" s="503"/>
      <c r="D141" s="503"/>
      <c r="E141" s="503"/>
      <c r="F141" s="503"/>
      <c r="G141" s="503"/>
      <c r="H141" s="503"/>
      <c r="I141" s="503"/>
      <c r="J141" s="503"/>
      <c r="K141" s="503"/>
      <c r="L141" s="503"/>
      <c r="M141" s="503"/>
      <c r="N141" s="503"/>
      <c r="O141" s="503"/>
      <c r="P141" s="503"/>
      <c r="Q141" s="503"/>
      <c r="R141" s="503"/>
      <c r="S141" s="503"/>
      <c r="T141" s="503"/>
      <c r="U141" s="503"/>
      <c r="V141" s="503"/>
      <c r="W141" s="503"/>
    </row>
    <row r="142" spans="1:23" x14ac:dyDescent="0.15">
      <c r="A142" s="287"/>
      <c r="B142" s="287"/>
      <c r="C142" s="287"/>
      <c r="D142" s="287"/>
      <c r="E142" s="287"/>
      <c r="F142" s="287"/>
      <c r="G142" s="287"/>
      <c r="H142" s="287"/>
      <c r="I142" s="287"/>
      <c r="J142" s="287"/>
      <c r="K142" s="287"/>
      <c r="L142" s="287"/>
      <c r="M142" s="287"/>
      <c r="N142" s="287"/>
      <c r="O142" s="287"/>
      <c r="P142" s="287"/>
      <c r="Q142" s="287"/>
      <c r="R142" s="287"/>
      <c r="S142" s="287"/>
      <c r="T142" s="287"/>
      <c r="U142" s="287"/>
      <c r="V142" s="287"/>
      <c r="W142" s="287"/>
    </row>
    <row r="143" spans="1:23" x14ac:dyDescent="0.15">
      <c r="H143" s="504" t="s">
        <v>36</v>
      </c>
      <c r="I143" s="505"/>
      <c r="J143" s="505"/>
      <c r="M143" s="504" t="s">
        <v>37</v>
      </c>
      <c r="N143" s="504"/>
      <c r="O143" s="504"/>
    </row>
    <row r="144" spans="1:23" x14ac:dyDescent="0.15">
      <c r="H144" s="504" t="s">
        <v>38</v>
      </c>
      <c r="I144" s="504"/>
      <c r="J144" s="504"/>
    </row>
    <row r="145" spans="1:20" x14ac:dyDescent="0.15">
      <c r="H145" s="504"/>
      <c r="I145" s="505"/>
      <c r="J145" s="505"/>
    </row>
    <row r="146" spans="1:20" x14ac:dyDescent="0.15">
      <c r="H146" s="504"/>
      <c r="I146" s="505"/>
      <c r="J146" s="505"/>
    </row>
    <row r="147" spans="1:20" x14ac:dyDescent="0.15">
      <c r="D147" s="288" t="s">
        <v>83</v>
      </c>
      <c r="P147" s="288" t="s">
        <v>84</v>
      </c>
    </row>
    <row r="148" spans="1:20" x14ac:dyDescent="0.15">
      <c r="A148" s="292" t="s">
        <v>90</v>
      </c>
      <c r="P148" s="288" t="s">
        <v>90</v>
      </c>
      <c r="S148" s="292" t="s">
        <v>92</v>
      </c>
    </row>
    <row r="149" spans="1:20" x14ac:dyDescent="0.15">
      <c r="A149" s="308" t="s">
        <v>79</v>
      </c>
      <c r="B149" s="309" t="s">
        <v>89</v>
      </c>
      <c r="C149" s="309" t="s">
        <v>2</v>
      </c>
      <c r="D149" s="309" t="s">
        <v>3</v>
      </c>
      <c r="E149" s="309" t="s">
        <v>19</v>
      </c>
      <c r="F149" s="309" t="s">
        <v>6</v>
      </c>
      <c r="G149" s="309" t="s">
        <v>76</v>
      </c>
      <c r="H149" s="309" t="s">
        <v>10</v>
      </c>
      <c r="I149" s="309" t="s">
        <v>19</v>
      </c>
      <c r="J149" s="309" t="s">
        <v>77</v>
      </c>
      <c r="K149" s="309" t="s">
        <v>6</v>
      </c>
      <c r="L149" s="309" t="s">
        <v>14</v>
      </c>
      <c r="O149" s="92" t="s">
        <v>85</v>
      </c>
      <c r="P149" s="92" t="s">
        <v>86</v>
      </c>
      <c r="Q149" s="92" t="s">
        <v>87</v>
      </c>
      <c r="S149" s="290" t="s">
        <v>40</v>
      </c>
      <c r="T149" s="290" t="s">
        <v>41</v>
      </c>
    </row>
    <row r="150" spans="1:20" x14ac:dyDescent="0.15">
      <c r="A150" s="293" t="s">
        <v>44</v>
      </c>
      <c r="B150" s="304">
        <f>AVERAGE(B160,B170)</f>
        <v>587.5</v>
      </c>
      <c r="C150" s="304">
        <f>AVERAGE(C160,C170)</f>
        <v>387.5</v>
      </c>
      <c r="D150" s="310">
        <f>C150/B150</f>
        <v>0.65957446808510634</v>
      </c>
      <c r="E150" s="304">
        <f>AVERAGE(E160,E170)</f>
        <v>4104.5</v>
      </c>
      <c r="F150" s="304">
        <f t="shared" ref="F150:I150" si="115">AVERAGE(F160,F170)</f>
        <v>25.5</v>
      </c>
      <c r="G150" s="304">
        <f t="shared" si="115"/>
        <v>10.5</v>
      </c>
      <c r="H150" s="304">
        <f t="shared" si="115"/>
        <v>24.5</v>
      </c>
      <c r="I150" s="304">
        <f t="shared" si="115"/>
        <v>89.5</v>
      </c>
      <c r="J150" s="311">
        <f>I150/H150</f>
        <v>3.6530612244897958</v>
      </c>
      <c r="K150" s="304">
        <f>AVERAGE(K160,K170)</f>
        <v>0</v>
      </c>
      <c r="L150" s="294">
        <f>((E150*0.05)+(F150*4)+(G150*-1)+(I150*0.1)+(K150*6))</f>
        <v>305.67500000000001</v>
      </c>
      <c r="O150" s="93">
        <f>(B150+H150)/(B152+F152+B154+F154+B156+F156+B150+H150)</f>
        <v>0.38430141287284142</v>
      </c>
      <c r="P150" s="74">
        <f>B150/(B150+F152+F154+F156)</f>
        <v>0.51332459589340318</v>
      </c>
      <c r="Q150" s="74">
        <f>H150/(H150+B152+B154+B156)</f>
        <v>5.46875E-2</v>
      </c>
      <c r="S150" s="291">
        <f>(H150+B152+B154+B156)/(H150+B152+B154+B156+B150)</f>
        <v>0.43264123611781746</v>
      </c>
      <c r="T150" s="291">
        <f>B150/(B150+H150+B152+B154+B156)</f>
        <v>0.56735876388218254</v>
      </c>
    </row>
    <row r="151" spans="1:20" x14ac:dyDescent="0.15">
      <c r="A151" s="308" t="s">
        <v>80</v>
      </c>
      <c r="B151" s="309" t="s">
        <v>10</v>
      </c>
      <c r="C151" s="309" t="s">
        <v>19</v>
      </c>
      <c r="D151" s="309" t="s">
        <v>77</v>
      </c>
      <c r="E151" s="309" t="s">
        <v>6</v>
      </c>
      <c r="F151" s="309" t="s">
        <v>17</v>
      </c>
      <c r="G151" s="309" t="s">
        <v>18</v>
      </c>
      <c r="H151" s="309" t="s">
        <v>19</v>
      </c>
      <c r="I151" s="309" t="s">
        <v>78</v>
      </c>
      <c r="J151" s="309" t="s">
        <v>6</v>
      </c>
      <c r="K151" s="309" t="s">
        <v>14</v>
      </c>
      <c r="L151" s="304" t="s">
        <v>91</v>
      </c>
      <c r="O151" s="73" t="s">
        <v>85</v>
      </c>
      <c r="P151" s="73" t="s">
        <v>87</v>
      </c>
      <c r="Q151" s="73" t="s">
        <v>88</v>
      </c>
    </row>
    <row r="152" spans="1:20" x14ac:dyDescent="0.15">
      <c r="A152" s="293" t="s">
        <v>44</v>
      </c>
      <c r="B152" s="304">
        <f>AVERAGE(B162,B172)</f>
        <v>409.5</v>
      </c>
      <c r="C152" s="304">
        <f>AVERAGE(C162,C172)</f>
        <v>1762</v>
      </c>
      <c r="D152" s="311">
        <f>C152/B152</f>
        <v>4.3028083028083026</v>
      </c>
      <c r="E152" s="304">
        <f>AVERAGE(E162,E172)</f>
        <v>17</v>
      </c>
      <c r="F152" s="304">
        <f t="shared" ref="F152:H152" si="116">AVERAGE(F162,F172)</f>
        <v>124</v>
      </c>
      <c r="G152" s="304">
        <f t="shared" si="116"/>
        <v>105.5</v>
      </c>
      <c r="H152" s="304">
        <f t="shared" si="116"/>
        <v>714</v>
      </c>
      <c r="I152" s="311">
        <f>H152/G152</f>
        <v>6.7677725118483414</v>
      </c>
      <c r="J152" s="304">
        <f>AVERAGE(J162,J172)</f>
        <v>3</v>
      </c>
      <c r="K152" s="294">
        <f>(C152*0.1)+(E152*6)+(H152*0.1)+(J152*6)</f>
        <v>367.6</v>
      </c>
      <c r="L152" s="294">
        <f>(C152*0.1)+(E152*6)+(G152*1)+(H152*0.1)+(J152*6)</f>
        <v>473.1</v>
      </c>
      <c r="O152" s="93">
        <f>(B152+F152)/(B152+F152+B154+F154+B156+F156+B150+H150)</f>
        <v>0.33500784929356359</v>
      </c>
      <c r="P152" s="74">
        <f>B152/(H150+B152+B154+B156)</f>
        <v>0.9140625</v>
      </c>
      <c r="Q152" s="74">
        <f>F152/(F152+F154+F156)</f>
        <v>0.22262118491921004</v>
      </c>
    </row>
    <row r="153" spans="1:20" x14ac:dyDescent="0.15">
      <c r="A153" s="308" t="s">
        <v>81</v>
      </c>
      <c r="B153" s="309" t="s">
        <v>10</v>
      </c>
      <c r="C153" s="309" t="s">
        <v>19</v>
      </c>
      <c r="D153" s="309" t="s">
        <v>77</v>
      </c>
      <c r="E153" s="309" t="s">
        <v>6</v>
      </c>
      <c r="F153" s="309" t="s">
        <v>17</v>
      </c>
      <c r="G153" s="309" t="s">
        <v>18</v>
      </c>
      <c r="H153" s="309" t="s">
        <v>19</v>
      </c>
      <c r="I153" s="309" t="s">
        <v>78</v>
      </c>
      <c r="J153" s="309" t="s">
        <v>6</v>
      </c>
      <c r="K153" s="309" t="s">
        <v>14</v>
      </c>
      <c r="L153" s="304" t="s">
        <v>91</v>
      </c>
      <c r="O153" s="73" t="s">
        <v>85</v>
      </c>
      <c r="P153" s="73" t="s">
        <v>87</v>
      </c>
      <c r="Q153" s="73" t="s">
        <v>88</v>
      </c>
    </row>
    <row r="154" spans="1:20" x14ac:dyDescent="0.15">
      <c r="A154" s="293" t="s">
        <v>44</v>
      </c>
      <c r="B154" s="304">
        <f>AVERAGE(B164,B174)</f>
        <v>14</v>
      </c>
      <c r="C154" s="304">
        <f>AVERAGE(C164,C174)</f>
        <v>130</v>
      </c>
      <c r="D154" s="304">
        <f>C154/B154</f>
        <v>9.2857142857142865</v>
      </c>
      <c r="E154" s="304">
        <f>AVERAGE(E164,E174)</f>
        <v>0.5</v>
      </c>
      <c r="F154" s="304">
        <f t="shared" ref="F154:H154" si="117">AVERAGE(F164,F174)</f>
        <v>330.5</v>
      </c>
      <c r="G154" s="304">
        <f t="shared" si="117"/>
        <v>217.5</v>
      </c>
      <c r="H154" s="304">
        <f t="shared" si="117"/>
        <v>2640.5</v>
      </c>
      <c r="I154" s="311">
        <f>H154/G154</f>
        <v>12.140229885057471</v>
      </c>
      <c r="J154" s="304">
        <f>AVERAGE(J164,J174)</f>
        <v>13</v>
      </c>
      <c r="K154" s="294">
        <f>(C154*0.1)+(E154*6)+(H154*0.1)+(J154*6)</f>
        <v>358.05</v>
      </c>
      <c r="L154" s="294">
        <f>(C154*0.1)+(E154*6)+(G154*1)+(H154*0.1)+(J154*6)</f>
        <v>575.54999999999995</v>
      </c>
      <c r="O154" s="93">
        <f>(B154+F154)/(B152+F152+B154+F154+B156+F156+B150+H150)</f>
        <v>0.21632653061224491</v>
      </c>
      <c r="P154" s="74">
        <f>B154/(B152+H150+B154+B156)</f>
        <v>3.125E-2</v>
      </c>
      <c r="Q154" s="74">
        <f>F154/(F154+F152+F156)</f>
        <v>0.59335727109515257</v>
      </c>
    </row>
    <row r="155" spans="1:20" x14ac:dyDescent="0.15">
      <c r="A155" s="308" t="s">
        <v>82</v>
      </c>
      <c r="B155" s="309" t="s">
        <v>10</v>
      </c>
      <c r="C155" s="309" t="s">
        <v>19</v>
      </c>
      <c r="D155" s="309" t="s">
        <v>77</v>
      </c>
      <c r="E155" s="309" t="s">
        <v>6</v>
      </c>
      <c r="F155" s="309" t="s">
        <v>17</v>
      </c>
      <c r="G155" s="309" t="s">
        <v>18</v>
      </c>
      <c r="H155" s="309" t="s">
        <v>19</v>
      </c>
      <c r="I155" s="309" t="s">
        <v>78</v>
      </c>
      <c r="J155" s="309" t="s">
        <v>6</v>
      </c>
      <c r="K155" s="309" t="s">
        <v>14</v>
      </c>
      <c r="L155" s="304" t="s">
        <v>91</v>
      </c>
      <c r="O155" s="73" t="s">
        <v>85</v>
      </c>
      <c r="P155" s="73" t="s">
        <v>87</v>
      </c>
      <c r="Q155" s="73" t="s">
        <v>88</v>
      </c>
    </row>
    <row r="156" spans="1:20" x14ac:dyDescent="0.15">
      <c r="A156" s="293" t="s">
        <v>44</v>
      </c>
      <c r="B156" s="304">
        <f>AVERAGE(B166,B176)</f>
        <v>0</v>
      </c>
      <c r="C156" s="304">
        <f>AVERAGE(C166,C176)</f>
        <v>0</v>
      </c>
      <c r="D156" s="304" t="e">
        <f>C156/B156</f>
        <v>#DIV/0!</v>
      </c>
      <c r="E156" s="304">
        <f>AVERAGE(E166,E176)</f>
        <v>0</v>
      </c>
      <c r="F156" s="304">
        <f>AVERAGE(F166,F176)</f>
        <v>102.5</v>
      </c>
      <c r="G156" s="304">
        <f t="shared" ref="G156:H156" si="118">AVERAGE(G166,G176)</f>
        <v>73</v>
      </c>
      <c r="H156" s="304">
        <f t="shared" si="118"/>
        <v>780.5</v>
      </c>
      <c r="I156" s="311">
        <f>H156/G156</f>
        <v>10.691780821917808</v>
      </c>
      <c r="J156" s="304">
        <f>AVERAGE(J166,J176)</f>
        <v>9</v>
      </c>
      <c r="K156" s="294">
        <f>(C156*0.1)+(E156*6)+(H156*0.1)+(J156*6)</f>
        <v>132.05000000000001</v>
      </c>
      <c r="L156" s="294">
        <f>(C156*0.1)+(E156*6)+(G156*1)+(H156*0.1)+(J156*6)</f>
        <v>205.05</v>
      </c>
      <c r="O156" s="93">
        <f>(B156+F156)/(B152+F152+B154+F154+B156+F156+B150+H150)</f>
        <v>6.4364207221350084E-2</v>
      </c>
      <c r="P156" s="89">
        <f>B156/(B156+B154+B152+H150)</f>
        <v>0</v>
      </c>
      <c r="Q156" s="74">
        <f>F156/(F156+F154+F152)</f>
        <v>0.18402154398563733</v>
      </c>
    </row>
    <row r="157" spans="1:20" x14ac:dyDescent="0.15">
      <c r="B157" s="312"/>
      <c r="C157" s="312"/>
      <c r="D157" s="312"/>
      <c r="E157" s="312"/>
      <c r="F157" s="312"/>
      <c r="G157" s="312"/>
      <c r="H157" s="312"/>
      <c r="I157" s="312"/>
      <c r="J157" s="312"/>
      <c r="K157" s="312"/>
      <c r="L157" s="313"/>
      <c r="O157" s="69"/>
      <c r="P157" s="71"/>
      <c r="Q157" s="69"/>
    </row>
    <row r="158" spans="1:20" x14ac:dyDescent="0.15">
      <c r="A158" s="292">
        <v>2022</v>
      </c>
      <c r="O158" s="69"/>
      <c r="P158" s="71">
        <v>2022</v>
      </c>
      <c r="Q158" s="69"/>
      <c r="S158" s="292" t="s">
        <v>92</v>
      </c>
    </row>
    <row r="159" spans="1:20" x14ac:dyDescent="0.15">
      <c r="A159" s="308" t="s">
        <v>79</v>
      </c>
      <c r="B159" s="309" t="s">
        <v>89</v>
      </c>
      <c r="C159" s="309" t="s">
        <v>2</v>
      </c>
      <c r="D159" s="309" t="s">
        <v>3</v>
      </c>
      <c r="E159" s="309" t="s">
        <v>19</v>
      </c>
      <c r="F159" s="309" t="s">
        <v>6</v>
      </c>
      <c r="G159" s="309" t="s">
        <v>76</v>
      </c>
      <c r="H159" s="309" t="s">
        <v>10</v>
      </c>
      <c r="I159" s="309" t="s">
        <v>19</v>
      </c>
      <c r="J159" s="309" t="s">
        <v>77</v>
      </c>
      <c r="K159" s="309" t="s">
        <v>6</v>
      </c>
      <c r="L159" s="309" t="s">
        <v>14</v>
      </c>
      <c r="O159" s="92" t="s">
        <v>85</v>
      </c>
      <c r="P159" s="92" t="s">
        <v>86</v>
      </c>
      <c r="Q159" s="92" t="s">
        <v>87</v>
      </c>
      <c r="S159" s="290" t="s">
        <v>40</v>
      </c>
      <c r="T159" s="290" t="s">
        <v>41</v>
      </c>
    </row>
    <row r="160" spans="1:20" x14ac:dyDescent="0.15">
      <c r="A160" s="293" t="s">
        <v>44</v>
      </c>
      <c r="B160" s="304">
        <v>587</v>
      </c>
      <c r="C160" s="304">
        <v>382</v>
      </c>
      <c r="D160" s="310">
        <f>C160/B160</f>
        <v>0.65076660988074952</v>
      </c>
      <c r="E160" s="304">
        <v>4438</v>
      </c>
      <c r="F160" s="304">
        <v>29</v>
      </c>
      <c r="G160" s="304">
        <v>7</v>
      </c>
      <c r="H160" s="304">
        <v>29</v>
      </c>
      <c r="I160" s="304">
        <v>73</v>
      </c>
      <c r="J160" s="311">
        <f>I160/H160</f>
        <v>2.5172413793103448</v>
      </c>
      <c r="K160" s="304">
        <v>0</v>
      </c>
      <c r="L160" s="294">
        <f>((E160*0.05)+(F160*4)+(G160*-1)+(I160*0.1)+(K160*6))</f>
        <v>338.2</v>
      </c>
      <c r="O160" s="93">
        <f>(B160+H160)/(B162+F162+B164+F164+B166+F166+B160+H160)</f>
        <v>0.38024691358024693</v>
      </c>
      <c r="P160" s="74">
        <f>B160/(B160+F162+F164+F166)</f>
        <v>0.51176983435047951</v>
      </c>
      <c r="Q160" s="74">
        <f>H160/(H160+B162+B164+B166)</f>
        <v>6.13107822410148E-2</v>
      </c>
      <c r="S160" s="291">
        <f>(H160+B162+B164+B166)/(H160+B162+B164+B166+B160)</f>
        <v>0.44622641509433963</v>
      </c>
      <c r="T160" s="291">
        <f>B160/(B160+H160+B162+B164+B166)</f>
        <v>0.55377358490566042</v>
      </c>
    </row>
    <row r="161" spans="1:20" x14ac:dyDescent="0.15">
      <c r="A161" s="308" t="s">
        <v>80</v>
      </c>
      <c r="B161" s="309" t="s">
        <v>10</v>
      </c>
      <c r="C161" s="309" t="s">
        <v>19</v>
      </c>
      <c r="D161" s="309" t="s">
        <v>77</v>
      </c>
      <c r="E161" s="309" t="s">
        <v>6</v>
      </c>
      <c r="F161" s="309" t="s">
        <v>17</v>
      </c>
      <c r="G161" s="309" t="s">
        <v>18</v>
      </c>
      <c r="H161" s="309" t="s">
        <v>19</v>
      </c>
      <c r="I161" s="309" t="s">
        <v>78</v>
      </c>
      <c r="J161" s="309" t="s">
        <v>6</v>
      </c>
      <c r="K161" s="309" t="s">
        <v>14</v>
      </c>
      <c r="L161" s="309" t="s">
        <v>91</v>
      </c>
      <c r="O161" s="73" t="s">
        <v>85</v>
      </c>
      <c r="P161" s="73" t="s">
        <v>87</v>
      </c>
      <c r="Q161" s="73" t="s">
        <v>88</v>
      </c>
    </row>
    <row r="162" spans="1:20" x14ac:dyDescent="0.15">
      <c r="A162" s="293" t="s">
        <v>44</v>
      </c>
      <c r="B162" s="304">
        <v>427</v>
      </c>
      <c r="C162" s="304">
        <v>1884</v>
      </c>
      <c r="D162" s="311">
        <f>C162/B162</f>
        <v>4.4121779859484773</v>
      </c>
      <c r="E162" s="304">
        <v>23</v>
      </c>
      <c r="F162" s="304">
        <v>119</v>
      </c>
      <c r="G162" s="304">
        <v>82</v>
      </c>
      <c r="H162" s="304">
        <v>684</v>
      </c>
      <c r="I162" s="311">
        <f>H162/G162</f>
        <v>8.3414634146341466</v>
      </c>
      <c r="J162" s="304">
        <v>4</v>
      </c>
      <c r="K162" s="294">
        <f>(C162*0.1)+(E162*6)+(H162*0.1)+(J162*6)</f>
        <v>418.79999999999995</v>
      </c>
      <c r="L162" s="294">
        <f>(C162*0.1)+(E162*6)+(G162*1)+(H162*0.1)+(J162*6)</f>
        <v>500.79999999999995</v>
      </c>
      <c r="O162" s="93">
        <f>(B162+F162)/(B162+F162+B164+F164+B166+F166+B160+H160)</f>
        <v>0.33703703703703702</v>
      </c>
      <c r="P162" s="74">
        <f>B162/(H160+B162+B164+B166)</f>
        <v>0.90274841437632136</v>
      </c>
      <c r="Q162" s="74">
        <f>F162/(F162+F164+F166)</f>
        <v>0.21249999999999999</v>
      </c>
    </row>
    <row r="163" spans="1:20" x14ac:dyDescent="0.15">
      <c r="A163" s="308" t="s">
        <v>81</v>
      </c>
      <c r="B163" s="309" t="s">
        <v>10</v>
      </c>
      <c r="C163" s="309" t="s">
        <v>19</v>
      </c>
      <c r="D163" s="309" t="s">
        <v>77</v>
      </c>
      <c r="E163" s="309" t="s">
        <v>6</v>
      </c>
      <c r="F163" s="309" t="s">
        <v>17</v>
      </c>
      <c r="G163" s="309" t="s">
        <v>18</v>
      </c>
      <c r="H163" s="309" t="s">
        <v>19</v>
      </c>
      <c r="I163" s="309" t="s">
        <v>78</v>
      </c>
      <c r="J163" s="309" t="s">
        <v>6</v>
      </c>
      <c r="K163" s="309" t="s">
        <v>14</v>
      </c>
      <c r="L163" s="309" t="s">
        <v>91</v>
      </c>
      <c r="O163" s="73" t="s">
        <v>85</v>
      </c>
      <c r="P163" s="73" t="s">
        <v>87</v>
      </c>
      <c r="Q163" s="73" t="s">
        <v>88</v>
      </c>
    </row>
    <row r="164" spans="1:20" x14ac:dyDescent="0.15">
      <c r="A164" s="293" t="s">
        <v>44</v>
      </c>
      <c r="B164" s="304">
        <v>17</v>
      </c>
      <c r="C164" s="304">
        <v>171</v>
      </c>
      <c r="D164" s="304">
        <f>C164/B164</f>
        <v>10.058823529411764</v>
      </c>
      <c r="E164" s="304">
        <v>0</v>
      </c>
      <c r="F164" s="304">
        <v>348</v>
      </c>
      <c r="G164" s="304">
        <v>232</v>
      </c>
      <c r="H164" s="304">
        <v>2955</v>
      </c>
      <c r="I164" s="311">
        <f>H164/G164</f>
        <v>12.737068965517242</v>
      </c>
      <c r="J164" s="304">
        <v>13</v>
      </c>
      <c r="K164" s="294">
        <f>(C164*0.1)+(E164*6)+(H164*0.1)+(J164*6)</f>
        <v>390.6</v>
      </c>
      <c r="L164" s="294">
        <f>(C164*0.1)+(E164*6)+(G164*1)+(H164*0.1)+(J164*6)</f>
        <v>622.6</v>
      </c>
      <c r="O164" s="93">
        <f>(B164+F164)/(B162+F162+B164+F164+B166+F166+B160+H160)</f>
        <v>0.22530864197530864</v>
      </c>
      <c r="P164" s="74">
        <f>B164/(B162+H160+B164+B166)</f>
        <v>3.5940803382663845E-2</v>
      </c>
      <c r="Q164" s="74">
        <f>F164/(F164+F162+F166)</f>
        <v>0.62142857142857144</v>
      </c>
    </row>
    <row r="165" spans="1:20" x14ac:dyDescent="0.15">
      <c r="A165" s="308" t="s">
        <v>82</v>
      </c>
      <c r="B165" s="309" t="s">
        <v>10</v>
      </c>
      <c r="C165" s="309" t="s">
        <v>19</v>
      </c>
      <c r="D165" s="309" t="s">
        <v>77</v>
      </c>
      <c r="E165" s="309" t="s">
        <v>6</v>
      </c>
      <c r="F165" s="309" t="s">
        <v>17</v>
      </c>
      <c r="G165" s="309" t="s">
        <v>18</v>
      </c>
      <c r="H165" s="309" t="s">
        <v>19</v>
      </c>
      <c r="I165" s="309" t="s">
        <v>78</v>
      </c>
      <c r="J165" s="309" t="s">
        <v>6</v>
      </c>
      <c r="K165" s="309" t="s">
        <v>14</v>
      </c>
      <c r="L165" s="309" t="s">
        <v>91</v>
      </c>
      <c r="O165" s="73" t="s">
        <v>85</v>
      </c>
      <c r="P165" s="73" t="s">
        <v>87</v>
      </c>
      <c r="Q165" s="73" t="s">
        <v>88</v>
      </c>
    </row>
    <row r="166" spans="1:20" x14ac:dyDescent="0.15">
      <c r="A166" s="293" t="s">
        <v>44</v>
      </c>
      <c r="B166" s="304">
        <v>0</v>
      </c>
      <c r="C166" s="304">
        <v>0</v>
      </c>
      <c r="D166" s="304" t="e">
        <f>C166/B166</f>
        <v>#DIV/0!</v>
      </c>
      <c r="E166" s="304">
        <v>0</v>
      </c>
      <c r="F166" s="304">
        <v>93</v>
      </c>
      <c r="G166" s="304">
        <v>66</v>
      </c>
      <c r="H166" s="304">
        <v>784</v>
      </c>
      <c r="I166" s="311">
        <f>H166/G166</f>
        <v>11.878787878787879</v>
      </c>
      <c r="J166" s="304">
        <v>12</v>
      </c>
      <c r="K166" s="294">
        <f>(C166*0.1)+(E166*6)+(H166*0.1)+(J166*6)</f>
        <v>150.4</v>
      </c>
      <c r="L166" s="294">
        <f>(C166*0.1)+(E166*6)+(G166*1)+(H166*0.1)+(J166*6)</f>
        <v>216.4</v>
      </c>
      <c r="O166" s="93">
        <f>(B166+F166)/(B162+F162+B164+F164+B166+F166+B160+H160)</f>
        <v>5.7407407407407407E-2</v>
      </c>
      <c r="P166" s="89">
        <f>B166/(B166+B164+B162+H160)</f>
        <v>0</v>
      </c>
      <c r="Q166" s="74">
        <f>F166/(F166+F164+F162)</f>
        <v>0.16607142857142856</v>
      </c>
    </row>
    <row r="167" spans="1:20" x14ac:dyDescent="0.15">
      <c r="O167" s="69"/>
      <c r="P167" s="69"/>
      <c r="Q167" s="69"/>
    </row>
    <row r="168" spans="1:20" x14ac:dyDescent="0.15">
      <c r="A168" s="292">
        <v>2021</v>
      </c>
      <c r="O168" s="69"/>
      <c r="P168" s="71">
        <v>2021</v>
      </c>
      <c r="Q168" s="69"/>
      <c r="S168" s="292" t="s">
        <v>92</v>
      </c>
    </row>
    <row r="169" spans="1:20" x14ac:dyDescent="0.15">
      <c r="A169" s="308" t="s">
        <v>79</v>
      </c>
      <c r="B169" s="309" t="s">
        <v>89</v>
      </c>
      <c r="C169" s="309" t="s">
        <v>2</v>
      </c>
      <c r="D169" s="309" t="s">
        <v>3</v>
      </c>
      <c r="E169" s="309" t="s">
        <v>19</v>
      </c>
      <c r="F169" s="309" t="s">
        <v>6</v>
      </c>
      <c r="G169" s="309" t="s">
        <v>76</v>
      </c>
      <c r="H169" s="309" t="s">
        <v>10</v>
      </c>
      <c r="I169" s="309" t="s">
        <v>19</v>
      </c>
      <c r="J169" s="309" t="s">
        <v>77</v>
      </c>
      <c r="K169" s="309" t="s">
        <v>6</v>
      </c>
      <c r="L169" s="309" t="s">
        <v>14</v>
      </c>
      <c r="O169" s="92" t="s">
        <v>85</v>
      </c>
      <c r="P169" s="92" t="s">
        <v>86</v>
      </c>
      <c r="Q169" s="92" t="s">
        <v>87</v>
      </c>
      <c r="S169" s="290" t="s">
        <v>40</v>
      </c>
      <c r="T169" s="290" t="s">
        <v>41</v>
      </c>
    </row>
    <row r="170" spans="1:20" x14ac:dyDescent="0.15">
      <c r="A170" s="293" t="s">
        <v>44</v>
      </c>
      <c r="B170" s="304">
        <v>588</v>
      </c>
      <c r="C170" s="304">
        <v>393</v>
      </c>
      <c r="D170" s="310">
        <f>C170/B170</f>
        <v>0.66836734693877553</v>
      </c>
      <c r="E170" s="304">
        <v>3771</v>
      </c>
      <c r="F170" s="304">
        <v>22</v>
      </c>
      <c r="G170" s="304">
        <v>14</v>
      </c>
      <c r="H170" s="304">
        <v>20</v>
      </c>
      <c r="I170" s="304">
        <v>106</v>
      </c>
      <c r="J170" s="304">
        <f>I170/H170</f>
        <v>5.3</v>
      </c>
      <c r="K170" s="304">
        <v>0</v>
      </c>
      <c r="L170" s="294">
        <f>((E170*0.05)+(F170*4)+(G170*-1)+(I170*0.1)+(K170*6))</f>
        <v>273.15000000000003</v>
      </c>
      <c r="O170" s="93">
        <f>(B170+H170)/(B172+F172+B174+F174+B176+F176+B170+H170)</f>
        <v>0.38849840255591056</v>
      </c>
      <c r="P170" s="74">
        <f>B170/(B170+F172+F174+F176)</f>
        <v>0.51488616462346759</v>
      </c>
      <c r="Q170" s="74">
        <f>H170/(H170+B172+B174+B176)</f>
        <v>4.7281323877068557E-2</v>
      </c>
      <c r="S170" s="291">
        <f>(H170+B172+B174+B176)/(H170+B172+B174+B176+B170)</f>
        <v>0.41839762611275966</v>
      </c>
      <c r="T170" s="291">
        <f>B170/(B170+H170+B172+B174+B176)</f>
        <v>0.58160237388724034</v>
      </c>
    </row>
    <row r="171" spans="1:20" x14ac:dyDescent="0.15">
      <c r="A171" s="308" t="s">
        <v>80</v>
      </c>
      <c r="B171" s="309" t="s">
        <v>10</v>
      </c>
      <c r="C171" s="309" t="s">
        <v>19</v>
      </c>
      <c r="D171" s="309" t="s">
        <v>77</v>
      </c>
      <c r="E171" s="309" t="s">
        <v>6</v>
      </c>
      <c r="F171" s="309" t="s">
        <v>17</v>
      </c>
      <c r="G171" s="309" t="s">
        <v>18</v>
      </c>
      <c r="H171" s="309" t="s">
        <v>19</v>
      </c>
      <c r="I171" s="309" t="s">
        <v>78</v>
      </c>
      <c r="J171" s="309" t="s">
        <v>6</v>
      </c>
      <c r="K171" s="309" t="s">
        <v>14</v>
      </c>
      <c r="L171" s="309" t="s">
        <v>91</v>
      </c>
      <c r="O171" s="73" t="s">
        <v>85</v>
      </c>
      <c r="P171" s="73" t="s">
        <v>87</v>
      </c>
      <c r="Q171" s="73" t="s">
        <v>88</v>
      </c>
    </row>
    <row r="172" spans="1:20" x14ac:dyDescent="0.15">
      <c r="A172" s="293" t="s">
        <v>44</v>
      </c>
      <c r="B172" s="304">
        <v>392</v>
      </c>
      <c r="C172" s="304">
        <v>1640</v>
      </c>
      <c r="D172" s="311">
        <f>C172/B172</f>
        <v>4.1836734693877551</v>
      </c>
      <c r="E172" s="304">
        <v>11</v>
      </c>
      <c r="F172" s="304">
        <v>129</v>
      </c>
      <c r="G172" s="304">
        <v>129</v>
      </c>
      <c r="H172" s="304">
        <v>744</v>
      </c>
      <c r="I172" s="311">
        <f>H172/G172</f>
        <v>5.7674418604651159</v>
      </c>
      <c r="J172" s="304">
        <v>2</v>
      </c>
      <c r="K172" s="294">
        <f>(C172*0.1)+(E172*6)+(H172*0.1)+(J172*6)</f>
        <v>316.39999999999998</v>
      </c>
      <c r="L172" s="294">
        <f>(C172*0.1)+(E172*6)+(G172*1)+(H172*0.1)+(J172*6)</f>
        <v>445.4</v>
      </c>
      <c r="O172" s="93">
        <f>(B172+F172)/(B172+F172+B174+F174+B176+F176+B170+H170)</f>
        <v>0.33290734824281148</v>
      </c>
      <c r="P172" s="74">
        <f>B172/(H170+B172+B174+B176)</f>
        <v>0.92671394799054374</v>
      </c>
      <c r="Q172" s="74">
        <f>F172/(F172+F174+F176)</f>
        <v>0.23285198555956679</v>
      </c>
    </row>
    <row r="173" spans="1:20" x14ac:dyDescent="0.15">
      <c r="A173" s="308" t="s">
        <v>81</v>
      </c>
      <c r="B173" s="309" t="s">
        <v>10</v>
      </c>
      <c r="C173" s="309" t="s">
        <v>19</v>
      </c>
      <c r="D173" s="309" t="s">
        <v>77</v>
      </c>
      <c r="E173" s="309" t="s">
        <v>6</v>
      </c>
      <c r="F173" s="309" t="s">
        <v>17</v>
      </c>
      <c r="G173" s="309" t="s">
        <v>18</v>
      </c>
      <c r="H173" s="309" t="s">
        <v>19</v>
      </c>
      <c r="I173" s="309" t="s">
        <v>78</v>
      </c>
      <c r="J173" s="309" t="s">
        <v>6</v>
      </c>
      <c r="K173" s="309" t="s">
        <v>14</v>
      </c>
      <c r="L173" s="309" t="s">
        <v>91</v>
      </c>
      <c r="O173" s="73" t="s">
        <v>85</v>
      </c>
      <c r="P173" s="73" t="s">
        <v>87</v>
      </c>
      <c r="Q173" s="73" t="s">
        <v>88</v>
      </c>
    </row>
    <row r="174" spans="1:20" x14ac:dyDescent="0.15">
      <c r="A174" s="293" t="s">
        <v>44</v>
      </c>
      <c r="B174" s="304">
        <v>11</v>
      </c>
      <c r="C174" s="304">
        <v>89</v>
      </c>
      <c r="D174" s="311">
        <f>C174/B174</f>
        <v>8.0909090909090917</v>
      </c>
      <c r="E174" s="304">
        <v>1</v>
      </c>
      <c r="F174" s="304">
        <v>313</v>
      </c>
      <c r="G174" s="304">
        <v>203</v>
      </c>
      <c r="H174" s="304">
        <v>2326</v>
      </c>
      <c r="I174" s="311">
        <f>H174/G174</f>
        <v>11.458128078817735</v>
      </c>
      <c r="J174" s="304">
        <v>13</v>
      </c>
      <c r="K174" s="294">
        <f>(C174*0.1)+(E174*6)+(H174*0.1)+(J174*6)</f>
        <v>325.5</v>
      </c>
      <c r="L174" s="294">
        <f>(C174*0.1)+(E174*6)+(G174*1)+(H174*0.1)+(J174*6)</f>
        <v>528.5</v>
      </c>
      <c r="O174" s="93">
        <f>(B174+F174)/(B172+F172+B174+F174+B176+F176+B170+H170)</f>
        <v>0.20702875399361023</v>
      </c>
      <c r="P174" s="74">
        <f>B174/(B172+H170+B174+B176)</f>
        <v>2.6004728132387706E-2</v>
      </c>
      <c r="Q174" s="74">
        <f>F174/(F174+F172+F176)</f>
        <v>0.56498194945848379</v>
      </c>
    </row>
    <row r="175" spans="1:20" x14ac:dyDescent="0.15">
      <c r="A175" s="308" t="s">
        <v>82</v>
      </c>
      <c r="B175" s="309" t="s">
        <v>10</v>
      </c>
      <c r="C175" s="309" t="s">
        <v>19</v>
      </c>
      <c r="D175" s="309" t="s">
        <v>77</v>
      </c>
      <c r="E175" s="309" t="s">
        <v>6</v>
      </c>
      <c r="F175" s="309" t="s">
        <v>17</v>
      </c>
      <c r="G175" s="309" t="s">
        <v>18</v>
      </c>
      <c r="H175" s="309" t="s">
        <v>19</v>
      </c>
      <c r="I175" s="309" t="s">
        <v>78</v>
      </c>
      <c r="J175" s="309" t="s">
        <v>6</v>
      </c>
      <c r="K175" s="309" t="s">
        <v>14</v>
      </c>
      <c r="L175" s="309" t="s">
        <v>91</v>
      </c>
      <c r="O175" s="73" t="s">
        <v>85</v>
      </c>
      <c r="P175" s="73" t="s">
        <v>87</v>
      </c>
      <c r="Q175" s="73" t="s">
        <v>88</v>
      </c>
    </row>
    <row r="176" spans="1:20" x14ac:dyDescent="0.15">
      <c r="A176" s="293" t="s">
        <v>44</v>
      </c>
      <c r="B176" s="304">
        <v>0</v>
      </c>
      <c r="C176" s="304">
        <v>0</v>
      </c>
      <c r="D176" s="304" t="e">
        <f>C176/B176</f>
        <v>#DIV/0!</v>
      </c>
      <c r="E176" s="304">
        <v>0</v>
      </c>
      <c r="F176" s="304">
        <v>112</v>
      </c>
      <c r="G176" s="304">
        <v>80</v>
      </c>
      <c r="H176" s="304">
        <v>777</v>
      </c>
      <c r="I176" s="311">
        <f>H176/G176</f>
        <v>9.7125000000000004</v>
      </c>
      <c r="J176" s="304">
        <v>6</v>
      </c>
      <c r="K176" s="294">
        <f>(C176*0.1)+(E176*6)+(H176*0.1)+(J176*6)</f>
        <v>113.7</v>
      </c>
      <c r="L176" s="294">
        <f>(C176*0.1)+(E176*6)+(G176*1)+(H176*0.1)+(J176*6)</f>
        <v>193.7</v>
      </c>
      <c r="O176" s="93">
        <f>(B176+F176)/(B172+F172+B174+F174+B176+F176+B170+H170)</f>
        <v>7.1565495207667737E-2</v>
      </c>
      <c r="P176" s="89">
        <f>B176/(B176+B174+B172+H170)</f>
        <v>0</v>
      </c>
      <c r="Q176" s="74">
        <f>F176/(F176+F174+F172)</f>
        <v>0.20216606498194944</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3946CFC3-5334-4A37-9A8E-8FF659A5A40D}"/>
    <hyperlink ref="H6:J6" location="ARI!A110" display="RSP Projections: Year 2" xr:uid="{17333B67-38E2-4C65-BE1F-1896E294FEFA}"/>
    <hyperlink ref="M5:O5" location="ARI!AX11" display="Adjustable Projections: Year 1" xr:uid="{F993ADCD-2DB6-469F-B319-34F193F61BD3}"/>
    <hyperlink ref="AJ5" location="ARI!C9" display="RSP Projections: Year 1" xr:uid="{5257188F-D69B-48DA-9D85-B92A2B86F606}"/>
    <hyperlink ref="AJ6" location="ARI!A90" display="RSP Projections: Year 2" xr:uid="{C18B5198-8F74-496F-B0EF-0BDE6494A00D}"/>
    <hyperlink ref="AJ6:AL6" location="ARI!A110" display="RSP Projections: Year 2" xr:uid="{C82B57F2-1BF1-44CA-8A09-B4301B12C281}"/>
    <hyperlink ref="AO5:AQ5" location="ARI!AX11" display="Adjustable Projections: Year 1" xr:uid="{C2598162-CC2C-41D3-9F89-7936270BF10E}"/>
    <hyperlink ref="H5" location="ARI!C9" display="RSP Projections: Year 1" xr:uid="{6CEAFEFC-D27D-475D-A633-FD6ADE94121D}"/>
    <hyperlink ref="H76" location="ARI!A90" display="RSP Projections: Year 2" xr:uid="{32AC858E-A46B-41B9-A741-75387C561F65}"/>
    <hyperlink ref="H76:J76" location="ARI!A110" display="RSP Projections: Year 2" xr:uid="{7AA1B9C6-2791-4B15-B1B1-7EE42517C107}"/>
    <hyperlink ref="M75:O75" location="ARI!AX11" display="Adjustable Projections: Year 1" xr:uid="{6565E538-A0CD-4F21-879B-5735AD8FB85D}"/>
    <hyperlink ref="H75" location="ARI!C9" display="RSP Projections: Year 1" xr:uid="{B96A3E97-31E8-465A-8D67-B62CC8D8A4BA}"/>
    <hyperlink ref="M143:O143" location="ARI!AX11" display="Adjustable Projections: Year 1" xr:uid="{79FA74D9-6104-44B2-97EF-11F7E7DE7519}"/>
    <hyperlink ref="H144:J144" location="ARI!A110" display="RSP Projections: Year 2" xr:uid="{91CD07B6-713D-4C7D-BDAE-8845C87BD57D}"/>
    <hyperlink ref="H144" location="ARI!A90" display="RSP Projections: Year 2" xr:uid="{D4D50E6E-B5EA-48FF-9C0B-F5356D1DB8E9}"/>
    <hyperlink ref="H143" location="ARI!C9" display="RSP Projections: Year 1" xr:uid="{328739E0-2A16-48C9-A05D-EBBEA62CE2BB}"/>
    <hyperlink ref="M6" location="ARI!A170" display="Past Run/Pass Performances" xr:uid="{040C6737-7A72-44A4-80DD-2FBF4F5B1007}"/>
    <hyperlink ref="M76" location="ARI!A170" display="Past Run/Pass Performances" xr:uid="{3E54AE9D-60E5-4093-86EA-EA65BF6E3DB1}"/>
  </hyperlinks>
  <pageMargins left="0" right="0" top="0" bottom="0" header="0" footer="0"/>
  <pageSetup scale="54" orientation="landscape"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E667B-06B1-4E9B-92CC-88A6C52B5C9F}">
  <dimension ref="A1:AZ176"/>
  <sheetViews>
    <sheetView zoomScale="200" zoomScaleNormal="200" workbookViewId="0">
      <selection sqref="A1:X176"/>
    </sheetView>
  </sheetViews>
  <sheetFormatPr defaultColWidth="5.6640625" defaultRowHeight="6.6" x14ac:dyDescent="0.15"/>
  <cols>
    <col min="1" max="1" width="11.33203125" style="342" customWidth="1"/>
    <col min="2" max="15" width="3.33203125" style="342" customWidth="1"/>
    <col min="16" max="17" width="5.6640625" style="342"/>
    <col min="18" max="18" width="12.109375" style="342" customWidth="1"/>
    <col min="19" max="16384" width="5.6640625" style="342"/>
  </cols>
  <sheetData>
    <row r="1" spans="1:52" x14ac:dyDescent="0.15">
      <c r="A1" s="528" t="s">
        <v>106</v>
      </c>
      <c r="B1" s="528"/>
      <c r="C1" s="528"/>
      <c r="D1" s="528"/>
      <c r="E1" s="528"/>
      <c r="F1" s="528"/>
      <c r="G1" s="528"/>
      <c r="H1" s="528"/>
      <c r="I1" s="528"/>
      <c r="J1" s="528"/>
      <c r="K1" s="528"/>
      <c r="L1" s="528"/>
      <c r="M1" s="528"/>
      <c r="N1" s="528"/>
      <c r="O1" s="528"/>
      <c r="P1" s="528"/>
      <c r="Q1" s="528"/>
      <c r="R1" s="528"/>
      <c r="S1" s="528"/>
      <c r="T1" s="528"/>
      <c r="U1" s="528"/>
      <c r="V1" s="528"/>
      <c r="W1" s="528"/>
    </row>
    <row r="2" spans="1:52" x14ac:dyDescent="0.15">
      <c r="C2" s="343"/>
      <c r="D2" s="343"/>
      <c r="E2" s="343"/>
      <c r="F2" s="343"/>
      <c r="G2" s="343"/>
      <c r="H2" s="343"/>
      <c r="I2" s="343"/>
      <c r="J2" s="343"/>
      <c r="K2" s="343"/>
      <c r="L2" s="343"/>
      <c r="M2" s="343"/>
      <c r="N2" s="343"/>
    </row>
    <row r="3" spans="1:52" x14ac:dyDescent="0.15">
      <c r="A3" s="528" t="s">
        <v>55</v>
      </c>
      <c r="B3" s="528"/>
      <c r="C3" s="528"/>
      <c r="D3" s="528"/>
      <c r="E3" s="528"/>
      <c r="F3" s="528"/>
      <c r="G3" s="528"/>
      <c r="H3" s="528"/>
      <c r="I3" s="528"/>
      <c r="J3" s="528"/>
      <c r="K3" s="528"/>
      <c r="L3" s="528"/>
      <c r="M3" s="528"/>
      <c r="N3" s="528"/>
      <c r="O3" s="528"/>
      <c r="P3" s="528"/>
      <c r="Q3" s="528"/>
      <c r="R3" s="528"/>
      <c r="S3" s="528"/>
      <c r="T3" s="528"/>
      <c r="U3" s="528"/>
      <c r="V3" s="528"/>
      <c r="W3" s="528"/>
      <c r="AC3" s="528" t="s">
        <v>55</v>
      </c>
      <c r="AD3" s="528"/>
      <c r="AE3" s="528"/>
      <c r="AF3" s="528"/>
      <c r="AG3" s="528"/>
      <c r="AH3" s="528"/>
      <c r="AI3" s="528"/>
      <c r="AJ3" s="528"/>
      <c r="AK3" s="528"/>
      <c r="AL3" s="528"/>
      <c r="AM3" s="528"/>
      <c r="AN3" s="528"/>
      <c r="AO3" s="528"/>
      <c r="AP3" s="528"/>
      <c r="AQ3" s="528"/>
      <c r="AR3" s="528"/>
      <c r="AS3" s="528"/>
      <c r="AT3" s="528"/>
      <c r="AU3" s="528"/>
      <c r="AV3" s="528"/>
      <c r="AW3" s="528"/>
      <c r="AX3" s="528"/>
      <c r="AY3" s="528"/>
    </row>
    <row r="4" spans="1:52" x14ac:dyDescent="0.15">
      <c r="A4" s="343"/>
      <c r="B4" s="343"/>
      <c r="C4" s="343"/>
      <c r="D4" s="343"/>
      <c r="E4" s="343"/>
      <c r="F4" s="343"/>
      <c r="G4" s="343"/>
      <c r="H4" s="343"/>
      <c r="I4" s="343"/>
      <c r="J4" s="343"/>
      <c r="K4" s="343"/>
      <c r="L4" s="343"/>
      <c r="M4" s="343"/>
      <c r="N4" s="343"/>
      <c r="O4" s="343"/>
      <c r="P4" s="343"/>
      <c r="Q4" s="343"/>
      <c r="R4" s="343"/>
      <c r="S4" s="343"/>
      <c r="T4" s="343"/>
      <c r="U4" s="343"/>
      <c r="V4" s="343"/>
      <c r="W4" s="343"/>
      <c r="X4" s="343"/>
      <c r="Y4" s="343"/>
      <c r="Z4" s="343"/>
      <c r="AA4" s="343"/>
      <c r="AC4" s="343"/>
      <c r="AD4" s="343"/>
      <c r="AE4" s="343"/>
      <c r="AF4" s="343"/>
      <c r="AG4" s="343"/>
      <c r="AH4" s="343"/>
      <c r="AI4" s="343"/>
      <c r="AJ4" s="343"/>
      <c r="AK4" s="343"/>
      <c r="AL4" s="343"/>
      <c r="AM4" s="343"/>
      <c r="AN4" s="343"/>
      <c r="AO4" s="343"/>
      <c r="AP4" s="343"/>
      <c r="AQ4" s="343"/>
      <c r="AR4" s="343"/>
      <c r="AS4" s="343"/>
      <c r="AT4" s="343"/>
      <c r="AU4" s="343"/>
      <c r="AV4" s="343"/>
      <c r="AW4" s="343"/>
      <c r="AX4" s="343"/>
      <c r="AY4" s="343"/>
    </row>
    <row r="5" spans="1:52" x14ac:dyDescent="0.15">
      <c r="H5" s="529" t="s">
        <v>36</v>
      </c>
      <c r="I5" s="527"/>
      <c r="J5" s="527"/>
      <c r="M5" s="529" t="s">
        <v>37</v>
      </c>
      <c r="N5" s="529"/>
      <c r="O5" s="529"/>
      <c r="S5" s="344" t="s">
        <v>94</v>
      </c>
      <c r="AJ5" s="529" t="s">
        <v>36</v>
      </c>
      <c r="AK5" s="527"/>
      <c r="AL5" s="527"/>
      <c r="AO5" s="529" t="s">
        <v>37</v>
      </c>
      <c r="AP5" s="529"/>
      <c r="AQ5" s="529"/>
    </row>
    <row r="6" spans="1:52" x14ac:dyDescent="0.15">
      <c r="H6" s="529" t="s">
        <v>38</v>
      </c>
      <c r="I6" s="529"/>
      <c r="J6" s="529"/>
      <c r="M6" s="345" t="s">
        <v>75</v>
      </c>
      <c r="S6" s="346" t="s">
        <v>40</v>
      </c>
      <c r="T6" s="346" t="s">
        <v>41</v>
      </c>
      <c r="AJ6" s="529" t="s">
        <v>38</v>
      </c>
      <c r="AK6" s="529"/>
      <c r="AL6" s="529"/>
    </row>
    <row r="7" spans="1:52" x14ac:dyDescent="0.15">
      <c r="H7" s="529"/>
      <c r="I7" s="527"/>
      <c r="J7" s="527"/>
      <c r="S7" s="347">
        <f>(M17+C27+K38+K47)/(M17+C27+K38+C17)</f>
        <v>0.43650793650793651</v>
      </c>
      <c r="T7" s="347">
        <f>C17/(C17+M17+C27+K38+K47)</f>
        <v>0.56349206349206349</v>
      </c>
      <c r="AJ7" s="529"/>
      <c r="AK7" s="527"/>
      <c r="AL7" s="527"/>
    </row>
    <row r="10" spans="1:52" x14ac:dyDescent="0.15">
      <c r="A10" s="528" t="s">
        <v>36</v>
      </c>
      <c r="B10" s="528"/>
      <c r="C10" s="528"/>
      <c r="D10" s="528"/>
      <c r="E10" s="528"/>
      <c r="F10" s="528"/>
      <c r="G10" s="528"/>
      <c r="H10" s="528"/>
      <c r="I10" s="528"/>
      <c r="J10" s="528"/>
      <c r="K10" s="528"/>
      <c r="L10" s="528"/>
      <c r="M10" s="528"/>
      <c r="N10" s="528"/>
      <c r="O10" s="528"/>
      <c r="P10" s="528"/>
      <c r="Q10" s="528"/>
      <c r="R10" s="528"/>
      <c r="S10" s="528"/>
      <c r="T10" s="528"/>
      <c r="U10" s="528"/>
      <c r="V10" s="528"/>
      <c r="W10" s="528"/>
      <c r="AC10" s="528" t="s">
        <v>37</v>
      </c>
      <c r="AD10" s="528"/>
      <c r="AE10" s="528"/>
      <c r="AF10" s="528"/>
      <c r="AG10" s="528"/>
      <c r="AH10" s="528"/>
      <c r="AI10" s="528"/>
      <c r="AJ10" s="528"/>
      <c r="AK10" s="528"/>
      <c r="AL10" s="528"/>
      <c r="AM10" s="528"/>
      <c r="AN10" s="528"/>
      <c r="AO10" s="528"/>
      <c r="AP10" s="528"/>
      <c r="AQ10" s="528"/>
      <c r="AR10" s="528"/>
      <c r="AS10" s="528"/>
      <c r="AT10" s="528"/>
      <c r="AU10" s="528"/>
      <c r="AV10" s="528"/>
      <c r="AW10" s="528"/>
      <c r="AX10" s="528"/>
      <c r="AY10" s="528"/>
    </row>
    <row r="12" spans="1:52" x14ac:dyDescent="0.15">
      <c r="C12" s="528" t="s">
        <v>48</v>
      </c>
      <c r="D12" s="528"/>
      <c r="E12" s="528"/>
      <c r="F12" s="528"/>
      <c r="G12" s="528"/>
      <c r="H12" s="528"/>
      <c r="I12" s="528"/>
      <c r="L12" s="528" t="s">
        <v>49</v>
      </c>
      <c r="M12" s="530"/>
      <c r="N12" s="530"/>
      <c r="O12" s="530"/>
      <c r="P12" s="530"/>
      <c r="R12" s="528" t="s">
        <v>50</v>
      </c>
      <c r="S12" s="528"/>
      <c r="T12" s="528"/>
      <c r="V12" s="528" t="s">
        <v>51</v>
      </c>
      <c r="W12" s="528"/>
      <c r="AE12" s="528" t="s">
        <v>48</v>
      </c>
      <c r="AF12" s="528"/>
      <c r="AG12" s="528"/>
      <c r="AH12" s="528"/>
      <c r="AI12" s="528"/>
      <c r="AJ12" s="528"/>
      <c r="AK12" s="528"/>
      <c r="AN12" s="528" t="s">
        <v>49</v>
      </c>
      <c r="AO12" s="530"/>
      <c r="AP12" s="530"/>
      <c r="AQ12" s="530"/>
      <c r="AR12" s="530"/>
      <c r="AT12" s="528" t="s">
        <v>50</v>
      </c>
      <c r="AU12" s="528"/>
      <c r="AV12" s="528"/>
      <c r="AX12" s="528" t="s">
        <v>51</v>
      </c>
      <c r="AY12" s="528"/>
    </row>
    <row r="13" spans="1:52" x14ac:dyDescent="0.15">
      <c r="A13" s="348" t="s">
        <v>0</v>
      </c>
      <c r="B13" s="348" t="s">
        <v>66</v>
      </c>
      <c r="C13" s="348" t="s">
        <v>1</v>
      </c>
      <c r="D13" s="348" t="s">
        <v>2</v>
      </c>
      <c r="E13" s="348" t="s">
        <v>3</v>
      </c>
      <c r="F13" s="348" t="s">
        <v>4</v>
      </c>
      <c r="G13" s="348" t="s">
        <v>5</v>
      </c>
      <c r="H13" s="348" t="s">
        <v>6</v>
      </c>
      <c r="I13" s="348" t="s">
        <v>7</v>
      </c>
      <c r="J13" s="348" t="s">
        <v>8</v>
      </c>
      <c r="K13" s="348" t="s">
        <v>9</v>
      </c>
      <c r="M13" s="348" t="s">
        <v>10</v>
      </c>
      <c r="N13" s="348" t="s">
        <v>11</v>
      </c>
      <c r="O13" s="348" t="s">
        <v>12</v>
      </c>
      <c r="P13" s="348" t="s">
        <v>6</v>
      </c>
      <c r="Q13" s="348" t="s">
        <v>13</v>
      </c>
      <c r="R13" s="348"/>
      <c r="S13" s="348" t="s">
        <v>47</v>
      </c>
      <c r="T13" s="348" t="s">
        <v>45</v>
      </c>
      <c r="U13" s="348" t="s">
        <v>46</v>
      </c>
      <c r="V13" s="348"/>
      <c r="W13" s="348" t="s">
        <v>14</v>
      </c>
      <c r="X13" s="348" t="s">
        <v>63</v>
      </c>
      <c r="Y13" s="348"/>
      <c r="Z13" s="348"/>
      <c r="AC13" s="348" t="s">
        <v>0</v>
      </c>
      <c r="AD13" s="348" t="s">
        <v>66</v>
      </c>
      <c r="AE13" s="348" t="s">
        <v>1</v>
      </c>
      <c r="AF13" s="348" t="s">
        <v>2</v>
      </c>
      <c r="AG13" s="348" t="s">
        <v>3</v>
      </c>
      <c r="AH13" s="348" t="s">
        <v>4</v>
      </c>
      <c r="AI13" s="348" t="s">
        <v>5</v>
      </c>
      <c r="AJ13" s="348" t="s">
        <v>6</v>
      </c>
      <c r="AK13" s="348" t="s">
        <v>7</v>
      </c>
      <c r="AL13" s="348" t="s">
        <v>8</v>
      </c>
      <c r="AM13" s="348" t="s">
        <v>9</v>
      </c>
      <c r="AO13" s="348" t="s">
        <v>10</v>
      </c>
      <c r="AP13" s="348" t="s">
        <v>11</v>
      </c>
      <c r="AQ13" s="348" t="s">
        <v>12</v>
      </c>
      <c r="AR13" s="348" t="s">
        <v>6</v>
      </c>
      <c r="AS13" s="348" t="s">
        <v>13</v>
      </c>
      <c r="AT13" s="348"/>
      <c r="AU13" s="348" t="s">
        <v>47</v>
      </c>
      <c r="AV13" s="348" t="s">
        <v>45</v>
      </c>
      <c r="AW13" s="348" t="s">
        <v>46</v>
      </c>
      <c r="AX13" s="348"/>
      <c r="AY13" s="348" t="s">
        <v>14</v>
      </c>
      <c r="AZ13" s="348" t="s">
        <v>63</v>
      </c>
    </row>
    <row r="14" spans="1:52" x14ac:dyDescent="0.15">
      <c r="A14" s="355" t="s">
        <v>837</v>
      </c>
      <c r="B14" s="350">
        <v>17</v>
      </c>
      <c r="C14" s="350">
        <v>568</v>
      </c>
      <c r="D14" s="350">
        <v>349</v>
      </c>
      <c r="E14" s="347">
        <f>D14/C14</f>
        <v>0.61443661971830987</v>
      </c>
      <c r="F14" s="350">
        <v>3908</v>
      </c>
      <c r="G14" s="351">
        <f>F14/C14</f>
        <v>6.880281690140845</v>
      </c>
      <c r="H14" s="350">
        <v>18</v>
      </c>
      <c r="I14" s="347">
        <f>H14/C14</f>
        <v>3.1690140845070422E-2</v>
      </c>
      <c r="J14" s="350">
        <v>14</v>
      </c>
      <c r="K14" s="347">
        <f>J14/C14</f>
        <v>2.464788732394366E-2</v>
      </c>
      <c r="M14" s="350">
        <v>41</v>
      </c>
      <c r="N14" s="350">
        <v>166</v>
      </c>
      <c r="O14" s="350">
        <f>N14/M14</f>
        <v>4.0487804878048781</v>
      </c>
      <c r="P14" s="350">
        <v>2</v>
      </c>
      <c r="Q14" s="347">
        <f>P14/M14</f>
        <v>4.878048780487805E-2</v>
      </c>
      <c r="R14" s="352"/>
      <c r="S14" s="347">
        <f>(C14+M14)/($C$17+$M$17)</f>
        <v>1</v>
      </c>
      <c r="T14" s="347">
        <f>C14/($C$17)</f>
        <v>1</v>
      </c>
      <c r="U14" s="347">
        <f>M14/($M$17)</f>
        <v>1</v>
      </c>
      <c r="V14" s="353"/>
      <c r="W14" s="350">
        <f>(F14*0.05)+(H14*4)+(J14*-1)+(N14*0.1)+(P14*6)</f>
        <v>282</v>
      </c>
      <c r="X14" s="354">
        <f>((F14*0.05)+(H14*4)+(J14*-1)+(N14*0.1)+(P14*6))*0.4</f>
        <v>112.80000000000001</v>
      </c>
      <c r="Y14" s="352"/>
      <c r="Z14" s="352"/>
      <c r="AC14" s="355" t="s">
        <v>15</v>
      </c>
      <c r="AD14" s="355"/>
      <c r="AE14" s="350">
        <v>583</v>
      </c>
      <c r="AF14" s="350">
        <v>378</v>
      </c>
      <c r="AG14" s="347">
        <f>AF14/AE14</f>
        <v>0.64837049742710118</v>
      </c>
      <c r="AH14" s="350">
        <v>4072</v>
      </c>
      <c r="AI14" s="351">
        <f>AH14/AE14</f>
        <v>6.9845626072041167</v>
      </c>
      <c r="AJ14" s="350">
        <v>27</v>
      </c>
      <c r="AK14" s="347">
        <f>AJ14/AE14</f>
        <v>4.6312178387650088E-2</v>
      </c>
      <c r="AL14" s="350">
        <v>11</v>
      </c>
      <c r="AM14" s="347">
        <f>AL14/AE14</f>
        <v>1.8867924528301886E-2</v>
      </c>
      <c r="AO14" s="350">
        <v>100</v>
      </c>
      <c r="AP14" s="350">
        <v>590</v>
      </c>
      <c r="AQ14" s="350">
        <f>AP14/AO14</f>
        <v>5.9</v>
      </c>
      <c r="AR14" s="350">
        <v>5</v>
      </c>
      <c r="AS14" s="347">
        <f>AR14/AO14</f>
        <v>0.05</v>
      </c>
      <c r="AT14" s="352"/>
      <c r="AU14" s="347">
        <f>(AE14+AO14)/(AE17+AO17)</f>
        <v>1</v>
      </c>
      <c r="AV14" s="347">
        <f>AE14/(AO14+AE14)</f>
        <v>0.85358711566617862</v>
      </c>
      <c r="AW14" s="347">
        <f>AO14/(AE14+AO14)</f>
        <v>0.14641288433382138</v>
      </c>
      <c r="AX14" s="353"/>
      <c r="AY14" s="350">
        <f>((AH14*0.05)+(AJ14*4)+(AL14*-1)+(AP14*0.1)+(AR14*6))*0.55</f>
        <v>214.28000000000003</v>
      </c>
      <c r="AZ14" s="354">
        <f>((AH14*0.05)+(AJ14*4)+(AL14*-1)+(AP14*0.1)+(AR14*6))*0.4</f>
        <v>155.84000000000003</v>
      </c>
    </row>
    <row r="15" spans="1:52" x14ac:dyDescent="0.15">
      <c r="A15" s="355" t="s">
        <v>2200</v>
      </c>
      <c r="B15" s="350"/>
      <c r="C15" s="350"/>
      <c r="D15" s="350"/>
      <c r="E15" s="347" t="e">
        <f>D15/C15</f>
        <v>#DIV/0!</v>
      </c>
      <c r="F15" s="350"/>
      <c r="G15" s="351" t="e">
        <f>F15/C15</f>
        <v>#DIV/0!</v>
      </c>
      <c r="H15" s="350"/>
      <c r="I15" s="347" t="e">
        <f>H15/C15</f>
        <v>#DIV/0!</v>
      </c>
      <c r="J15" s="350"/>
      <c r="K15" s="347" t="e">
        <f t="shared" ref="K15" si="0">J15/C15</f>
        <v>#DIV/0!</v>
      </c>
      <c r="M15" s="350"/>
      <c r="N15" s="350"/>
      <c r="O15" s="350" t="e">
        <f>N15/M15</f>
        <v>#DIV/0!</v>
      </c>
      <c r="P15" s="350"/>
      <c r="Q15" s="347" t="e">
        <f t="shared" ref="Q15" si="1">P15/M15</f>
        <v>#DIV/0!</v>
      </c>
      <c r="R15" s="352"/>
      <c r="S15" s="347">
        <f t="shared" ref="S15:S16" si="2">(C15+M15)/($C$17+$M$17)</f>
        <v>0</v>
      </c>
      <c r="T15" s="347">
        <f t="shared" ref="T15:T16" si="3">C15/($C$17)</f>
        <v>0</v>
      </c>
      <c r="U15" s="347">
        <f t="shared" ref="U15:U16" si="4">M15/($M$17)</f>
        <v>0</v>
      </c>
      <c r="V15" s="353"/>
      <c r="W15" s="350">
        <f t="shared" ref="W15:W16" si="5">(F15*0.05)+(H15*4)+(J15*-1)+(N15*0.1)+(P15*6)</f>
        <v>0</v>
      </c>
      <c r="X15" s="354">
        <f t="shared" ref="X15:X16" si="6">((F15*0.05)+(H15*4)+(J15*-1)+(N15*0.1)+(P15*6))*0.4</f>
        <v>0</v>
      </c>
      <c r="Y15" s="352"/>
      <c r="Z15" s="352"/>
      <c r="AC15" s="355" t="s">
        <v>67</v>
      </c>
      <c r="AD15" s="355"/>
      <c r="AE15" s="350">
        <v>0</v>
      </c>
      <c r="AF15" s="350">
        <v>0</v>
      </c>
      <c r="AG15" s="347">
        <v>0</v>
      </c>
      <c r="AH15" s="350">
        <v>0</v>
      </c>
      <c r="AI15" s="351"/>
      <c r="AJ15" s="350">
        <v>0</v>
      </c>
      <c r="AK15" s="347" t="e">
        <f>AJ15/AE15</f>
        <v>#DIV/0!</v>
      </c>
      <c r="AL15" s="350">
        <v>0</v>
      </c>
      <c r="AM15" s="347" t="e">
        <f t="shared" ref="AM15:AM16" si="7">AL15/AE15</f>
        <v>#DIV/0!</v>
      </c>
      <c r="AO15" s="350">
        <v>0</v>
      </c>
      <c r="AP15" s="350">
        <v>0</v>
      </c>
      <c r="AQ15" s="350"/>
      <c r="AR15" s="350">
        <v>0</v>
      </c>
      <c r="AS15" s="347" t="e">
        <f t="shared" ref="AS15:AS16" si="8">AR15/AO15</f>
        <v>#DIV/0!</v>
      </c>
      <c r="AT15" s="352"/>
      <c r="AU15" s="347" t="e">
        <f>(AE15+AO15)/(AD18+AN18)</f>
        <v>#DIV/0!</v>
      </c>
      <c r="AV15" s="347" t="e">
        <f>AE15/(AO15+AE15)</f>
        <v>#DIV/0!</v>
      </c>
      <c r="AW15" s="347" t="e">
        <f>AO15/(AE15+AO15)</f>
        <v>#DIV/0!</v>
      </c>
      <c r="AX15" s="353"/>
      <c r="AY15" s="350"/>
      <c r="AZ15" s="354"/>
    </row>
    <row r="16" spans="1:52" x14ac:dyDescent="0.15">
      <c r="A16" s="355" t="s">
        <v>2474</v>
      </c>
      <c r="B16" s="350"/>
      <c r="C16" s="350"/>
      <c r="D16" s="350"/>
      <c r="E16" s="347" t="e">
        <f>D16/C16</f>
        <v>#DIV/0!</v>
      </c>
      <c r="F16" s="350"/>
      <c r="G16" s="351" t="e">
        <f>F16/C16</f>
        <v>#DIV/0!</v>
      </c>
      <c r="H16" s="350"/>
      <c r="I16" s="347" t="e">
        <f>H16/C16</f>
        <v>#DIV/0!</v>
      </c>
      <c r="J16" s="350"/>
      <c r="K16" s="347" t="e">
        <f t="shared" ref="K16" si="9">J16/C16</f>
        <v>#DIV/0!</v>
      </c>
      <c r="M16" s="350"/>
      <c r="N16" s="350"/>
      <c r="O16" s="350" t="e">
        <f>N16/M16</f>
        <v>#DIV/0!</v>
      </c>
      <c r="P16" s="350"/>
      <c r="Q16" s="347" t="e">
        <f t="shared" ref="Q16" si="10">P16/M16</f>
        <v>#DIV/0!</v>
      </c>
      <c r="R16" s="352"/>
      <c r="S16" s="347">
        <f t="shared" si="2"/>
        <v>0</v>
      </c>
      <c r="T16" s="347">
        <f t="shared" si="3"/>
        <v>0</v>
      </c>
      <c r="U16" s="347">
        <f t="shared" si="4"/>
        <v>0</v>
      </c>
      <c r="V16" s="353"/>
      <c r="W16" s="350">
        <f t="shared" si="5"/>
        <v>0</v>
      </c>
      <c r="X16" s="354">
        <f t="shared" si="6"/>
        <v>0</v>
      </c>
      <c r="Y16" s="352"/>
      <c r="Z16" s="352"/>
      <c r="AC16" s="355" t="s">
        <v>68</v>
      </c>
      <c r="AD16" s="355"/>
      <c r="AE16" s="350"/>
      <c r="AF16" s="350"/>
      <c r="AG16" s="347" t="e">
        <f>AF16/AE16</f>
        <v>#DIV/0!</v>
      </c>
      <c r="AH16" s="350"/>
      <c r="AI16" s="351" t="e">
        <f>AH16/AE16</f>
        <v>#DIV/0!</v>
      </c>
      <c r="AJ16" s="350"/>
      <c r="AK16" s="347" t="e">
        <f>AJ16/AE16</f>
        <v>#DIV/0!</v>
      </c>
      <c r="AL16" s="350"/>
      <c r="AM16" s="347" t="e">
        <f t="shared" si="7"/>
        <v>#DIV/0!</v>
      </c>
      <c r="AO16" s="350"/>
      <c r="AP16" s="350"/>
      <c r="AQ16" s="350" t="e">
        <f>AP16/AO16</f>
        <v>#DIV/0!</v>
      </c>
      <c r="AR16" s="350"/>
      <c r="AS16" s="347" t="e">
        <f t="shared" si="8"/>
        <v>#DIV/0!</v>
      </c>
      <c r="AT16" s="352"/>
      <c r="AU16" s="347" t="e">
        <f>(AE16+AO16)/(AD20+AN20)</f>
        <v>#DIV/0!</v>
      </c>
      <c r="AV16" s="347" t="e">
        <f>AE16/(AO16+AE16)</f>
        <v>#DIV/0!</v>
      </c>
      <c r="AW16" s="347" t="e">
        <f>AO16/(AE16+AO16)</f>
        <v>#DIV/0!</v>
      </c>
      <c r="AX16" s="353"/>
      <c r="AY16" s="350">
        <f>((AH16*0.05)+(AJ16*4)+(AL16*-1)+(AP16*0.1)+(AR16*6))*0.55</f>
        <v>0</v>
      </c>
      <c r="AZ16" s="354">
        <f>((AH16*0.05)+(AJ16*4)+(AL16*-1)+(AP16*0.1)+(AR16*6))*0.4</f>
        <v>0</v>
      </c>
    </row>
    <row r="17" spans="1:52" x14ac:dyDescent="0.15">
      <c r="A17" s="348" t="s">
        <v>44</v>
      </c>
      <c r="B17" s="348"/>
      <c r="C17" s="348">
        <f>SUM(C14:C16)</f>
        <v>568</v>
      </c>
      <c r="D17" s="348">
        <f>SUM(D14:D16)</f>
        <v>349</v>
      </c>
      <c r="E17" s="348"/>
      <c r="F17" s="348">
        <f t="shared" ref="F17:J17" si="11">SUM(F14:F16)</f>
        <v>3908</v>
      </c>
      <c r="G17" s="348"/>
      <c r="H17" s="348">
        <f t="shared" si="11"/>
        <v>18</v>
      </c>
      <c r="I17" s="348"/>
      <c r="J17" s="348">
        <f t="shared" si="11"/>
        <v>14</v>
      </c>
      <c r="K17" s="348"/>
      <c r="L17" s="344"/>
      <c r="M17" s="348">
        <f>SUM(M14:M16)</f>
        <v>41</v>
      </c>
      <c r="N17" s="348">
        <f>SUM(N14:N16)</f>
        <v>166</v>
      </c>
      <c r="O17" s="348"/>
      <c r="P17" s="348">
        <f>SUM(P14:P16)</f>
        <v>2</v>
      </c>
      <c r="Q17" s="348"/>
      <c r="R17" s="348"/>
      <c r="S17" s="356">
        <f>S14+S15+S16</f>
        <v>1</v>
      </c>
      <c r="T17" s="357">
        <f>C17/(C17+M17)</f>
        <v>0.93267651888341541</v>
      </c>
      <c r="U17" s="357">
        <f>M17/(M17+C17)</f>
        <v>6.7323481116584566E-2</v>
      </c>
      <c r="V17" s="353"/>
      <c r="W17" s="352"/>
      <c r="X17" s="352"/>
      <c r="Y17" s="352"/>
      <c r="Z17" s="352"/>
      <c r="AC17" s="348" t="s">
        <v>44</v>
      </c>
      <c r="AD17" s="348"/>
      <c r="AE17" s="348">
        <f>SUM(AE14:AE16)</f>
        <v>583</v>
      </c>
      <c r="AF17" s="348">
        <f>SUM(AF14:AF16)</f>
        <v>378</v>
      </c>
      <c r="AG17" s="348"/>
      <c r="AH17" s="348">
        <f t="shared" ref="AH17" si="12">SUM(AH14:AH16)</f>
        <v>4072</v>
      </c>
      <c r="AI17" s="348"/>
      <c r="AJ17" s="348">
        <f t="shared" ref="AJ17" si="13">SUM(AJ14:AJ16)</f>
        <v>27</v>
      </c>
      <c r="AK17" s="348"/>
      <c r="AL17" s="348">
        <f t="shared" ref="AL17" si="14">SUM(AL14:AL16)</f>
        <v>11</v>
      </c>
      <c r="AM17" s="348"/>
      <c r="AN17" s="344"/>
      <c r="AO17" s="348">
        <f>SUM(AO14:AO16)</f>
        <v>100</v>
      </c>
      <c r="AP17" s="348">
        <f>SUM(AP14:AP16)</f>
        <v>590</v>
      </c>
      <c r="AQ17" s="348"/>
      <c r="AR17" s="348">
        <f>SUM(AR14:AR16)</f>
        <v>5</v>
      </c>
      <c r="AS17" s="348"/>
      <c r="AT17" s="348"/>
      <c r="AU17" s="356" t="e">
        <f>AU14+AU15+AU16</f>
        <v>#DIV/0!</v>
      </c>
      <c r="AV17" s="357">
        <f>AE17/(AE17+AO17)</f>
        <v>0.85358711566617862</v>
      </c>
      <c r="AW17" s="357">
        <f>AO17/(AO17+AE17)</f>
        <v>0.14641288433382138</v>
      </c>
      <c r="AX17" s="353"/>
      <c r="AY17" s="352"/>
      <c r="AZ17" s="352"/>
    </row>
    <row r="18" spans="1:52" x14ac:dyDescent="0.15">
      <c r="B18" s="352"/>
      <c r="C18" s="352"/>
      <c r="D18" s="358"/>
      <c r="E18" s="352"/>
      <c r="F18" s="359"/>
      <c r="G18" s="352"/>
      <c r="H18" s="360"/>
      <c r="I18" s="352"/>
      <c r="J18" s="360"/>
      <c r="K18" s="352"/>
      <c r="L18" s="352"/>
      <c r="M18" s="352"/>
      <c r="N18" s="352"/>
      <c r="O18" s="352"/>
      <c r="P18" s="352"/>
      <c r="Q18" s="352"/>
      <c r="R18" s="352"/>
      <c r="AD18" s="352"/>
      <c r="AE18" s="352"/>
      <c r="AF18" s="358"/>
      <c r="AG18" s="352"/>
      <c r="AH18" s="359"/>
      <c r="AI18" s="352"/>
      <c r="AJ18" s="360"/>
      <c r="AK18" s="352"/>
      <c r="AL18" s="360"/>
      <c r="AM18" s="352"/>
      <c r="AN18" s="352"/>
      <c r="AO18" s="352"/>
      <c r="AP18" s="352"/>
      <c r="AQ18" s="352"/>
      <c r="AR18" s="352"/>
      <c r="AS18" s="352"/>
      <c r="AT18" s="352"/>
    </row>
    <row r="19" spans="1:52" x14ac:dyDescent="0.15">
      <c r="B19" s="352"/>
      <c r="C19" s="352"/>
      <c r="D19" s="358"/>
      <c r="E19" s="352"/>
      <c r="F19" s="359"/>
      <c r="G19" s="352"/>
      <c r="H19" s="360"/>
      <c r="I19" s="352"/>
      <c r="J19" s="360"/>
      <c r="K19" s="352"/>
      <c r="L19" s="352"/>
      <c r="M19" s="352"/>
      <c r="N19" s="352"/>
      <c r="O19" s="352"/>
      <c r="P19" s="352"/>
      <c r="Q19" s="352"/>
      <c r="R19" s="352"/>
      <c r="AD19" s="352"/>
      <c r="AE19" s="352"/>
      <c r="AF19" s="358"/>
      <c r="AG19" s="352"/>
      <c r="AH19" s="359"/>
      <c r="AI19" s="352"/>
      <c r="AJ19" s="360"/>
      <c r="AK19" s="352"/>
      <c r="AL19" s="360"/>
      <c r="AM19" s="352"/>
      <c r="AN19" s="352"/>
      <c r="AO19" s="352"/>
      <c r="AP19" s="352"/>
      <c r="AQ19" s="352"/>
      <c r="AR19" s="352"/>
      <c r="AS19" s="352"/>
      <c r="AT19" s="352"/>
    </row>
    <row r="20" spans="1:52" x14ac:dyDescent="0.15">
      <c r="A20" s="528" t="s">
        <v>49</v>
      </c>
      <c r="B20" s="528"/>
      <c r="C20" s="528"/>
      <c r="D20" s="528"/>
      <c r="E20" s="528"/>
      <c r="F20" s="528"/>
      <c r="G20" s="528"/>
      <c r="H20" s="528" t="s">
        <v>52</v>
      </c>
      <c r="I20" s="530"/>
      <c r="J20" s="530"/>
      <c r="K20" s="530"/>
      <c r="L20" s="530"/>
      <c r="M20" s="530"/>
      <c r="N20" s="352"/>
      <c r="O20" s="352"/>
      <c r="R20" s="528" t="s">
        <v>50</v>
      </c>
      <c r="S20" s="528"/>
      <c r="T20" s="528"/>
      <c r="V20" s="528" t="s">
        <v>51</v>
      </c>
      <c r="W20" s="528"/>
      <c r="X20" s="343"/>
      <c r="Y20" s="343"/>
      <c r="Z20" s="343"/>
      <c r="AA20" s="343"/>
      <c r="AC20" s="528" t="s">
        <v>49</v>
      </c>
      <c r="AD20" s="528"/>
      <c r="AE20" s="528"/>
      <c r="AF20" s="528"/>
      <c r="AG20" s="528"/>
      <c r="AH20" s="528"/>
      <c r="AI20" s="528"/>
      <c r="AJ20" s="528" t="s">
        <v>52</v>
      </c>
      <c r="AK20" s="530"/>
      <c r="AL20" s="530"/>
      <c r="AM20" s="530"/>
      <c r="AN20" s="530"/>
      <c r="AO20" s="530"/>
      <c r="AP20" s="352"/>
      <c r="AQ20" s="352"/>
      <c r="AT20" s="528" t="s">
        <v>50</v>
      </c>
      <c r="AU20" s="528"/>
      <c r="AV20" s="528"/>
      <c r="AX20" s="528" t="s">
        <v>51</v>
      </c>
      <c r="AY20" s="528"/>
      <c r="AZ20" s="343"/>
    </row>
    <row r="21" spans="1:52" x14ac:dyDescent="0.15">
      <c r="A21" s="348" t="s">
        <v>16</v>
      </c>
      <c r="B21" s="348" t="s">
        <v>66</v>
      </c>
      <c r="C21" s="348" t="s">
        <v>1</v>
      </c>
      <c r="D21" s="348" t="s">
        <v>4</v>
      </c>
      <c r="E21" s="348" t="s">
        <v>5</v>
      </c>
      <c r="F21" s="348" t="s">
        <v>6</v>
      </c>
      <c r="G21" s="348" t="s">
        <v>7</v>
      </c>
      <c r="I21" s="348" t="s">
        <v>34</v>
      </c>
      <c r="J21" s="348" t="s">
        <v>17</v>
      </c>
      <c r="K21" s="348" t="s">
        <v>18</v>
      </c>
      <c r="L21" s="348" t="s">
        <v>19</v>
      </c>
      <c r="M21" s="348" t="s">
        <v>20</v>
      </c>
      <c r="N21" s="348" t="s">
        <v>6</v>
      </c>
      <c r="O21" s="348" t="s">
        <v>53</v>
      </c>
      <c r="R21" s="348" t="s">
        <v>16</v>
      </c>
      <c r="S21" s="348" t="s">
        <v>47</v>
      </c>
      <c r="T21" s="348" t="s">
        <v>45</v>
      </c>
      <c r="U21" s="348" t="s">
        <v>46</v>
      </c>
      <c r="W21" s="348" t="s">
        <v>14</v>
      </c>
      <c r="X21" s="348" t="s">
        <v>21</v>
      </c>
      <c r="Y21" s="348"/>
      <c r="Z21" s="348"/>
      <c r="AA21" s="348"/>
      <c r="AB21" s="348"/>
      <c r="AC21" s="348" t="s">
        <v>16</v>
      </c>
      <c r="AD21" s="348" t="s">
        <v>66</v>
      </c>
      <c r="AE21" s="348" t="s">
        <v>1</v>
      </c>
      <c r="AF21" s="348" t="s">
        <v>4</v>
      </c>
      <c r="AG21" s="348" t="s">
        <v>5</v>
      </c>
      <c r="AH21" s="348" t="s">
        <v>6</v>
      </c>
      <c r="AI21" s="348" t="s">
        <v>7</v>
      </c>
      <c r="AK21" s="348" t="s">
        <v>34</v>
      </c>
      <c r="AL21" s="348" t="s">
        <v>17</v>
      </c>
      <c r="AM21" s="348" t="s">
        <v>18</v>
      </c>
      <c r="AN21" s="348" t="s">
        <v>19</v>
      </c>
      <c r="AO21" s="348" t="s">
        <v>20</v>
      </c>
      <c r="AP21" s="348" t="s">
        <v>6</v>
      </c>
      <c r="AQ21" s="348" t="s">
        <v>53</v>
      </c>
      <c r="AU21" s="348" t="s">
        <v>47</v>
      </c>
      <c r="AV21" s="348" t="s">
        <v>45</v>
      </c>
      <c r="AW21" s="348" t="s">
        <v>46</v>
      </c>
      <c r="AY21" s="348" t="s">
        <v>14</v>
      </c>
      <c r="AZ21" s="348" t="s">
        <v>21</v>
      </c>
    </row>
    <row r="22" spans="1:52" x14ac:dyDescent="0.15">
      <c r="A22" s="355" t="s">
        <v>838</v>
      </c>
      <c r="B22" s="361">
        <v>17</v>
      </c>
      <c r="C22" s="350">
        <v>193</v>
      </c>
      <c r="D22" s="350">
        <v>921</v>
      </c>
      <c r="E22" s="350">
        <f>D22/C22</f>
        <v>4.7720207253886011</v>
      </c>
      <c r="F22" s="350">
        <v>3</v>
      </c>
      <c r="G22" s="347">
        <f>F22/C22</f>
        <v>1.5544041450777202E-2</v>
      </c>
      <c r="I22" s="347">
        <f>K22/J22</f>
        <v>0.75609756097560976</v>
      </c>
      <c r="J22" s="350">
        <v>82</v>
      </c>
      <c r="K22" s="350">
        <v>62</v>
      </c>
      <c r="L22" s="350">
        <v>425</v>
      </c>
      <c r="M22" s="350">
        <f>L22/K22</f>
        <v>6.854838709677419</v>
      </c>
      <c r="N22" s="350">
        <v>3</v>
      </c>
      <c r="O22" s="347">
        <f>N22/K22</f>
        <v>4.8387096774193547E-2</v>
      </c>
      <c r="R22" s="355" t="s">
        <v>183</v>
      </c>
      <c r="S22" s="347">
        <f>(C22+J22)/($C$27+$J$27+$M$17+$D$17+$K$38+$K$47)</f>
        <v>0.29380341880341881</v>
      </c>
      <c r="T22" s="347">
        <f>J22/($J$27+$E$38+$E$47)</f>
        <v>0.20812182741116753</v>
      </c>
      <c r="U22" s="347">
        <f>C22/($C$27+$M$17+$K$38+$K$47)</f>
        <v>0.43863636363636366</v>
      </c>
      <c r="W22" s="350">
        <f>(D22*0.1)+(F22*6)+(L22*0.1)+(N22*6)</f>
        <v>170.60000000000002</v>
      </c>
      <c r="X22" s="350">
        <f>(D22*0.1)+(F22*6)+(K22*1)+(L22*0.1)+(N22*6)</f>
        <v>232.60000000000002</v>
      </c>
      <c r="Y22" s="352"/>
      <c r="Z22" s="352"/>
      <c r="AA22" s="352"/>
      <c r="AB22" s="352"/>
      <c r="AC22" s="355" t="s">
        <v>69</v>
      </c>
      <c r="AD22" s="355"/>
      <c r="AE22" s="350">
        <v>200</v>
      </c>
      <c r="AF22" s="350">
        <v>1040</v>
      </c>
      <c r="AG22" s="350">
        <f>AF22/AE22</f>
        <v>5.2</v>
      </c>
      <c r="AH22" s="350">
        <v>7</v>
      </c>
      <c r="AI22" s="347">
        <f>AH22/AE22</f>
        <v>3.5000000000000003E-2</v>
      </c>
      <c r="AK22" s="347">
        <f>AM22/AL22</f>
        <v>0.8</v>
      </c>
      <c r="AL22" s="350">
        <v>70</v>
      </c>
      <c r="AM22" s="350">
        <v>56</v>
      </c>
      <c r="AN22" s="350">
        <v>364</v>
      </c>
      <c r="AO22" s="350">
        <f>AN22/AM22</f>
        <v>6.5</v>
      </c>
      <c r="AP22" s="350">
        <v>2</v>
      </c>
      <c r="AQ22" s="347">
        <f>AP22/AM22</f>
        <v>3.5714285714285712E-2</v>
      </c>
      <c r="AU22" s="347" t="e">
        <f>(#REF!+AL22)/(#REF!+AL25)</f>
        <v>#REF!</v>
      </c>
      <c r="AV22" s="347" t="e">
        <f>#REF!/(AL22+#REF!)</f>
        <v>#REF!</v>
      </c>
      <c r="AW22" s="347" t="e">
        <f>AL22/(#REF!+AL22)</f>
        <v>#REF!</v>
      </c>
      <c r="AY22" s="350" t="e">
        <f>(#REF!*0.1)+(AE22*6)+(AK22*0.1)+(AM22*6)</f>
        <v>#REF!</v>
      </c>
      <c r="AZ22" s="350" t="e">
        <f>(#REF!*0.1)+(AE22*6)+(AJ22*1)+(AK22*0.1)+(AM22*6)</f>
        <v>#REF!</v>
      </c>
    </row>
    <row r="23" spans="1:52" x14ac:dyDescent="0.15">
      <c r="A23" s="355" t="s">
        <v>839</v>
      </c>
      <c r="B23" s="361">
        <v>17</v>
      </c>
      <c r="C23" s="350">
        <v>166</v>
      </c>
      <c r="D23" s="350">
        <v>690</v>
      </c>
      <c r="E23" s="350">
        <f>D23/C23</f>
        <v>4.1566265060240966</v>
      </c>
      <c r="F23" s="350">
        <v>6</v>
      </c>
      <c r="G23" s="347">
        <f>F23/C23</f>
        <v>3.614457831325301E-2</v>
      </c>
      <c r="I23" s="347">
        <f t="shared" ref="I23:I26" si="15">K23/J23</f>
        <v>0.62264150943396224</v>
      </c>
      <c r="J23" s="350">
        <v>53</v>
      </c>
      <c r="K23" s="350">
        <v>33</v>
      </c>
      <c r="L23" s="350">
        <v>236</v>
      </c>
      <c r="M23" s="350">
        <f>L23/K23</f>
        <v>7.1515151515151514</v>
      </c>
      <c r="N23" s="350">
        <v>1</v>
      </c>
      <c r="O23" s="347">
        <f t="shared" ref="O23:O26" si="16">N23/K23</f>
        <v>3.0303030303030304E-2</v>
      </c>
      <c r="R23" s="355" t="s">
        <v>388</v>
      </c>
      <c r="S23" s="347">
        <f t="shared" ref="S23:S26" si="17">(C23+J23)/($C$27+$J$27+$M$17+$D$17+$K$38+$K$47)</f>
        <v>0.23397435897435898</v>
      </c>
      <c r="T23" s="347">
        <f t="shared" ref="T23:T26" si="18">J23/($J$27+$E$38+$E$47)</f>
        <v>0.13451776649746192</v>
      </c>
      <c r="U23" s="347">
        <f t="shared" ref="U23:U26" si="19">C23/($C$27+$M$17+$K$38+$K$47)</f>
        <v>0.37727272727272726</v>
      </c>
      <c r="W23" s="350">
        <f t="shared" ref="W23:W26" si="20">(D23*0.1)+(F23*6)+(L23*0.1)+(N23*6)</f>
        <v>134.6</v>
      </c>
      <c r="X23" s="350">
        <f t="shared" ref="X23:X26" si="21">(D23*0.1)+(F23*6)+(K23*1)+(L23*0.1)+(N23*6)</f>
        <v>167.6</v>
      </c>
      <c r="Y23" s="352"/>
      <c r="Z23" s="352"/>
      <c r="AA23" s="352"/>
      <c r="AB23" s="352"/>
      <c r="AC23" s="355" t="s">
        <v>22</v>
      </c>
      <c r="AD23" s="355"/>
      <c r="AE23" s="350">
        <v>96</v>
      </c>
      <c r="AF23" s="350">
        <v>445</v>
      </c>
      <c r="AG23" s="350">
        <f>AF23/AE23</f>
        <v>4.635416666666667</v>
      </c>
      <c r="AH23" s="350">
        <v>6</v>
      </c>
      <c r="AI23" s="347">
        <f>AH23/AE23</f>
        <v>6.25E-2</v>
      </c>
      <c r="AK23" s="347">
        <f t="shared" ref="AK23:AK26" si="22">AM23/AL23</f>
        <v>0.58333333333333337</v>
      </c>
      <c r="AL23" s="350">
        <v>24</v>
      </c>
      <c r="AM23" s="350">
        <v>14</v>
      </c>
      <c r="AN23" s="350">
        <v>110</v>
      </c>
      <c r="AO23" s="350">
        <f>AN23/AM23</f>
        <v>7.8571428571428568</v>
      </c>
      <c r="AP23" s="350">
        <v>2</v>
      </c>
      <c r="AQ23" s="347">
        <f t="shared" ref="AQ23:AQ26" si="23">AP23/AM23</f>
        <v>0.14285714285714285</v>
      </c>
      <c r="AU23" s="347" t="e">
        <f>(#REF!+AL23)/(#REF!+AL26)</f>
        <v>#REF!</v>
      </c>
      <c r="AV23" s="347" t="e">
        <f>#REF!/(AL23+#REF!)</f>
        <v>#REF!</v>
      </c>
      <c r="AW23" s="347" t="e">
        <f>AL23/(#REF!+AL23)</f>
        <v>#REF!</v>
      </c>
      <c r="AY23" s="350" t="e">
        <f>(#REF!*0.1)+(AE23*6)+(AK23*0.1)+(AM23*6)</f>
        <v>#REF!</v>
      </c>
      <c r="AZ23" s="350" t="e">
        <f>(#REF!*0.1)+(AE23*6)+(AJ23*1)+(AK23*0.1)+(AM23*6)</f>
        <v>#REF!</v>
      </c>
    </row>
    <row r="24" spans="1:52" x14ac:dyDescent="0.15">
      <c r="A24" s="355" t="s">
        <v>1887</v>
      </c>
      <c r="B24" s="361">
        <v>4</v>
      </c>
      <c r="C24" s="350">
        <v>5</v>
      </c>
      <c r="D24" s="350">
        <v>11</v>
      </c>
      <c r="E24" s="350">
        <f>D24/C24</f>
        <v>2.2000000000000002</v>
      </c>
      <c r="F24" s="350">
        <v>0</v>
      </c>
      <c r="G24" s="347">
        <f>F24/C24</f>
        <v>0</v>
      </c>
      <c r="I24" s="347" t="e">
        <f t="shared" si="15"/>
        <v>#DIV/0!</v>
      </c>
      <c r="J24" s="350">
        <v>0</v>
      </c>
      <c r="K24" s="350">
        <v>0</v>
      </c>
      <c r="L24" s="350">
        <v>0</v>
      </c>
      <c r="M24" s="350" t="e">
        <f>L24/K24</f>
        <v>#DIV/0!</v>
      </c>
      <c r="N24" s="350">
        <v>0</v>
      </c>
      <c r="O24" s="347" t="e">
        <f t="shared" si="16"/>
        <v>#DIV/0!</v>
      </c>
      <c r="R24" s="355" t="s">
        <v>184</v>
      </c>
      <c r="S24" s="347">
        <f t="shared" si="17"/>
        <v>5.341880341880342E-3</v>
      </c>
      <c r="T24" s="347">
        <f t="shared" si="18"/>
        <v>0</v>
      </c>
      <c r="U24" s="347">
        <f t="shared" si="19"/>
        <v>1.1363636363636364E-2</v>
      </c>
      <c r="W24" s="350">
        <f t="shared" si="20"/>
        <v>1.1000000000000001</v>
      </c>
      <c r="X24" s="350">
        <f t="shared" si="21"/>
        <v>1.1000000000000001</v>
      </c>
      <c r="Y24" s="352"/>
      <c r="Z24" s="352"/>
      <c r="AA24" s="352"/>
      <c r="AB24" s="352"/>
      <c r="AC24" s="355" t="s">
        <v>23</v>
      </c>
      <c r="AD24" s="355"/>
      <c r="AE24" s="350">
        <v>8</v>
      </c>
      <c r="AF24" s="350">
        <v>28</v>
      </c>
      <c r="AG24" s="350">
        <f>AF24/AE24</f>
        <v>3.5</v>
      </c>
      <c r="AH24" s="350">
        <v>0</v>
      </c>
      <c r="AI24" s="347">
        <f>AH24/AE24</f>
        <v>0</v>
      </c>
      <c r="AK24" s="347">
        <f t="shared" si="22"/>
        <v>0.5</v>
      </c>
      <c r="AL24" s="350">
        <v>4</v>
      </c>
      <c r="AM24" s="350">
        <v>2</v>
      </c>
      <c r="AN24" s="350">
        <v>17</v>
      </c>
      <c r="AO24" s="350">
        <f>AN24/AM24</f>
        <v>8.5</v>
      </c>
      <c r="AP24" s="350">
        <v>0</v>
      </c>
      <c r="AQ24" s="347">
        <f t="shared" si="23"/>
        <v>0</v>
      </c>
      <c r="AU24" s="347" t="e">
        <f>(#REF!+AL24)/(#REF!+AK30)</f>
        <v>#REF!</v>
      </c>
      <c r="AV24" s="347" t="e">
        <f>#REF!/(AL24+#REF!)</f>
        <v>#REF!</v>
      </c>
      <c r="AW24" s="347" t="e">
        <f>AL24/(#REF!+AL24)</f>
        <v>#REF!</v>
      </c>
      <c r="AY24" s="350" t="e">
        <f>(#REF!*0.1)+(AE24*6)+(AK24*0.1)+(AM24*6)</f>
        <v>#REF!</v>
      </c>
      <c r="AZ24" s="350" t="e">
        <f>(#REF!*0.1)+(AE24*6)+(AJ24*1)+(AK24*0.1)+(AM24*6)</f>
        <v>#REF!</v>
      </c>
    </row>
    <row r="25" spans="1:52" x14ac:dyDescent="0.15">
      <c r="A25" s="355" t="s">
        <v>2201</v>
      </c>
      <c r="B25" s="361">
        <v>6</v>
      </c>
      <c r="C25" s="350">
        <v>15</v>
      </c>
      <c r="D25" s="350">
        <v>57</v>
      </c>
      <c r="E25" s="350">
        <f>D25/C25</f>
        <v>3.8</v>
      </c>
      <c r="F25" s="350">
        <v>0</v>
      </c>
      <c r="G25" s="347">
        <f>F25/C25</f>
        <v>0</v>
      </c>
      <c r="I25" s="347">
        <f t="shared" si="15"/>
        <v>0.625</v>
      </c>
      <c r="J25" s="350">
        <v>8</v>
      </c>
      <c r="K25" s="350">
        <v>5</v>
      </c>
      <c r="L25" s="350">
        <v>47</v>
      </c>
      <c r="M25" s="350">
        <f>L25/K25</f>
        <v>9.4</v>
      </c>
      <c r="N25" s="350">
        <v>0</v>
      </c>
      <c r="O25" s="347">
        <f t="shared" si="16"/>
        <v>0</v>
      </c>
      <c r="R25" s="355" t="s">
        <v>536</v>
      </c>
      <c r="S25" s="347">
        <f t="shared" si="17"/>
        <v>2.4572649572649572E-2</v>
      </c>
      <c r="T25" s="347">
        <f t="shared" si="18"/>
        <v>2.030456852791878E-2</v>
      </c>
      <c r="U25" s="347">
        <f t="shared" si="19"/>
        <v>3.4090909090909088E-2</v>
      </c>
      <c r="W25" s="350">
        <f t="shared" si="20"/>
        <v>10.4</v>
      </c>
      <c r="X25" s="350">
        <f t="shared" si="21"/>
        <v>15.399999999999999</v>
      </c>
      <c r="Y25" s="352"/>
      <c r="Z25" s="352"/>
      <c r="AA25" s="352"/>
      <c r="AB25" s="352"/>
      <c r="AC25" s="355" t="s">
        <v>24</v>
      </c>
      <c r="AD25" s="355"/>
      <c r="AE25" s="350"/>
      <c r="AF25" s="350"/>
      <c r="AG25" s="350" t="e">
        <f>AF25/AE25</f>
        <v>#DIV/0!</v>
      </c>
      <c r="AH25" s="350">
        <v>0</v>
      </c>
      <c r="AI25" s="347" t="e">
        <f>AH25/AE25</f>
        <v>#DIV/0!</v>
      </c>
      <c r="AK25" s="347" t="e">
        <f t="shared" si="22"/>
        <v>#DIV/0!</v>
      </c>
      <c r="AL25" s="350"/>
      <c r="AM25" s="350"/>
      <c r="AN25" s="350"/>
      <c r="AO25" s="350" t="e">
        <f>AN25/AM25</f>
        <v>#DIV/0!</v>
      </c>
      <c r="AP25" s="350">
        <v>0</v>
      </c>
      <c r="AQ25" s="347" t="e">
        <f t="shared" si="23"/>
        <v>#DIV/0!</v>
      </c>
      <c r="AU25" s="347" t="e">
        <f>(#REF!+AL25)/(#REF!+AL31)</f>
        <v>#REF!</v>
      </c>
      <c r="AV25" s="347" t="e">
        <f>#REF!/(AL25+#REF!)</f>
        <v>#REF!</v>
      </c>
      <c r="AW25" s="347" t="e">
        <f>AL25/(#REF!+AL25)</f>
        <v>#REF!</v>
      </c>
      <c r="AY25" s="350" t="e">
        <f>(#REF!*0.1)+(AE25*6)+(AK25*0.1)+(AM25*6)</f>
        <v>#REF!</v>
      </c>
      <c r="AZ25" s="350" t="e">
        <f>(#REF!*0.1)+(AE25*6)+(AJ25*1)+(AK25*0.1)+(AM25*6)</f>
        <v>#REF!</v>
      </c>
    </row>
    <row r="26" spans="1:52" x14ac:dyDescent="0.15">
      <c r="A26" s="355" t="s">
        <v>2475</v>
      </c>
      <c r="B26" s="361">
        <v>4</v>
      </c>
      <c r="C26" s="350">
        <v>5</v>
      </c>
      <c r="D26" s="350">
        <v>20</v>
      </c>
      <c r="E26" s="350">
        <f>D26/C26</f>
        <v>4</v>
      </c>
      <c r="F26" s="350">
        <v>0</v>
      </c>
      <c r="G26" s="347">
        <f>F26/C26</f>
        <v>0</v>
      </c>
      <c r="I26" s="347">
        <f t="shared" si="15"/>
        <v>0.5</v>
      </c>
      <c r="J26" s="350">
        <v>4</v>
      </c>
      <c r="K26" s="350">
        <v>2</v>
      </c>
      <c r="L26" s="350">
        <v>20</v>
      </c>
      <c r="M26" s="350">
        <f>L26/K26</f>
        <v>10</v>
      </c>
      <c r="N26" s="350">
        <v>0</v>
      </c>
      <c r="O26" s="347">
        <f t="shared" si="16"/>
        <v>0</v>
      </c>
      <c r="R26" s="355" t="s">
        <v>2476</v>
      </c>
      <c r="S26" s="347">
        <f t="shared" si="17"/>
        <v>9.6153846153846159E-3</v>
      </c>
      <c r="T26" s="347">
        <f t="shared" si="18"/>
        <v>1.015228426395939E-2</v>
      </c>
      <c r="U26" s="347">
        <f t="shared" si="19"/>
        <v>1.1363636363636364E-2</v>
      </c>
      <c r="W26" s="350">
        <f t="shared" si="20"/>
        <v>4</v>
      </c>
      <c r="X26" s="350">
        <f t="shared" si="21"/>
        <v>6</v>
      </c>
      <c r="Y26" s="352"/>
      <c r="Z26" s="352"/>
      <c r="AA26" s="352"/>
      <c r="AB26" s="352"/>
      <c r="AC26" s="355" t="s">
        <v>70</v>
      </c>
      <c r="AD26" s="355"/>
      <c r="AE26" s="350"/>
      <c r="AF26" s="350"/>
      <c r="AG26" s="350" t="e">
        <f>AF26/AE26</f>
        <v>#DIV/0!</v>
      </c>
      <c r="AH26" s="350"/>
      <c r="AI26" s="347" t="e">
        <f>AH26/AE26</f>
        <v>#DIV/0!</v>
      </c>
      <c r="AK26" s="347" t="e">
        <f t="shared" si="22"/>
        <v>#DIV/0!</v>
      </c>
      <c r="AL26" s="350"/>
      <c r="AM26" s="350"/>
      <c r="AN26" s="350"/>
      <c r="AO26" s="350"/>
      <c r="AP26" s="350">
        <f>(AF26*0.1)+(AH26*6)+(AM26*0.1)+(AO26*6)</f>
        <v>0</v>
      </c>
      <c r="AQ26" s="347" t="e">
        <f t="shared" si="23"/>
        <v>#DIV/0!</v>
      </c>
      <c r="AU26" s="347" t="e">
        <f>(#REF!+AL26)/(#REF!+AL32)</f>
        <v>#REF!</v>
      </c>
      <c r="AV26" s="347" t="e">
        <f>#REF!/(AL26+#REF!)</f>
        <v>#REF!</v>
      </c>
      <c r="AW26" s="347" t="e">
        <f>AL26/(#REF!+AL26)</f>
        <v>#REF!</v>
      </c>
      <c r="AY26" s="350" t="e">
        <f>(#REF!*0.1)+(AE26*6)+(AI26*1)+(AJ26*0.1)+(AL26*6)</f>
        <v>#REF!</v>
      </c>
      <c r="AZ26" s="350" t="e">
        <f>(#REF!*0.1)+(AE26*6)+(AJ26*1)+(AK26*0.1)+(AM26*6)</f>
        <v>#REF!</v>
      </c>
    </row>
    <row r="27" spans="1:52" x14ac:dyDescent="0.15">
      <c r="A27" s="348" t="s">
        <v>44</v>
      </c>
      <c r="B27" s="348"/>
      <c r="C27" s="348">
        <f>SUM(C22:C26)</f>
        <v>384</v>
      </c>
      <c r="D27" s="348">
        <f t="shared" ref="D27:F27" si="24">SUM(D22:D26)</f>
        <v>1699</v>
      </c>
      <c r="E27" s="348"/>
      <c r="F27" s="348">
        <f t="shared" si="24"/>
        <v>9</v>
      </c>
      <c r="G27" s="348"/>
      <c r="H27" s="348"/>
      <c r="I27" s="348"/>
      <c r="J27" s="348">
        <f>SUM(J22:J26)</f>
        <v>147</v>
      </c>
      <c r="K27" s="348">
        <f t="shared" ref="K27:N27" si="25">SUM(K22:K26)</f>
        <v>102</v>
      </c>
      <c r="L27" s="348">
        <f t="shared" si="25"/>
        <v>728</v>
      </c>
      <c r="M27" s="348"/>
      <c r="N27" s="348">
        <f t="shared" si="25"/>
        <v>4</v>
      </c>
      <c r="O27" s="348"/>
      <c r="AC27" s="348" t="s">
        <v>44</v>
      </c>
      <c r="AD27" s="348"/>
      <c r="AE27" s="348">
        <f>SUM(AE22:AE26)</f>
        <v>304</v>
      </c>
      <c r="AF27" s="348">
        <f t="shared" ref="AF27" si="26">SUM(AF22:AF26)</f>
        <v>1513</v>
      </c>
      <c r="AG27" s="348"/>
      <c r="AH27" s="348">
        <f t="shared" ref="AH27" si="27">SUM(AH22:AH26)</f>
        <v>13</v>
      </c>
      <c r="AI27" s="348"/>
      <c r="AJ27" s="348"/>
      <c r="AK27" s="348"/>
      <c r="AL27" s="348">
        <f>SUM(AL22:AL26)</f>
        <v>98</v>
      </c>
      <c r="AM27" s="348">
        <f t="shared" ref="AM27:AN27" si="28">SUM(AM22:AM26)</f>
        <v>72</v>
      </c>
      <c r="AN27" s="348">
        <f t="shared" si="28"/>
        <v>491</v>
      </c>
      <c r="AO27" s="348"/>
      <c r="AP27" s="348">
        <f t="shared" ref="AP27" si="29">SUM(AP22:AP26)</f>
        <v>4</v>
      </c>
      <c r="AQ27" s="348"/>
    </row>
    <row r="28" spans="1:52" x14ac:dyDescent="0.15">
      <c r="A28" s="348"/>
      <c r="B28" s="352"/>
      <c r="C28" s="352"/>
      <c r="D28" s="352"/>
      <c r="E28" s="352"/>
      <c r="F28" s="352"/>
      <c r="G28" s="352"/>
      <c r="H28" s="348"/>
      <c r="I28" s="352"/>
      <c r="J28" s="352"/>
      <c r="K28" s="352"/>
      <c r="L28" s="352"/>
      <c r="M28" s="352"/>
      <c r="N28" s="352"/>
      <c r="AC28" s="348"/>
      <c r="AD28" s="352"/>
      <c r="AE28" s="352"/>
      <c r="AF28" s="352"/>
      <c r="AG28" s="352"/>
      <c r="AH28" s="352"/>
      <c r="AI28" s="352"/>
      <c r="AJ28" s="348"/>
      <c r="AK28" s="352"/>
      <c r="AL28" s="352"/>
      <c r="AM28" s="352"/>
      <c r="AN28" s="352"/>
      <c r="AO28" s="352"/>
      <c r="AP28" s="352"/>
    </row>
    <row r="29" spans="1:52" x14ac:dyDescent="0.15">
      <c r="B29" s="352"/>
      <c r="C29" s="352"/>
      <c r="D29" s="352"/>
      <c r="E29" s="352"/>
      <c r="F29" s="352"/>
      <c r="G29" s="352"/>
      <c r="H29" s="352"/>
      <c r="I29" s="352"/>
      <c r="J29" s="352"/>
      <c r="K29" s="352"/>
      <c r="L29" s="352"/>
      <c r="M29" s="352"/>
      <c r="AD29" s="352"/>
      <c r="AE29" s="352"/>
      <c r="AF29" s="352"/>
      <c r="AG29" s="352"/>
      <c r="AH29" s="352"/>
      <c r="AI29" s="352"/>
      <c r="AJ29" s="352"/>
      <c r="AK29" s="352"/>
      <c r="AL29" s="352"/>
      <c r="AM29" s="352"/>
      <c r="AN29" s="352"/>
      <c r="AO29" s="352"/>
    </row>
    <row r="30" spans="1:52" x14ac:dyDescent="0.15">
      <c r="A30" s="528" t="s">
        <v>52</v>
      </c>
      <c r="B30" s="528"/>
      <c r="C30" s="528"/>
      <c r="D30" s="528"/>
      <c r="E30" s="528"/>
      <c r="F30" s="528"/>
      <c r="G30" s="528"/>
      <c r="H30" s="352"/>
      <c r="I30" s="352"/>
      <c r="J30" s="528" t="s">
        <v>49</v>
      </c>
      <c r="K30" s="528"/>
      <c r="L30" s="528"/>
      <c r="M30" s="528"/>
      <c r="N30" s="528"/>
      <c r="R30" s="528" t="s">
        <v>50</v>
      </c>
      <c r="S30" s="528"/>
      <c r="T30" s="528"/>
      <c r="V30" s="528" t="s">
        <v>51</v>
      </c>
      <c r="W30" s="527"/>
      <c r="AC30" s="528" t="s">
        <v>52</v>
      </c>
      <c r="AD30" s="528"/>
      <c r="AE30" s="528"/>
      <c r="AF30" s="528"/>
      <c r="AG30" s="528"/>
      <c r="AH30" s="528"/>
      <c r="AI30" s="528"/>
      <c r="AJ30" s="352"/>
      <c r="AK30" s="352"/>
      <c r="AL30" s="528" t="s">
        <v>49</v>
      </c>
      <c r="AM30" s="528"/>
      <c r="AN30" s="528"/>
      <c r="AO30" s="528"/>
      <c r="AP30" s="528"/>
      <c r="AT30" s="528" t="s">
        <v>50</v>
      </c>
      <c r="AU30" s="528"/>
      <c r="AV30" s="528"/>
      <c r="AX30" s="528" t="s">
        <v>51</v>
      </c>
      <c r="AY30" s="527"/>
    </row>
    <row r="31" spans="1:52" x14ac:dyDescent="0.15">
      <c r="A31" s="348" t="s">
        <v>25</v>
      </c>
      <c r="B31" s="348" t="s">
        <v>66</v>
      </c>
      <c r="C31" s="348" t="s">
        <v>34</v>
      </c>
      <c r="D31" s="348" t="s">
        <v>17</v>
      </c>
      <c r="E31" s="348" t="s">
        <v>18</v>
      </c>
      <c r="F31" s="348" t="s">
        <v>19</v>
      </c>
      <c r="G31" s="348" t="s">
        <v>20</v>
      </c>
      <c r="H31" s="348" t="s">
        <v>6</v>
      </c>
      <c r="I31" s="348" t="s">
        <v>53</v>
      </c>
      <c r="K31" s="348" t="s">
        <v>10</v>
      </c>
      <c r="L31" s="348" t="s">
        <v>11</v>
      </c>
      <c r="M31" s="348" t="s">
        <v>12</v>
      </c>
      <c r="N31" s="348" t="s">
        <v>26</v>
      </c>
      <c r="O31" s="348" t="s">
        <v>7</v>
      </c>
      <c r="R31" s="348" t="s">
        <v>25</v>
      </c>
      <c r="S31" s="348" t="s">
        <v>47</v>
      </c>
      <c r="T31" s="348" t="s">
        <v>45</v>
      </c>
      <c r="U31" s="348" t="s">
        <v>46</v>
      </c>
      <c r="W31" s="348" t="s">
        <v>14</v>
      </c>
      <c r="X31" s="348" t="s">
        <v>21</v>
      </c>
      <c r="Y31" s="348"/>
      <c r="Z31" s="348"/>
      <c r="AC31" s="348" t="s">
        <v>25</v>
      </c>
      <c r="AD31" s="348" t="s">
        <v>66</v>
      </c>
      <c r="AE31" s="348" t="s">
        <v>34</v>
      </c>
      <c r="AF31" s="348" t="s">
        <v>17</v>
      </c>
      <c r="AG31" s="348" t="s">
        <v>18</v>
      </c>
      <c r="AH31" s="348" t="s">
        <v>19</v>
      </c>
      <c r="AI31" s="348" t="s">
        <v>20</v>
      </c>
      <c r="AJ31" s="348" t="s">
        <v>6</v>
      </c>
      <c r="AK31" s="348" t="s">
        <v>53</v>
      </c>
      <c r="AM31" s="348" t="s">
        <v>10</v>
      </c>
      <c r="AN31" s="348" t="s">
        <v>11</v>
      </c>
      <c r="AO31" s="348" t="s">
        <v>12</v>
      </c>
      <c r="AP31" s="348" t="s">
        <v>26</v>
      </c>
      <c r="AQ31" s="348" t="s">
        <v>7</v>
      </c>
      <c r="AU31" s="348" t="s">
        <v>47</v>
      </c>
      <c r="AV31" s="348" t="s">
        <v>45</v>
      </c>
      <c r="AW31" s="348" t="s">
        <v>46</v>
      </c>
      <c r="AY31" s="348" t="s">
        <v>14</v>
      </c>
      <c r="AZ31" s="348" t="s">
        <v>21</v>
      </c>
    </row>
    <row r="32" spans="1:52" x14ac:dyDescent="0.15">
      <c r="A32" s="355" t="s">
        <v>840</v>
      </c>
      <c r="B32" s="350">
        <v>17</v>
      </c>
      <c r="C32" s="347">
        <f>E32/D32</f>
        <v>0.60747663551401865</v>
      </c>
      <c r="D32" s="350">
        <v>107</v>
      </c>
      <c r="E32" s="350">
        <v>65</v>
      </c>
      <c r="F32" s="350">
        <v>1010</v>
      </c>
      <c r="G32" s="350">
        <f t="shared" ref="G32:G37" si="30">F32/E32</f>
        <v>15.538461538461538</v>
      </c>
      <c r="H32" s="350">
        <v>9</v>
      </c>
      <c r="I32" s="347">
        <f>H32/E32</f>
        <v>0.13846153846153847</v>
      </c>
      <c r="K32" s="350">
        <v>10</v>
      </c>
      <c r="L32" s="350">
        <v>95</v>
      </c>
      <c r="M32" s="362">
        <f t="shared" ref="M32:M37" si="31">L32/K32</f>
        <v>9.5</v>
      </c>
      <c r="N32" s="350">
        <v>1</v>
      </c>
      <c r="O32" s="347">
        <f>N32/K32</f>
        <v>0.1</v>
      </c>
      <c r="R32" s="355" t="s">
        <v>537</v>
      </c>
      <c r="S32" s="363">
        <f>(D32+K32)/($C$27+$K$27+$M$17+$D$47+$K$47)</f>
        <v>0.17808219178082191</v>
      </c>
      <c r="T32" s="363">
        <f>D32/($D$17)</f>
        <v>0.30659025787965616</v>
      </c>
      <c r="U32" s="363">
        <f>K32/($M$17+$C$27+$K$38+$K$47)</f>
        <v>2.2727272727272728E-2</v>
      </c>
      <c r="W32" s="350">
        <f>(F32*0.1)+(H32*6)+(L32*0.1)+(N32*6)</f>
        <v>170.5</v>
      </c>
      <c r="X32" s="350">
        <f>(E32*1)+(F32*0.1)+(H32*6)+(L32*0.1)+(N32*6)</f>
        <v>235.5</v>
      </c>
      <c r="Y32" s="352"/>
      <c r="Z32" s="352"/>
      <c r="AC32" s="355" t="s">
        <v>71</v>
      </c>
      <c r="AD32" s="355"/>
      <c r="AE32" s="347">
        <f>AG32/AF32</f>
        <v>0.60747663551401865</v>
      </c>
      <c r="AF32" s="350">
        <v>107</v>
      </c>
      <c r="AG32" s="350">
        <v>65</v>
      </c>
      <c r="AH32" s="350">
        <v>710</v>
      </c>
      <c r="AI32" s="350">
        <f t="shared" ref="AI32:AI36" si="32">AH32/AG32</f>
        <v>10.923076923076923</v>
      </c>
      <c r="AJ32" s="350">
        <v>6</v>
      </c>
      <c r="AK32" s="347">
        <f>AJ32/AG32</f>
        <v>9.2307692307692313E-2</v>
      </c>
      <c r="AM32" s="350">
        <v>0</v>
      </c>
      <c r="AN32" s="350">
        <v>0</v>
      </c>
      <c r="AO32" s="362" t="e">
        <f t="shared" ref="AO32:AO37" si="33">AN32/AM32</f>
        <v>#DIV/0!</v>
      </c>
      <c r="AP32" s="350">
        <v>0</v>
      </c>
      <c r="AQ32" s="347" t="e">
        <f>AP32/AM32</f>
        <v>#DIV/0!</v>
      </c>
      <c r="AU32" s="363" t="e">
        <f>(#REF!+AJ32)/(#REF!+AJ35)</f>
        <v>#REF!</v>
      </c>
      <c r="AV32" s="363" t="e">
        <f>#REF!/(AJ32+#REF!)</f>
        <v>#REF!</v>
      </c>
      <c r="AW32" s="363" t="e">
        <f>AJ32/(#REF!+AJ32)</f>
        <v>#REF!</v>
      </c>
      <c r="AY32" s="350">
        <f>(AH32*0.1)+(AJ32*6)+(AN32*0.1)+(AP32*6)</f>
        <v>107</v>
      </c>
      <c r="AZ32" s="350">
        <f>(AG32*1)+(AH32*0.1)+(AJ32*6)+(AN32*0.1)+(AP32*6)</f>
        <v>172</v>
      </c>
    </row>
    <row r="33" spans="1:52" x14ac:dyDescent="0.15">
      <c r="A33" s="355" t="s">
        <v>841</v>
      </c>
      <c r="B33" s="350">
        <v>17</v>
      </c>
      <c r="C33" s="347">
        <f t="shared" ref="C33:C37" si="34">E33/D33</f>
        <v>0.57954545454545459</v>
      </c>
      <c r="D33" s="350">
        <v>88</v>
      </c>
      <c r="E33" s="350">
        <v>51</v>
      </c>
      <c r="F33" s="350">
        <v>620</v>
      </c>
      <c r="G33" s="350">
        <f t="shared" si="30"/>
        <v>12.156862745098039</v>
      </c>
      <c r="H33" s="350">
        <v>4</v>
      </c>
      <c r="I33" s="347">
        <f t="shared" ref="I33:I37" si="35">H33/E33</f>
        <v>7.8431372549019607E-2</v>
      </c>
      <c r="K33" s="350">
        <v>2</v>
      </c>
      <c r="L33" s="350">
        <v>19</v>
      </c>
      <c r="M33" s="362">
        <f t="shared" si="31"/>
        <v>9.5</v>
      </c>
      <c r="N33" s="350">
        <v>0</v>
      </c>
      <c r="O33" s="347">
        <f t="shared" ref="O33:O37" si="36">N33/K33</f>
        <v>0</v>
      </c>
      <c r="R33" s="355" t="s">
        <v>538</v>
      </c>
      <c r="S33" s="363">
        <f t="shared" ref="S33:S37" si="37">(D33+K33)/($C$27+$K$27+$M$17+$D$47+$K$47)</f>
        <v>0.13698630136986301</v>
      </c>
      <c r="T33" s="363">
        <f t="shared" ref="T33:T37" si="38">D33/($D$17)</f>
        <v>0.25214899713467048</v>
      </c>
      <c r="U33" s="363">
        <f t="shared" ref="U33:U37" si="39">K33/($M$17+$C$27+$K$38+$K$47)</f>
        <v>4.5454545454545452E-3</v>
      </c>
      <c r="W33" s="350">
        <f t="shared" ref="W33:W37" si="40">(F33*0.1)+(H33*6)+(L33*0.1)+(N33*6)</f>
        <v>87.9</v>
      </c>
      <c r="X33" s="350">
        <f t="shared" ref="X33:X37" si="41">(E33*1)+(F33*0.1)+(H33*6)+(L33*0.1)+(N33*6)</f>
        <v>138.9</v>
      </c>
      <c r="Y33" s="352"/>
      <c r="Z33" s="352"/>
      <c r="AC33" s="355" t="s">
        <v>27</v>
      </c>
      <c r="AD33" s="355"/>
      <c r="AE33" s="347">
        <f t="shared" ref="AE33:AE37" si="42">AG33/AF33</f>
        <v>0.6333333333333333</v>
      </c>
      <c r="AF33" s="350">
        <v>120</v>
      </c>
      <c r="AG33" s="350">
        <v>76</v>
      </c>
      <c r="AH33" s="350">
        <v>892</v>
      </c>
      <c r="AI33" s="350">
        <f t="shared" si="32"/>
        <v>11.736842105263158</v>
      </c>
      <c r="AJ33" s="350">
        <v>5</v>
      </c>
      <c r="AK33" s="347">
        <f t="shared" ref="AK33:AK37" si="43">AJ33/AG33</f>
        <v>6.5789473684210523E-2</v>
      </c>
      <c r="AM33" s="350">
        <v>12</v>
      </c>
      <c r="AN33" s="350">
        <v>108</v>
      </c>
      <c r="AO33" s="362">
        <f t="shared" si="33"/>
        <v>9</v>
      </c>
      <c r="AP33" s="350">
        <v>0</v>
      </c>
      <c r="AQ33" s="347">
        <f t="shared" ref="AQ33:AQ37" si="44">AP33/AM33</f>
        <v>0</v>
      </c>
      <c r="AU33" s="363" t="e">
        <f>(#REF!+AJ33)/(#REF!+AJ36)</f>
        <v>#REF!</v>
      </c>
      <c r="AV33" s="363" t="e">
        <f>#REF!/(AJ33+#REF!)</f>
        <v>#REF!</v>
      </c>
      <c r="AW33" s="363" t="e">
        <f>AJ33/(#REF!+AJ33)</f>
        <v>#REF!</v>
      </c>
      <c r="AY33" s="350">
        <f>(AH33*0.1)+(AJ33*6)+(AN33*0.1)+(AP33*6)</f>
        <v>130</v>
      </c>
      <c r="AZ33" s="350">
        <f>(AG33*1)+(AH33*0.1)+(AJ33*6)+(AN33*0.1)+(AP33*6)</f>
        <v>206</v>
      </c>
    </row>
    <row r="34" spans="1:52" x14ac:dyDescent="0.15">
      <c r="A34" s="355" t="s">
        <v>2477</v>
      </c>
      <c r="B34" s="350">
        <v>17</v>
      </c>
      <c r="C34" s="347">
        <f t="shared" si="34"/>
        <v>0.56666666666666665</v>
      </c>
      <c r="D34" s="350">
        <v>60</v>
      </c>
      <c r="E34" s="350">
        <v>34</v>
      </c>
      <c r="F34" s="350">
        <v>417</v>
      </c>
      <c r="G34" s="350">
        <f t="shared" si="30"/>
        <v>12.264705882352942</v>
      </c>
      <c r="H34" s="350">
        <v>0</v>
      </c>
      <c r="I34" s="347">
        <f t="shared" si="35"/>
        <v>0</v>
      </c>
      <c r="K34" s="350">
        <v>2</v>
      </c>
      <c r="L34" s="350">
        <v>23</v>
      </c>
      <c r="M34" s="362">
        <f t="shared" si="31"/>
        <v>11.5</v>
      </c>
      <c r="N34" s="350">
        <v>1</v>
      </c>
      <c r="O34" s="347">
        <f t="shared" si="36"/>
        <v>0.5</v>
      </c>
      <c r="R34" s="355" t="s">
        <v>2478</v>
      </c>
      <c r="S34" s="363">
        <f t="shared" si="37"/>
        <v>9.4368340943683404E-2</v>
      </c>
      <c r="T34" s="363">
        <f t="shared" si="38"/>
        <v>0.17191977077363896</v>
      </c>
      <c r="U34" s="363">
        <f t="shared" si="39"/>
        <v>4.5454545454545452E-3</v>
      </c>
      <c r="W34" s="350">
        <f t="shared" si="40"/>
        <v>50</v>
      </c>
      <c r="X34" s="350">
        <f t="shared" si="41"/>
        <v>84</v>
      </c>
      <c r="Y34" s="352"/>
      <c r="Z34" s="352"/>
      <c r="AC34" s="355" t="s">
        <v>28</v>
      </c>
      <c r="AD34" s="355"/>
      <c r="AE34" s="347">
        <f t="shared" si="42"/>
        <v>0.55000000000000004</v>
      </c>
      <c r="AF34" s="350">
        <v>40</v>
      </c>
      <c r="AG34" s="350">
        <v>22</v>
      </c>
      <c r="AH34" s="350">
        <v>325</v>
      </c>
      <c r="AI34" s="350">
        <f t="shared" si="32"/>
        <v>14.772727272727273</v>
      </c>
      <c r="AJ34" s="350">
        <v>2</v>
      </c>
      <c r="AK34" s="347">
        <f t="shared" si="43"/>
        <v>9.0909090909090912E-2</v>
      </c>
      <c r="AM34" s="350">
        <v>5</v>
      </c>
      <c r="AN34" s="350">
        <v>20</v>
      </c>
      <c r="AO34" s="362">
        <f t="shared" si="33"/>
        <v>4</v>
      </c>
      <c r="AP34" s="350">
        <v>0</v>
      </c>
      <c r="AQ34" s="347">
        <f t="shared" si="44"/>
        <v>0</v>
      </c>
      <c r="AU34" s="363" t="e">
        <f>(#REF!+AJ34)/(#REF!+AJ37)</f>
        <v>#REF!</v>
      </c>
      <c r="AV34" s="363" t="e">
        <f>#REF!/(AJ34+#REF!)</f>
        <v>#REF!</v>
      </c>
      <c r="AW34" s="363" t="e">
        <f>AJ34/(#REF!+AJ34)</f>
        <v>#REF!</v>
      </c>
      <c r="AY34" s="350">
        <f>(AH34*0.1)+(AJ34*6)+(AN34*0.1)+(AP34*6)</f>
        <v>46.5</v>
      </c>
      <c r="AZ34" s="350">
        <f>(AG34*1)+(AH34*0.1)+(AJ34*6)+(AN34*0.1)+(AP34*6)</f>
        <v>68.5</v>
      </c>
    </row>
    <row r="35" spans="1:52" x14ac:dyDescent="0.15">
      <c r="A35" s="355" t="s">
        <v>2479</v>
      </c>
      <c r="B35" s="350">
        <v>15</v>
      </c>
      <c r="C35" s="347">
        <f t="shared" si="34"/>
        <v>0.42857142857142855</v>
      </c>
      <c r="D35" s="350">
        <v>14</v>
      </c>
      <c r="E35" s="350">
        <v>6</v>
      </c>
      <c r="F35" s="350">
        <v>79</v>
      </c>
      <c r="G35" s="350">
        <f t="shared" si="30"/>
        <v>13.166666666666666</v>
      </c>
      <c r="H35" s="350">
        <v>0</v>
      </c>
      <c r="I35" s="347">
        <f t="shared" si="35"/>
        <v>0</v>
      </c>
      <c r="K35" s="350">
        <v>0</v>
      </c>
      <c r="L35" s="350">
        <v>0</v>
      </c>
      <c r="M35" s="362" t="e">
        <f t="shared" si="31"/>
        <v>#DIV/0!</v>
      </c>
      <c r="N35" s="350">
        <v>0</v>
      </c>
      <c r="O35" s="347" t="e">
        <f t="shared" si="36"/>
        <v>#DIV/0!</v>
      </c>
      <c r="R35" s="355" t="s">
        <v>2480</v>
      </c>
      <c r="S35" s="363">
        <f t="shared" si="37"/>
        <v>2.1308980213089801E-2</v>
      </c>
      <c r="T35" s="363">
        <f t="shared" si="38"/>
        <v>4.0114613180515762E-2</v>
      </c>
      <c r="U35" s="363">
        <f t="shared" si="39"/>
        <v>0</v>
      </c>
      <c r="W35" s="350">
        <f t="shared" si="40"/>
        <v>7.9</v>
      </c>
      <c r="X35" s="350">
        <f t="shared" si="41"/>
        <v>13.9</v>
      </c>
      <c r="Y35" s="352"/>
      <c r="Z35" s="352"/>
      <c r="AC35" s="355" t="s">
        <v>29</v>
      </c>
      <c r="AD35" s="355"/>
      <c r="AE35" s="347">
        <f t="shared" si="42"/>
        <v>0.66206896551724137</v>
      </c>
      <c r="AF35" s="350">
        <v>145</v>
      </c>
      <c r="AG35" s="350">
        <v>96</v>
      </c>
      <c r="AH35" s="350">
        <v>1098</v>
      </c>
      <c r="AI35" s="350">
        <f t="shared" si="32"/>
        <v>11.4375</v>
      </c>
      <c r="AJ35" s="350">
        <v>7</v>
      </c>
      <c r="AK35" s="347">
        <f t="shared" si="43"/>
        <v>7.2916666666666671E-2</v>
      </c>
      <c r="AM35" s="350">
        <v>0</v>
      </c>
      <c r="AN35" s="350">
        <v>0</v>
      </c>
      <c r="AO35" s="362" t="e">
        <f t="shared" si="33"/>
        <v>#DIV/0!</v>
      </c>
      <c r="AP35" s="350">
        <v>0</v>
      </c>
      <c r="AQ35" s="347" t="e">
        <f t="shared" si="44"/>
        <v>#DIV/0!</v>
      </c>
      <c r="AU35" s="363" t="e">
        <f>(#REF!+AJ35)/(#REF!+AJ38)</f>
        <v>#REF!</v>
      </c>
      <c r="AV35" s="363" t="e">
        <f>#REF!/(AJ35+#REF!)</f>
        <v>#REF!</v>
      </c>
      <c r="AW35" s="363" t="e">
        <f>AJ35/(#REF!+AJ35)</f>
        <v>#REF!</v>
      </c>
      <c r="AY35" s="350">
        <f>(AH35*0.1)+(AJ35*6)+(AN35*0.1)+(AP35*6)</f>
        <v>151.80000000000001</v>
      </c>
      <c r="AZ35" s="350">
        <f>(AG35*1)+(AH35*0.1)+(AJ35*6)+(AN35*0.1)+(AP35*6)</f>
        <v>247.8</v>
      </c>
    </row>
    <row r="36" spans="1:52" x14ac:dyDescent="0.15">
      <c r="A36" s="355" t="s">
        <v>1287</v>
      </c>
      <c r="B36" s="350">
        <v>6</v>
      </c>
      <c r="C36" s="347">
        <f t="shared" si="34"/>
        <v>0.5714285714285714</v>
      </c>
      <c r="D36" s="350">
        <v>7</v>
      </c>
      <c r="E36" s="350">
        <v>4</v>
      </c>
      <c r="F36" s="350">
        <v>38</v>
      </c>
      <c r="G36" s="350">
        <f t="shared" si="30"/>
        <v>9.5</v>
      </c>
      <c r="H36" s="350">
        <v>0</v>
      </c>
      <c r="I36" s="347">
        <f t="shared" si="35"/>
        <v>0</v>
      </c>
      <c r="K36" s="350">
        <v>0</v>
      </c>
      <c r="L36" s="350">
        <v>0</v>
      </c>
      <c r="M36" s="362" t="e">
        <f t="shared" si="31"/>
        <v>#DIV/0!</v>
      </c>
      <c r="N36" s="350">
        <v>0</v>
      </c>
      <c r="O36" s="347" t="e">
        <f t="shared" si="36"/>
        <v>#DIV/0!</v>
      </c>
      <c r="R36" s="355" t="s">
        <v>1663</v>
      </c>
      <c r="S36" s="363">
        <f t="shared" si="37"/>
        <v>1.06544901065449E-2</v>
      </c>
      <c r="T36" s="363">
        <f t="shared" si="38"/>
        <v>2.0057306590257881E-2</v>
      </c>
      <c r="U36" s="363">
        <f t="shared" si="39"/>
        <v>0</v>
      </c>
      <c r="W36" s="350">
        <f t="shared" si="40"/>
        <v>3.8000000000000003</v>
      </c>
      <c r="X36" s="350">
        <f t="shared" si="41"/>
        <v>7.8000000000000007</v>
      </c>
      <c r="Y36" s="352"/>
      <c r="Z36" s="352"/>
      <c r="AC36" s="355" t="s">
        <v>30</v>
      </c>
      <c r="AD36" s="355"/>
      <c r="AE36" s="347">
        <f t="shared" si="42"/>
        <v>0.6</v>
      </c>
      <c r="AF36" s="350">
        <v>10</v>
      </c>
      <c r="AG36" s="350">
        <v>6</v>
      </c>
      <c r="AH36" s="350">
        <v>100</v>
      </c>
      <c r="AI36" s="350">
        <f t="shared" si="32"/>
        <v>16.666666666666668</v>
      </c>
      <c r="AJ36" s="350">
        <v>0</v>
      </c>
      <c r="AK36" s="347">
        <f t="shared" si="43"/>
        <v>0</v>
      </c>
      <c r="AM36" s="350">
        <v>0</v>
      </c>
      <c r="AN36" s="350">
        <v>0</v>
      </c>
      <c r="AO36" s="362" t="e">
        <f t="shared" si="33"/>
        <v>#DIV/0!</v>
      </c>
      <c r="AP36" s="350">
        <v>0</v>
      </c>
      <c r="AQ36" s="347" t="e">
        <f t="shared" si="44"/>
        <v>#DIV/0!</v>
      </c>
      <c r="AU36" s="363" t="e">
        <f>(#REF!+AJ36)/(#REF!+AI41)</f>
        <v>#REF!</v>
      </c>
      <c r="AV36" s="363" t="e">
        <f>#REF!/(AJ36+#REF!)</f>
        <v>#REF!</v>
      </c>
      <c r="AW36" s="363" t="e">
        <f>AJ36/(#REF!+AJ36)</f>
        <v>#REF!</v>
      </c>
      <c r="AY36" s="350">
        <f>(AH36*0.1)+(AJ36*6)+(AN36*0.1)+(AP36*6)</f>
        <v>10</v>
      </c>
      <c r="AZ36" s="350">
        <f>(AG36*1)+(AH36*0.1)+(AJ36*6)+(AN36*0.1)+(AP36*6)</f>
        <v>16</v>
      </c>
    </row>
    <row r="37" spans="1:52" x14ac:dyDescent="0.15">
      <c r="A37" s="355" t="s">
        <v>2481</v>
      </c>
      <c r="B37" s="350">
        <v>6</v>
      </c>
      <c r="C37" s="347">
        <f t="shared" si="34"/>
        <v>0.46666666666666667</v>
      </c>
      <c r="D37" s="350">
        <v>15</v>
      </c>
      <c r="E37" s="350">
        <v>7</v>
      </c>
      <c r="F37" s="350">
        <v>70</v>
      </c>
      <c r="G37" s="350">
        <f t="shared" si="30"/>
        <v>10</v>
      </c>
      <c r="H37" s="350">
        <v>0</v>
      </c>
      <c r="I37" s="347">
        <f t="shared" si="35"/>
        <v>0</v>
      </c>
      <c r="K37" s="350">
        <v>1</v>
      </c>
      <c r="L37" s="350">
        <v>11</v>
      </c>
      <c r="M37" s="362">
        <f t="shared" si="31"/>
        <v>11</v>
      </c>
      <c r="N37" s="350">
        <v>0</v>
      </c>
      <c r="O37" s="347">
        <f t="shared" si="36"/>
        <v>0</v>
      </c>
      <c r="R37" s="355" t="s">
        <v>2482</v>
      </c>
      <c r="S37" s="363">
        <f t="shared" si="37"/>
        <v>2.4353120243531201E-2</v>
      </c>
      <c r="T37" s="363">
        <f t="shared" si="38"/>
        <v>4.2979942693409739E-2</v>
      </c>
      <c r="U37" s="363">
        <f t="shared" si="39"/>
        <v>2.2727272727272726E-3</v>
      </c>
      <c r="W37" s="350">
        <f t="shared" si="40"/>
        <v>8.1</v>
      </c>
      <c r="X37" s="350">
        <f t="shared" si="41"/>
        <v>15.1</v>
      </c>
      <c r="Y37" s="352"/>
      <c r="Z37" s="352"/>
      <c r="AC37" s="355" t="s">
        <v>72</v>
      </c>
      <c r="AD37" s="355"/>
      <c r="AE37" s="347" t="e">
        <f t="shared" si="42"/>
        <v>#DIV/0!</v>
      </c>
      <c r="AF37" s="350"/>
      <c r="AG37" s="350"/>
      <c r="AH37" s="350"/>
      <c r="AI37" s="350"/>
      <c r="AJ37" s="350"/>
      <c r="AK37" s="347" t="e">
        <f t="shared" si="43"/>
        <v>#DIV/0!</v>
      </c>
      <c r="AM37" s="350"/>
      <c r="AN37" s="350"/>
      <c r="AO37" s="362" t="e">
        <f t="shared" si="33"/>
        <v>#DIV/0!</v>
      </c>
      <c r="AP37" s="350"/>
      <c r="AQ37" s="347" t="e">
        <f t="shared" si="44"/>
        <v>#DIV/0!</v>
      </c>
      <c r="AU37" s="363" t="e">
        <f>(#REF!+AJ37)/(#REF!+AJ42)</f>
        <v>#REF!</v>
      </c>
      <c r="AV37" s="363" t="e">
        <f>#REF!/(AJ37+#REF!)</f>
        <v>#REF!</v>
      </c>
      <c r="AW37" s="363" t="e">
        <f>AJ37/(#REF!+AJ37)</f>
        <v>#REF!</v>
      </c>
      <c r="AY37" s="350"/>
      <c r="AZ37" s="350"/>
    </row>
    <row r="38" spans="1:52" x14ac:dyDescent="0.15">
      <c r="A38" s="348" t="s">
        <v>44</v>
      </c>
      <c r="B38" s="348"/>
      <c r="C38" s="344"/>
      <c r="D38" s="348">
        <f>SUM(D32:D37)</f>
        <v>291</v>
      </c>
      <c r="E38" s="348">
        <f t="shared" ref="E38:H38" si="45">SUM(E32:E37)</f>
        <v>167</v>
      </c>
      <c r="F38" s="348">
        <f t="shared" si="45"/>
        <v>2234</v>
      </c>
      <c r="G38" s="348"/>
      <c r="H38" s="348">
        <f t="shared" si="45"/>
        <v>13</v>
      </c>
      <c r="I38" s="348"/>
      <c r="J38" s="348"/>
      <c r="K38" s="348">
        <f>SUM(K32:K37)</f>
        <v>15</v>
      </c>
      <c r="L38" s="348">
        <f t="shared" ref="L38:N38" si="46">SUM(L32:L37)</f>
        <v>148</v>
      </c>
      <c r="M38" s="348"/>
      <c r="N38" s="348">
        <f t="shared" si="46"/>
        <v>2</v>
      </c>
      <c r="O38" s="348"/>
      <c r="AC38" s="348" t="s">
        <v>44</v>
      </c>
      <c r="AD38" s="348"/>
      <c r="AE38" s="344"/>
      <c r="AF38" s="348">
        <f>SUM(AF32:AF37)</f>
        <v>422</v>
      </c>
      <c r="AG38" s="348">
        <f t="shared" ref="AG38:AH38" si="47">SUM(AG32:AG37)</f>
        <v>265</v>
      </c>
      <c r="AH38" s="348">
        <f t="shared" si="47"/>
        <v>3125</v>
      </c>
      <c r="AI38" s="348"/>
      <c r="AJ38" s="348">
        <f t="shared" ref="AJ38" si="48">SUM(AJ32:AJ37)</f>
        <v>20</v>
      </c>
      <c r="AK38" s="348"/>
      <c r="AL38" s="348"/>
      <c r="AM38" s="348">
        <f>SUM(AM32:AM37)</f>
        <v>17</v>
      </c>
      <c r="AN38" s="348">
        <f t="shared" ref="AN38" si="49">SUM(AN32:AN37)</f>
        <v>128</v>
      </c>
      <c r="AO38" s="348"/>
      <c r="AP38" s="348">
        <f t="shared" ref="AP38" si="50">SUM(AP32:AP37)</f>
        <v>0</v>
      </c>
      <c r="AQ38" s="348"/>
    </row>
    <row r="39" spans="1:52" x14ac:dyDescent="0.15">
      <c r="A39" s="348"/>
      <c r="C39" s="352"/>
      <c r="D39" s="352"/>
      <c r="E39" s="352"/>
      <c r="F39" s="352"/>
      <c r="G39" s="352"/>
      <c r="H39" s="352"/>
      <c r="I39" s="352"/>
      <c r="J39" s="352"/>
      <c r="K39" s="352"/>
      <c r="L39" s="352"/>
      <c r="AC39" s="348"/>
      <c r="AE39" s="352"/>
      <c r="AF39" s="352"/>
      <c r="AG39" s="352"/>
      <c r="AH39" s="352"/>
      <c r="AI39" s="352"/>
      <c r="AJ39" s="352"/>
      <c r="AK39" s="352"/>
      <c r="AL39" s="352"/>
      <c r="AM39" s="352"/>
      <c r="AN39" s="352"/>
    </row>
    <row r="40" spans="1:52" x14ac:dyDescent="0.15">
      <c r="A40" s="348"/>
      <c r="C40" s="352"/>
      <c r="D40" s="352"/>
      <c r="E40" s="352"/>
      <c r="F40" s="352"/>
      <c r="G40" s="352"/>
      <c r="H40" s="352"/>
      <c r="I40" s="352"/>
      <c r="J40" s="352"/>
      <c r="K40" s="352"/>
      <c r="L40" s="352"/>
      <c r="AC40" s="348"/>
      <c r="AE40" s="352"/>
      <c r="AF40" s="352"/>
      <c r="AG40" s="352"/>
      <c r="AH40" s="352"/>
      <c r="AI40" s="352"/>
      <c r="AJ40" s="352"/>
      <c r="AK40" s="352"/>
      <c r="AL40" s="352"/>
      <c r="AM40" s="352"/>
      <c r="AN40" s="352"/>
    </row>
    <row r="41" spans="1:52" x14ac:dyDescent="0.15">
      <c r="A41" s="528" t="s">
        <v>52</v>
      </c>
      <c r="B41" s="528"/>
      <c r="C41" s="528"/>
      <c r="D41" s="528"/>
      <c r="E41" s="528"/>
      <c r="F41" s="528"/>
      <c r="G41" s="528"/>
      <c r="H41" s="352"/>
      <c r="I41" s="352"/>
      <c r="J41" s="528" t="s">
        <v>49</v>
      </c>
      <c r="K41" s="528"/>
      <c r="L41" s="528"/>
      <c r="M41" s="528"/>
      <c r="N41" s="528"/>
      <c r="R41" s="528" t="s">
        <v>50</v>
      </c>
      <c r="S41" s="528"/>
      <c r="T41" s="528"/>
      <c r="V41" s="528" t="s">
        <v>51</v>
      </c>
      <c r="W41" s="527"/>
      <c r="AC41" s="528" t="s">
        <v>52</v>
      </c>
      <c r="AD41" s="528"/>
      <c r="AE41" s="528"/>
      <c r="AF41" s="528"/>
      <c r="AG41" s="528"/>
      <c r="AH41" s="528"/>
      <c r="AI41" s="528"/>
      <c r="AJ41" s="352"/>
      <c r="AK41" s="352"/>
      <c r="AL41" s="528" t="s">
        <v>49</v>
      </c>
      <c r="AM41" s="528"/>
      <c r="AN41" s="528"/>
      <c r="AO41" s="528"/>
      <c r="AP41" s="528"/>
      <c r="AT41" s="528" t="s">
        <v>50</v>
      </c>
      <c r="AU41" s="528"/>
      <c r="AV41" s="528"/>
      <c r="AX41" s="528" t="s">
        <v>51</v>
      </c>
      <c r="AY41" s="527"/>
    </row>
    <row r="42" spans="1:52" x14ac:dyDescent="0.15">
      <c r="A42" s="348" t="s">
        <v>31</v>
      </c>
      <c r="B42" s="348" t="s">
        <v>66</v>
      </c>
      <c r="C42" s="348" t="s">
        <v>34</v>
      </c>
      <c r="D42" s="348" t="s">
        <v>17</v>
      </c>
      <c r="E42" s="348" t="s">
        <v>18</v>
      </c>
      <c r="F42" s="348" t="s">
        <v>19</v>
      </c>
      <c r="G42" s="348" t="s">
        <v>20</v>
      </c>
      <c r="H42" s="348" t="s">
        <v>6</v>
      </c>
      <c r="I42" s="348" t="s">
        <v>53</v>
      </c>
      <c r="K42" s="348" t="s">
        <v>10</v>
      </c>
      <c r="L42" s="348" t="s">
        <v>11</v>
      </c>
      <c r="M42" s="348" t="s">
        <v>12</v>
      </c>
      <c r="N42" s="348" t="s">
        <v>54</v>
      </c>
      <c r="O42" s="348" t="s">
        <v>7</v>
      </c>
      <c r="R42" s="348" t="s">
        <v>31</v>
      </c>
      <c r="S42" s="348" t="s">
        <v>47</v>
      </c>
      <c r="T42" s="348" t="s">
        <v>45</v>
      </c>
      <c r="U42" s="348" t="s">
        <v>46</v>
      </c>
      <c r="W42" s="348" t="s">
        <v>14</v>
      </c>
      <c r="X42" s="348" t="s">
        <v>21</v>
      </c>
      <c r="Y42" s="348"/>
      <c r="Z42" s="348"/>
      <c r="AC42" s="348" t="s">
        <v>31</v>
      </c>
      <c r="AD42" s="348" t="s">
        <v>66</v>
      </c>
      <c r="AE42" s="348" t="s">
        <v>34</v>
      </c>
      <c r="AF42" s="348" t="s">
        <v>17</v>
      </c>
      <c r="AG42" s="348" t="s">
        <v>18</v>
      </c>
      <c r="AH42" s="348" t="s">
        <v>19</v>
      </c>
      <c r="AI42" s="348" t="s">
        <v>20</v>
      </c>
      <c r="AJ42" s="348" t="s">
        <v>6</v>
      </c>
      <c r="AK42" s="348" t="s">
        <v>53</v>
      </c>
      <c r="AM42" s="348" t="s">
        <v>10</v>
      </c>
      <c r="AN42" s="348" t="s">
        <v>11</v>
      </c>
      <c r="AO42" s="348" t="s">
        <v>12</v>
      </c>
      <c r="AP42" s="348" t="s">
        <v>54</v>
      </c>
      <c r="AQ42" s="348" t="s">
        <v>7</v>
      </c>
      <c r="AU42" s="348" t="s">
        <v>47</v>
      </c>
      <c r="AV42" s="348" t="s">
        <v>45</v>
      </c>
      <c r="AW42" s="348" t="s">
        <v>46</v>
      </c>
      <c r="AY42" s="348" t="s">
        <v>14</v>
      </c>
      <c r="AZ42" s="348" t="s">
        <v>21</v>
      </c>
    </row>
    <row r="43" spans="1:52" x14ac:dyDescent="0.15">
      <c r="A43" s="355" t="s">
        <v>842</v>
      </c>
      <c r="B43" s="350">
        <v>10</v>
      </c>
      <c r="C43" s="347">
        <f>E43/D43</f>
        <v>0.68</v>
      </c>
      <c r="D43" s="350">
        <v>25</v>
      </c>
      <c r="E43" s="350">
        <v>17</v>
      </c>
      <c r="F43" s="350">
        <v>154</v>
      </c>
      <c r="G43" s="350">
        <f>F43/E43</f>
        <v>9.0588235294117645</v>
      </c>
      <c r="H43" s="350">
        <v>0</v>
      </c>
      <c r="I43" s="347">
        <f>H43/E43</f>
        <v>0</v>
      </c>
      <c r="K43" s="350">
        <v>0</v>
      </c>
      <c r="L43" s="350">
        <v>0</v>
      </c>
      <c r="M43" s="350">
        <v>0</v>
      </c>
      <c r="N43" s="350">
        <v>0</v>
      </c>
      <c r="O43" s="347" t="e">
        <f>N43/K43</f>
        <v>#DIV/0!</v>
      </c>
      <c r="R43" s="355" t="s">
        <v>185</v>
      </c>
      <c r="S43" s="363">
        <f>(D43+K43)/($D$47+$K$47+$D$38+$K$38+$J$27+$C$27+$M$17)</f>
        <v>2.48015873015873E-2</v>
      </c>
      <c r="T43" s="363">
        <f>D43/($D$47+$D$38+$J$27)</f>
        <v>4.401408450704225E-2</v>
      </c>
      <c r="U43" s="363">
        <f>K43/($K$47+$K$38+$C$27+$M$17)</f>
        <v>0</v>
      </c>
      <c r="W43" s="350">
        <f>(F43*0.1)+(H43*6)+(L43*0.1)+(N43*6)</f>
        <v>15.4</v>
      </c>
      <c r="X43" s="350">
        <f>(E43*1)+(F43*0.1)+(H43*6)+(L43*0.1)+(N43*6)</f>
        <v>32.4</v>
      </c>
      <c r="Y43" s="352"/>
      <c r="Z43" s="352"/>
      <c r="AC43" s="355" t="s">
        <v>32</v>
      </c>
      <c r="AD43" s="355"/>
      <c r="AE43" s="347">
        <f>AG43/AF43</f>
        <v>0.5625</v>
      </c>
      <c r="AF43" s="350">
        <v>16</v>
      </c>
      <c r="AG43" s="350">
        <v>9</v>
      </c>
      <c r="AH43" s="350">
        <v>108</v>
      </c>
      <c r="AI43" s="350">
        <f>AH43/AG43</f>
        <v>12</v>
      </c>
      <c r="AJ43" s="350">
        <v>1</v>
      </c>
      <c r="AK43" s="347">
        <f>AJ43/AG43</f>
        <v>0.1111111111111111</v>
      </c>
      <c r="AM43" s="350">
        <v>0</v>
      </c>
      <c r="AN43" s="350">
        <v>0</v>
      </c>
      <c r="AO43" s="350">
        <v>0</v>
      </c>
      <c r="AP43" s="350">
        <v>0</v>
      </c>
      <c r="AQ43" s="347" t="e">
        <f>AP43/AM43</f>
        <v>#DIV/0!</v>
      </c>
      <c r="AU43" s="363" t="e">
        <f>(#REF!+AJ43)/(#REF!+AJ46)</f>
        <v>#REF!</v>
      </c>
      <c r="AV43" s="363" t="e">
        <f>#REF!/(AJ43+#REF!)</f>
        <v>#REF!</v>
      </c>
      <c r="AW43" s="363" t="e">
        <f>AJ43/(#REF!+AJ43)</f>
        <v>#REF!</v>
      </c>
      <c r="AY43" s="350">
        <f>(AH43*0.1)+(AJ43*6)+(AN43*0.1)+(AP43*6)</f>
        <v>16.8</v>
      </c>
      <c r="AZ43" s="350">
        <f>(AG43*1)+(AH43*0.1)+(AJ43*6)+(AN43*0.1)+(AP43*6)</f>
        <v>25.8</v>
      </c>
    </row>
    <row r="44" spans="1:52" x14ac:dyDescent="0.15">
      <c r="A44" s="355" t="s">
        <v>995</v>
      </c>
      <c r="B44" s="350">
        <v>5</v>
      </c>
      <c r="C44" s="347">
        <f t="shared" ref="C44:C46" si="51">E44/D44</f>
        <v>0.5714285714285714</v>
      </c>
      <c r="D44" s="350">
        <v>7</v>
      </c>
      <c r="E44" s="350">
        <v>4</v>
      </c>
      <c r="F44" s="350">
        <v>26</v>
      </c>
      <c r="G44" s="350">
        <f>F44/E44</f>
        <v>6.5</v>
      </c>
      <c r="H44" s="350">
        <v>0</v>
      </c>
      <c r="I44" s="347">
        <f t="shared" ref="I44:I46" si="52">H44/E44</f>
        <v>0</v>
      </c>
      <c r="K44" s="350">
        <v>0</v>
      </c>
      <c r="L44" s="350">
        <v>0</v>
      </c>
      <c r="M44" s="350">
        <v>0</v>
      </c>
      <c r="N44" s="350">
        <v>0</v>
      </c>
      <c r="O44" s="347" t="e">
        <f t="shared" ref="O44:O46" si="53">N44/K44</f>
        <v>#DIV/0!</v>
      </c>
      <c r="R44" s="355" t="s">
        <v>996</v>
      </c>
      <c r="S44" s="363">
        <f t="shared" ref="S44:S46" si="54">(D44+K44)/($D$47+$K$47+$D$38+$K$38+$J$27+$C$27+$M$17)</f>
        <v>6.9444444444444441E-3</v>
      </c>
      <c r="T44" s="363">
        <f t="shared" ref="T44:T46" si="55">D44/($D$47+$D$38+$J$27)</f>
        <v>1.232394366197183E-2</v>
      </c>
      <c r="U44" s="363">
        <f t="shared" ref="U44:U46" si="56">K44/($K$47+$K$38+$C$27+$M$17)</f>
        <v>0</v>
      </c>
      <c r="W44" s="350">
        <f t="shared" ref="W44:W46" si="57">(F44*0.1)+(H44*6)+(L44*0.1)+(N44*6)</f>
        <v>2.6</v>
      </c>
      <c r="X44" s="350">
        <f t="shared" ref="X44:X46" si="58">(E44*1)+(F44*0.1)+(H44*6)+(L44*0.1)+(N44*6)</f>
        <v>6.6</v>
      </c>
      <c r="Y44" s="352"/>
      <c r="Z44" s="352"/>
      <c r="AC44" s="355" t="s">
        <v>73</v>
      </c>
      <c r="AD44" s="355"/>
      <c r="AE44" s="347">
        <f t="shared" ref="AE44:AE46" si="59">AG44/AF44</f>
        <v>0.74285714285714288</v>
      </c>
      <c r="AF44" s="350">
        <v>35</v>
      </c>
      <c r="AG44" s="350">
        <v>26</v>
      </c>
      <c r="AH44" s="350">
        <v>283</v>
      </c>
      <c r="AI44" s="350">
        <f>AH44/AG44</f>
        <v>10.884615384615385</v>
      </c>
      <c r="AJ44" s="350">
        <v>2</v>
      </c>
      <c r="AK44" s="347">
        <f t="shared" ref="AK44:AK46" si="60">AJ44/AG44</f>
        <v>7.6923076923076927E-2</v>
      </c>
      <c r="AM44" s="350">
        <v>0</v>
      </c>
      <c r="AN44" s="350">
        <v>0</v>
      </c>
      <c r="AO44" s="350">
        <v>0</v>
      </c>
      <c r="AP44" s="350">
        <v>0</v>
      </c>
      <c r="AQ44" s="347" t="e">
        <f t="shared" ref="AQ44:AQ46" si="61">AP44/AM44</f>
        <v>#DIV/0!</v>
      </c>
      <c r="AU44" s="363" t="e">
        <f>(#REF!+AJ44)/(#REF!+AJ47)</f>
        <v>#REF!</v>
      </c>
      <c r="AV44" s="363" t="e">
        <f>#REF!/(AJ44+#REF!)</f>
        <v>#REF!</v>
      </c>
      <c r="AW44" s="363" t="e">
        <f>AJ44/(#REF!+AJ44)</f>
        <v>#REF!</v>
      </c>
      <c r="AY44" s="350">
        <f>(AH44*0.1)+(AJ44*6)+(AN44*0.1)+(AP44*6)</f>
        <v>40.299999999999997</v>
      </c>
      <c r="AZ44" s="350">
        <f>(AG44*1)+(AH44*0.1)+(AJ44*6)+(AN44*0.1)+(AP44*6)</f>
        <v>66.3</v>
      </c>
    </row>
    <row r="45" spans="1:52" x14ac:dyDescent="0.15">
      <c r="A45" s="355" t="s">
        <v>2485</v>
      </c>
      <c r="B45" s="350">
        <v>15</v>
      </c>
      <c r="C45" s="347">
        <f t="shared" si="51"/>
        <v>0.50877192982456143</v>
      </c>
      <c r="D45" s="350">
        <v>57</v>
      </c>
      <c r="E45" s="350">
        <v>29</v>
      </c>
      <c r="F45" s="350">
        <v>298</v>
      </c>
      <c r="G45" s="350">
        <f>F45/E45</f>
        <v>10.275862068965518</v>
      </c>
      <c r="H45" s="350">
        <v>1</v>
      </c>
      <c r="I45" s="347">
        <f t="shared" si="52"/>
        <v>3.4482758620689655E-2</v>
      </c>
      <c r="K45" s="350">
        <v>0</v>
      </c>
      <c r="L45" s="350">
        <v>0</v>
      </c>
      <c r="M45" s="350">
        <v>0</v>
      </c>
      <c r="N45" s="350">
        <v>0</v>
      </c>
      <c r="O45" s="347" t="e">
        <f t="shared" si="53"/>
        <v>#DIV/0!</v>
      </c>
      <c r="R45" s="355" t="s">
        <v>2486</v>
      </c>
      <c r="S45" s="363">
        <f t="shared" si="54"/>
        <v>5.6547619047619048E-2</v>
      </c>
      <c r="T45" s="363">
        <f t="shared" si="55"/>
        <v>0.10035211267605634</v>
      </c>
      <c r="U45" s="363">
        <f t="shared" si="56"/>
        <v>0</v>
      </c>
      <c r="W45" s="350">
        <f t="shared" si="57"/>
        <v>35.799999999999997</v>
      </c>
      <c r="X45" s="350">
        <f t="shared" si="58"/>
        <v>64.8</v>
      </c>
      <c r="Y45" s="352"/>
      <c r="Z45" s="352"/>
      <c r="AC45" s="355" t="s">
        <v>74</v>
      </c>
      <c r="AD45" s="355"/>
      <c r="AE45" s="347">
        <f t="shared" si="59"/>
        <v>0.5</v>
      </c>
      <c r="AF45" s="350">
        <v>12</v>
      </c>
      <c r="AG45" s="350">
        <v>6</v>
      </c>
      <c r="AH45" s="350">
        <v>65</v>
      </c>
      <c r="AI45" s="350">
        <f>AH45/AG45</f>
        <v>10.833333333333334</v>
      </c>
      <c r="AJ45" s="350">
        <v>0</v>
      </c>
      <c r="AK45" s="347">
        <f t="shared" si="60"/>
        <v>0</v>
      </c>
      <c r="AM45" s="350">
        <v>0</v>
      </c>
      <c r="AN45" s="350">
        <v>0</v>
      </c>
      <c r="AO45" s="350">
        <v>0</v>
      </c>
      <c r="AP45" s="350">
        <v>0</v>
      </c>
      <c r="AQ45" s="347" t="e">
        <f t="shared" si="61"/>
        <v>#DIV/0!</v>
      </c>
      <c r="AU45" s="363" t="e">
        <f>(#REF!+AJ45)/(#REF!+AI49)</f>
        <v>#REF!</v>
      </c>
      <c r="AV45" s="363" t="e">
        <f>#REF!/(AJ45+#REF!)</f>
        <v>#REF!</v>
      </c>
      <c r="AW45" s="363" t="e">
        <f>AJ45/(#REF!+AJ45)</f>
        <v>#REF!</v>
      </c>
      <c r="AY45" s="350">
        <f>(AH45*0.1)+(AJ45*6)+(AN45*0.1)+(AP45*6)</f>
        <v>6.5</v>
      </c>
      <c r="AZ45" s="350">
        <f>(AG45*1)+(AH45*0.1)+(AJ45*6)+(AN45*0.1)+(AP45*6)</f>
        <v>12.5</v>
      </c>
    </row>
    <row r="46" spans="1:52" x14ac:dyDescent="0.15">
      <c r="A46" s="355" t="s">
        <v>2487</v>
      </c>
      <c r="B46" s="350">
        <v>15</v>
      </c>
      <c r="C46" s="347">
        <f t="shared" si="51"/>
        <v>0.73170731707317072</v>
      </c>
      <c r="D46" s="350">
        <v>41</v>
      </c>
      <c r="E46" s="350">
        <v>30</v>
      </c>
      <c r="F46" s="350">
        <v>238</v>
      </c>
      <c r="G46" s="350">
        <f>F46/E46</f>
        <v>7.9333333333333336</v>
      </c>
      <c r="H46" s="350">
        <v>0</v>
      </c>
      <c r="I46" s="347">
        <f t="shared" si="52"/>
        <v>0</v>
      </c>
      <c r="K46" s="350"/>
      <c r="L46" s="350"/>
      <c r="M46" s="350">
        <v>0</v>
      </c>
      <c r="N46" s="350">
        <v>0</v>
      </c>
      <c r="O46" s="347" t="e">
        <f t="shared" si="53"/>
        <v>#DIV/0!</v>
      </c>
      <c r="R46" s="355" t="s">
        <v>2488</v>
      </c>
      <c r="S46" s="363">
        <f t="shared" si="54"/>
        <v>4.0674603174603176E-2</v>
      </c>
      <c r="T46" s="363">
        <f t="shared" si="55"/>
        <v>7.2183098591549297E-2</v>
      </c>
      <c r="U46" s="363">
        <f t="shared" si="56"/>
        <v>0</v>
      </c>
      <c r="W46" s="350">
        <f t="shared" si="57"/>
        <v>23.8</v>
      </c>
      <c r="X46" s="350">
        <f t="shared" si="58"/>
        <v>53.8</v>
      </c>
      <c r="Y46" s="352"/>
      <c r="Z46" s="352"/>
      <c r="AC46" s="355"/>
      <c r="AD46" s="355"/>
      <c r="AE46" s="347" t="e">
        <f t="shared" si="59"/>
        <v>#DIV/0!</v>
      </c>
      <c r="AF46" s="350"/>
      <c r="AG46" s="350"/>
      <c r="AH46" s="350"/>
      <c r="AI46" s="350" t="e">
        <f>AH46/AG46</f>
        <v>#DIV/0!</v>
      </c>
      <c r="AJ46" s="350"/>
      <c r="AK46" s="347" t="e">
        <f t="shared" si="60"/>
        <v>#DIV/0!</v>
      </c>
      <c r="AM46" s="350"/>
      <c r="AN46" s="350"/>
      <c r="AO46" s="350"/>
      <c r="AP46" s="350">
        <v>0</v>
      </c>
      <c r="AQ46" s="347" t="e">
        <f t="shared" si="61"/>
        <v>#DIV/0!</v>
      </c>
      <c r="AU46" s="363" t="e">
        <f>(#REF!+AJ46)/(#REF!+AI50)</f>
        <v>#REF!</v>
      </c>
      <c r="AV46" s="363" t="e">
        <f>#REF!/(AJ46+#REF!)</f>
        <v>#REF!</v>
      </c>
      <c r="AW46" s="363" t="e">
        <f>AJ46/(#REF!+AJ46)</f>
        <v>#REF!</v>
      </c>
      <c r="AY46" s="350">
        <f>(AH46*0.1)+(AJ46*6)+(AN46*0.1)+(AP46*6)</f>
        <v>0</v>
      </c>
      <c r="AZ46" s="350">
        <f>(AG46*1)+(AH46*0.1)+(AJ46*6)+(AN46*0.1)+(AP46*6)</f>
        <v>0</v>
      </c>
    </row>
    <row r="47" spans="1:52" x14ac:dyDescent="0.15">
      <c r="A47" s="348" t="s">
        <v>44</v>
      </c>
      <c r="B47" s="348"/>
      <c r="C47" s="344"/>
      <c r="D47" s="348">
        <f>SUM(D43:D46)</f>
        <v>130</v>
      </c>
      <c r="E47" s="348">
        <f t="shared" ref="E47:H47" si="62">SUM(E43:E46)</f>
        <v>80</v>
      </c>
      <c r="F47" s="348">
        <f t="shared" si="62"/>
        <v>716</v>
      </c>
      <c r="G47" s="348"/>
      <c r="H47" s="348">
        <f t="shared" si="62"/>
        <v>1</v>
      </c>
      <c r="I47" s="348"/>
      <c r="J47" s="348"/>
      <c r="K47" s="348">
        <f>SUM(K43:K46)</f>
        <v>0</v>
      </c>
      <c r="L47" s="348">
        <f t="shared" ref="L47:N47" si="63">SUM(L43:L46)</f>
        <v>0</v>
      </c>
      <c r="M47" s="348"/>
      <c r="N47" s="348">
        <f t="shared" si="63"/>
        <v>0</v>
      </c>
      <c r="O47" s="344"/>
      <c r="Q47" s="353"/>
      <c r="S47" s="353"/>
      <c r="U47" s="352"/>
      <c r="V47" s="352"/>
      <c r="AC47" s="348" t="s">
        <v>44</v>
      </c>
      <c r="AD47" s="348"/>
      <c r="AE47" s="344"/>
      <c r="AF47" s="348">
        <f>SUM(AF43:AF46)</f>
        <v>63</v>
      </c>
      <c r="AG47" s="348">
        <f t="shared" ref="AG47:AH47" si="64">SUM(AG43:AG46)</f>
        <v>41</v>
      </c>
      <c r="AH47" s="348">
        <f t="shared" si="64"/>
        <v>456</v>
      </c>
      <c r="AI47" s="348"/>
      <c r="AJ47" s="348">
        <f t="shared" ref="AJ47" si="65">SUM(AJ43:AJ46)</f>
        <v>3</v>
      </c>
      <c r="AK47" s="348"/>
      <c r="AL47" s="348"/>
      <c r="AM47" s="348">
        <f>SUM(AM43:AM46)</f>
        <v>0</v>
      </c>
      <c r="AN47" s="348">
        <f t="shared" ref="AN47" si="66">SUM(AN43:AN46)</f>
        <v>0</v>
      </c>
      <c r="AO47" s="348"/>
      <c r="AP47" s="348">
        <f t="shared" ref="AP47" si="67">SUM(AP43:AP46)</f>
        <v>0</v>
      </c>
      <c r="AQ47" s="344"/>
      <c r="AS47" s="353"/>
      <c r="AT47" s="353"/>
      <c r="AU47" s="353"/>
      <c r="AW47" s="352"/>
      <c r="AX47" s="352"/>
    </row>
    <row r="48" spans="1:52" x14ac:dyDescent="0.15">
      <c r="A48" s="344"/>
      <c r="H48" s="358"/>
      <c r="I48" s="352"/>
      <c r="J48" s="352"/>
      <c r="P48" s="353"/>
      <c r="Q48" s="353"/>
      <c r="R48" s="353"/>
      <c r="T48" s="352"/>
      <c r="U48" s="352"/>
      <c r="AJ48" s="358"/>
      <c r="AK48" s="352"/>
      <c r="AL48" s="352"/>
      <c r="AR48" s="353"/>
      <c r="AS48" s="353"/>
      <c r="AT48" s="353"/>
      <c r="AV48" s="352"/>
      <c r="AW48" s="352"/>
    </row>
    <row r="49" spans="1:50" x14ac:dyDescent="0.15">
      <c r="H49" s="358"/>
      <c r="I49" s="352"/>
      <c r="J49" s="352"/>
      <c r="P49" s="353"/>
      <c r="Q49" s="353"/>
      <c r="R49" s="353"/>
      <c r="T49" s="352"/>
      <c r="U49" s="352"/>
      <c r="AJ49" s="358"/>
      <c r="AK49" s="352"/>
      <c r="AL49" s="352"/>
      <c r="AR49" s="353"/>
      <c r="AS49" s="353"/>
      <c r="AT49" s="353"/>
      <c r="AV49" s="352"/>
      <c r="AW49" s="352"/>
    </row>
    <row r="50" spans="1:50" x14ac:dyDescent="0.15">
      <c r="A50" s="528" t="s">
        <v>57</v>
      </c>
      <c r="B50" s="528"/>
      <c r="C50" s="528"/>
      <c r="D50" s="528"/>
      <c r="E50" s="528"/>
      <c r="F50" s="528"/>
      <c r="G50" s="528"/>
      <c r="H50" s="358"/>
      <c r="I50" s="352"/>
      <c r="J50" s="528" t="s">
        <v>58</v>
      </c>
      <c r="K50" s="530"/>
      <c r="L50" s="530"/>
      <c r="M50" s="530"/>
      <c r="N50" s="530"/>
      <c r="P50" s="364"/>
      <c r="Q50" s="353"/>
      <c r="R50" s="528" t="s">
        <v>62</v>
      </c>
      <c r="S50" s="530"/>
      <c r="T50" s="530"/>
      <c r="U50" s="530"/>
      <c r="V50" s="530"/>
      <c r="AC50" s="528" t="s">
        <v>57</v>
      </c>
      <c r="AD50" s="528"/>
      <c r="AE50" s="528"/>
      <c r="AF50" s="528"/>
      <c r="AG50" s="528"/>
      <c r="AH50" s="528"/>
      <c r="AI50" s="528"/>
      <c r="AJ50" s="358"/>
      <c r="AK50" s="352"/>
      <c r="AL50" s="528" t="s">
        <v>58</v>
      </c>
      <c r="AM50" s="530"/>
      <c r="AN50" s="530"/>
      <c r="AO50" s="530"/>
      <c r="AP50" s="530"/>
      <c r="AR50" s="364"/>
      <c r="AS50" s="353"/>
      <c r="AT50" s="528" t="s">
        <v>62</v>
      </c>
      <c r="AU50" s="530"/>
      <c r="AV50" s="530"/>
      <c r="AW50" s="530"/>
      <c r="AX50" s="530"/>
    </row>
    <row r="51" spans="1:50" x14ac:dyDescent="0.15">
      <c r="A51" s="344"/>
      <c r="B51" s="348" t="s">
        <v>17</v>
      </c>
      <c r="C51" s="348" t="s">
        <v>42</v>
      </c>
      <c r="D51" s="348" t="s">
        <v>19</v>
      </c>
      <c r="E51" s="348" t="s">
        <v>6</v>
      </c>
      <c r="H51" s="352"/>
      <c r="I51" s="352"/>
      <c r="J51" s="526" t="s">
        <v>59</v>
      </c>
      <c r="K51" s="527"/>
      <c r="L51" s="527"/>
      <c r="M51" s="527"/>
      <c r="N51" s="344" t="s">
        <v>60</v>
      </c>
      <c r="R51" s="526" t="s">
        <v>59</v>
      </c>
      <c r="S51" s="527"/>
      <c r="T51" s="527"/>
      <c r="U51" s="527"/>
      <c r="V51" s="344" t="s">
        <v>60</v>
      </c>
      <c r="AC51" s="344"/>
      <c r="AD51" s="348" t="s">
        <v>17</v>
      </c>
      <c r="AE51" s="348" t="s">
        <v>42</v>
      </c>
      <c r="AF51" s="348" t="s">
        <v>19</v>
      </c>
      <c r="AG51" s="348" t="s">
        <v>6</v>
      </c>
      <c r="AJ51" s="352"/>
      <c r="AK51" s="352"/>
      <c r="AL51" s="526" t="s">
        <v>59</v>
      </c>
      <c r="AM51" s="527"/>
      <c r="AN51" s="527"/>
      <c r="AO51" s="527"/>
      <c r="AP51" s="344" t="s">
        <v>60</v>
      </c>
      <c r="AT51" s="526" t="s">
        <v>59</v>
      </c>
      <c r="AU51" s="527"/>
      <c r="AV51" s="527"/>
      <c r="AW51" s="527"/>
      <c r="AX51" s="344" t="s">
        <v>60</v>
      </c>
    </row>
    <row r="52" spans="1:50" x14ac:dyDescent="0.15">
      <c r="A52" s="349" t="s">
        <v>33</v>
      </c>
      <c r="B52" s="350">
        <f>SUM(J22:J26,D32:D37,D43:D46,D39:D40 )</f>
        <v>568</v>
      </c>
      <c r="C52" s="350">
        <f>SUM(E43:E46,E32:E37,K22:K26,E39:E40)</f>
        <v>349</v>
      </c>
      <c r="D52" s="350">
        <f>SUM(F43:F46,F32:F37,L22:L26,F39:F40)</f>
        <v>3678</v>
      </c>
      <c r="E52" s="350">
        <f>SUM(N22:N26,H32:H37,H43:H46,H39:H40)</f>
        <v>18</v>
      </c>
      <c r="H52" s="352"/>
      <c r="I52" s="352"/>
      <c r="J52" s="524" t="s">
        <v>2483</v>
      </c>
      <c r="K52" s="524"/>
      <c r="L52" s="524"/>
      <c r="M52" s="524"/>
      <c r="N52" s="355" t="s">
        <v>373</v>
      </c>
      <c r="R52" s="524"/>
      <c r="S52" s="524"/>
      <c r="T52" s="524"/>
      <c r="U52" s="524"/>
      <c r="V52" s="355"/>
      <c r="AC52" s="349" t="s">
        <v>33</v>
      </c>
      <c r="AD52" s="350">
        <f>SUM(AL22:AL26,AF32:AF37,AF43:AF46)</f>
        <v>583</v>
      </c>
      <c r="AE52" s="350">
        <f>SUM(AG43:AG46,AG32:AG37,AL22:AL26)</f>
        <v>404</v>
      </c>
      <c r="AF52" s="350">
        <f>SUM(AH43:AH46,AH32:AH37,AM22:AM26)</f>
        <v>3653</v>
      </c>
      <c r="AG52" s="350">
        <f>SUM(AP22:AP26,AJ32:AJ37,AJ43:AJ46)</f>
        <v>27</v>
      </c>
      <c r="AJ52" s="352"/>
      <c r="AK52" s="352"/>
      <c r="AL52" s="525"/>
      <c r="AM52" s="524"/>
      <c r="AN52" s="524"/>
      <c r="AO52" s="524"/>
      <c r="AP52" s="355"/>
      <c r="AT52" s="525"/>
      <c r="AU52" s="524"/>
      <c r="AV52" s="524"/>
      <c r="AW52" s="524"/>
      <c r="AX52" s="355"/>
    </row>
    <row r="53" spans="1:50" x14ac:dyDescent="0.15">
      <c r="A53" s="349" t="s">
        <v>43</v>
      </c>
      <c r="B53" s="350">
        <f>SUM(C17)</f>
        <v>568</v>
      </c>
      <c r="C53" s="350">
        <f>SUM(D17)</f>
        <v>349</v>
      </c>
      <c r="D53" s="350">
        <f>SUM(F17)</f>
        <v>3908</v>
      </c>
      <c r="E53" s="350">
        <f>SUM(H17)</f>
        <v>18</v>
      </c>
      <c r="F53" s="348"/>
      <c r="J53" s="524" t="s">
        <v>457</v>
      </c>
      <c r="K53" s="524"/>
      <c r="L53" s="524"/>
      <c r="M53" s="524"/>
      <c r="N53" s="355" t="s">
        <v>373</v>
      </c>
      <c r="R53" s="524"/>
      <c r="S53" s="524"/>
      <c r="T53" s="524"/>
      <c r="U53" s="524"/>
      <c r="V53" s="355"/>
      <c r="AC53" s="349" t="s">
        <v>43</v>
      </c>
      <c r="AD53" s="350">
        <f>SUM(AE17)</f>
        <v>583</v>
      </c>
      <c r="AE53" s="350">
        <f>SUM(AF17)</f>
        <v>378</v>
      </c>
      <c r="AF53" s="350">
        <f>SUM(AH17)</f>
        <v>4072</v>
      </c>
      <c r="AG53" s="350">
        <f>SUM(AJ17)</f>
        <v>27</v>
      </c>
      <c r="AH53" s="348"/>
      <c r="AL53" s="525"/>
      <c r="AM53" s="524"/>
      <c r="AN53" s="524"/>
      <c r="AO53" s="524"/>
      <c r="AP53" s="355"/>
      <c r="AT53" s="525"/>
      <c r="AU53" s="524"/>
      <c r="AV53" s="524"/>
      <c r="AW53" s="524"/>
      <c r="AX53" s="355"/>
    </row>
    <row r="54" spans="1:50" x14ac:dyDescent="0.15">
      <c r="A54" s="349" t="s">
        <v>65</v>
      </c>
      <c r="B54" s="355"/>
      <c r="F54" s="348"/>
      <c r="J54" s="524" t="s">
        <v>1246</v>
      </c>
      <c r="K54" s="524"/>
      <c r="L54" s="524"/>
      <c r="M54" s="524"/>
      <c r="N54" s="355" t="s">
        <v>373</v>
      </c>
      <c r="R54" s="524"/>
      <c r="S54" s="524"/>
      <c r="T54" s="524"/>
      <c r="U54" s="524"/>
      <c r="V54" s="355"/>
      <c r="AC54" s="349" t="s">
        <v>65</v>
      </c>
      <c r="AD54" s="355"/>
      <c r="AH54" s="348"/>
      <c r="AL54" s="525"/>
      <c r="AM54" s="524"/>
      <c r="AN54" s="524"/>
      <c r="AO54" s="524"/>
      <c r="AP54" s="355"/>
      <c r="AT54" s="525"/>
      <c r="AU54" s="524"/>
      <c r="AV54" s="524"/>
      <c r="AW54" s="524"/>
      <c r="AX54" s="355"/>
    </row>
    <row r="55" spans="1:50" x14ac:dyDescent="0.15">
      <c r="J55" s="524" t="s">
        <v>2484</v>
      </c>
      <c r="K55" s="524"/>
      <c r="L55" s="524"/>
      <c r="M55" s="524"/>
      <c r="N55" s="355" t="s">
        <v>373</v>
      </c>
      <c r="R55" s="525"/>
      <c r="S55" s="524"/>
      <c r="T55" s="524"/>
      <c r="U55" s="524"/>
      <c r="V55" s="355"/>
      <c r="AL55" s="525"/>
      <c r="AM55" s="524"/>
      <c r="AN55" s="524"/>
      <c r="AO55" s="524"/>
      <c r="AP55" s="355"/>
      <c r="AT55" s="525"/>
      <c r="AU55" s="524"/>
      <c r="AV55" s="524"/>
      <c r="AW55" s="524"/>
      <c r="AX55" s="355"/>
    </row>
    <row r="56" spans="1:50" x14ac:dyDescent="0.15">
      <c r="A56" s="344"/>
      <c r="B56" s="348" t="s">
        <v>1</v>
      </c>
      <c r="C56" s="348" t="s">
        <v>4</v>
      </c>
      <c r="D56" s="348" t="s">
        <v>6</v>
      </c>
      <c r="J56" s="524" t="s">
        <v>2489</v>
      </c>
      <c r="K56" s="524"/>
      <c r="L56" s="524"/>
      <c r="M56" s="524"/>
      <c r="N56" s="355" t="s">
        <v>374</v>
      </c>
      <c r="R56" s="525"/>
      <c r="S56" s="524"/>
      <c r="T56" s="524"/>
      <c r="U56" s="524"/>
      <c r="V56" s="355"/>
      <c r="AC56" s="344"/>
      <c r="AD56" s="348" t="s">
        <v>1</v>
      </c>
      <c r="AE56" s="348" t="s">
        <v>4</v>
      </c>
      <c r="AF56" s="348" t="s">
        <v>6</v>
      </c>
      <c r="AL56" s="525"/>
      <c r="AM56" s="524"/>
      <c r="AN56" s="524"/>
      <c r="AO56" s="524"/>
      <c r="AP56" s="355"/>
      <c r="AT56" s="525"/>
      <c r="AU56" s="524"/>
      <c r="AV56" s="524"/>
      <c r="AW56" s="524"/>
      <c r="AX56" s="355"/>
    </row>
    <row r="57" spans="1:50" x14ac:dyDescent="0.15">
      <c r="A57" s="349" t="s">
        <v>56</v>
      </c>
      <c r="B57" s="350">
        <f>SUM(M14:M16,C22:C26,K32:K37,K43:K46)</f>
        <v>440</v>
      </c>
      <c r="C57" s="350">
        <f>SUM(N14:N16,D22:D26,L32:L37,L43:L46)</f>
        <v>2013</v>
      </c>
      <c r="D57" s="350">
        <f>SUM(P14:P16,F22:F26,N32:N37,N43:N46)</f>
        <v>13</v>
      </c>
      <c r="J57" s="524" t="s">
        <v>1398</v>
      </c>
      <c r="K57" s="524"/>
      <c r="L57" s="524"/>
      <c r="M57" s="524"/>
      <c r="N57" s="355" t="s">
        <v>374</v>
      </c>
      <c r="R57" s="525"/>
      <c r="S57" s="524"/>
      <c r="T57" s="524"/>
      <c r="U57" s="524"/>
      <c r="V57" s="355"/>
      <c r="AC57" s="349" t="s">
        <v>56</v>
      </c>
      <c r="AD57" s="350">
        <f>SUM(AO14:AO16,AE22:AE26,AM32:AM37,AM43:AM46)</f>
        <v>421</v>
      </c>
      <c r="AE57" s="350">
        <f>SUM(AP14:AP16,AF22:AF26,AN32:AN37,AN43:AN46)</f>
        <v>2231</v>
      </c>
      <c r="AF57" s="350">
        <f>SUM(AR14:AR16,AH22:AH26,AP32:AP37,AP43:AP46)</f>
        <v>18</v>
      </c>
      <c r="AL57" s="525"/>
      <c r="AM57" s="524"/>
      <c r="AN57" s="524"/>
      <c r="AO57" s="524"/>
      <c r="AP57" s="355"/>
      <c r="AT57" s="525"/>
      <c r="AU57" s="524"/>
      <c r="AV57" s="524"/>
      <c r="AW57" s="524"/>
      <c r="AX57" s="355"/>
    </row>
    <row r="58" spans="1:50" x14ac:dyDescent="0.15">
      <c r="A58" s="349" t="s">
        <v>65</v>
      </c>
      <c r="B58" s="355"/>
      <c r="J58" s="524" t="s">
        <v>1888</v>
      </c>
      <c r="K58" s="524"/>
      <c r="L58" s="524"/>
      <c r="M58" s="524"/>
      <c r="N58" s="355" t="s">
        <v>374</v>
      </c>
      <c r="R58" s="525"/>
      <c r="S58" s="524"/>
      <c r="T58" s="524"/>
      <c r="U58" s="524"/>
      <c r="V58" s="355"/>
      <c r="AC58" s="349" t="s">
        <v>65</v>
      </c>
      <c r="AD58" s="355"/>
      <c r="AL58" s="525"/>
      <c r="AM58" s="524"/>
      <c r="AN58" s="524"/>
      <c r="AO58" s="524"/>
      <c r="AP58" s="355"/>
      <c r="AT58" s="525"/>
      <c r="AU58" s="524"/>
      <c r="AV58" s="524"/>
      <c r="AW58" s="524"/>
      <c r="AX58" s="355"/>
    </row>
    <row r="59" spans="1:50" x14ac:dyDescent="0.15">
      <c r="J59" s="524"/>
      <c r="K59" s="524"/>
      <c r="L59" s="524"/>
      <c r="M59" s="524"/>
      <c r="N59" s="355"/>
      <c r="R59" s="525"/>
      <c r="S59" s="524"/>
      <c r="T59" s="524"/>
      <c r="U59" s="524"/>
      <c r="V59" s="355"/>
      <c r="AL59" s="525"/>
      <c r="AM59" s="524"/>
      <c r="AN59" s="524"/>
      <c r="AO59" s="524"/>
      <c r="AP59" s="355"/>
      <c r="AT59" s="525"/>
      <c r="AU59" s="524"/>
      <c r="AV59" s="524"/>
      <c r="AW59" s="524"/>
      <c r="AX59" s="355"/>
    </row>
    <row r="60" spans="1:50" x14ac:dyDescent="0.15">
      <c r="B60" s="348" t="s">
        <v>40</v>
      </c>
      <c r="C60" s="348" t="s">
        <v>41</v>
      </c>
      <c r="AD60" s="348" t="s">
        <v>40</v>
      </c>
      <c r="AE60" s="348" t="s">
        <v>41</v>
      </c>
    </row>
    <row r="61" spans="1:50" x14ac:dyDescent="0.15">
      <c r="A61" s="349" t="s">
        <v>39</v>
      </c>
      <c r="B61" s="347">
        <f>B57/(B53+B57)</f>
        <v>0.43650793650793651</v>
      </c>
      <c r="C61" s="347">
        <f>B53/(B53+B57)</f>
        <v>0.56349206349206349</v>
      </c>
      <c r="J61" s="342" t="s">
        <v>61</v>
      </c>
      <c r="AC61" s="349" t="s">
        <v>39</v>
      </c>
      <c r="AD61" s="347">
        <f>AD57/(AD53+AD57)</f>
        <v>0.41932270916334663</v>
      </c>
      <c r="AE61" s="347">
        <f>AD53/(AD53+AD57)</f>
        <v>0.58067729083665343</v>
      </c>
      <c r="AL61" s="342" t="s">
        <v>61</v>
      </c>
    </row>
    <row r="62" spans="1:50" x14ac:dyDescent="0.15">
      <c r="A62" s="349" t="s">
        <v>64</v>
      </c>
      <c r="B62" s="355"/>
      <c r="C62" s="355"/>
      <c r="AC62" s="349" t="s">
        <v>64</v>
      </c>
      <c r="AD62" s="355"/>
      <c r="AE62" s="355"/>
    </row>
    <row r="73" spans="1:23" x14ac:dyDescent="0.15">
      <c r="A73" s="528" t="s">
        <v>55</v>
      </c>
      <c r="B73" s="528"/>
      <c r="C73" s="528"/>
      <c r="D73" s="528"/>
      <c r="E73" s="528"/>
      <c r="F73" s="528"/>
      <c r="G73" s="528"/>
      <c r="H73" s="528"/>
      <c r="I73" s="528"/>
      <c r="J73" s="528"/>
      <c r="K73" s="528"/>
      <c r="L73" s="528"/>
      <c r="M73" s="528"/>
      <c r="N73" s="528"/>
      <c r="O73" s="528"/>
      <c r="P73" s="528"/>
      <c r="Q73" s="528"/>
      <c r="R73" s="528"/>
      <c r="S73" s="528"/>
      <c r="T73" s="528"/>
      <c r="U73" s="528"/>
      <c r="V73" s="528"/>
      <c r="W73" s="528"/>
    </row>
    <row r="74" spans="1:23" x14ac:dyDescent="0.15">
      <c r="A74" s="343"/>
      <c r="B74" s="343"/>
      <c r="C74" s="343"/>
      <c r="D74" s="343"/>
      <c r="E74" s="343"/>
      <c r="F74" s="343"/>
      <c r="G74" s="343"/>
      <c r="H74" s="343"/>
      <c r="I74" s="343"/>
      <c r="J74" s="343"/>
      <c r="K74" s="343"/>
      <c r="L74" s="343"/>
      <c r="M74" s="343"/>
      <c r="N74" s="343"/>
      <c r="O74" s="343"/>
      <c r="P74" s="343"/>
      <c r="Q74" s="343"/>
      <c r="R74" s="343"/>
      <c r="S74" s="343"/>
      <c r="T74" s="343"/>
      <c r="U74" s="343"/>
      <c r="V74" s="343"/>
      <c r="W74" s="343"/>
    </row>
    <row r="75" spans="1:23" x14ac:dyDescent="0.15">
      <c r="H75" s="529" t="s">
        <v>36</v>
      </c>
      <c r="I75" s="529"/>
      <c r="J75" s="529"/>
      <c r="M75" s="529" t="s">
        <v>37</v>
      </c>
      <c r="N75" s="529"/>
      <c r="O75" s="529"/>
      <c r="S75" s="344" t="s">
        <v>94</v>
      </c>
    </row>
    <row r="76" spans="1:23" x14ac:dyDescent="0.15">
      <c r="H76" s="529" t="s">
        <v>38</v>
      </c>
      <c r="I76" s="529"/>
      <c r="J76" s="529"/>
      <c r="M76" s="345" t="s">
        <v>75</v>
      </c>
      <c r="S76" s="346" t="s">
        <v>40</v>
      </c>
      <c r="T76" s="346" t="s">
        <v>41</v>
      </c>
    </row>
    <row r="77" spans="1:23" x14ac:dyDescent="0.15">
      <c r="H77" s="529"/>
      <c r="I77" s="529"/>
      <c r="J77" s="529"/>
      <c r="S77" s="347" t="e">
        <f>(M87+C97+K108+K117)/(M87+C97+K108+C87)</f>
        <v>#DIV/0!</v>
      </c>
      <c r="T77" s="347" t="e">
        <f>C87/(C87+M87+C97+K108+K117)</f>
        <v>#DIV/0!</v>
      </c>
    </row>
    <row r="80" spans="1:23" x14ac:dyDescent="0.15">
      <c r="A80" s="528" t="s">
        <v>38</v>
      </c>
      <c r="B80" s="528"/>
      <c r="C80" s="528"/>
      <c r="D80" s="528"/>
      <c r="E80" s="528"/>
      <c r="F80" s="528"/>
      <c r="G80" s="528"/>
      <c r="H80" s="528"/>
      <c r="I80" s="528"/>
      <c r="J80" s="528"/>
      <c r="K80" s="528"/>
      <c r="L80" s="528"/>
      <c r="M80" s="528"/>
      <c r="N80" s="528"/>
      <c r="O80" s="528"/>
      <c r="P80" s="528"/>
      <c r="Q80" s="528"/>
      <c r="R80" s="528"/>
      <c r="S80" s="528"/>
      <c r="T80" s="528"/>
      <c r="U80" s="528"/>
      <c r="V80" s="528"/>
      <c r="W80" s="528"/>
    </row>
    <row r="83" spans="1:27" x14ac:dyDescent="0.15">
      <c r="C83" s="528" t="s">
        <v>48</v>
      </c>
      <c r="D83" s="528"/>
      <c r="E83" s="528"/>
      <c r="F83" s="528"/>
      <c r="G83" s="528"/>
      <c r="H83" s="528"/>
      <c r="I83" s="528"/>
      <c r="L83" s="528" t="s">
        <v>49</v>
      </c>
      <c r="M83" s="530"/>
      <c r="N83" s="530"/>
      <c r="O83" s="530"/>
      <c r="P83" s="530"/>
      <c r="R83" s="528" t="s">
        <v>50</v>
      </c>
      <c r="S83" s="528"/>
      <c r="T83" s="528"/>
      <c r="V83" s="528" t="s">
        <v>51</v>
      </c>
      <c r="W83" s="528"/>
      <c r="Y83" s="348"/>
      <c r="Z83" s="348"/>
    </row>
    <row r="84" spans="1:27" x14ac:dyDescent="0.15">
      <c r="A84" s="348" t="s">
        <v>0</v>
      </c>
      <c r="B84" s="348" t="s">
        <v>66</v>
      </c>
      <c r="C84" s="348" t="s">
        <v>1</v>
      </c>
      <c r="D84" s="348" t="s">
        <v>2</v>
      </c>
      <c r="E84" s="348" t="s">
        <v>3</v>
      </c>
      <c r="F84" s="348" t="s">
        <v>4</v>
      </c>
      <c r="G84" s="348" t="s">
        <v>5</v>
      </c>
      <c r="H84" s="348" t="s">
        <v>6</v>
      </c>
      <c r="I84" s="348" t="s">
        <v>7</v>
      </c>
      <c r="J84" s="348" t="s">
        <v>8</v>
      </c>
      <c r="K84" s="348" t="s">
        <v>9</v>
      </c>
      <c r="M84" s="348" t="s">
        <v>10</v>
      </c>
      <c r="N84" s="348" t="s">
        <v>11</v>
      </c>
      <c r="O84" s="348" t="s">
        <v>12</v>
      </c>
      <c r="P84" s="348" t="s">
        <v>6</v>
      </c>
      <c r="Q84" s="348" t="s">
        <v>13</v>
      </c>
      <c r="R84" s="348"/>
      <c r="S84" s="348" t="s">
        <v>47</v>
      </c>
      <c r="T84" s="348" t="s">
        <v>45</v>
      </c>
      <c r="U84" s="348" t="s">
        <v>46</v>
      </c>
      <c r="V84" s="348"/>
      <c r="W84" s="348" t="s">
        <v>14</v>
      </c>
      <c r="X84" s="348" t="s">
        <v>63</v>
      </c>
      <c r="Y84" s="352"/>
      <c r="Z84" s="352"/>
    </row>
    <row r="85" spans="1:27" x14ac:dyDescent="0.15">
      <c r="A85" s="355" t="s">
        <v>836</v>
      </c>
      <c r="B85" s="350"/>
      <c r="C85" s="350"/>
      <c r="D85" s="350"/>
      <c r="E85" s="347" t="e">
        <f>D85/C85</f>
        <v>#DIV/0!</v>
      </c>
      <c r="F85" s="350"/>
      <c r="G85" s="351" t="e">
        <f>F85/C85</f>
        <v>#DIV/0!</v>
      </c>
      <c r="H85" s="350"/>
      <c r="I85" s="347" t="e">
        <f>H85/C85</f>
        <v>#DIV/0!</v>
      </c>
      <c r="J85" s="350"/>
      <c r="K85" s="347" t="e">
        <f>J85/C85</f>
        <v>#DIV/0!</v>
      </c>
      <c r="M85" s="350"/>
      <c r="N85" s="350"/>
      <c r="O85" s="350" t="e">
        <f>N85/M85</f>
        <v>#DIV/0!</v>
      </c>
      <c r="P85" s="350"/>
      <c r="Q85" s="347" t="e">
        <f>P85/M85</f>
        <v>#DIV/0!</v>
      </c>
      <c r="R85" s="352"/>
      <c r="S85" s="347">
        <f>(C85+M85)/($C$17+$M$17)</f>
        <v>0</v>
      </c>
      <c r="T85" s="347">
        <f>C85/($C$17)</f>
        <v>0</v>
      </c>
      <c r="U85" s="347">
        <f>M85/($M$17)</f>
        <v>0</v>
      </c>
      <c r="V85" s="353"/>
      <c r="W85" s="350">
        <f>(F85*0.05)+(H85*4)+(J85*-1)+(N85*0.1)+(P85*6)</f>
        <v>0</v>
      </c>
      <c r="X85" s="354">
        <f>((F85*0.05)+(H85*4)+(J85*-1)+(N85*0.1)+(P85*6))*0.4</f>
        <v>0</v>
      </c>
      <c r="Y85" s="352"/>
      <c r="Z85" s="352"/>
    </row>
    <row r="86" spans="1:27" x14ac:dyDescent="0.15">
      <c r="A86" s="355" t="s">
        <v>837</v>
      </c>
      <c r="B86" s="350"/>
      <c r="C86" s="350"/>
      <c r="D86" s="350"/>
      <c r="E86" s="347" t="e">
        <f>D86/C86</f>
        <v>#DIV/0!</v>
      </c>
      <c r="F86" s="350"/>
      <c r="G86" s="351" t="e">
        <f>F86/C86</f>
        <v>#DIV/0!</v>
      </c>
      <c r="H86" s="350"/>
      <c r="I86" s="347" t="e">
        <f>H86/C86</f>
        <v>#DIV/0!</v>
      </c>
      <c r="J86" s="350"/>
      <c r="K86" s="347" t="e">
        <f t="shared" ref="K86:K87" si="68">J86/C86</f>
        <v>#DIV/0!</v>
      </c>
      <c r="M86" s="350"/>
      <c r="N86" s="350"/>
      <c r="O86" s="350" t="e">
        <f>N86/M86</f>
        <v>#DIV/0!</v>
      </c>
      <c r="P86" s="350"/>
      <c r="Q86" s="347" t="e">
        <f t="shared" ref="Q86:Q87" si="69">P86/M86</f>
        <v>#DIV/0!</v>
      </c>
      <c r="R86" s="352"/>
      <c r="S86" s="347">
        <f t="shared" ref="S86:S87" si="70">(C86+M86)/($C$17+$M$17)</f>
        <v>0</v>
      </c>
      <c r="T86" s="347">
        <f t="shared" ref="T86:T87" si="71">C86/($C$17)</f>
        <v>0</v>
      </c>
      <c r="U86" s="347">
        <f t="shared" ref="U86:U87" si="72">M86/($M$17)</f>
        <v>0</v>
      </c>
      <c r="V86" s="353"/>
      <c r="W86" s="350">
        <f t="shared" ref="W86:W87" si="73">(F86*0.05)+(H86*4)+(J86*-1)+(N86*0.1)+(P86*6)</f>
        <v>0</v>
      </c>
      <c r="X86" s="354">
        <f t="shared" ref="X86:X87" si="74">((F86*0.05)+(H86*4)+(J86*-1)+(N86*0.1)+(P86*6))*0.4</f>
        <v>0</v>
      </c>
      <c r="Y86" s="352"/>
      <c r="Z86" s="352"/>
    </row>
    <row r="87" spans="1:27" x14ac:dyDescent="0.15">
      <c r="A87" s="355"/>
      <c r="B87" s="350"/>
      <c r="C87" s="350"/>
      <c r="D87" s="350"/>
      <c r="E87" s="347" t="e">
        <f>D87/C87</f>
        <v>#DIV/0!</v>
      </c>
      <c r="F87" s="350"/>
      <c r="G87" s="351" t="e">
        <f>F87/C87</f>
        <v>#DIV/0!</v>
      </c>
      <c r="H87" s="350"/>
      <c r="I87" s="347" t="e">
        <f>H87/C87</f>
        <v>#DIV/0!</v>
      </c>
      <c r="J87" s="350"/>
      <c r="K87" s="347" t="e">
        <f t="shared" si="68"/>
        <v>#DIV/0!</v>
      </c>
      <c r="M87" s="350"/>
      <c r="N87" s="350"/>
      <c r="O87" s="350" t="e">
        <f>N87/M87</f>
        <v>#DIV/0!</v>
      </c>
      <c r="P87" s="350"/>
      <c r="Q87" s="347" t="e">
        <f t="shared" si="69"/>
        <v>#DIV/0!</v>
      </c>
      <c r="R87" s="352"/>
      <c r="S87" s="347">
        <f t="shared" si="70"/>
        <v>0</v>
      </c>
      <c r="T87" s="347">
        <f t="shared" si="71"/>
        <v>0</v>
      </c>
      <c r="U87" s="347">
        <f t="shared" si="72"/>
        <v>0</v>
      </c>
      <c r="V87" s="353"/>
      <c r="W87" s="350">
        <f t="shared" si="73"/>
        <v>0</v>
      </c>
      <c r="X87" s="354">
        <f t="shared" si="74"/>
        <v>0</v>
      </c>
      <c r="Y87" s="352"/>
      <c r="Z87" s="352"/>
    </row>
    <row r="88" spans="1:27" x14ac:dyDescent="0.15">
      <c r="A88" s="348" t="s">
        <v>44</v>
      </c>
      <c r="B88" s="348"/>
      <c r="C88" s="348">
        <f>SUM(C85:C87)</f>
        <v>0</v>
      </c>
      <c r="D88" s="348">
        <f>SUM(D85:D87)</f>
        <v>0</v>
      </c>
      <c r="E88" s="348"/>
      <c r="F88" s="348">
        <f t="shared" ref="F88" si="75">SUM(F85:F87)</f>
        <v>0</v>
      </c>
      <c r="G88" s="348"/>
      <c r="H88" s="348">
        <f t="shared" ref="H88" si="76">SUM(H85:H87)</f>
        <v>0</v>
      </c>
      <c r="I88" s="348"/>
      <c r="J88" s="348">
        <f t="shared" ref="J88" si="77">SUM(J85:J87)</f>
        <v>0</v>
      </c>
      <c r="K88" s="348"/>
      <c r="L88" s="344"/>
      <c r="M88" s="348">
        <f>SUM(M85:M87)</f>
        <v>0</v>
      </c>
      <c r="N88" s="348">
        <f>SUM(N85:N87)</f>
        <v>0</v>
      </c>
      <c r="O88" s="348"/>
      <c r="P88" s="348">
        <f>SUM(P85:P87)</f>
        <v>0</v>
      </c>
      <c r="Q88" s="348"/>
      <c r="R88" s="348"/>
      <c r="S88" s="356">
        <f>S85+S86+S87</f>
        <v>0</v>
      </c>
      <c r="T88" s="357" t="e">
        <f>C88/(C88+M88)</f>
        <v>#DIV/0!</v>
      </c>
      <c r="U88" s="357" t="e">
        <f>M88/(M88+C88)</f>
        <v>#DIV/0!</v>
      </c>
      <c r="V88" s="353"/>
      <c r="W88" s="352"/>
      <c r="X88" s="352"/>
    </row>
    <row r="89" spans="1:27" x14ac:dyDescent="0.15">
      <c r="B89" s="352"/>
      <c r="C89" s="352"/>
      <c r="D89" s="358"/>
      <c r="E89" s="352"/>
      <c r="F89" s="359"/>
      <c r="G89" s="352"/>
      <c r="H89" s="360"/>
      <c r="I89" s="352"/>
      <c r="J89" s="360"/>
      <c r="K89" s="352"/>
      <c r="L89" s="352"/>
      <c r="M89" s="352"/>
      <c r="N89" s="352"/>
      <c r="O89" s="352"/>
      <c r="P89" s="352"/>
      <c r="Q89" s="352"/>
      <c r="R89" s="352"/>
    </row>
    <row r="90" spans="1:27" x14ac:dyDescent="0.15">
      <c r="B90" s="352"/>
      <c r="C90" s="352"/>
      <c r="D90" s="358"/>
      <c r="E90" s="352"/>
      <c r="F90" s="359"/>
      <c r="G90" s="352"/>
      <c r="H90" s="360"/>
      <c r="I90" s="352"/>
      <c r="J90" s="360"/>
      <c r="K90" s="352"/>
      <c r="L90" s="352"/>
      <c r="M90" s="352"/>
      <c r="N90" s="352"/>
      <c r="O90" s="352"/>
      <c r="P90" s="352"/>
      <c r="Q90" s="352"/>
      <c r="R90" s="352"/>
      <c r="Y90" s="343"/>
      <c r="Z90" s="343"/>
      <c r="AA90" s="343"/>
    </row>
    <row r="91" spans="1:27" x14ac:dyDescent="0.15">
      <c r="A91" s="528" t="s">
        <v>49</v>
      </c>
      <c r="B91" s="528"/>
      <c r="C91" s="528"/>
      <c r="D91" s="528"/>
      <c r="E91" s="528"/>
      <c r="F91" s="528"/>
      <c r="G91" s="528"/>
      <c r="H91" s="528" t="s">
        <v>52</v>
      </c>
      <c r="I91" s="530"/>
      <c r="J91" s="530"/>
      <c r="K91" s="530"/>
      <c r="L91" s="530"/>
      <c r="M91" s="530"/>
      <c r="N91" s="352"/>
      <c r="O91" s="352"/>
      <c r="R91" s="528" t="s">
        <v>50</v>
      </c>
      <c r="S91" s="528"/>
      <c r="T91" s="528"/>
      <c r="V91" s="528" t="s">
        <v>51</v>
      </c>
      <c r="W91" s="528"/>
      <c r="X91" s="343"/>
      <c r="Y91" s="348"/>
      <c r="Z91" s="348"/>
      <c r="AA91" s="348"/>
    </row>
    <row r="92" spans="1:27" x14ac:dyDescent="0.15">
      <c r="A92" s="348" t="s">
        <v>16</v>
      </c>
      <c r="B92" s="348" t="s">
        <v>66</v>
      </c>
      <c r="C92" s="348" t="s">
        <v>1</v>
      </c>
      <c r="D92" s="348" t="s">
        <v>4</v>
      </c>
      <c r="E92" s="348" t="s">
        <v>5</v>
      </c>
      <c r="F92" s="348" t="s">
        <v>6</v>
      </c>
      <c r="G92" s="348" t="s">
        <v>7</v>
      </c>
      <c r="I92" s="348" t="s">
        <v>34</v>
      </c>
      <c r="J92" s="348" t="s">
        <v>17</v>
      </c>
      <c r="K92" s="348" t="s">
        <v>18</v>
      </c>
      <c r="L92" s="348" t="s">
        <v>19</v>
      </c>
      <c r="M92" s="348" t="s">
        <v>20</v>
      </c>
      <c r="N92" s="348" t="s">
        <v>6</v>
      </c>
      <c r="O92" s="348" t="s">
        <v>53</v>
      </c>
      <c r="R92" s="348" t="s">
        <v>16</v>
      </c>
      <c r="S92" s="348" t="s">
        <v>47</v>
      </c>
      <c r="T92" s="348" t="s">
        <v>45</v>
      </c>
      <c r="U92" s="348" t="s">
        <v>46</v>
      </c>
      <c r="W92" s="348" t="s">
        <v>14</v>
      </c>
      <c r="X92" s="348" t="s">
        <v>21</v>
      </c>
      <c r="Y92" s="352"/>
      <c r="Z92" s="352"/>
      <c r="AA92" s="352"/>
    </row>
    <row r="93" spans="1:27" x14ac:dyDescent="0.15">
      <c r="A93" s="355" t="s">
        <v>838</v>
      </c>
      <c r="B93" s="361"/>
      <c r="C93" s="350"/>
      <c r="D93" s="350"/>
      <c r="E93" s="350" t="e">
        <f>D93/C93</f>
        <v>#DIV/0!</v>
      </c>
      <c r="F93" s="350"/>
      <c r="G93" s="347" t="e">
        <f>F93/C93</f>
        <v>#DIV/0!</v>
      </c>
      <c r="I93" s="347" t="e">
        <f>K93/J93</f>
        <v>#DIV/0!</v>
      </c>
      <c r="J93" s="350"/>
      <c r="K93" s="350"/>
      <c r="L93" s="350"/>
      <c r="M93" s="350" t="e">
        <f>L93/K93</f>
        <v>#DIV/0!</v>
      </c>
      <c r="N93" s="350"/>
      <c r="O93" s="347" t="e">
        <f>N93/K93</f>
        <v>#DIV/0!</v>
      </c>
      <c r="R93" s="355" t="s">
        <v>183</v>
      </c>
      <c r="S93" s="347">
        <f>(C93+J93)/($C$27+$J$27+$M$17+$D$17+$K$38+$K$47)</f>
        <v>0</v>
      </c>
      <c r="T93" s="347">
        <f>J93/($J$27+$E$38+$E$47)</f>
        <v>0</v>
      </c>
      <c r="U93" s="347">
        <f>C93/($C$27+$M$17+$K$38+$K$47)</f>
        <v>0</v>
      </c>
      <c r="W93" s="350">
        <f>(D93*0.1)+(F93*6)+(L93*0.1)+(N93*6)</f>
        <v>0</v>
      </c>
      <c r="X93" s="350">
        <f>(D93*0.1)+(F93*6)+(K93*1)+(L93*0.1)+(N93*6)</f>
        <v>0</v>
      </c>
      <c r="Y93" s="352"/>
      <c r="Z93" s="352"/>
      <c r="AA93" s="352"/>
    </row>
    <row r="94" spans="1:27" x14ac:dyDescent="0.15">
      <c r="A94" s="355" t="s">
        <v>839</v>
      </c>
      <c r="B94" s="361"/>
      <c r="C94" s="350"/>
      <c r="D94" s="350"/>
      <c r="E94" s="350" t="e">
        <f>D94/C94</f>
        <v>#DIV/0!</v>
      </c>
      <c r="F94" s="350"/>
      <c r="G94" s="347" t="e">
        <f>F94/C94</f>
        <v>#DIV/0!</v>
      </c>
      <c r="I94" s="347" t="e">
        <f t="shared" ref="I94:I97" si="78">K94/J94</f>
        <v>#DIV/0!</v>
      </c>
      <c r="J94" s="350"/>
      <c r="K94" s="350"/>
      <c r="L94" s="350"/>
      <c r="M94" s="350" t="e">
        <f>L94/K94</f>
        <v>#DIV/0!</v>
      </c>
      <c r="N94" s="350"/>
      <c r="O94" s="347" t="e">
        <f t="shared" ref="O94:O97" si="79">N94/K94</f>
        <v>#DIV/0!</v>
      </c>
      <c r="R94" s="355" t="s">
        <v>388</v>
      </c>
      <c r="S94" s="347">
        <f t="shared" ref="S94:S97" si="80">(C94+J94)/($C$27+$J$27+$M$17+$D$17+$K$38+$K$47)</f>
        <v>0</v>
      </c>
      <c r="T94" s="347">
        <f t="shared" ref="T94:T97" si="81">J94/($J$27+$E$38+$E$47)</f>
        <v>0</v>
      </c>
      <c r="U94" s="347">
        <f t="shared" ref="U94:U97" si="82">C94/($C$27+$M$17+$K$38+$K$47)</f>
        <v>0</v>
      </c>
      <c r="W94" s="350">
        <f t="shared" ref="W94:W97" si="83">(D94*0.1)+(F94*6)+(L94*0.1)+(N94*6)</f>
        <v>0</v>
      </c>
      <c r="X94" s="350">
        <f t="shared" ref="X94:X97" si="84">(D94*0.1)+(F94*6)+(K94*1)+(L94*0.1)+(N94*6)</f>
        <v>0</v>
      </c>
      <c r="Y94" s="352"/>
      <c r="Z94" s="352"/>
      <c r="AA94" s="352"/>
    </row>
    <row r="95" spans="1:27" x14ac:dyDescent="0.15">
      <c r="A95" s="349"/>
      <c r="B95" s="361"/>
      <c r="C95" s="350"/>
      <c r="D95" s="350"/>
      <c r="E95" s="350" t="e">
        <f>D95/C95</f>
        <v>#DIV/0!</v>
      </c>
      <c r="F95" s="350"/>
      <c r="G95" s="347" t="e">
        <f>F95/C95</f>
        <v>#DIV/0!</v>
      </c>
      <c r="I95" s="347" t="e">
        <f t="shared" si="78"/>
        <v>#DIV/0!</v>
      </c>
      <c r="J95" s="350"/>
      <c r="K95" s="350"/>
      <c r="L95" s="350"/>
      <c r="M95" s="350" t="e">
        <f>L95/K95</f>
        <v>#DIV/0!</v>
      </c>
      <c r="N95" s="350"/>
      <c r="O95" s="347" t="e">
        <f t="shared" si="79"/>
        <v>#DIV/0!</v>
      </c>
      <c r="R95" s="355"/>
      <c r="S95" s="347">
        <f t="shared" si="80"/>
        <v>0</v>
      </c>
      <c r="T95" s="347">
        <f t="shared" si="81"/>
        <v>0</v>
      </c>
      <c r="U95" s="347">
        <f t="shared" si="82"/>
        <v>0</v>
      </c>
      <c r="W95" s="350">
        <f t="shared" si="83"/>
        <v>0</v>
      </c>
      <c r="X95" s="350">
        <f t="shared" si="84"/>
        <v>0</v>
      </c>
      <c r="Y95" s="352"/>
      <c r="Z95" s="352"/>
      <c r="AA95" s="352"/>
    </row>
    <row r="96" spans="1:27" x14ac:dyDescent="0.15">
      <c r="A96" s="349"/>
      <c r="B96" s="361"/>
      <c r="C96" s="350"/>
      <c r="D96" s="350"/>
      <c r="E96" s="350" t="e">
        <f>D96/C96</f>
        <v>#DIV/0!</v>
      </c>
      <c r="F96" s="350"/>
      <c r="G96" s="347" t="e">
        <f>F96/C96</f>
        <v>#DIV/0!</v>
      </c>
      <c r="I96" s="347" t="e">
        <f t="shared" si="78"/>
        <v>#DIV/0!</v>
      </c>
      <c r="J96" s="350"/>
      <c r="K96" s="350"/>
      <c r="L96" s="350"/>
      <c r="M96" s="350" t="e">
        <f>L96/K96</f>
        <v>#DIV/0!</v>
      </c>
      <c r="N96" s="350"/>
      <c r="O96" s="347" t="e">
        <f t="shared" si="79"/>
        <v>#DIV/0!</v>
      </c>
      <c r="R96" s="355"/>
      <c r="S96" s="347">
        <f t="shared" si="80"/>
        <v>0</v>
      </c>
      <c r="T96" s="347">
        <f t="shared" si="81"/>
        <v>0</v>
      </c>
      <c r="U96" s="347">
        <f t="shared" si="82"/>
        <v>0</v>
      </c>
      <c r="W96" s="350">
        <f t="shared" si="83"/>
        <v>0</v>
      </c>
      <c r="X96" s="350">
        <f t="shared" si="84"/>
        <v>0</v>
      </c>
      <c r="Y96" s="352"/>
      <c r="Z96" s="352"/>
      <c r="AA96" s="352"/>
    </row>
    <row r="97" spans="1:26" x14ac:dyDescent="0.15">
      <c r="A97" s="355"/>
      <c r="B97" s="361"/>
      <c r="C97" s="350"/>
      <c r="D97" s="350"/>
      <c r="E97" s="350" t="e">
        <f>D97/C97</f>
        <v>#DIV/0!</v>
      </c>
      <c r="F97" s="350"/>
      <c r="G97" s="347" t="e">
        <f>F97/C97</f>
        <v>#DIV/0!</v>
      </c>
      <c r="I97" s="347" t="e">
        <f t="shared" si="78"/>
        <v>#DIV/0!</v>
      </c>
      <c r="J97" s="350"/>
      <c r="K97" s="350"/>
      <c r="L97" s="350"/>
      <c r="M97" s="350" t="e">
        <f>L97/K97</f>
        <v>#DIV/0!</v>
      </c>
      <c r="N97" s="350"/>
      <c r="O97" s="347" t="e">
        <f t="shared" si="79"/>
        <v>#DIV/0!</v>
      </c>
      <c r="R97" s="355"/>
      <c r="S97" s="347">
        <f t="shared" si="80"/>
        <v>0</v>
      </c>
      <c r="T97" s="347">
        <f t="shared" si="81"/>
        <v>0</v>
      </c>
      <c r="U97" s="347">
        <f t="shared" si="82"/>
        <v>0</v>
      </c>
      <c r="W97" s="350">
        <f t="shared" si="83"/>
        <v>0</v>
      </c>
      <c r="X97" s="350">
        <f t="shared" si="84"/>
        <v>0</v>
      </c>
    </row>
    <row r="98" spans="1:26" x14ac:dyDescent="0.15">
      <c r="A98" s="348" t="s">
        <v>44</v>
      </c>
      <c r="B98" s="348"/>
      <c r="C98" s="348">
        <f>SUM(C93:C97)</f>
        <v>0</v>
      </c>
      <c r="D98" s="348">
        <f t="shared" ref="D98" si="85">SUM(D93:D97)</f>
        <v>0</v>
      </c>
      <c r="E98" s="348"/>
      <c r="F98" s="348">
        <f t="shared" ref="F98" si="86">SUM(F93:F97)</f>
        <v>0</v>
      </c>
      <c r="G98" s="348"/>
      <c r="H98" s="348"/>
      <c r="I98" s="348"/>
      <c r="J98" s="348">
        <f>SUM(J93:J97)</f>
        <v>0</v>
      </c>
      <c r="K98" s="348">
        <f t="shared" ref="K98:L98" si="87">SUM(K93:K97)</f>
        <v>0</v>
      </c>
      <c r="L98" s="348">
        <f t="shared" si="87"/>
        <v>0</v>
      </c>
      <c r="M98" s="348"/>
      <c r="N98" s="348">
        <f t="shared" ref="N98" si="88">SUM(N93:N97)</f>
        <v>0</v>
      </c>
      <c r="O98" s="348"/>
    </row>
    <row r="99" spans="1:26" x14ac:dyDescent="0.15">
      <c r="A99" s="348"/>
      <c r="B99" s="352"/>
      <c r="C99" s="352"/>
      <c r="D99" s="352"/>
      <c r="E99" s="352"/>
      <c r="F99" s="352"/>
      <c r="G99" s="352"/>
      <c r="H99" s="348"/>
      <c r="I99" s="352"/>
      <c r="J99" s="352"/>
      <c r="K99" s="352"/>
      <c r="L99" s="352"/>
      <c r="M99" s="352"/>
      <c r="N99" s="352"/>
    </row>
    <row r="100" spans="1:26" x14ac:dyDescent="0.15">
      <c r="B100" s="352"/>
      <c r="C100" s="352"/>
      <c r="D100" s="352"/>
      <c r="E100" s="352"/>
      <c r="F100" s="352"/>
      <c r="G100" s="352"/>
      <c r="H100" s="352"/>
      <c r="I100" s="352"/>
      <c r="J100" s="352"/>
      <c r="K100" s="352"/>
      <c r="L100" s="352"/>
      <c r="M100" s="352"/>
    </row>
    <row r="101" spans="1:26" x14ac:dyDescent="0.15">
      <c r="A101" s="528" t="s">
        <v>52</v>
      </c>
      <c r="B101" s="528"/>
      <c r="C101" s="528"/>
      <c r="D101" s="528"/>
      <c r="E101" s="528"/>
      <c r="F101" s="528"/>
      <c r="G101" s="528"/>
      <c r="H101" s="352"/>
      <c r="I101" s="352"/>
      <c r="J101" s="528" t="s">
        <v>49</v>
      </c>
      <c r="K101" s="528"/>
      <c r="L101" s="528"/>
      <c r="M101" s="528"/>
      <c r="N101" s="528"/>
      <c r="R101" s="528" t="s">
        <v>50</v>
      </c>
      <c r="S101" s="528"/>
      <c r="T101" s="528"/>
      <c r="V101" s="528" t="s">
        <v>51</v>
      </c>
      <c r="W101" s="527"/>
      <c r="Y101" s="348"/>
      <c r="Z101" s="348"/>
    </row>
    <row r="102" spans="1:26" x14ac:dyDescent="0.15">
      <c r="A102" s="348" t="s">
        <v>25</v>
      </c>
      <c r="B102" s="348" t="s">
        <v>66</v>
      </c>
      <c r="C102" s="348" t="s">
        <v>34</v>
      </c>
      <c r="D102" s="348" t="s">
        <v>17</v>
      </c>
      <c r="E102" s="348" t="s">
        <v>18</v>
      </c>
      <c r="F102" s="348" t="s">
        <v>19</v>
      </c>
      <c r="G102" s="348" t="s">
        <v>20</v>
      </c>
      <c r="H102" s="348" t="s">
        <v>6</v>
      </c>
      <c r="I102" s="348" t="s">
        <v>53</v>
      </c>
      <c r="K102" s="348" t="s">
        <v>10</v>
      </c>
      <c r="L102" s="348" t="s">
        <v>11</v>
      </c>
      <c r="M102" s="348" t="s">
        <v>12</v>
      </c>
      <c r="N102" s="348" t="s">
        <v>26</v>
      </c>
      <c r="O102" s="348" t="s">
        <v>7</v>
      </c>
      <c r="R102" s="348" t="s">
        <v>25</v>
      </c>
      <c r="S102" s="348" t="s">
        <v>47</v>
      </c>
      <c r="T102" s="348" t="s">
        <v>45</v>
      </c>
      <c r="U102" s="348" t="s">
        <v>46</v>
      </c>
      <c r="W102" s="348" t="s">
        <v>14</v>
      </c>
      <c r="X102" s="348" t="s">
        <v>21</v>
      </c>
      <c r="Y102" s="352"/>
      <c r="Z102" s="352"/>
    </row>
    <row r="103" spans="1:26" x14ac:dyDescent="0.15">
      <c r="A103" s="355" t="s">
        <v>840</v>
      </c>
      <c r="B103" s="350"/>
      <c r="C103" s="347" t="e">
        <f>E103/D103</f>
        <v>#DIV/0!</v>
      </c>
      <c r="D103" s="350"/>
      <c r="E103" s="350"/>
      <c r="F103" s="350"/>
      <c r="G103" s="350" t="e">
        <f t="shared" ref="G103:G108" si="89">F103/E103</f>
        <v>#DIV/0!</v>
      </c>
      <c r="H103" s="350"/>
      <c r="I103" s="347" t="e">
        <f>H103/E103</f>
        <v>#DIV/0!</v>
      </c>
      <c r="K103" s="350"/>
      <c r="L103" s="350"/>
      <c r="M103" s="362" t="e">
        <f t="shared" ref="M103:M108" si="90">L103/K103</f>
        <v>#DIV/0!</v>
      </c>
      <c r="N103" s="350"/>
      <c r="O103" s="347" t="e">
        <f>N103/K103</f>
        <v>#DIV/0!</v>
      </c>
      <c r="R103" s="355" t="s">
        <v>537</v>
      </c>
      <c r="S103" s="363">
        <f>(D103+K103)/($C$27+$K$27+$M$17+$D$47+$K$47)</f>
        <v>0</v>
      </c>
      <c r="T103" s="363">
        <f>D103/($D$17)</f>
        <v>0</v>
      </c>
      <c r="U103" s="363">
        <f>K103/($M$17+$C$27+$K$38+$K$47)</f>
        <v>0</v>
      </c>
      <c r="W103" s="350">
        <f>(F103*0.1)+(H103*6)+(L103*0.1)+(N103*6)</f>
        <v>0</v>
      </c>
      <c r="X103" s="350">
        <f>(E103*1)+(F103*0.1)+(H103*6)+(L103*0.1)+(N103*6)</f>
        <v>0</v>
      </c>
      <c r="Y103" s="352"/>
      <c r="Z103" s="352"/>
    </row>
    <row r="104" spans="1:26" x14ac:dyDescent="0.15">
      <c r="A104" s="355" t="s">
        <v>841</v>
      </c>
      <c r="B104" s="350"/>
      <c r="C104" s="347" t="e">
        <f t="shared" ref="C104:C108" si="91">E104/D104</f>
        <v>#DIV/0!</v>
      </c>
      <c r="D104" s="350"/>
      <c r="E104" s="350"/>
      <c r="F104" s="350"/>
      <c r="G104" s="350" t="e">
        <f t="shared" si="89"/>
        <v>#DIV/0!</v>
      </c>
      <c r="H104" s="350"/>
      <c r="I104" s="347" t="e">
        <f t="shared" ref="I104:I108" si="92">H104/E104</f>
        <v>#DIV/0!</v>
      </c>
      <c r="K104" s="350"/>
      <c r="L104" s="350"/>
      <c r="M104" s="362" t="e">
        <f t="shared" si="90"/>
        <v>#DIV/0!</v>
      </c>
      <c r="N104" s="350"/>
      <c r="O104" s="347" t="e">
        <f t="shared" ref="O104:O108" si="93">N104/K104</f>
        <v>#DIV/0!</v>
      </c>
      <c r="R104" s="355" t="s">
        <v>538</v>
      </c>
      <c r="S104" s="363">
        <f t="shared" ref="S104:S108" si="94">(D104+K104)/($C$27+$K$27+$M$17+$D$47+$K$47)</f>
        <v>0</v>
      </c>
      <c r="T104" s="363">
        <f t="shared" ref="T104:T108" si="95">D104/($D$17)</f>
        <v>0</v>
      </c>
      <c r="U104" s="363">
        <f t="shared" ref="U104:U108" si="96">K104/($M$17+$C$27+$K$38+$K$47)</f>
        <v>0</v>
      </c>
      <c r="W104" s="350">
        <f t="shared" ref="W104:W108" si="97">(F104*0.1)+(H104*6)+(L104*0.1)+(N104*6)</f>
        <v>0</v>
      </c>
      <c r="X104" s="350">
        <f t="shared" ref="X104:X108" si="98">(E104*1)+(F104*0.1)+(H104*6)+(L104*0.1)+(N104*6)</f>
        <v>0</v>
      </c>
      <c r="Y104" s="352"/>
      <c r="Z104" s="352"/>
    </row>
    <row r="105" spans="1:26" x14ac:dyDescent="0.15">
      <c r="A105" s="355" t="s">
        <v>1287</v>
      </c>
      <c r="B105" s="350"/>
      <c r="C105" s="347" t="e">
        <f t="shared" si="91"/>
        <v>#DIV/0!</v>
      </c>
      <c r="D105" s="350"/>
      <c r="E105" s="350"/>
      <c r="F105" s="350"/>
      <c r="G105" s="350" t="e">
        <f t="shared" si="89"/>
        <v>#DIV/0!</v>
      </c>
      <c r="H105" s="350"/>
      <c r="I105" s="347" t="e">
        <f t="shared" si="92"/>
        <v>#DIV/0!</v>
      </c>
      <c r="K105" s="350"/>
      <c r="L105" s="350"/>
      <c r="M105" s="362" t="e">
        <f t="shared" si="90"/>
        <v>#DIV/0!</v>
      </c>
      <c r="N105" s="350"/>
      <c r="O105" s="347" t="e">
        <f t="shared" si="93"/>
        <v>#DIV/0!</v>
      </c>
      <c r="R105" s="355" t="s">
        <v>1663</v>
      </c>
      <c r="S105" s="363">
        <f t="shared" si="94"/>
        <v>0</v>
      </c>
      <c r="T105" s="363">
        <f t="shared" si="95"/>
        <v>0</v>
      </c>
      <c r="U105" s="363">
        <f t="shared" si="96"/>
        <v>0</v>
      </c>
      <c r="W105" s="350">
        <f t="shared" si="97"/>
        <v>0</v>
      </c>
      <c r="X105" s="350">
        <f t="shared" si="98"/>
        <v>0</v>
      </c>
      <c r="Y105" s="352"/>
      <c r="Z105" s="352"/>
    </row>
    <row r="106" spans="1:26" x14ac:dyDescent="0.15">
      <c r="A106" s="355" t="s">
        <v>1344</v>
      </c>
      <c r="B106" s="350"/>
      <c r="C106" s="347" t="e">
        <f t="shared" si="91"/>
        <v>#DIV/0!</v>
      </c>
      <c r="D106" s="350"/>
      <c r="E106" s="350"/>
      <c r="F106" s="350"/>
      <c r="G106" s="350" t="e">
        <f t="shared" si="89"/>
        <v>#DIV/0!</v>
      </c>
      <c r="H106" s="350"/>
      <c r="I106" s="347" t="e">
        <f t="shared" si="92"/>
        <v>#DIV/0!</v>
      </c>
      <c r="K106" s="350"/>
      <c r="L106" s="350"/>
      <c r="M106" s="362" t="e">
        <f t="shared" si="90"/>
        <v>#DIV/0!</v>
      </c>
      <c r="N106" s="350"/>
      <c r="O106" s="347" t="e">
        <f t="shared" si="93"/>
        <v>#DIV/0!</v>
      </c>
      <c r="R106" s="355" t="s">
        <v>1664</v>
      </c>
      <c r="S106" s="363">
        <f t="shared" si="94"/>
        <v>0</v>
      </c>
      <c r="T106" s="363">
        <f t="shared" si="95"/>
        <v>0</v>
      </c>
      <c r="U106" s="363">
        <f t="shared" si="96"/>
        <v>0</v>
      </c>
      <c r="W106" s="350">
        <f t="shared" si="97"/>
        <v>0</v>
      </c>
      <c r="X106" s="350">
        <f t="shared" si="98"/>
        <v>0</v>
      </c>
      <c r="Y106" s="352"/>
      <c r="Z106" s="352"/>
    </row>
    <row r="107" spans="1:26" x14ac:dyDescent="0.15">
      <c r="A107" s="349"/>
      <c r="B107" s="350"/>
      <c r="C107" s="347" t="e">
        <f t="shared" si="91"/>
        <v>#DIV/0!</v>
      </c>
      <c r="D107" s="350"/>
      <c r="E107" s="350"/>
      <c r="F107" s="350"/>
      <c r="G107" s="350" t="e">
        <f t="shared" si="89"/>
        <v>#DIV/0!</v>
      </c>
      <c r="H107" s="350"/>
      <c r="I107" s="347" t="e">
        <f t="shared" si="92"/>
        <v>#DIV/0!</v>
      </c>
      <c r="K107" s="350"/>
      <c r="L107" s="350"/>
      <c r="M107" s="362" t="e">
        <f t="shared" si="90"/>
        <v>#DIV/0!</v>
      </c>
      <c r="N107" s="350"/>
      <c r="O107" s="347" t="e">
        <f t="shared" si="93"/>
        <v>#DIV/0!</v>
      </c>
      <c r="R107" s="355"/>
      <c r="S107" s="363">
        <f t="shared" si="94"/>
        <v>0</v>
      </c>
      <c r="T107" s="363">
        <f t="shared" si="95"/>
        <v>0</v>
      </c>
      <c r="U107" s="363">
        <f t="shared" si="96"/>
        <v>0</v>
      </c>
      <c r="W107" s="350">
        <f t="shared" si="97"/>
        <v>0</v>
      </c>
      <c r="X107" s="350">
        <f t="shared" si="98"/>
        <v>0</v>
      </c>
      <c r="Y107" s="352"/>
      <c r="Z107" s="352"/>
    </row>
    <row r="108" spans="1:26" x14ac:dyDescent="0.15">
      <c r="A108" s="349"/>
      <c r="B108" s="350"/>
      <c r="C108" s="347" t="e">
        <f t="shared" si="91"/>
        <v>#DIV/0!</v>
      </c>
      <c r="D108" s="350"/>
      <c r="E108" s="350"/>
      <c r="F108" s="350"/>
      <c r="G108" s="350" t="e">
        <f t="shared" si="89"/>
        <v>#DIV/0!</v>
      </c>
      <c r="H108" s="350"/>
      <c r="I108" s="347" t="e">
        <f t="shared" si="92"/>
        <v>#DIV/0!</v>
      </c>
      <c r="K108" s="350"/>
      <c r="L108" s="350"/>
      <c r="M108" s="362" t="e">
        <f t="shared" si="90"/>
        <v>#DIV/0!</v>
      </c>
      <c r="N108" s="350"/>
      <c r="O108" s="347" t="e">
        <f t="shared" si="93"/>
        <v>#DIV/0!</v>
      </c>
      <c r="R108" s="355"/>
      <c r="S108" s="363">
        <f t="shared" si="94"/>
        <v>0</v>
      </c>
      <c r="T108" s="363">
        <f t="shared" si="95"/>
        <v>0</v>
      </c>
      <c r="U108" s="363">
        <f t="shared" si="96"/>
        <v>0</v>
      </c>
      <c r="W108" s="350">
        <f t="shared" si="97"/>
        <v>0</v>
      </c>
      <c r="X108" s="350">
        <f t="shared" si="98"/>
        <v>0</v>
      </c>
    </row>
    <row r="109" spans="1:26" x14ac:dyDescent="0.15">
      <c r="A109" s="348" t="s">
        <v>44</v>
      </c>
      <c r="B109" s="348"/>
      <c r="C109" s="344"/>
      <c r="D109" s="348">
        <f>SUM(D103:D108)</f>
        <v>0</v>
      </c>
      <c r="E109" s="348">
        <f t="shared" ref="E109:F109" si="99">SUM(E103:E108)</f>
        <v>0</v>
      </c>
      <c r="F109" s="348">
        <f t="shared" si="99"/>
        <v>0</v>
      </c>
      <c r="G109" s="348"/>
      <c r="H109" s="348">
        <f t="shared" ref="H109" si="100">SUM(H103:H108)</f>
        <v>0</v>
      </c>
      <c r="I109" s="348"/>
      <c r="J109" s="348"/>
      <c r="K109" s="348">
        <f>SUM(K103:K108)</f>
        <v>0</v>
      </c>
      <c r="L109" s="348">
        <f t="shared" ref="L109" si="101">SUM(L103:L108)</f>
        <v>0</v>
      </c>
      <c r="M109" s="348"/>
      <c r="N109" s="348">
        <f t="shared" ref="N109" si="102">SUM(N103:N108)</f>
        <v>0</v>
      </c>
      <c r="O109" s="348"/>
    </row>
    <row r="110" spans="1:26" x14ac:dyDescent="0.15">
      <c r="A110" s="348"/>
      <c r="C110" s="352"/>
      <c r="D110" s="352"/>
      <c r="E110" s="352"/>
      <c r="F110" s="352"/>
      <c r="G110" s="352"/>
      <c r="H110" s="352"/>
      <c r="I110" s="352"/>
      <c r="J110" s="352"/>
      <c r="K110" s="352"/>
      <c r="L110" s="352"/>
    </row>
    <row r="111" spans="1:26" x14ac:dyDescent="0.15">
      <c r="A111" s="348"/>
      <c r="C111" s="352"/>
      <c r="D111" s="352"/>
      <c r="E111" s="352"/>
      <c r="F111" s="352"/>
      <c r="G111" s="352"/>
      <c r="H111" s="352"/>
      <c r="I111" s="352"/>
      <c r="J111" s="352"/>
      <c r="K111" s="352"/>
      <c r="L111" s="352"/>
    </row>
    <row r="112" spans="1:26" x14ac:dyDescent="0.15">
      <c r="A112" s="528" t="s">
        <v>52</v>
      </c>
      <c r="B112" s="528"/>
      <c r="C112" s="528"/>
      <c r="D112" s="528"/>
      <c r="E112" s="528"/>
      <c r="F112" s="528"/>
      <c r="G112" s="528"/>
      <c r="H112" s="352"/>
      <c r="I112" s="352"/>
      <c r="J112" s="528" t="s">
        <v>49</v>
      </c>
      <c r="K112" s="528"/>
      <c r="L112" s="528"/>
      <c r="M112" s="528"/>
      <c r="N112" s="528"/>
      <c r="R112" s="528" t="s">
        <v>50</v>
      </c>
      <c r="S112" s="528"/>
      <c r="T112" s="528"/>
      <c r="V112" s="528" t="s">
        <v>51</v>
      </c>
      <c r="W112" s="527"/>
      <c r="Y112" s="348"/>
      <c r="Z112" s="348"/>
    </row>
    <row r="113" spans="1:26" x14ac:dyDescent="0.15">
      <c r="A113" s="348" t="s">
        <v>31</v>
      </c>
      <c r="B113" s="348" t="s">
        <v>66</v>
      </c>
      <c r="C113" s="348" t="s">
        <v>34</v>
      </c>
      <c r="D113" s="348" t="s">
        <v>17</v>
      </c>
      <c r="E113" s="348" t="s">
        <v>18</v>
      </c>
      <c r="F113" s="348" t="s">
        <v>19</v>
      </c>
      <c r="G113" s="348" t="s">
        <v>20</v>
      </c>
      <c r="H113" s="348" t="s">
        <v>6</v>
      </c>
      <c r="I113" s="348" t="s">
        <v>53</v>
      </c>
      <c r="K113" s="348" t="s">
        <v>10</v>
      </c>
      <c r="L113" s="348" t="s">
        <v>11</v>
      </c>
      <c r="M113" s="348" t="s">
        <v>12</v>
      </c>
      <c r="N113" s="348" t="s">
        <v>54</v>
      </c>
      <c r="O113" s="348" t="s">
        <v>7</v>
      </c>
      <c r="R113" s="348" t="s">
        <v>31</v>
      </c>
      <c r="S113" s="348" t="s">
        <v>47</v>
      </c>
      <c r="T113" s="348" t="s">
        <v>45</v>
      </c>
      <c r="U113" s="348" t="s">
        <v>46</v>
      </c>
      <c r="W113" s="348" t="s">
        <v>14</v>
      </c>
      <c r="X113" s="348" t="s">
        <v>21</v>
      </c>
      <c r="Y113" s="352"/>
      <c r="Z113" s="352"/>
    </row>
    <row r="114" spans="1:26" x14ac:dyDescent="0.15">
      <c r="A114" s="355" t="s">
        <v>842</v>
      </c>
      <c r="B114" s="350"/>
      <c r="C114" s="347" t="e">
        <f>E114/D114</f>
        <v>#DIV/0!</v>
      </c>
      <c r="D114" s="350"/>
      <c r="E114" s="350"/>
      <c r="F114" s="350"/>
      <c r="G114" s="350" t="e">
        <f>F114/E114</f>
        <v>#DIV/0!</v>
      </c>
      <c r="H114" s="350"/>
      <c r="I114" s="347" t="e">
        <f>H114/E114</f>
        <v>#DIV/0!</v>
      </c>
      <c r="K114" s="350">
        <v>0</v>
      </c>
      <c r="L114" s="350">
        <v>0</v>
      </c>
      <c r="M114" s="350">
        <v>0</v>
      </c>
      <c r="N114" s="350">
        <v>0</v>
      </c>
      <c r="O114" s="347" t="e">
        <f>N114/K114</f>
        <v>#DIV/0!</v>
      </c>
      <c r="R114" s="355" t="s">
        <v>185</v>
      </c>
      <c r="S114" s="363">
        <f>(D114+K114)/($D$47+$K$47+$D$38+$K$38+$J$27+$C$27+$M$17)</f>
        <v>0</v>
      </c>
      <c r="T114" s="363">
        <f>D114/($D$47+$D$38+$J$27)</f>
        <v>0</v>
      </c>
      <c r="U114" s="363">
        <f>K114/($K$47+$K$38+$C$27+$M$17)</f>
        <v>0</v>
      </c>
      <c r="W114" s="350">
        <f>(F114*0.1)+(H114*6)+(L114*0.1)+(N114*6)</f>
        <v>0</v>
      </c>
      <c r="X114" s="350">
        <f>(E114*1)+(F114*0.1)+(H114*6)+(L114*0.1)+(N114*6)</f>
        <v>0</v>
      </c>
      <c r="Y114" s="352"/>
      <c r="Z114" s="352"/>
    </row>
    <row r="115" spans="1:26" x14ac:dyDescent="0.15">
      <c r="A115" s="355" t="s">
        <v>995</v>
      </c>
      <c r="B115" s="350"/>
      <c r="C115" s="347" t="e">
        <f t="shared" ref="C115:C117" si="103">E115/D115</f>
        <v>#DIV/0!</v>
      </c>
      <c r="D115" s="350"/>
      <c r="E115" s="350"/>
      <c r="F115" s="350"/>
      <c r="G115" s="350" t="e">
        <f>F115/E115</f>
        <v>#DIV/0!</v>
      </c>
      <c r="H115" s="350"/>
      <c r="I115" s="347" t="e">
        <f t="shared" ref="I115:I117" si="104">H115/E115</f>
        <v>#DIV/0!</v>
      </c>
      <c r="K115" s="350">
        <v>0</v>
      </c>
      <c r="L115" s="350">
        <v>0</v>
      </c>
      <c r="M115" s="350">
        <v>0</v>
      </c>
      <c r="N115" s="350">
        <v>0</v>
      </c>
      <c r="O115" s="347" t="e">
        <f t="shared" ref="O115:O117" si="105">N115/K115</f>
        <v>#DIV/0!</v>
      </c>
      <c r="R115" s="355" t="s">
        <v>996</v>
      </c>
      <c r="S115" s="363">
        <f t="shared" ref="S115:S117" si="106">(D115+K115)/($D$47+$K$47+$D$38+$K$38+$J$27+$C$27+$M$17)</f>
        <v>0</v>
      </c>
      <c r="T115" s="363">
        <f t="shared" ref="T115:T117" si="107">D115/($D$47+$D$38+$J$27)</f>
        <v>0</v>
      </c>
      <c r="U115" s="363">
        <f t="shared" ref="U115:U117" si="108">K115/($K$47+$K$38+$C$27+$M$17)</f>
        <v>0</v>
      </c>
      <c r="W115" s="350">
        <f t="shared" ref="W115:W117" si="109">(F115*0.1)+(H115*6)+(L115*0.1)+(N115*6)</f>
        <v>0</v>
      </c>
      <c r="X115" s="350">
        <f t="shared" ref="X115:X117" si="110">(E115*1)+(F115*0.1)+(H115*6)+(L115*0.1)+(N115*6)</f>
        <v>0</v>
      </c>
      <c r="Y115" s="352"/>
      <c r="Z115" s="352"/>
    </row>
    <row r="116" spans="1:26" x14ac:dyDescent="0.15">
      <c r="A116" s="349"/>
      <c r="B116" s="350"/>
      <c r="C116" s="347" t="e">
        <f t="shared" si="103"/>
        <v>#DIV/0!</v>
      </c>
      <c r="D116" s="350"/>
      <c r="E116" s="350"/>
      <c r="F116" s="350"/>
      <c r="G116" s="350" t="e">
        <f>F116/E116</f>
        <v>#DIV/0!</v>
      </c>
      <c r="H116" s="350"/>
      <c r="I116" s="347" t="e">
        <f t="shared" si="104"/>
        <v>#DIV/0!</v>
      </c>
      <c r="K116" s="350">
        <v>0</v>
      </c>
      <c r="L116" s="350">
        <v>0</v>
      </c>
      <c r="M116" s="350">
        <v>0</v>
      </c>
      <c r="N116" s="350">
        <v>0</v>
      </c>
      <c r="O116" s="347" t="e">
        <f t="shared" si="105"/>
        <v>#DIV/0!</v>
      </c>
      <c r="R116" s="355"/>
      <c r="S116" s="363">
        <f t="shared" si="106"/>
        <v>0</v>
      </c>
      <c r="T116" s="363">
        <f t="shared" si="107"/>
        <v>0</v>
      </c>
      <c r="U116" s="363">
        <f t="shared" si="108"/>
        <v>0</v>
      </c>
      <c r="W116" s="350">
        <f t="shared" si="109"/>
        <v>0</v>
      </c>
      <c r="X116" s="350">
        <f t="shared" si="110"/>
        <v>0</v>
      </c>
      <c r="Y116" s="352"/>
      <c r="Z116" s="352"/>
    </row>
    <row r="117" spans="1:26" x14ac:dyDescent="0.15">
      <c r="A117" s="349"/>
      <c r="B117" s="350"/>
      <c r="C117" s="347" t="e">
        <f t="shared" si="103"/>
        <v>#DIV/0!</v>
      </c>
      <c r="D117" s="350"/>
      <c r="E117" s="350"/>
      <c r="F117" s="350"/>
      <c r="G117" s="350" t="e">
        <f>F117/E117</f>
        <v>#DIV/0!</v>
      </c>
      <c r="H117" s="350"/>
      <c r="I117" s="347" t="e">
        <f t="shared" si="104"/>
        <v>#DIV/0!</v>
      </c>
      <c r="K117" s="350"/>
      <c r="L117" s="350"/>
      <c r="M117" s="350">
        <v>0</v>
      </c>
      <c r="N117" s="350">
        <v>0</v>
      </c>
      <c r="O117" s="347" t="e">
        <f t="shared" si="105"/>
        <v>#DIV/0!</v>
      </c>
      <c r="R117" s="355"/>
      <c r="S117" s="363">
        <f t="shared" si="106"/>
        <v>0</v>
      </c>
      <c r="T117" s="363">
        <f t="shared" si="107"/>
        <v>0</v>
      </c>
      <c r="U117" s="363">
        <f t="shared" si="108"/>
        <v>0</v>
      </c>
      <c r="W117" s="350">
        <f t="shared" si="109"/>
        <v>0</v>
      </c>
      <c r="X117" s="350">
        <f t="shared" si="110"/>
        <v>0</v>
      </c>
    </row>
    <row r="118" spans="1:26" x14ac:dyDescent="0.15">
      <c r="A118" s="348" t="s">
        <v>44</v>
      </c>
      <c r="B118" s="348"/>
      <c r="C118" s="344"/>
      <c r="D118" s="348">
        <f>SUM(D114:D117)</f>
        <v>0</v>
      </c>
      <c r="E118" s="348">
        <f t="shared" ref="E118:F118" si="111">SUM(E114:E117)</f>
        <v>0</v>
      </c>
      <c r="F118" s="348">
        <f t="shared" si="111"/>
        <v>0</v>
      </c>
      <c r="G118" s="348"/>
      <c r="H118" s="348">
        <f t="shared" ref="H118" si="112">SUM(H114:H117)</f>
        <v>0</v>
      </c>
      <c r="I118" s="348"/>
      <c r="J118" s="348"/>
      <c r="K118" s="348">
        <f>SUM(K114:K117)</f>
        <v>0</v>
      </c>
      <c r="L118" s="348">
        <f t="shared" ref="L118" si="113">SUM(L114:L117)</f>
        <v>0</v>
      </c>
      <c r="M118" s="348"/>
      <c r="N118" s="348">
        <f t="shared" ref="N118" si="114">SUM(N114:N117)</f>
        <v>0</v>
      </c>
      <c r="O118" s="344"/>
      <c r="Q118" s="353"/>
      <c r="S118" s="353"/>
      <c r="U118" s="352"/>
      <c r="V118" s="352"/>
    </row>
    <row r="119" spans="1:26" x14ac:dyDescent="0.15">
      <c r="A119" s="344"/>
      <c r="H119" s="358"/>
      <c r="I119" s="352"/>
      <c r="J119" s="352"/>
      <c r="P119" s="353"/>
      <c r="Q119" s="353"/>
      <c r="R119" s="353"/>
      <c r="T119" s="352"/>
      <c r="U119" s="352"/>
    </row>
    <row r="120" spans="1:26" x14ac:dyDescent="0.15">
      <c r="H120" s="358"/>
      <c r="I120" s="352"/>
      <c r="J120" s="352"/>
      <c r="P120" s="353"/>
      <c r="Q120" s="353"/>
      <c r="R120" s="353"/>
      <c r="T120" s="352"/>
      <c r="U120" s="352"/>
    </row>
    <row r="121" spans="1:26" x14ac:dyDescent="0.15">
      <c r="A121" s="528" t="s">
        <v>57</v>
      </c>
      <c r="B121" s="528"/>
      <c r="C121" s="528"/>
      <c r="D121" s="528"/>
      <c r="E121" s="528"/>
      <c r="F121" s="528"/>
      <c r="G121" s="528"/>
      <c r="H121" s="358"/>
      <c r="I121" s="352"/>
      <c r="J121" s="528" t="s">
        <v>58</v>
      </c>
      <c r="K121" s="530"/>
      <c r="L121" s="530"/>
      <c r="M121" s="530"/>
      <c r="N121" s="530"/>
      <c r="P121" s="364"/>
      <c r="Q121" s="353"/>
      <c r="R121" s="528" t="s">
        <v>62</v>
      </c>
      <c r="S121" s="530"/>
      <c r="T121" s="530"/>
      <c r="U121" s="530"/>
      <c r="V121" s="530"/>
    </row>
    <row r="122" spans="1:26" x14ac:dyDescent="0.15">
      <c r="A122" s="344"/>
      <c r="B122" s="348" t="s">
        <v>17</v>
      </c>
      <c r="C122" s="348" t="s">
        <v>42</v>
      </c>
      <c r="D122" s="348" t="s">
        <v>19</v>
      </c>
      <c r="E122" s="348" t="s">
        <v>6</v>
      </c>
      <c r="H122" s="352"/>
      <c r="I122" s="352"/>
      <c r="J122" s="526" t="s">
        <v>59</v>
      </c>
      <c r="K122" s="527"/>
      <c r="L122" s="527"/>
      <c r="M122" s="527"/>
      <c r="N122" s="344" t="s">
        <v>60</v>
      </c>
      <c r="R122" s="526" t="s">
        <v>59</v>
      </c>
      <c r="S122" s="527"/>
      <c r="T122" s="527"/>
      <c r="U122" s="527"/>
      <c r="V122" s="344" t="s">
        <v>60</v>
      </c>
    </row>
    <row r="123" spans="1:26" x14ac:dyDescent="0.15">
      <c r="A123" s="349" t="s">
        <v>33</v>
      </c>
      <c r="B123" s="350">
        <f>SUM(J93:J97,D103:D108,D114:D117,D110:D111 )</f>
        <v>0</v>
      </c>
      <c r="C123" s="350">
        <f>SUM(E114:E117,E103:E108,K93:K97,E110:E111)</f>
        <v>0</v>
      </c>
      <c r="D123" s="350">
        <f>SUM(F114:F117,F103:F108,L93:L97,F110:F111)</f>
        <v>0</v>
      </c>
      <c r="E123" s="350">
        <f>SUM(N93:N97,H103:H108,H114:H117,H110:H111)</f>
        <v>0</v>
      </c>
      <c r="H123" s="352"/>
      <c r="I123" s="352"/>
      <c r="J123" s="524" t="s">
        <v>1175</v>
      </c>
      <c r="K123" s="524"/>
      <c r="L123" s="524"/>
      <c r="M123" s="524"/>
      <c r="N123" s="355" t="s">
        <v>0</v>
      </c>
      <c r="R123" s="524"/>
      <c r="S123" s="524"/>
      <c r="T123" s="524"/>
      <c r="U123" s="524"/>
      <c r="V123" s="355"/>
    </row>
    <row r="124" spans="1:26" x14ac:dyDescent="0.15">
      <c r="A124" s="349" t="s">
        <v>43</v>
      </c>
      <c r="B124" s="350">
        <f>SUM(C88)</f>
        <v>0</v>
      </c>
      <c r="C124" s="350">
        <f>SUM(D88)</f>
        <v>0</v>
      </c>
      <c r="D124" s="350">
        <f>SUM(F88)</f>
        <v>0</v>
      </c>
      <c r="E124" s="350">
        <f>SUM(H88)</f>
        <v>0</v>
      </c>
      <c r="F124" s="348"/>
      <c r="J124" s="524" t="s">
        <v>1176</v>
      </c>
      <c r="K124" s="524"/>
      <c r="L124" s="524"/>
      <c r="M124" s="524"/>
      <c r="N124" s="355" t="s">
        <v>373</v>
      </c>
      <c r="R124" s="524"/>
      <c r="S124" s="524"/>
      <c r="T124" s="524"/>
      <c r="U124" s="524"/>
      <c r="V124" s="355"/>
    </row>
    <row r="125" spans="1:26" x14ac:dyDescent="0.15">
      <c r="A125" s="349" t="s">
        <v>65</v>
      </c>
      <c r="B125" s="355"/>
      <c r="F125" s="348"/>
      <c r="J125" s="524" t="s">
        <v>457</v>
      </c>
      <c r="K125" s="524"/>
      <c r="L125" s="524"/>
      <c r="M125" s="524"/>
      <c r="N125" s="355" t="s">
        <v>373</v>
      </c>
      <c r="R125" s="524"/>
      <c r="S125" s="524"/>
      <c r="T125" s="524"/>
      <c r="U125" s="524"/>
      <c r="V125" s="355"/>
    </row>
    <row r="126" spans="1:26" x14ac:dyDescent="0.15">
      <c r="J126" s="524" t="s">
        <v>1177</v>
      </c>
      <c r="K126" s="524"/>
      <c r="L126" s="524"/>
      <c r="M126" s="524"/>
      <c r="N126" s="355" t="s">
        <v>16</v>
      </c>
      <c r="R126" s="525"/>
      <c r="S126" s="524"/>
      <c r="T126" s="524"/>
      <c r="U126" s="524"/>
      <c r="V126" s="355"/>
    </row>
    <row r="127" spans="1:26" x14ac:dyDescent="0.15">
      <c r="A127" s="344"/>
      <c r="B127" s="348" t="s">
        <v>1</v>
      </c>
      <c r="C127" s="348" t="s">
        <v>4</v>
      </c>
      <c r="D127" s="348" t="s">
        <v>6</v>
      </c>
      <c r="J127" s="524" t="s">
        <v>1178</v>
      </c>
      <c r="K127" s="524"/>
      <c r="L127" s="524"/>
      <c r="M127" s="524"/>
      <c r="N127" s="355" t="s">
        <v>373</v>
      </c>
      <c r="R127" s="525"/>
      <c r="S127" s="524"/>
      <c r="T127" s="524"/>
      <c r="U127" s="524"/>
      <c r="V127" s="355"/>
    </row>
    <row r="128" spans="1:26" x14ac:dyDescent="0.15">
      <c r="A128" s="349" t="s">
        <v>56</v>
      </c>
      <c r="B128" s="350">
        <f>SUM(M85:M87,C93:C97,K103:K108,K114:K117)</f>
        <v>0</v>
      </c>
      <c r="C128" s="350">
        <f>SUM(N85:N87,D93:D97,L103:L108,L114:L117)</f>
        <v>0</v>
      </c>
      <c r="D128" s="350">
        <f>SUM(P85:P87,F93:F97,N103:N108,N114:N117)</f>
        <v>0</v>
      </c>
      <c r="J128" s="524" t="s">
        <v>1398</v>
      </c>
      <c r="K128" s="524"/>
      <c r="L128" s="524"/>
      <c r="M128" s="524"/>
      <c r="N128" s="355" t="s">
        <v>374</v>
      </c>
      <c r="R128" s="525"/>
      <c r="S128" s="524"/>
      <c r="T128" s="524"/>
      <c r="U128" s="524"/>
      <c r="V128" s="355"/>
    </row>
    <row r="129" spans="1:23" x14ac:dyDescent="0.15">
      <c r="A129" s="349" t="s">
        <v>65</v>
      </c>
      <c r="B129" s="355"/>
      <c r="J129" s="524" t="s">
        <v>1328</v>
      </c>
      <c r="K129" s="524"/>
      <c r="L129" s="524"/>
      <c r="M129" s="524"/>
      <c r="N129" s="355" t="s">
        <v>373</v>
      </c>
      <c r="R129" s="525"/>
      <c r="S129" s="524"/>
      <c r="T129" s="524"/>
      <c r="U129" s="524"/>
      <c r="V129" s="355"/>
    </row>
    <row r="130" spans="1:23" x14ac:dyDescent="0.15">
      <c r="J130" s="524" t="s">
        <v>1399</v>
      </c>
      <c r="K130" s="524"/>
      <c r="L130" s="524"/>
      <c r="M130" s="524"/>
      <c r="N130" s="355" t="s">
        <v>16</v>
      </c>
      <c r="R130" s="525"/>
      <c r="S130" s="524"/>
      <c r="T130" s="524"/>
      <c r="U130" s="524"/>
      <c r="V130" s="355"/>
    </row>
    <row r="131" spans="1:23" x14ac:dyDescent="0.15">
      <c r="B131" s="348" t="s">
        <v>40</v>
      </c>
      <c r="C131" s="348" t="s">
        <v>41</v>
      </c>
    </row>
    <row r="132" spans="1:23" x14ac:dyDescent="0.15">
      <c r="A132" s="349" t="s">
        <v>39</v>
      </c>
      <c r="B132" s="347" t="e">
        <f>B128/(B124+B128)</f>
        <v>#DIV/0!</v>
      </c>
      <c r="C132" s="347" t="e">
        <f>B124/(B124+B128)</f>
        <v>#DIV/0!</v>
      </c>
      <c r="J132" s="342" t="s">
        <v>61</v>
      </c>
    </row>
    <row r="133" spans="1:23" x14ac:dyDescent="0.15">
      <c r="A133" s="349" t="s">
        <v>64</v>
      </c>
      <c r="B133" s="355"/>
      <c r="C133" s="355"/>
    </row>
    <row r="141" spans="1:23" x14ac:dyDescent="0.15">
      <c r="A141" s="528" t="s">
        <v>93</v>
      </c>
      <c r="B141" s="528"/>
      <c r="C141" s="528"/>
      <c r="D141" s="528"/>
      <c r="E141" s="528"/>
      <c r="F141" s="528"/>
      <c r="G141" s="528"/>
      <c r="H141" s="528"/>
      <c r="I141" s="528"/>
      <c r="J141" s="528"/>
      <c r="K141" s="528"/>
      <c r="L141" s="528"/>
      <c r="M141" s="528"/>
      <c r="N141" s="528"/>
      <c r="O141" s="528"/>
      <c r="P141" s="528"/>
      <c r="Q141" s="528"/>
      <c r="R141" s="528"/>
      <c r="S141" s="528"/>
      <c r="T141" s="528"/>
      <c r="U141" s="528"/>
      <c r="V141" s="528"/>
      <c r="W141" s="528"/>
    </row>
    <row r="142" spans="1:23" x14ac:dyDescent="0.15">
      <c r="A142" s="343"/>
      <c r="B142" s="343"/>
      <c r="C142" s="343"/>
      <c r="D142" s="343"/>
      <c r="E142" s="343"/>
      <c r="F142" s="343"/>
      <c r="G142" s="343"/>
      <c r="H142" s="343"/>
      <c r="I142" s="343"/>
      <c r="J142" s="343"/>
      <c r="K142" s="343"/>
      <c r="L142" s="343"/>
      <c r="M142" s="343"/>
      <c r="N142" s="343"/>
      <c r="O142" s="343"/>
      <c r="P142" s="343"/>
      <c r="Q142" s="343"/>
      <c r="R142" s="343"/>
      <c r="S142" s="343"/>
      <c r="T142" s="343"/>
      <c r="U142" s="343"/>
      <c r="V142" s="343"/>
      <c r="W142" s="343"/>
    </row>
    <row r="143" spans="1:23" x14ac:dyDescent="0.15">
      <c r="H143" s="529" t="s">
        <v>36</v>
      </c>
      <c r="I143" s="527"/>
      <c r="J143" s="527"/>
      <c r="M143" s="529" t="s">
        <v>37</v>
      </c>
      <c r="N143" s="529"/>
      <c r="O143" s="529"/>
    </row>
    <row r="144" spans="1:23" x14ac:dyDescent="0.15">
      <c r="H144" s="529" t="s">
        <v>38</v>
      </c>
      <c r="I144" s="529"/>
      <c r="J144" s="529"/>
    </row>
    <row r="145" spans="1:20" x14ac:dyDescent="0.15">
      <c r="H145" s="529"/>
      <c r="I145" s="527"/>
      <c r="J145" s="527"/>
    </row>
    <row r="146" spans="1:20" x14ac:dyDescent="0.15">
      <c r="H146" s="529"/>
      <c r="I146" s="527"/>
      <c r="J146" s="527"/>
    </row>
    <row r="147" spans="1:20" x14ac:dyDescent="0.15">
      <c r="D147" s="344" t="s">
        <v>83</v>
      </c>
      <c r="P147" s="344" t="s">
        <v>84</v>
      </c>
    </row>
    <row r="148" spans="1:20" x14ac:dyDescent="0.15">
      <c r="A148" s="348" t="s">
        <v>90</v>
      </c>
      <c r="P148" s="344" t="s">
        <v>90</v>
      </c>
      <c r="S148" s="348" t="s">
        <v>92</v>
      </c>
    </row>
    <row r="149" spans="1:20" x14ac:dyDescent="0.15">
      <c r="A149" s="349" t="s">
        <v>79</v>
      </c>
      <c r="B149" s="365" t="s">
        <v>89</v>
      </c>
      <c r="C149" s="365" t="s">
        <v>2</v>
      </c>
      <c r="D149" s="365" t="s">
        <v>3</v>
      </c>
      <c r="E149" s="365" t="s">
        <v>19</v>
      </c>
      <c r="F149" s="365" t="s">
        <v>6</v>
      </c>
      <c r="G149" s="365" t="s">
        <v>76</v>
      </c>
      <c r="H149" s="365" t="s">
        <v>10</v>
      </c>
      <c r="I149" s="365" t="s">
        <v>19</v>
      </c>
      <c r="J149" s="365" t="s">
        <v>77</v>
      </c>
      <c r="K149" s="365" t="s">
        <v>6</v>
      </c>
      <c r="L149" s="365" t="s">
        <v>14</v>
      </c>
      <c r="O149" s="365" t="s">
        <v>85</v>
      </c>
      <c r="P149" s="365" t="s">
        <v>86</v>
      </c>
      <c r="Q149" s="365" t="s">
        <v>87</v>
      </c>
      <c r="S149" s="346" t="s">
        <v>40</v>
      </c>
      <c r="T149" s="346" t="s">
        <v>41</v>
      </c>
    </row>
    <row r="150" spans="1:20" x14ac:dyDescent="0.15">
      <c r="A150" s="355" t="s">
        <v>44</v>
      </c>
      <c r="B150" s="361">
        <f>AVERAGE(B160,B170)</f>
        <v>578</v>
      </c>
      <c r="C150" s="361">
        <f>AVERAGE(C160,C170)</f>
        <v>383</v>
      </c>
      <c r="D150" s="366">
        <f>C150/B150</f>
        <v>0.66262975778546718</v>
      </c>
      <c r="E150" s="361">
        <f>AVERAGE(E160,E170)</f>
        <v>4208</v>
      </c>
      <c r="F150" s="361">
        <f t="shared" ref="F150:I150" si="115">AVERAGE(F160,F170)</f>
        <v>33</v>
      </c>
      <c r="G150" s="361">
        <f t="shared" si="115"/>
        <v>9.5</v>
      </c>
      <c r="H150" s="361">
        <f t="shared" si="115"/>
        <v>41</v>
      </c>
      <c r="I150" s="361">
        <f t="shared" si="115"/>
        <v>110</v>
      </c>
      <c r="J150" s="367">
        <f>I150/H150</f>
        <v>2.6829268292682928</v>
      </c>
      <c r="K150" s="361">
        <f>AVERAGE(K160,K170)</f>
        <v>2</v>
      </c>
      <c r="L150" s="350">
        <f>((E150*0.05)+(F150*4)+(G150*-1)+(I150*0.1)+(K150*6))</f>
        <v>355.9</v>
      </c>
      <c r="O150" s="366">
        <f>(B150+H150)/(B152+F152+B154+F154+B156+F156+B150+H150)</f>
        <v>0.38992125984251969</v>
      </c>
      <c r="P150" s="347">
        <f>B150/(B150+F152+F154+F156)</f>
        <v>0.51060070671378088</v>
      </c>
      <c r="Q150" s="347">
        <f>H150/(H150+B152+B154+B156)</f>
        <v>9.0010976948408344E-2</v>
      </c>
      <c r="S150" s="347">
        <f>(H150+B152+B154+B156)/(H150+B152+B154+B156+B150)</f>
        <v>0.44073536526366713</v>
      </c>
      <c r="T150" s="347">
        <f>B150/(B150+H150+B152+B154+B156)</f>
        <v>0.55926463473633281</v>
      </c>
    </row>
    <row r="151" spans="1:20" x14ac:dyDescent="0.15">
      <c r="A151" s="349" t="s">
        <v>80</v>
      </c>
      <c r="B151" s="365" t="s">
        <v>10</v>
      </c>
      <c r="C151" s="365" t="s">
        <v>19</v>
      </c>
      <c r="D151" s="365" t="s">
        <v>77</v>
      </c>
      <c r="E151" s="365" t="s">
        <v>6</v>
      </c>
      <c r="F151" s="365" t="s">
        <v>17</v>
      </c>
      <c r="G151" s="365" t="s">
        <v>18</v>
      </c>
      <c r="H151" s="365" t="s">
        <v>19</v>
      </c>
      <c r="I151" s="365" t="s">
        <v>78</v>
      </c>
      <c r="J151" s="365" t="s">
        <v>6</v>
      </c>
      <c r="K151" s="365" t="s">
        <v>14</v>
      </c>
      <c r="L151" s="361" t="s">
        <v>91</v>
      </c>
      <c r="O151" s="346" t="s">
        <v>85</v>
      </c>
      <c r="P151" s="346" t="s">
        <v>87</v>
      </c>
      <c r="Q151" s="346" t="s">
        <v>88</v>
      </c>
    </row>
    <row r="152" spans="1:20" x14ac:dyDescent="0.15">
      <c r="A152" s="355" t="s">
        <v>44</v>
      </c>
      <c r="B152" s="361">
        <f>AVERAGE(B162,B172)</f>
        <v>405.5</v>
      </c>
      <c r="C152" s="361">
        <f>AVERAGE(C162,C172)</f>
        <v>1822</v>
      </c>
      <c r="D152" s="367">
        <f>C152/B152</f>
        <v>4.4932182490752162</v>
      </c>
      <c r="E152" s="361">
        <f>AVERAGE(E162,E172)</f>
        <v>9.5</v>
      </c>
      <c r="F152" s="361">
        <f t="shared" ref="F152:H152" si="116">AVERAGE(F162,F172)</f>
        <v>111</v>
      </c>
      <c r="G152" s="361">
        <f t="shared" si="116"/>
        <v>88.5</v>
      </c>
      <c r="H152" s="361">
        <f t="shared" si="116"/>
        <v>665</v>
      </c>
      <c r="I152" s="367">
        <f>H152/G152</f>
        <v>7.5141242937853105</v>
      </c>
      <c r="J152" s="361">
        <f>AVERAGE(J162,J172)</f>
        <v>6.5</v>
      </c>
      <c r="K152" s="350">
        <f>(C152*0.1)+(E152*6)+(H152*0.1)+(J152*6)</f>
        <v>344.70000000000005</v>
      </c>
      <c r="L152" s="350">
        <f>(C152*0.1)+(E152*6)+(G152*1)+(H152*0.1)+(J152*6)</f>
        <v>433.20000000000005</v>
      </c>
      <c r="O152" s="366">
        <f>(B152+F152)/(B152+F152+B154+F154+B156+F156+B150+H150)</f>
        <v>0.32535433070866143</v>
      </c>
      <c r="P152" s="347">
        <f>B152/(H150+B152+B154+B156)</f>
        <v>0.8902305159165752</v>
      </c>
      <c r="Q152" s="347">
        <f>F152/(F152+F154+F156)</f>
        <v>0.2003610108303249</v>
      </c>
    </row>
    <row r="153" spans="1:20" x14ac:dyDescent="0.15">
      <c r="A153" s="349" t="s">
        <v>81</v>
      </c>
      <c r="B153" s="365" t="s">
        <v>10</v>
      </c>
      <c r="C153" s="365" t="s">
        <v>19</v>
      </c>
      <c r="D153" s="365" t="s">
        <v>77</v>
      </c>
      <c r="E153" s="365" t="s">
        <v>6</v>
      </c>
      <c r="F153" s="365" t="s">
        <v>17</v>
      </c>
      <c r="G153" s="365" t="s">
        <v>18</v>
      </c>
      <c r="H153" s="365" t="s">
        <v>19</v>
      </c>
      <c r="I153" s="365" t="s">
        <v>78</v>
      </c>
      <c r="J153" s="365" t="s">
        <v>6</v>
      </c>
      <c r="K153" s="365" t="s">
        <v>14</v>
      </c>
      <c r="L153" s="361" t="s">
        <v>91</v>
      </c>
      <c r="O153" s="346" t="s">
        <v>85</v>
      </c>
      <c r="P153" s="346" t="s">
        <v>87</v>
      </c>
      <c r="Q153" s="346" t="s">
        <v>88</v>
      </c>
    </row>
    <row r="154" spans="1:20" x14ac:dyDescent="0.15">
      <c r="A154" s="355" t="s">
        <v>44</v>
      </c>
      <c r="B154" s="361">
        <f>AVERAGE(B164,B174)</f>
        <v>9</v>
      </c>
      <c r="C154" s="361">
        <f>AVERAGE(C164,C174)</f>
        <v>74.5</v>
      </c>
      <c r="D154" s="361">
        <f>C154/B154</f>
        <v>8.2777777777777786</v>
      </c>
      <c r="E154" s="361">
        <f>AVERAGE(E164,E174)</f>
        <v>1</v>
      </c>
      <c r="F154" s="361">
        <f t="shared" ref="F154:H154" si="117">AVERAGE(F164,F174)</f>
        <v>345.5</v>
      </c>
      <c r="G154" s="361">
        <f t="shared" si="117"/>
        <v>220</v>
      </c>
      <c r="H154" s="361">
        <f t="shared" si="117"/>
        <v>2841</v>
      </c>
      <c r="I154" s="367">
        <f>H154/G154</f>
        <v>12.913636363636364</v>
      </c>
      <c r="J154" s="361">
        <f>AVERAGE(J164,J174)</f>
        <v>22.5</v>
      </c>
      <c r="K154" s="350">
        <f>(C154*0.1)+(E154*6)+(H154*0.1)+(J154*6)</f>
        <v>432.55</v>
      </c>
      <c r="L154" s="350">
        <f>(C154*0.1)+(E154*6)+(G154*1)+(H154*0.1)+(J154*6)</f>
        <v>652.54999999999995</v>
      </c>
      <c r="O154" s="366">
        <f>(B154+F154)/(B152+F152+B154+F154+B156+F156+B150+H150)</f>
        <v>0.22330708661417323</v>
      </c>
      <c r="P154" s="347">
        <f>B154/(B152+H150+B154+B156)</f>
        <v>1.9758507135016465E-2</v>
      </c>
      <c r="Q154" s="347">
        <f>F154/(F154+F152+F156)</f>
        <v>0.62364620938628157</v>
      </c>
    </row>
    <row r="155" spans="1:20" x14ac:dyDescent="0.15">
      <c r="A155" s="349" t="s">
        <v>82</v>
      </c>
      <c r="B155" s="365" t="s">
        <v>10</v>
      </c>
      <c r="C155" s="365" t="s">
        <v>19</v>
      </c>
      <c r="D155" s="365" t="s">
        <v>77</v>
      </c>
      <c r="E155" s="365" t="s">
        <v>6</v>
      </c>
      <c r="F155" s="365" t="s">
        <v>17</v>
      </c>
      <c r="G155" s="365" t="s">
        <v>18</v>
      </c>
      <c r="H155" s="365" t="s">
        <v>19</v>
      </c>
      <c r="I155" s="365" t="s">
        <v>78</v>
      </c>
      <c r="J155" s="365" t="s">
        <v>6</v>
      </c>
      <c r="K155" s="365" t="s">
        <v>14</v>
      </c>
      <c r="L155" s="361" t="s">
        <v>91</v>
      </c>
      <c r="O155" s="346" t="s">
        <v>85</v>
      </c>
      <c r="P155" s="346" t="s">
        <v>87</v>
      </c>
      <c r="Q155" s="346" t="s">
        <v>88</v>
      </c>
    </row>
    <row r="156" spans="1:20" x14ac:dyDescent="0.15">
      <c r="A156" s="355" t="s">
        <v>44</v>
      </c>
      <c r="B156" s="361">
        <f>AVERAGE(B166,B176)</f>
        <v>0</v>
      </c>
      <c r="C156" s="361">
        <f>AVERAGE(C166,C176)</f>
        <v>0</v>
      </c>
      <c r="D156" s="361" t="e">
        <f>C156/B156</f>
        <v>#DIV/0!</v>
      </c>
      <c r="E156" s="361">
        <f>AVERAGE(E166,E176)</f>
        <v>0</v>
      </c>
      <c r="F156" s="361">
        <f>AVERAGE(F166,F176)</f>
        <v>97.5</v>
      </c>
      <c r="G156" s="361">
        <f t="shared" ref="G156:H156" si="118">AVERAGE(G166,G176)</f>
        <v>79</v>
      </c>
      <c r="H156" s="361">
        <f t="shared" si="118"/>
        <v>699</v>
      </c>
      <c r="I156" s="367">
        <f>H156/G156</f>
        <v>8.848101265822784</v>
      </c>
      <c r="J156" s="361">
        <f>AVERAGE(J166,J176)</f>
        <v>4</v>
      </c>
      <c r="K156" s="350">
        <f>(C156*0.1)+(E156*6)+(H156*0.1)+(J156*6)</f>
        <v>93.9</v>
      </c>
      <c r="L156" s="350">
        <f>(C156*0.1)+(E156*6)+(G156*1)+(H156*0.1)+(J156*6)</f>
        <v>172.9</v>
      </c>
      <c r="O156" s="366">
        <f>(B156+F156)/(B152+F152+B154+F154+B156+F156+B150+H150)</f>
        <v>6.1417322834645668E-2</v>
      </c>
      <c r="P156" s="363">
        <f>B156/(B156+B154+B152+H150)</f>
        <v>0</v>
      </c>
      <c r="Q156" s="347">
        <f>F156/(F156+F154+F152)</f>
        <v>0.1759927797833935</v>
      </c>
    </row>
    <row r="157" spans="1:20" x14ac:dyDescent="0.15">
      <c r="B157" s="368"/>
      <c r="C157" s="368"/>
      <c r="D157" s="368"/>
      <c r="E157" s="368"/>
      <c r="F157" s="368"/>
      <c r="G157" s="368"/>
      <c r="H157" s="368"/>
      <c r="I157" s="368"/>
      <c r="J157" s="368"/>
      <c r="K157" s="368"/>
      <c r="L157" s="369"/>
      <c r="P157" s="344"/>
    </row>
    <row r="158" spans="1:20" x14ac:dyDescent="0.15">
      <c r="A158" s="348">
        <v>2022</v>
      </c>
      <c r="P158" s="344">
        <v>2022</v>
      </c>
      <c r="S158" s="348" t="s">
        <v>92</v>
      </c>
    </row>
    <row r="159" spans="1:20" x14ac:dyDescent="0.15">
      <c r="A159" s="349" t="s">
        <v>79</v>
      </c>
      <c r="B159" s="365" t="s">
        <v>89</v>
      </c>
      <c r="C159" s="365" t="s">
        <v>2</v>
      </c>
      <c r="D159" s="365" t="s">
        <v>3</v>
      </c>
      <c r="E159" s="365" t="s">
        <v>19</v>
      </c>
      <c r="F159" s="365" t="s">
        <v>6</v>
      </c>
      <c r="G159" s="365" t="s">
        <v>76</v>
      </c>
      <c r="H159" s="365" t="s">
        <v>10</v>
      </c>
      <c r="I159" s="365" t="s">
        <v>19</v>
      </c>
      <c r="J159" s="365" t="s">
        <v>77</v>
      </c>
      <c r="K159" s="365" t="s">
        <v>6</v>
      </c>
      <c r="L159" s="365" t="s">
        <v>14</v>
      </c>
      <c r="O159" s="365" t="s">
        <v>85</v>
      </c>
      <c r="P159" s="365" t="s">
        <v>86</v>
      </c>
      <c r="Q159" s="365" t="s">
        <v>87</v>
      </c>
      <c r="S159" s="346" t="s">
        <v>40</v>
      </c>
      <c r="T159" s="346" t="s">
        <v>41</v>
      </c>
    </row>
    <row r="160" spans="1:20" x14ac:dyDescent="0.15">
      <c r="A160" s="355" t="s">
        <v>44</v>
      </c>
      <c r="B160" s="361">
        <v>563</v>
      </c>
      <c r="C160" s="361">
        <v>364</v>
      </c>
      <c r="D160" s="366">
        <f>C160/B160</f>
        <v>0.64653641207815271</v>
      </c>
      <c r="E160" s="361">
        <v>3890</v>
      </c>
      <c r="F160" s="361">
        <v>27</v>
      </c>
      <c r="G160" s="361">
        <v>12</v>
      </c>
      <c r="H160" s="361">
        <v>35</v>
      </c>
      <c r="I160" s="361">
        <v>93</v>
      </c>
      <c r="J160" s="367">
        <f>I160/H160</f>
        <v>2.657142857142857</v>
      </c>
      <c r="K160" s="361">
        <v>1</v>
      </c>
      <c r="L160" s="350">
        <f>((E160*0.05)+(F160*4)+(G160*-1)+(I160*0.1)+(K160*6))</f>
        <v>305.8</v>
      </c>
      <c r="O160" s="366">
        <f>(B160+H160)/(B162+F162+B164+F164+B166+F166+B160+H160)</f>
        <v>0.3840719332048812</v>
      </c>
      <c r="P160" s="347">
        <f>B160/(B160+F162+F164+F166)</f>
        <v>0.51088929219600721</v>
      </c>
      <c r="Q160" s="347">
        <f>H160/(H160+B162+B164+B166)</f>
        <v>7.6923076923076927E-2</v>
      </c>
      <c r="S160" s="347">
        <f>(H160+B162+B164+B166)/(H160+B162+B164+B166+B160)</f>
        <v>0.44695481335952847</v>
      </c>
      <c r="T160" s="347">
        <f>B160/(B160+H160+B162+B164+B166)</f>
        <v>0.55304518664047153</v>
      </c>
    </row>
    <row r="161" spans="1:20" x14ac:dyDescent="0.15">
      <c r="A161" s="349" t="s">
        <v>80</v>
      </c>
      <c r="B161" s="365" t="s">
        <v>10</v>
      </c>
      <c r="C161" s="365" t="s">
        <v>19</v>
      </c>
      <c r="D161" s="365" t="s">
        <v>77</v>
      </c>
      <c r="E161" s="365" t="s">
        <v>6</v>
      </c>
      <c r="F161" s="365" t="s">
        <v>17</v>
      </c>
      <c r="G161" s="365" t="s">
        <v>18</v>
      </c>
      <c r="H161" s="365" t="s">
        <v>19</v>
      </c>
      <c r="I161" s="365" t="s">
        <v>78</v>
      </c>
      <c r="J161" s="365" t="s">
        <v>6</v>
      </c>
      <c r="K161" s="365" t="s">
        <v>14</v>
      </c>
      <c r="L161" s="365" t="s">
        <v>91</v>
      </c>
      <c r="O161" s="346" t="s">
        <v>85</v>
      </c>
      <c r="P161" s="346" t="s">
        <v>87</v>
      </c>
      <c r="Q161" s="346" t="s">
        <v>88</v>
      </c>
    </row>
    <row r="162" spans="1:20" x14ac:dyDescent="0.15">
      <c r="A162" s="355" t="s">
        <v>44</v>
      </c>
      <c r="B162" s="361">
        <v>410</v>
      </c>
      <c r="C162" s="361">
        <v>1929</v>
      </c>
      <c r="D162" s="367">
        <f>C162/B162</f>
        <v>4.704878048780488</v>
      </c>
      <c r="E162" s="361">
        <v>9</v>
      </c>
      <c r="F162" s="361">
        <v>116</v>
      </c>
      <c r="G162" s="361">
        <v>88</v>
      </c>
      <c r="H162" s="361">
        <v>618</v>
      </c>
      <c r="I162" s="367">
        <f>H162/G162</f>
        <v>7.0227272727272725</v>
      </c>
      <c r="J162" s="361">
        <v>5</v>
      </c>
      <c r="K162" s="350">
        <f>(C162*0.1)+(E162*6)+(H162*0.1)+(J162*6)</f>
        <v>338.7</v>
      </c>
      <c r="L162" s="350">
        <f>(C162*0.1)+(E162*6)+(G162*1)+(H162*0.1)+(J162*6)</f>
        <v>426.7</v>
      </c>
      <c r="O162" s="366">
        <f>(B162+F162)/(B162+F162+B164+F164+B166+F166+B160+H160)</f>
        <v>0.33782915863840718</v>
      </c>
      <c r="P162" s="347">
        <f>B162/(H160+B162+B164+B166)</f>
        <v>0.90109890109890112</v>
      </c>
      <c r="Q162" s="347">
        <f>F162/(F162+F164+F166)</f>
        <v>0.21521335807050093</v>
      </c>
    </row>
    <row r="163" spans="1:20" x14ac:dyDescent="0.15">
      <c r="A163" s="349" t="s">
        <v>81</v>
      </c>
      <c r="B163" s="365" t="s">
        <v>10</v>
      </c>
      <c r="C163" s="365" t="s">
        <v>19</v>
      </c>
      <c r="D163" s="365" t="s">
        <v>77</v>
      </c>
      <c r="E163" s="365" t="s">
        <v>6</v>
      </c>
      <c r="F163" s="365" t="s">
        <v>17</v>
      </c>
      <c r="G163" s="365" t="s">
        <v>18</v>
      </c>
      <c r="H163" s="365" t="s">
        <v>19</v>
      </c>
      <c r="I163" s="365" t="s">
        <v>78</v>
      </c>
      <c r="J163" s="365" t="s">
        <v>6</v>
      </c>
      <c r="K163" s="365" t="s">
        <v>14</v>
      </c>
      <c r="L163" s="365" t="s">
        <v>91</v>
      </c>
      <c r="O163" s="346" t="s">
        <v>85</v>
      </c>
      <c r="P163" s="346" t="s">
        <v>87</v>
      </c>
      <c r="Q163" s="346" t="s">
        <v>88</v>
      </c>
    </row>
    <row r="164" spans="1:20" x14ac:dyDescent="0.15">
      <c r="A164" s="355" t="s">
        <v>44</v>
      </c>
      <c r="B164" s="361">
        <v>10</v>
      </c>
      <c r="C164" s="361">
        <v>91</v>
      </c>
      <c r="D164" s="361">
        <f>C164/B164</f>
        <v>9.1</v>
      </c>
      <c r="E164" s="361">
        <v>2</v>
      </c>
      <c r="F164" s="361">
        <v>327</v>
      </c>
      <c r="G164" s="361">
        <v>200</v>
      </c>
      <c r="H164" s="361">
        <v>2596</v>
      </c>
      <c r="I164" s="367">
        <f>H164/G164</f>
        <v>12.98</v>
      </c>
      <c r="J164" s="361">
        <v>18</v>
      </c>
      <c r="K164" s="350">
        <f>(C164*0.1)+(E164*6)+(H164*0.1)+(J164*6)</f>
        <v>388.70000000000005</v>
      </c>
      <c r="L164" s="350">
        <f>(C164*0.1)+(E164*6)+(G164*1)+(H164*0.1)+(J164*6)</f>
        <v>588.70000000000005</v>
      </c>
      <c r="O164" s="366">
        <f>(B164+F164)/(B162+F162+B164+F164+B166+F166+B160+H160)</f>
        <v>0.21644187540141296</v>
      </c>
      <c r="P164" s="347">
        <f>B164/(B162+H160+B164+B166)</f>
        <v>2.197802197802198E-2</v>
      </c>
      <c r="Q164" s="347">
        <f>F164/(F164+F162+F166)</f>
        <v>0.60667903525046385</v>
      </c>
    </row>
    <row r="165" spans="1:20" x14ac:dyDescent="0.15">
      <c r="A165" s="349" t="s">
        <v>82</v>
      </c>
      <c r="B165" s="365" t="s">
        <v>10</v>
      </c>
      <c r="C165" s="365" t="s">
        <v>19</v>
      </c>
      <c r="D165" s="365" t="s">
        <v>77</v>
      </c>
      <c r="E165" s="365" t="s">
        <v>6</v>
      </c>
      <c r="F165" s="365" t="s">
        <v>17</v>
      </c>
      <c r="G165" s="365" t="s">
        <v>18</v>
      </c>
      <c r="H165" s="365" t="s">
        <v>19</v>
      </c>
      <c r="I165" s="365" t="s">
        <v>78</v>
      </c>
      <c r="J165" s="365" t="s">
        <v>6</v>
      </c>
      <c r="K165" s="365" t="s">
        <v>14</v>
      </c>
      <c r="L165" s="365" t="s">
        <v>91</v>
      </c>
      <c r="O165" s="346" t="s">
        <v>85</v>
      </c>
      <c r="P165" s="346" t="s">
        <v>87</v>
      </c>
      <c r="Q165" s="346" t="s">
        <v>88</v>
      </c>
    </row>
    <row r="166" spans="1:20" x14ac:dyDescent="0.15">
      <c r="A166" s="355" t="s">
        <v>44</v>
      </c>
      <c r="B166" s="361">
        <v>0</v>
      </c>
      <c r="C166" s="361">
        <v>0</v>
      </c>
      <c r="D166" s="361" t="e">
        <f>C166/B166</f>
        <v>#DIV/0!</v>
      </c>
      <c r="E166" s="361">
        <v>0</v>
      </c>
      <c r="F166" s="361">
        <v>96</v>
      </c>
      <c r="G166" s="361">
        <v>86</v>
      </c>
      <c r="H166" s="361">
        <v>666</v>
      </c>
      <c r="I166" s="367">
        <f>H166/G166</f>
        <v>7.7441860465116283</v>
      </c>
      <c r="J166" s="361">
        <v>4</v>
      </c>
      <c r="K166" s="350">
        <f>(C166*0.1)+(E166*6)+(H166*0.1)+(J166*6)</f>
        <v>90.600000000000009</v>
      </c>
      <c r="L166" s="350">
        <f>(C166*0.1)+(E166*6)+(G166*1)+(H166*0.1)+(J166*6)</f>
        <v>176.60000000000002</v>
      </c>
      <c r="O166" s="366">
        <f>(B166+F166)/(B162+F162+B164+F164+B166+F166+B160+H160)</f>
        <v>6.1657032755298651E-2</v>
      </c>
      <c r="P166" s="363">
        <f>B166/(B166+B164+B162+H160)</f>
        <v>0</v>
      </c>
      <c r="Q166" s="347">
        <f>F166/(F166+F164+F162)</f>
        <v>0.17810760667903525</v>
      </c>
    </row>
    <row r="168" spans="1:20" x14ac:dyDescent="0.15">
      <c r="A168" s="348">
        <v>2021</v>
      </c>
      <c r="P168" s="344">
        <v>2021</v>
      </c>
      <c r="S168" s="348" t="s">
        <v>92</v>
      </c>
    </row>
    <row r="169" spans="1:20" x14ac:dyDescent="0.15">
      <c r="A169" s="349" t="s">
        <v>79</v>
      </c>
      <c r="B169" s="365" t="s">
        <v>89</v>
      </c>
      <c r="C169" s="365" t="s">
        <v>2</v>
      </c>
      <c r="D169" s="365" t="s">
        <v>3</v>
      </c>
      <c r="E169" s="365" t="s">
        <v>19</v>
      </c>
      <c r="F169" s="365" t="s">
        <v>6</v>
      </c>
      <c r="G169" s="365" t="s">
        <v>76</v>
      </c>
      <c r="H169" s="365" t="s">
        <v>10</v>
      </c>
      <c r="I169" s="365" t="s">
        <v>19</v>
      </c>
      <c r="J169" s="365" t="s">
        <v>77</v>
      </c>
      <c r="K169" s="365" t="s">
        <v>6</v>
      </c>
      <c r="L169" s="365" t="s">
        <v>14</v>
      </c>
      <c r="O169" s="365" t="s">
        <v>85</v>
      </c>
      <c r="P169" s="365" t="s">
        <v>86</v>
      </c>
      <c r="Q169" s="365" t="s">
        <v>87</v>
      </c>
      <c r="S169" s="346" t="s">
        <v>40</v>
      </c>
      <c r="T169" s="346" t="s">
        <v>41</v>
      </c>
    </row>
    <row r="170" spans="1:20" x14ac:dyDescent="0.15">
      <c r="A170" s="355" t="s">
        <v>44</v>
      </c>
      <c r="B170" s="361">
        <v>593</v>
      </c>
      <c r="C170" s="361">
        <v>402</v>
      </c>
      <c r="D170" s="366">
        <f>C170/B170</f>
        <v>0.67790893760539628</v>
      </c>
      <c r="E170" s="361">
        <v>4526</v>
      </c>
      <c r="F170" s="361">
        <v>39</v>
      </c>
      <c r="G170" s="361">
        <v>7</v>
      </c>
      <c r="H170" s="361">
        <v>47</v>
      </c>
      <c r="I170" s="361">
        <v>127</v>
      </c>
      <c r="J170" s="361">
        <f>I170/H170</f>
        <v>2.7021276595744679</v>
      </c>
      <c r="K170" s="361">
        <v>3</v>
      </c>
      <c r="L170" s="350">
        <f>((E170*0.05)+(F170*4)+(G170*-1)+(I170*0.1)+(K170*6))</f>
        <v>406</v>
      </c>
      <c r="O170" s="366">
        <f>(B170+H170)/(B172+F172+B174+F174+B176+F176+B170+H170)</f>
        <v>0.39555006180469715</v>
      </c>
      <c r="P170" s="347">
        <f>B170/(B170+F172+F174+F176)</f>
        <v>0.5103270223752151</v>
      </c>
      <c r="Q170" s="347">
        <f>H170/(H170+B172+B174+B176)</f>
        <v>0.10307017543859649</v>
      </c>
      <c r="S170" s="347">
        <f>(H170+B172+B174+B176)/(H170+B172+B174+B176+B170)</f>
        <v>0.43469971401334606</v>
      </c>
      <c r="T170" s="347">
        <f>B170/(B170+H170+B172+B174+B176)</f>
        <v>0.56530028598665394</v>
      </c>
    </row>
    <row r="171" spans="1:20" x14ac:dyDescent="0.15">
      <c r="A171" s="349" t="s">
        <v>80</v>
      </c>
      <c r="B171" s="365" t="s">
        <v>10</v>
      </c>
      <c r="C171" s="365" t="s">
        <v>19</v>
      </c>
      <c r="D171" s="365" t="s">
        <v>77</v>
      </c>
      <c r="E171" s="365" t="s">
        <v>6</v>
      </c>
      <c r="F171" s="365" t="s">
        <v>17</v>
      </c>
      <c r="G171" s="365" t="s">
        <v>18</v>
      </c>
      <c r="H171" s="365" t="s">
        <v>19</v>
      </c>
      <c r="I171" s="365" t="s">
        <v>78</v>
      </c>
      <c r="J171" s="365" t="s">
        <v>6</v>
      </c>
      <c r="K171" s="365" t="s">
        <v>14</v>
      </c>
      <c r="L171" s="365" t="s">
        <v>91</v>
      </c>
      <c r="O171" s="346" t="s">
        <v>85</v>
      </c>
      <c r="P171" s="346" t="s">
        <v>87</v>
      </c>
      <c r="Q171" s="346" t="s">
        <v>88</v>
      </c>
    </row>
    <row r="172" spans="1:20" x14ac:dyDescent="0.15">
      <c r="A172" s="355" t="s">
        <v>44</v>
      </c>
      <c r="B172" s="361">
        <v>401</v>
      </c>
      <c r="C172" s="361">
        <v>1715</v>
      </c>
      <c r="D172" s="367">
        <f>C172/B172</f>
        <v>4.2768079800498757</v>
      </c>
      <c r="E172" s="361">
        <v>10</v>
      </c>
      <c r="F172" s="361">
        <v>106</v>
      </c>
      <c r="G172" s="361">
        <v>89</v>
      </c>
      <c r="H172" s="361">
        <v>712</v>
      </c>
      <c r="I172" s="367">
        <f>H172/G172</f>
        <v>8</v>
      </c>
      <c r="J172" s="361">
        <v>8</v>
      </c>
      <c r="K172" s="350">
        <f>(C172*0.1)+(E172*6)+(H172*0.1)+(J172*6)</f>
        <v>350.7</v>
      </c>
      <c r="L172" s="350">
        <f>(C172*0.1)+(E172*6)+(G172*1)+(H172*0.1)+(J172*6)</f>
        <v>439.7</v>
      </c>
      <c r="O172" s="366">
        <f>(B172+F172)/(B172+F172+B174+F174+B176+F176+B170+H170)</f>
        <v>0.31334981458590855</v>
      </c>
      <c r="P172" s="347">
        <f>B172/(H170+B172+B174+B176)</f>
        <v>0.87938596491228072</v>
      </c>
      <c r="Q172" s="347">
        <f>F172/(F172+F174+F176)</f>
        <v>0.18629173989455183</v>
      </c>
    </row>
    <row r="173" spans="1:20" x14ac:dyDescent="0.15">
      <c r="A173" s="349" t="s">
        <v>81</v>
      </c>
      <c r="B173" s="365" t="s">
        <v>10</v>
      </c>
      <c r="C173" s="365" t="s">
        <v>19</v>
      </c>
      <c r="D173" s="365" t="s">
        <v>77</v>
      </c>
      <c r="E173" s="365" t="s">
        <v>6</v>
      </c>
      <c r="F173" s="365" t="s">
        <v>17</v>
      </c>
      <c r="G173" s="365" t="s">
        <v>18</v>
      </c>
      <c r="H173" s="365" t="s">
        <v>19</v>
      </c>
      <c r="I173" s="365" t="s">
        <v>78</v>
      </c>
      <c r="J173" s="365" t="s">
        <v>6</v>
      </c>
      <c r="K173" s="365" t="s">
        <v>14</v>
      </c>
      <c r="L173" s="365" t="s">
        <v>91</v>
      </c>
      <c r="O173" s="346" t="s">
        <v>85</v>
      </c>
      <c r="P173" s="346" t="s">
        <v>87</v>
      </c>
      <c r="Q173" s="346" t="s">
        <v>88</v>
      </c>
    </row>
    <row r="174" spans="1:20" x14ac:dyDescent="0.15">
      <c r="A174" s="355" t="s">
        <v>44</v>
      </c>
      <c r="B174" s="361">
        <v>8</v>
      </c>
      <c r="C174" s="361">
        <v>58</v>
      </c>
      <c r="D174" s="367">
        <f>C174/B174</f>
        <v>7.25</v>
      </c>
      <c r="E174" s="361">
        <v>0</v>
      </c>
      <c r="F174" s="361">
        <v>364</v>
      </c>
      <c r="G174" s="361">
        <v>240</v>
      </c>
      <c r="H174" s="361">
        <v>3086</v>
      </c>
      <c r="I174" s="367">
        <f>H174/G174</f>
        <v>12.858333333333333</v>
      </c>
      <c r="J174" s="361">
        <v>27</v>
      </c>
      <c r="K174" s="350">
        <f>(C174*0.1)+(E174*6)+(H174*0.1)+(J174*6)</f>
        <v>476.40000000000003</v>
      </c>
      <c r="L174" s="350">
        <f>(C174*0.1)+(E174*6)+(G174*1)+(H174*0.1)+(J174*6)</f>
        <v>716.40000000000009</v>
      </c>
      <c r="O174" s="366">
        <f>(B174+F174)/(B172+F172+B174+F174+B176+F176+B170+H170)</f>
        <v>0.22991347342398022</v>
      </c>
      <c r="P174" s="347">
        <f>B174/(B172+H170+B174+B176)</f>
        <v>1.7543859649122806E-2</v>
      </c>
      <c r="Q174" s="347">
        <f>F174/(F174+F172+F176)</f>
        <v>0.63971880492091393</v>
      </c>
    </row>
    <row r="175" spans="1:20" x14ac:dyDescent="0.15">
      <c r="A175" s="349" t="s">
        <v>82</v>
      </c>
      <c r="B175" s="365" t="s">
        <v>10</v>
      </c>
      <c r="C175" s="365" t="s">
        <v>19</v>
      </c>
      <c r="D175" s="365" t="s">
        <v>77</v>
      </c>
      <c r="E175" s="365" t="s">
        <v>6</v>
      </c>
      <c r="F175" s="365" t="s">
        <v>17</v>
      </c>
      <c r="G175" s="365" t="s">
        <v>18</v>
      </c>
      <c r="H175" s="365" t="s">
        <v>19</v>
      </c>
      <c r="I175" s="365" t="s">
        <v>78</v>
      </c>
      <c r="J175" s="365" t="s">
        <v>6</v>
      </c>
      <c r="K175" s="365" t="s">
        <v>14</v>
      </c>
      <c r="L175" s="365" t="s">
        <v>91</v>
      </c>
      <c r="O175" s="346" t="s">
        <v>85</v>
      </c>
      <c r="P175" s="346" t="s">
        <v>87</v>
      </c>
      <c r="Q175" s="346" t="s">
        <v>88</v>
      </c>
    </row>
    <row r="176" spans="1:20" x14ac:dyDescent="0.15">
      <c r="A176" s="355" t="s">
        <v>44</v>
      </c>
      <c r="B176" s="361">
        <v>0</v>
      </c>
      <c r="C176" s="361">
        <v>0</v>
      </c>
      <c r="D176" s="361" t="e">
        <f>C176/B176</f>
        <v>#DIV/0!</v>
      </c>
      <c r="E176" s="361">
        <v>0</v>
      </c>
      <c r="F176" s="361">
        <v>99</v>
      </c>
      <c r="G176" s="361">
        <v>72</v>
      </c>
      <c r="H176" s="361">
        <v>732</v>
      </c>
      <c r="I176" s="367">
        <f>H176/G176</f>
        <v>10.166666666666666</v>
      </c>
      <c r="J176" s="361">
        <v>4</v>
      </c>
      <c r="K176" s="350">
        <f>(C176*0.1)+(E176*6)+(H176*0.1)+(J176*6)</f>
        <v>97.2</v>
      </c>
      <c r="L176" s="350">
        <f>(C176*0.1)+(E176*6)+(G176*1)+(H176*0.1)+(J176*6)</f>
        <v>169.2</v>
      </c>
      <c r="O176" s="366">
        <f>(B176+F176)/(B172+F172+B174+F174+B176+F176+B170+H170)</f>
        <v>6.1186650185414089E-2</v>
      </c>
      <c r="P176" s="363">
        <f>B176/(B176+B174+B172+H170)</f>
        <v>0</v>
      </c>
      <c r="Q176" s="347">
        <f>F176/(F176+F174+F172)</f>
        <v>0.17398945518453426</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J59:M59"/>
    <mergeCell ref="R59:U59"/>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A121:G121"/>
    <mergeCell ref="J121:N121"/>
    <mergeCell ref="R121:V121"/>
    <mergeCell ref="C83:I83"/>
    <mergeCell ref="L83:P83"/>
    <mergeCell ref="R83:T83"/>
    <mergeCell ref="V83:W83"/>
    <mergeCell ref="A91:G91"/>
    <mergeCell ref="H91:M91"/>
    <mergeCell ref="R91:T91"/>
    <mergeCell ref="V91:W91"/>
    <mergeCell ref="A101:G101"/>
    <mergeCell ref="J101:N101"/>
    <mergeCell ref="R101:T101"/>
    <mergeCell ref="V101:W101"/>
    <mergeCell ref="A112:G112"/>
    <mergeCell ref="J112:N112"/>
    <mergeCell ref="R112:T112"/>
    <mergeCell ref="V112:W112"/>
    <mergeCell ref="H143:J143"/>
    <mergeCell ref="M143:O143"/>
    <mergeCell ref="H144:J144"/>
    <mergeCell ref="H145:J145"/>
    <mergeCell ref="H146:J146"/>
    <mergeCell ref="J127:M127"/>
    <mergeCell ref="R127:U127"/>
    <mergeCell ref="J128:M128"/>
    <mergeCell ref="R128:U128"/>
    <mergeCell ref="J129:M129"/>
    <mergeCell ref="R129:U129"/>
    <mergeCell ref="J130:M130"/>
    <mergeCell ref="R130:U130"/>
    <mergeCell ref="J124:M124"/>
    <mergeCell ref="R124:U124"/>
    <mergeCell ref="J125:M125"/>
    <mergeCell ref="R125:U125"/>
    <mergeCell ref="J126:M126"/>
    <mergeCell ref="R126:U126"/>
    <mergeCell ref="J122:M122"/>
    <mergeCell ref="A141:W141"/>
    <mergeCell ref="R122:U122"/>
    <mergeCell ref="J123:M123"/>
    <mergeCell ref="R123:U123"/>
  </mergeCells>
  <hyperlinks>
    <hyperlink ref="H6" location="ARI!A90" display="RSP Projections: Year 2" xr:uid="{7D6F6EF1-2796-414D-B456-6AD7B4FD0C56}"/>
    <hyperlink ref="H6:J6" location="ARI!A110" display="RSP Projections: Year 2" xr:uid="{BAD119D7-5C21-49A1-80F6-703D9FBBE399}"/>
    <hyperlink ref="M5:O5" location="ARI!AX11" display="Adjustable Projections: Year 1" xr:uid="{9CED1161-C207-4956-B3DF-122F864820FF}"/>
    <hyperlink ref="AJ5" location="ARI!C9" display="RSP Projections: Year 1" xr:uid="{9A056D39-01C1-4503-B564-1E59A94F1DF8}"/>
    <hyperlink ref="AJ6" location="ARI!A90" display="RSP Projections: Year 2" xr:uid="{575D96FC-963A-47E6-B2CA-44A6B9712F53}"/>
    <hyperlink ref="AJ6:AL6" location="ARI!A110" display="RSP Projections: Year 2" xr:uid="{7C533C6C-C524-4EA5-AFA4-13ACACEF25D5}"/>
    <hyperlink ref="AO5:AQ5" location="ARI!AX11" display="Adjustable Projections: Year 1" xr:uid="{65D694E9-2BE0-4A65-855A-6A3EDB471BA2}"/>
    <hyperlink ref="H5" location="ARI!C9" display="RSP Projections: Year 1" xr:uid="{9E4FF19D-07F5-4EF4-8CCB-B3CE2C400383}"/>
    <hyperlink ref="H76" location="ARI!A90" display="RSP Projections: Year 2" xr:uid="{77EB67B9-2F60-4BD8-BC24-BCA77AACA63A}"/>
    <hyperlink ref="H76:J76" location="ARI!A110" display="RSP Projections: Year 2" xr:uid="{C99ABC3D-DC68-4B59-BAF3-B4616D51BA1D}"/>
    <hyperlink ref="M75:O75" location="ARI!AX11" display="Adjustable Projections: Year 1" xr:uid="{D9D3CFA5-14CE-4E84-B070-0D50A9C3EFBE}"/>
    <hyperlink ref="H75" location="ARI!C9" display="RSP Projections: Year 1" xr:uid="{6694C654-9255-45F3-A29B-7AE7D2C88D47}"/>
    <hyperlink ref="M143:O143" location="ARI!AX11" display="Adjustable Projections: Year 1" xr:uid="{4A85EB12-4CB5-462B-8E5F-AE2719F03B6A}"/>
    <hyperlink ref="H144:J144" location="ARI!A110" display="RSP Projections: Year 2" xr:uid="{864621B2-9A1C-4BF9-BD8D-BF249C51CCDC}"/>
    <hyperlink ref="H144" location="ARI!A90" display="RSP Projections: Year 2" xr:uid="{18023341-0F71-4513-8963-A858E1796292}"/>
    <hyperlink ref="H143" location="ARI!C9" display="RSP Projections: Year 1" xr:uid="{6DFF6A8C-341C-4F87-95BC-9D869F8C8BC3}"/>
    <hyperlink ref="M6" location="ARI!A170" display="Past Run/Pass Performances" xr:uid="{F1F50797-8C67-41E8-9E0D-74E7324C90E6}"/>
    <hyperlink ref="M76" location="ARI!A170" display="Past Run/Pass Performances" xr:uid="{77A27730-684F-4163-950B-7068D439E96E}"/>
  </hyperlinks>
  <pageMargins left="0" right="0" top="0" bottom="0" header="0" footer="0"/>
  <pageSetup scale="54" orientation="landscape"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6651A-2881-4AE9-A41C-BA5E5E93601E}">
  <dimension ref="A1:AZ176"/>
  <sheetViews>
    <sheetView zoomScale="200" zoomScaleNormal="200" workbookViewId="0">
      <selection sqref="A1:Y193"/>
    </sheetView>
  </sheetViews>
  <sheetFormatPr defaultColWidth="5.88671875" defaultRowHeight="6.6" x14ac:dyDescent="0.15"/>
  <cols>
    <col min="1" max="1" width="10.88671875" style="314" customWidth="1"/>
    <col min="2" max="15" width="3.5546875" style="314" customWidth="1"/>
    <col min="16" max="17" width="5.88671875" style="314"/>
    <col min="18" max="18" width="12" style="314" customWidth="1"/>
    <col min="19" max="16384" width="5.88671875" style="314"/>
  </cols>
  <sheetData>
    <row r="1" spans="1:52" x14ac:dyDescent="0.15">
      <c r="A1" s="514" t="s">
        <v>107</v>
      </c>
      <c r="B1" s="514"/>
      <c r="C1" s="514"/>
      <c r="D1" s="514"/>
      <c r="E1" s="514"/>
      <c r="F1" s="514"/>
      <c r="G1" s="514"/>
      <c r="H1" s="514"/>
      <c r="I1" s="514"/>
      <c r="J1" s="514"/>
      <c r="K1" s="514"/>
      <c r="L1" s="514"/>
      <c r="M1" s="514"/>
      <c r="N1" s="514"/>
      <c r="O1" s="514"/>
      <c r="P1" s="514"/>
      <c r="Q1" s="514"/>
      <c r="R1" s="514"/>
      <c r="S1" s="514"/>
      <c r="T1" s="514"/>
      <c r="U1" s="514"/>
      <c r="V1" s="514"/>
      <c r="W1" s="514"/>
    </row>
    <row r="2" spans="1:52" x14ac:dyDescent="0.15">
      <c r="C2" s="315"/>
      <c r="D2" s="315"/>
      <c r="E2" s="315"/>
      <c r="F2" s="315"/>
      <c r="G2" s="315"/>
      <c r="H2" s="315"/>
      <c r="I2" s="315"/>
      <c r="J2" s="315"/>
      <c r="K2" s="315"/>
      <c r="L2" s="315"/>
      <c r="M2" s="315"/>
      <c r="N2" s="315"/>
    </row>
    <row r="3" spans="1:52" x14ac:dyDescent="0.15">
      <c r="A3" s="514" t="s">
        <v>55</v>
      </c>
      <c r="B3" s="514"/>
      <c r="C3" s="514"/>
      <c r="D3" s="514"/>
      <c r="E3" s="514"/>
      <c r="F3" s="514"/>
      <c r="G3" s="514"/>
      <c r="H3" s="514"/>
      <c r="I3" s="514"/>
      <c r="J3" s="514"/>
      <c r="K3" s="514"/>
      <c r="L3" s="514"/>
      <c r="M3" s="514"/>
      <c r="N3" s="514"/>
      <c r="O3" s="514"/>
      <c r="P3" s="514"/>
      <c r="Q3" s="514"/>
      <c r="R3" s="514"/>
      <c r="S3" s="514"/>
      <c r="T3" s="514"/>
      <c r="U3" s="514"/>
      <c r="V3" s="514"/>
      <c r="W3" s="514"/>
      <c r="AC3" s="514" t="s">
        <v>55</v>
      </c>
      <c r="AD3" s="514"/>
      <c r="AE3" s="514"/>
      <c r="AF3" s="514"/>
      <c r="AG3" s="514"/>
      <c r="AH3" s="514"/>
      <c r="AI3" s="514"/>
      <c r="AJ3" s="514"/>
      <c r="AK3" s="514"/>
      <c r="AL3" s="514"/>
      <c r="AM3" s="514"/>
      <c r="AN3" s="514"/>
      <c r="AO3" s="514"/>
      <c r="AP3" s="514"/>
      <c r="AQ3" s="514"/>
      <c r="AR3" s="514"/>
      <c r="AS3" s="514"/>
      <c r="AT3" s="514"/>
      <c r="AU3" s="514"/>
      <c r="AV3" s="514"/>
      <c r="AW3" s="514"/>
      <c r="AX3" s="514"/>
      <c r="AY3" s="514"/>
    </row>
    <row r="4" spans="1:52" x14ac:dyDescent="0.15">
      <c r="A4" s="315"/>
      <c r="B4" s="315"/>
      <c r="C4" s="315"/>
      <c r="D4" s="315"/>
      <c r="E4" s="315"/>
      <c r="F4" s="315"/>
      <c r="G4" s="315"/>
      <c r="H4" s="315"/>
      <c r="I4" s="315"/>
      <c r="J4" s="315"/>
      <c r="K4" s="315"/>
      <c r="L4" s="315"/>
      <c r="M4" s="315"/>
      <c r="N4" s="315"/>
      <c r="O4" s="315"/>
      <c r="P4" s="315"/>
      <c r="Q4" s="315"/>
      <c r="R4" s="315"/>
      <c r="S4" s="315"/>
      <c r="T4" s="315"/>
      <c r="U4" s="315"/>
      <c r="V4" s="315"/>
      <c r="W4" s="315"/>
      <c r="X4" s="315"/>
      <c r="Y4" s="315"/>
      <c r="Z4" s="315"/>
      <c r="AA4" s="315"/>
      <c r="AC4" s="315"/>
      <c r="AD4" s="315"/>
      <c r="AE4" s="315"/>
      <c r="AF4" s="315"/>
      <c r="AG4" s="315"/>
      <c r="AH4" s="315"/>
      <c r="AI4" s="315"/>
      <c r="AJ4" s="315"/>
      <c r="AK4" s="315"/>
      <c r="AL4" s="315"/>
      <c r="AM4" s="315"/>
      <c r="AN4" s="315"/>
      <c r="AO4" s="315"/>
      <c r="AP4" s="315"/>
      <c r="AQ4" s="315"/>
      <c r="AR4" s="315"/>
      <c r="AS4" s="315"/>
      <c r="AT4" s="315"/>
      <c r="AU4" s="315"/>
      <c r="AV4" s="315"/>
      <c r="AW4" s="315"/>
      <c r="AX4" s="315"/>
      <c r="AY4" s="315"/>
    </row>
    <row r="5" spans="1:52" x14ac:dyDescent="0.15">
      <c r="H5" s="515" t="s">
        <v>36</v>
      </c>
      <c r="I5" s="513"/>
      <c r="J5" s="513"/>
      <c r="M5" s="515" t="s">
        <v>37</v>
      </c>
      <c r="N5" s="515"/>
      <c r="O5" s="515"/>
      <c r="S5" s="316" t="s">
        <v>94</v>
      </c>
      <c r="AJ5" s="515" t="s">
        <v>36</v>
      </c>
      <c r="AK5" s="513"/>
      <c r="AL5" s="513"/>
      <c r="AO5" s="515" t="s">
        <v>37</v>
      </c>
      <c r="AP5" s="515"/>
      <c r="AQ5" s="515"/>
    </row>
    <row r="6" spans="1:52" x14ac:dyDescent="0.15">
      <c r="H6" s="515" t="s">
        <v>38</v>
      </c>
      <c r="I6" s="515"/>
      <c r="J6" s="515"/>
      <c r="M6" s="317" t="s">
        <v>75</v>
      </c>
      <c r="S6" s="318" t="s">
        <v>40</v>
      </c>
      <c r="T6" s="318" t="s">
        <v>41</v>
      </c>
      <c r="AJ6" s="515" t="s">
        <v>38</v>
      </c>
      <c r="AK6" s="515"/>
      <c r="AL6" s="515"/>
    </row>
    <row r="7" spans="1:52" x14ac:dyDescent="0.15">
      <c r="H7" s="515"/>
      <c r="I7" s="513"/>
      <c r="J7" s="513"/>
      <c r="S7" s="319">
        <f>(M17+C27+K38+K47)/(M17+C27+K38+C17)</f>
        <v>0.42315369261477048</v>
      </c>
      <c r="T7" s="319">
        <f>C17/(C17+M17+C27+K38+K47)</f>
        <v>0.57684630738522957</v>
      </c>
      <c r="AJ7" s="515"/>
      <c r="AK7" s="513"/>
      <c r="AL7" s="513"/>
    </row>
    <row r="10" spans="1:52" x14ac:dyDescent="0.15">
      <c r="A10" s="514" t="s">
        <v>36</v>
      </c>
      <c r="B10" s="514"/>
      <c r="C10" s="514"/>
      <c r="D10" s="514"/>
      <c r="E10" s="514"/>
      <c r="F10" s="514"/>
      <c r="G10" s="514"/>
      <c r="H10" s="514"/>
      <c r="I10" s="514"/>
      <c r="J10" s="514"/>
      <c r="K10" s="514"/>
      <c r="L10" s="514"/>
      <c r="M10" s="514"/>
      <c r="N10" s="514"/>
      <c r="O10" s="514"/>
      <c r="P10" s="514"/>
      <c r="Q10" s="514"/>
      <c r="R10" s="514"/>
      <c r="S10" s="514"/>
      <c r="T10" s="514"/>
      <c r="U10" s="514"/>
      <c r="V10" s="514"/>
      <c r="W10" s="514"/>
      <c r="AC10" s="514" t="s">
        <v>37</v>
      </c>
      <c r="AD10" s="514"/>
      <c r="AE10" s="514"/>
      <c r="AF10" s="514"/>
      <c r="AG10" s="514"/>
      <c r="AH10" s="514"/>
      <c r="AI10" s="514"/>
      <c r="AJ10" s="514"/>
      <c r="AK10" s="514"/>
      <c r="AL10" s="514"/>
      <c r="AM10" s="514"/>
      <c r="AN10" s="514"/>
      <c r="AO10" s="514"/>
      <c r="AP10" s="514"/>
      <c r="AQ10" s="514"/>
      <c r="AR10" s="514"/>
      <c r="AS10" s="514"/>
      <c r="AT10" s="514"/>
      <c r="AU10" s="514"/>
      <c r="AV10" s="514"/>
      <c r="AW10" s="514"/>
      <c r="AX10" s="514"/>
      <c r="AY10" s="514"/>
    </row>
    <row r="12" spans="1:52" x14ac:dyDescent="0.15">
      <c r="C12" s="514" t="s">
        <v>48</v>
      </c>
      <c r="D12" s="514"/>
      <c r="E12" s="514"/>
      <c r="F12" s="514"/>
      <c r="G12" s="514"/>
      <c r="H12" s="514"/>
      <c r="I12" s="514"/>
      <c r="L12" s="514" t="s">
        <v>49</v>
      </c>
      <c r="M12" s="516"/>
      <c r="N12" s="516"/>
      <c r="O12" s="516"/>
      <c r="P12" s="516"/>
      <c r="R12" s="514" t="s">
        <v>50</v>
      </c>
      <c r="S12" s="514"/>
      <c r="T12" s="514"/>
      <c r="V12" s="514" t="s">
        <v>51</v>
      </c>
      <c r="W12" s="514"/>
      <c r="AE12" s="514" t="s">
        <v>48</v>
      </c>
      <c r="AF12" s="514"/>
      <c r="AG12" s="514"/>
      <c r="AH12" s="514"/>
      <c r="AI12" s="514"/>
      <c r="AJ12" s="514"/>
      <c r="AK12" s="514"/>
      <c r="AN12" s="514" t="s">
        <v>49</v>
      </c>
      <c r="AO12" s="516"/>
      <c r="AP12" s="516"/>
      <c r="AQ12" s="516"/>
      <c r="AR12" s="516"/>
      <c r="AT12" s="514" t="s">
        <v>50</v>
      </c>
      <c r="AU12" s="514"/>
      <c r="AV12" s="514"/>
      <c r="AX12" s="514" t="s">
        <v>51</v>
      </c>
      <c r="AY12" s="514"/>
    </row>
    <row r="13" spans="1:52" x14ac:dyDescent="0.15">
      <c r="A13" s="320" t="s">
        <v>0</v>
      </c>
      <c r="B13" s="320" t="s">
        <v>66</v>
      </c>
      <c r="C13" s="320" t="s">
        <v>1</v>
      </c>
      <c r="D13" s="320" t="s">
        <v>2</v>
      </c>
      <c r="E13" s="320" t="s">
        <v>3</v>
      </c>
      <c r="F13" s="320" t="s">
        <v>4</v>
      </c>
      <c r="G13" s="320" t="s">
        <v>5</v>
      </c>
      <c r="H13" s="320" t="s">
        <v>6</v>
      </c>
      <c r="I13" s="320" t="s">
        <v>7</v>
      </c>
      <c r="J13" s="320" t="s">
        <v>8</v>
      </c>
      <c r="K13" s="320" t="s">
        <v>9</v>
      </c>
      <c r="M13" s="320" t="s">
        <v>10</v>
      </c>
      <c r="N13" s="320" t="s">
        <v>11</v>
      </c>
      <c r="O13" s="320" t="s">
        <v>12</v>
      </c>
      <c r="P13" s="320" t="s">
        <v>6</v>
      </c>
      <c r="Q13" s="320" t="s">
        <v>13</v>
      </c>
      <c r="R13" s="320"/>
      <c r="S13" s="320" t="s">
        <v>47</v>
      </c>
      <c r="T13" s="320" t="s">
        <v>45</v>
      </c>
      <c r="U13" s="320" t="s">
        <v>46</v>
      </c>
      <c r="V13" s="320"/>
      <c r="W13" s="320" t="s">
        <v>14</v>
      </c>
      <c r="X13" s="320" t="s">
        <v>63</v>
      </c>
      <c r="Y13" s="320"/>
      <c r="Z13" s="320"/>
      <c r="AC13" s="320" t="s">
        <v>0</v>
      </c>
      <c r="AD13" s="320" t="s">
        <v>66</v>
      </c>
      <c r="AE13" s="320" t="s">
        <v>1</v>
      </c>
      <c r="AF13" s="320" t="s">
        <v>2</v>
      </c>
      <c r="AG13" s="320" t="s">
        <v>3</v>
      </c>
      <c r="AH13" s="320" t="s">
        <v>4</v>
      </c>
      <c r="AI13" s="320" t="s">
        <v>5</v>
      </c>
      <c r="AJ13" s="320" t="s">
        <v>6</v>
      </c>
      <c r="AK13" s="320" t="s">
        <v>7</v>
      </c>
      <c r="AL13" s="320" t="s">
        <v>8</v>
      </c>
      <c r="AM13" s="320" t="s">
        <v>9</v>
      </c>
      <c r="AO13" s="320" t="s">
        <v>10</v>
      </c>
      <c r="AP13" s="320" t="s">
        <v>11</v>
      </c>
      <c r="AQ13" s="320" t="s">
        <v>12</v>
      </c>
      <c r="AR13" s="320" t="s">
        <v>6</v>
      </c>
      <c r="AS13" s="320" t="s">
        <v>13</v>
      </c>
      <c r="AT13" s="320"/>
      <c r="AU13" s="320" t="s">
        <v>47</v>
      </c>
      <c r="AV13" s="320" t="s">
        <v>45</v>
      </c>
      <c r="AW13" s="320" t="s">
        <v>46</v>
      </c>
      <c r="AX13" s="320"/>
      <c r="AY13" s="320" t="s">
        <v>14</v>
      </c>
      <c r="AZ13" s="320" t="s">
        <v>63</v>
      </c>
    </row>
    <row r="14" spans="1:52" x14ac:dyDescent="0.15">
      <c r="A14" s="321" t="s">
        <v>2490</v>
      </c>
      <c r="B14" s="322">
        <v>17</v>
      </c>
      <c r="C14" s="322">
        <v>578</v>
      </c>
      <c r="D14" s="322">
        <v>375</v>
      </c>
      <c r="E14" s="319">
        <f>D14/C14</f>
        <v>0.64878892733564009</v>
      </c>
      <c r="F14" s="322">
        <v>3821</v>
      </c>
      <c r="G14" s="323">
        <f>F14/C14</f>
        <v>6.6107266435986158</v>
      </c>
      <c r="H14" s="322">
        <v>21</v>
      </c>
      <c r="I14" s="319">
        <f>H14/C14</f>
        <v>3.6332179930795849E-2</v>
      </c>
      <c r="J14" s="322">
        <v>17</v>
      </c>
      <c r="K14" s="319">
        <f>J14/C14</f>
        <v>2.9411764705882353E-2</v>
      </c>
      <c r="M14" s="322">
        <v>48</v>
      </c>
      <c r="N14" s="322">
        <v>196</v>
      </c>
      <c r="O14" s="322">
        <f>N14/M14</f>
        <v>4.083333333333333</v>
      </c>
      <c r="P14" s="322">
        <v>3</v>
      </c>
      <c r="Q14" s="319">
        <f>P14/M14</f>
        <v>6.25E-2</v>
      </c>
      <c r="R14" s="324"/>
      <c r="S14" s="319">
        <f>(C14+M14)/($C$17+$M$17)</f>
        <v>1</v>
      </c>
      <c r="T14" s="319">
        <f>C14/($C$17)</f>
        <v>1</v>
      </c>
      <c r="U14" s="319">
        <f>M14/($M$17)</f>
        <v>1</v>
      </c>
      <c r="V14" s="325"/>
      <c r="W14" s="322">
        <f>(F14*0.05)+(H14*4)+(J14*-1)+(N14*0.1)+(P14*6)</f>
        <v>295.65000000000003</v>
      </c>
      <c r="X14" s="326">
        <f>((F14*0.05)+(H14*4)+(J14*-1)+(N14*0.1)+(P14*6))*0.4</f>
        <v>118.26000000000002</v>
      </c>
      <c r="Y14" s="324"/>
      <c r="Z14" s="324"/>
      <c r="AC14" s="321" t="s">
        <v>15</v>
      </c>
      <c r="AD14" s="321"/>
      <c r="AE14" s="322">
        <v>583</v>
      </c>
      <c r="AF14" s="322">
        <v>378</v>
      </c>
      <c r="AG14" s="319">
        <f>AF14/AE14</f>
        <v>0.64837049742710118</v>
      </c>
      <c r="AH14" s="322">
        <v>4072</v>
      </c>
      <c r="AI14" s="323">
        <f>AH14/AE14</f>
        <v>6.9845626072041167</v>
      </c>
      <c r="AJ14" s="322">
        <v>27</v>
      </c>
      <c r="AK14" s="319">
        <f>AJ14/AE14</f>
        <v>4.6312178387650088E-2</v>
      </c>
      <c r="AL14" s="322">
        <v>11</v>
      </c>
      <c r="AM14" s="319">
        <f>AL14/AE14</f>
        <v>1.8867924528301886E-2</v>
      </c>
      <c r="AO14" s="322">
        <v>100</v>
      </c>
      <c r="AP14" s="322">
        <v>590</v>
      </c>
      <c r="AQ14" s="322">
        <f>AP14/AO14</f>
        <v>5.9</v>
      </c>
      <c r="AR14" s="322">
        <v>5</v>
      </c>
      <c r="AS14" s="319">
        <f>AR14/AO14</f>
        <v>0.05</v>
      </c>
      <c r="AT14" s="324"/>
      <c r="AU14" s="319">
        <f>(AE14+AO14)/(AE17+AO17)</f>
        <v>1</v>
      </c>
      <c r="AV14" s="319">
        <f>AE14/(AO14+AE14)</f>
        <v>0.85358711566617862</v>
      </c>
      <c r="AW14" s="319">
        <f>AO14/(AE14+AO14)</f>
        <v>0.14641288433382138</v>
      </c>
      <c r="AX14" s="325"/>
      <c r="AY14" s="322">
        <f>((AH14*0.05)+(AJ14*4)+(AL14*-1)+(AP14*0.1)+(AR14*6))*0.55</f>
        <v>214.28000000000003</v>
      </c>
      <c r="AZ14" s="326">
        <f>((AH14*0.05)+(AJ14*4)+(AL14*-1)+(AP14*0.1)+(AR14*6))*0.4</f>
        <v>155.84000000000003</v>
      </c>
    </row>
    <row r="15" spans="1:52" x14ac:dyDescent="0.15">
      <c r="A15" s="321" t="s">
        <v>830</v>
      </c>
      <c r="B15" s="322"/>
      <c r="C15" s="322"/>
      <c r="D15" s="322"/>
      <c r="E15" s="319" t="e">
        <f>D15/C15</f>
        <v>#DIV/0!</v>
      </c>
      <c r="F15" s="322"/>
      <c r="G15" s="323" t="e">
        <f>F15/C15</f>
        <v>#DIV/0!</v>
      </c>
      <c r="H15" s="322"/>
      <c r="I15" s="319" t="e">
        <f>H15/C15</f>
        <v>#DIV/0!</v>
      </c>
      <c r="J15" s="322"/>
      <c r="K15" s="319" t="e">
        <f t="shared" ref="K15:K16" si="0">J15/C15</f>
        <v>#DIV/0!</v>
      </c>
      <c r="M15" s="322"/>
      <c r="N15" s="322"/>
      <c r="O15" s="322" t="e">
        <f>N15/M15</f>
        <v>#DIV/0!</v>
      </c>
      <c r="P15" s="322"/>
      <c r="Q15" s="319" t="e">
        <f t="shared" ref="Q15:Q16" si="1">P15/M15</f>
        <v>#DIV/0!</v>
      </c>
      <c r="R15" s="324"/>
      <c r="S15" s="319">
        <f t="shared" ref="S15:S16" si="2">(C15+M15)/($C$17+$M$17)</f>
        <v>0</v>
      </c>
      <c r="T15" s="319">
        <f t="shared" ref="T15:T16" si="3">C15/($C$17)</f>
        <v>0</v>
      </c>
      <c r="U15" s="319">
        <f t="shared" ref="U15:U16" si="4">M15/($M$17)</f>
        <v>0</v>
      </c>
      <c r="V15" s="325"/>
      <c r="W15" s="322">
        <f t="shared" ref="W15:W16" si="5">(F15*0.05)+(H15*4)+(J15*-1)+(N15*0.1)+(P15*6)</f>
        <v>0</v>
      </c>
      <c r="X15" s="326">
        <f t="shared" ref="X15:X16" si="6">((F15*0.05)+(H15*4)+(J15*-1)+(N15*0.1)+(P15*6))*0.4</f>
        <v>0</v>
      </c>
      <c r="Y15" s="324"/>
      <c r="Z15" s="324"/>
      <c r="AC15" s="321" t="s">
        <v>67</v>
      </c>
      <c r="AD15" s="321"/>
      <c r="AE15" s="322">
        <v>0</v>
      </c>
      <c r="AF15" s="322">
        <v>0</v>
      </c>
      <c r="AG15" s="319">
        <v>0</v>
      </c>
      <c r="AH15" s="322">
        <v>0</v>
      </c>
      <c r="AI15" s="323"/>
      <c r="AJ15" s="322">
        <v>0</v>
      </c>
      <c r="AK15" s="319" t="e">
        <f>AJ15/AE15</f>
        <v>#DIV/0!</v>
      </c>
      <c r="AL15" s="322">
        <v>0</v>
      </c>
      <c r="AM15" s="319" t="e">
        <f t="shared" ref="AM15:AM16" si="7">AL15/AE15</f>
        <v>#DIV/0!</v>
      </c>
      <c r="AO15" s="322">
        <v>0</v>
      </c>
      <c r="AP15" s="322">
        <v>0</v>
      </c>
      <c r="AQ15" s="322"/>
      <c r="AR15" s="322">
        <v>0</v>
      </c>
      <c r="AS15" s="319" t="e">
        <f t="shared" ref="AS15:AS16" si="8">AR15/AO15</f>
        <v>#DIV/0!</v>
      </c>
      <c r="AT15" s="324"/>
      <c r="AU15" s="319" t="e">
        <f>(AE15+AO15)/(AD18+AN18)</f>
        <v>#DIV/0!</v>
      </c>
      <c r="AV15" s="319" t="e">
        <f>AE15/(AO15+AE15)</f>
        <v>#DIV/0!</v>
      </c>
      <c r="AW15" s="319" t="e">
        <f>AO15/(AE15+AO15)</f>
        <v>#DIV/0!</v>
      </c>
      <c r="AX15" s="325"/>
      <c r="AY15" s="322"/>
      <c r="AZ15" s="326"/>
    </row>
    <row r="16" spans="1:52" x14ac:dyDescent="0.15">
      <c r="A16" s="321" t="s">
        <v>2202</v>
      </c>
      <c r="B16" s="322"/>
      <c r="C16" s="322"/>
      <c r="D16" s="322"/>
      <c r="E16" s="319" t="e">
        <f>D16/C16</f>
        <v>#DIV/0!</v>
      </c>
      <c r="F16" s="322"/>
      <c r="G16" s="323" t="e">
        <f>F16/C16</f>
        <v>#DIV/0!</v>
      </c>
      <c r="H16" s="322"/>
      <c r="I16" s="319" t="e">
        <f>H16/C16</f>
        <v>#DIV/0!</v>
      </c>
      <c r="J16" s="322"/>
      <c r="K16" s="319" t="e">
        <f t="shared" si="0"/>
        <v>#DIV/0!</v>
      </c>
      <c r="M16" s="322"/>
      <c r="N16" s="322"/>
      <c r="O16" s="322" t="e">
        <f>N16/M16</f>
        <v>#DIV/0!</v>
      </c>
      <c r="P16" s="322"/>
      <c r="Q16" s="319" t="e">
        <f t="shared" si="1"/>
        <v>#DIV/0!</v>
      </c>
      <c r="R16" s="324"/>
      <c r="S16" s="319">
        <f t="shared" si="2"/>
        <v>0</v>
      </c>
      <c r="T16" s="319">
        <f t="shared" si="3"/>
        <v>0</v>
      </c>
      <c r="U16" s="319">
        <f t="shared" si="4"/>
        <v>0</v>
      </c>
      <c r="V16" s="325"/>
      <c r="W16" s="322">
        <f t="shared" si="5"/>
        <v>0</v>
      </c>
      <c r="X16" s="326">
        <f t="shared" si="6"/>
        <v>0</v>
      </c>
      <c r="Y16" s="324"/>
      <c r="Z16" s="324"/>
      <c r="AC16" s="321" t="s">
        <v>68</v>
      </c>
      <c r="AD16" s="321"/>
      <c r="AE16" s="322"/>
      <c r="AF16" s="322"/>
      <c r="AG16" s="319" t="e">
        <f>AF16/AE16</f>
        <v>#DIV/0!</v>
      </c>
      <c r="AH16" s="322"/>
      <c r="AI16" s="323" t="e">
        <f>AH16/AE16</f>
        <v>#DIV/0!</v>
      </c>
      <c r="AJ16" s="322"/>
      <c r="AK16" s="319" t="e">
        <f>AJ16/AE16</f>
        <v>#DIV/0!</v>
      </c>
      <c r="AL16" s="322"/>
      <c r="AM16" s="319" t="e">
        <f t="shared" si="7"/>
        <v>#DIV/0!</v>
      </c>
      <c r="AO16" s="322"/>
      <c r="AP16" s="322"/>
      <c r="AQ16" s="322" t="e">
        <f>AP16/AO16</f>
        <v>#DIV/0!</v>
      </c>
      <c r="AR16" s="322"/>
      <c r="AS16" s="319" t="e">
        <f t="shared" si="8"/>
        <v>#DIV/0!</v>
      </c>
      <c r="AT16" s="324"/>
      <c r="AU16" s="319" t="e">
        <f>(AE16+AO16)/(AD20+AN20)</f>
        <v>#DIV/0!</v>
      </c>
      <c r="AV16" s="319" t="e">
        <f>AE16/(AO16+AE16)</f>
        <v>#DIV/0!</v>
      </c>
      <c r="AW16" s="319" t="e">
        <f>AO16/(AE16+AO16)</f>
        <v>#DIV/0!</v>
      </c>
      <c r="AX16" s="325"/>
      <c r="AY16" s="322">
        <f>((AH16*0.05)+(AJ16*4)+(AL16*-1)+(AP16*0.1)+(AR16*6))*0.55</f>
        <v>0</v>
      </c>
      <c r="AZ16" s="326">
        <f>((AH16*0.05)+(AJ16*4)+(AL16*-1)+(AP16*0.1)+(AR16*6))*0.4</f>
        <v>0</v>
      </c>
    </row>
    <row r="17" spans="1:52" x14ac:dyDescent="0.15">
      <c r="A17" s="320" t="s">
        <v>44</v>
      </c>
      <c r="B17" s="320"/>
      <c r="C17" s="320">
        <f>SUM(C14:C16)</f>
        <v>578</v>
      </c>
      <c r="D17" s="320">
        <f>SUM(D14:D16)</f>
        <v>375</v>
      </c>
      <c r="E17" s="320"/>
      <c r="F17" s="320">
        <f t="shared" ref="F17:J17" si="9">SUM(F14:F16)</f>
        <v>3821</v>
      </c>
      <c r="G17" s="320"/>
      <c r="H17" s="320">
        <f t="shared" si="9"/>
        <v>21</v>
      </c>
      <c r="I17" s="320"/>
      <c r="J17" s="320">
        <f t="shared" si="9"/>
        <v>17</v>
      </c>
      <c r="K17" s="320"/>
      <c r="L17" s="316"/>
      <c r="M17" s="320">
        <f>SUM(M14:M16)</f>
        <v>48</v>
      </c>
      <c r="N17" s="320">
        <f>SUM(N14:N16)</f>
        <v>196</v>
      </c>
      <c r="O17" s="320"/>
      <c r="P17" s="320">
        <f>SUM(P14:P16)</f>
        <v>3</v>
      </c>
      <c r="Q17" s="320"/>
      <c r="R17" s="320"/>
      <c r="S17" s="327">
        <f>S14+S15+S16</f>
        <v>1</v>
      </c>
      <c r="T17" s="328">
        <f>C17/(C17+M17)</f>
        <v>0.92332268370607029</v>
      </c>
      <c r="U17" s="328">
        <f>M17/(M17+C17)</f>
        <v>7.6677316293929709E-2</v>
      </c>
      <c r="V17" s="325"/>
      <c r="W17" s="324"/>
      <c r="X17" s="324"/>
      <c r="Y17" s="324"/>
      <c r="Z17" s="324"/>
      <c r="AC17" s="320" t="s">
        <v>44</v>
      </c>
      <c r="AD17" s="320"/>
      <c r="AE17" s="320">
        <f>SUM(AE14:AE16)</f>
        <v>583</v>
      </c>
      <c r="AF17" s="320">
        <f>SUM(AF14:AF16)</f>
        <v>378</v>
      </c>
      <c r="AG17" s="320"/>
      <c r="AH17" s="320">
        <f t="shared" ref="AH17" si="10">SUM(AH14:AH16)</f>
        <v>4072</v>
      </c>
      <c r="AI17" s="320"/>
      <c r="AJ17" s="320">
        <f t="shared" ref="AJ17" si="11">SUM(AJ14:AJ16)</f>
        <v>27</v>
      </c>
      <c r="AK17" s="320"/>
      <c r="AL17" s="320">
        <f t="shared" ref="AL17" si="12">SUM(AL14:AL16)</f>
        <v>11</v>
      </c>
      <c r="AM17" s="320"/>
      <c r="AN17" s="316"/>
      <c r="AO17" s="320">
        <f>SUM(AO14:AO16)</f>
        <v>100</v>
      </c>
      <c r="AP17" s="320">
        <f>SUM(AP14:AP16)</f>
        <v>590</v>
      </c>
      <c r="AQ17" s="320"/>
      <c r="AR17" s="320">
        <f>SUM(AR14:AR16)</f>
        <v>5</v>
      </c>
      <c r="AS17" s="320"/>
      <c r="AT17" s="320"/>
      <c r="AU17" s="327" t="e">
        <f>AU14+AU15+AU16</f>
        <v>#DIV/0!</v>
      </c>
      <c r="AV17" s="328">
        <f>AE17/(AE17+AO17)</f>
        <v>0.85358711566617862</v>
      </c>
      <c r="AW17" s="328">
        <f>AO17/(AO17+AE17)</f>
        <v>0.14641288433382138</v>
      </c>
      <c r="AX17" s="325"/>
      <c r="AY17" s="324"/>
      <c r="AZ17" s="324"/>
    </row>
    <row r="18" spans="1:52" x14ac:dyDescent="0.15">
      <c r="B18" s="324"/>
      <c r="C18" s="324"/>
      <c r="D18" s="329"/>
      <c r="E18" s="324"/>
      <c r="F18" s="330"/>
      <c r="G18" s="324"/>
      <c r="H18" s="331"/>
      <c r="I18" s="324"/>
      <c r="J18" s="331"/>
      <c r="K18" s="324"/>
      <c r="L18" s="324"/>
      <c r="M18" s="324"/>
      <c r="N18" s="324"/>
      <c r="O18" s="324"/>
      <c r="P18" s="324"/>
      <c r="Q18" s="324"/>
      <c r="R18" s="324"/>
      <c r="AD18" s="324"/>
      <c r="AE18" s="324"/>
      <c r="AF18" s="329"/>
      <c r="AG18" s="324"/>
      <c r="AH18" s="330"/>
      <c r="AI18" s="324"/>
      <c r="AJ18" s="331"/>
      <c r="AK18" s="324"/>
      <c r="AL18" s="331"/>
      <c r="AM18" s="324"/>
      <c r="AN18" s="324"/>
      <c r="AO18" s="324"/>
      <c r="AP18" s="324"/>
      <c r="AQ18" s="324"/>
      <c r="AR18" s="324"/>
      <c r="AS18" s="324"/>
      <c r="AT18" s="324"/>
    </row>
    <row r="19" spans="1:52" x14ac:dyDescent="0.15">
      <c r="B19" s="324"/>
      <c r="C19" s="324"/>
      <c r="D19" s="329"/>
      <c r="E19" s="324"/>
      <c r="F19" s="330"/>
      <c r="G19" s="324"/>
      <c r="H19" s="331"/>
      <c r="I19" s="324"/>
      <c r="J19" s="331"/>
      <c r="K19" s="324"/>
      <c r="L19" s="324"/>
      <c r="M19" s="324"/>
      <c r="N19" s="324"/>
      <c r="O19" s="324"/>
      <c r="P19" s="324"/>
      <c r="Q19" s="324"/>
      <c r="R19" s="324"/>
      <c r="AD19" s="324"/>
      <c r="AE19" s="324"/>
      <c r="AF19" s="329"/>
      <c r="AG19" s="324"/>
      <c r="AH19" s="330"/>
      <c r="AI19" s="324"/>
      <c r="AJ19" s="331"/>
      <c r="AK19" s="324"/>
      <c r="AL19" s="331"/>
      <c r="AM19" s="324"/>
      <c r="AN19" s="324"/>
      <c r="AO19" s="324"/>
      <c r="AP19" s="324"/>
      <c r="AQ19" s="324"/>
      <c r="AR19" s="324"/>
      <c r="AS19" s="324"/>
      <c r="AT19" s="324"/>
    </row>
    <row r="20" spans="1:52" x14ac:dyDescent="0.15">
      <c r="A20" s="514" t="s">
        <v>49</v>
      </c>
      <c r="B20" s="514"/>
      <c r="C20" s="514"/>
      <c r="D20" s="514"/>
      <c r="E20" s="514"/>
      <c r="F20" s="514"/>
      <c r="G20" s="514"/>
      <c r="H20" s="514" t="s">
        <v>52</v>
      </c>
      <c r="I20" s="516"/>
      <c r="J20" s="516"/>
      <c r="K20" s="516"/>
      <c r="L20" s="516"/>
      <c r="M20" s="516"/>
      <c r="N20" s="324"/>
      <c r="O20" s="324"/>
      <c r="R20" s="514" t="s">
        <v>50</v>
      </c>
      <c r="S20" s="514"/>
      <c r="T20" s="514"/>
      <c r="V20" s="514" t="s">
        <v>51</v>
      </c>
      <c r="W20" s="514"/>
      <c r="X20" s="315"/>
      <c r="Y20" s="315"/>
      <c r="Z20" s="315"/>
      <c r="AA20" s="315"/>
      <c r="AC20" s="514" t="s">
        <v>49</v>
      </c>
      <c r="AD20" s="514"/>
      <c r="AE20" s="514"/>
      <c r="AF20" s="514"/>
      <c r="AG20" s="514"/>
      <c r="AH20" s="514"/>
      <c r="AI20" s="514"/>
      <c r="AJ20" s="514" t="s">
        <v>52</v>
      </c>
      <c r="AK20" s="516"/>
      <c r="AL20" s="516"/>
      <c r="AM20" s="516"/>
      <c r="AN20" s="516"/>
      <c r="AO20" s="516"/>
      <c r="AP20" s="324"/>
      <c r="AQ20" s="324"/>
      <c r="AT20" s="514" t="s">
        <v>50</v>
      </c>
      <c r="AU20" s="514"/>
      <c r="AV20" s="514"/>
      <c r="AX20" s="514" t="s">
        <v>51</v>
      </c>
      <c r="AY20" s="514"/>
      <c r="AZ20" s="315"/>
    </row>
    <row r="21" spans="1:52" x14ac:dyDescent="0.15">
      <c r="A21" s="320" t="s">
        <v>16</v>
      </c>
      <c r="B21" s="320" t="s">
        <v>66</v>
      </c>
      <c r="C21" s="320" t="s">
        <v>1</v>
      </c>
      <c r="D21" s="320" t="s">
        <v>4</v>
      </c>
      <c r="E21" s="320" t="s">
        <v>5</v>
      </c>
      <c r="F21" s="320" t="s">
        <v>6</v>
      </c>
      <c r="G21" s="320" t="s">
        <v>7</v>
      </c>
      <c r="I21" s="320" t="s">
        <v>34</v>
      </c>
      <c r="J21" s="320" t="s">
        <v>17</v>
      </c>
      <c r="K21" s="320" t="s">
        <v>18</v>
      </c>
      <c r="L21" s="320" t="s">
        <v>19</v>
      </c>
      <c r="M21" s="320" t="s">
        <v>20</v>
      </c>
      <c r="N21" s="320" t="s">
        <v>6</v>
      </c>
      <c r="O21" s="320" t="s">
        <v>53</v>
      </c>
      <c r="R21" s="320" t="s">
        <v>16</v>
      </c>
      <c r="S21" s="320" t="s">
        <v>47</v>
      </c>
      <c r="T21" s="320" t="s">
        <v>45</v>
      </c>
      <c r="U21" s="320" t="s">
        <v>46</v>
      </c>
      <c r="W21" s="320" t="s">
        <v>14</v>
      </c>
      <c r="X21" s="320" t="s">
        <v>21</v>
      </c>
      <c r="Y21" s="320"/>
      <c r="Z21" s="320"/>
      <c r="AA21" s="320"/>
      <c r="AB21" s="320"/>
      <c r="AC21" s="320" t="s">
        <v>16</v>
      </c>
      <c r="AD21" s="320" t="s">
        <v>66</v>
      </c>
      <c r="AE21" s="320" t="s">
        <v>1</v>
      </c>
      <c r="AF21" s="320" t="s">
        <v>4</v>
      </c>
      <c r="AG21" s="320" t="s">
        <v>5</v>
      </c>
      <c r="AH21" s="320" t="s">
        <v>6</v>
      </c>
      <c r="AI21" s="320" t="s">
        <v>7</v>
      </c>
      <c r="AK21" s="320" t="s">
        <v>34</v>
      </c>
      <c r="AL21" s="320" t="s">
        <v>17</v>
      </c>
      <c r="AM21" s="320" t="s">
        <v>18</v>
      </c>
      <c r="AN21" s="320" t="s">
        <v>19</v>
      </c>
      <c r="AO21" s="320" t="s">
        <v>20</v>
      </c>
      <c r="AP21" s="320" t="s">
        <v>6</v>
      </c>
      <c r="AQ21" s="320" t="s">
        <v>53</v>
      </c>
      <c r="AU21" s="320" t="s">
        <v>47</v>
      </c>
      <c r="AV21" s="320" t="s">
        <v>45</v>
      </c>
      <c r="AW21" s="320" t="s">
        <v>46</v>
      </c>
      <c r="AY21" s="320" t="s">
        <v>14</v>
      </c>
      <c r="AZ21" s="320" t="s">
        <v>21</v>
      </c>
    </row>
    <row r="22" spans="1:52" x14ac:dyDescent="0.15">
      <c r="A22" s="321" t="s">
        <v>831</v>
      </c>
      <c r="B22" s="332">
        <v>16</v>
      </c>
      <c r="C22" s="322">
        <v>251</v>
      </c>
      <c r="D22" s="322">
        <v>1126</v>
      </c>
      <c r="E22" s="322">
        <f>D22/C22</f>
        <v>4.4860557768924298</v>
      </c>
      <c r="F22" s="322">
        <v>5</v>
      </c>
      <c r="G22" s="319">
        <f>F22/C22</f>
        <v>1.9920318725099601E-2</v>
      </c>
      <c r="I22" s="319">
        <f>K22/J22</f>
        <v>0.79452054794520544</v>
      </c>
      <c r="J22" s="322">
        <v>73</v>
      </c>
      <c r="K22" s="322">
        <v>58</v>
      </c>
      <c r="L22" s="322">
        <v>303</v>
      </c>
      <c r="M22" s="322">
        <f>L22/K22</f>
        <v>5.2241379310344831</v>
      </c>
      <c r="N22" s="322">
        <v>1</v>
      </c>
      <c r="O22" s="319">
        <f>N22/K22</f>
        <v>1.7241379310344827E-2</v>
      </c>
      <c r="R22" s="321" t="s">
        <v>540</v>
      </c>
      <c r="S22" s="319">
        <f>(C22+J22)/($C$27+$J$27+$M$17+$D$17+$K$38+$K$47)</f>
        <v>0.34468085106382979</v>
      </c>
      <c r="T22" s="319">
        <f>J22/($J$27+$E$38+$E$47)</f>
        <v>0.17761557177615572</v>
      </c>
      <c r="U22" s="319">
        <f>C22/($C$27+$M$17+$K$38+$K$47)</f>
        <v>0.59198113207547165</v>
      </c>
      <c r="W22" s="322">
        <f>(D22*0.1)+(F22*6)+(L22*0.1)+(N22*6)</f>
        <v>178.90000000000003</v>
      </c>
      <c r="X22" s="322">
        <f>(D22*0.1)+(F22*6)+(K22*1)+(L22*0.1)+(N22*6)</f>
        <v>236.90000000000003</v>
      </c>
      <c r="Y22" s="324"/>
      <c r="Z22" s="324"/>
      <c r="AA22" s="324"/>
      <c r="AB22" s="324"/>
      <c r="AC22" s="321" t="s">
        <v>69</v>
      </c>
      <c r="AD22" s="321"/>
      <c r="AE22" s="322">
        <v>200</v>
      </c>
      <c r="AF22" s="322">
        <v>1040</v>
      </c>
      <c r="AG22" s="322">
        <f>AF22/AE22</f>
        <v>5.2</v>
      </c>
      <c r="AH22" s="322">
        <v>7</v>
      </c>
      <c r="AI22" s="319">
        <f>AH22/AE22</f>
        <v>3.5000000000000003E-2</v>
      </c>
      <c r="AK22" s="319">
        <f>AM22/AL22</f>
        <v>0.8</v>
      </c>
      <c r="AL22" s="322">
        <v>70</v>
      </c>
      <c r="AM22" s="322">
        <v>56</v>
      </c>
      <c r="AN22" s="322">
        <v>364</v>
      </c>
      <c r="AO22" s="322">
        <f>AN22/AM22</f>
        <v>6.5</v>
      </c>
      <c r="AP22" s="322">
        <v>2</v>
      </c>
      <c r="AQ22" s="319">
        <f>AP22/AM22</f>
        <v>3.5714285714285712E-2</v>
      </c>
      <c r="AU22" s="319" t="e">
        <f>(#REF!+AL22)/(#REF!+AL25)</f>
        <v>#REF!</v>
      </c>
      <c r="AV22" s="319" t="e">
        <f>#REF!/(AL22+#REF!)</f>
        <v>#REF!</v>
      </c>
      <c r="AW22" s="319" t="e">
        <f>AL22/(#REF!+AL22)</f>
        <v>#REF!</v>
      </c>
      <c r="AY22" s="322" t="e">
        <f>(#REF!*0.1)+(AE22*6)+(AK22*0.1)+(AM22*6)</f>
        <v>#REF!</v>
      </c>
      <c r="AZ22" s="322" t="e">
        <f>(#REF!*0.1)+(AE22*6)+(AJ22*1)+(AK22*0.1)+(AM22*6)</f>
        <v>#REF!</v>
      </c>
    </row>
    <row r="23" spans="1:52" x14ac:dyDescent="0.15">
      <c r="A23" s="321" t="s">
        <v>832</v>
      </c>
      <c r="B23" s="332">
        <v>0</v>
      </c>
      <c r="C23" s="322">
        <v>0</v>
      </c>
      <c r="D23" s="322">
        <v>0</v>
      </c>
      <c r="E23" s="322" t="e">
        <f>D23/C23</f>
        <v>#DIV/0!</v>
      </c>
      <c r="F23" s="322">
        <v>0</v>
      </c>
      <c r="G23" s="319" t="e">
        <f>F23/C23</f>
        <v>#DIV/0!</v>
      </c>
      <c r="I23" s="319" t="e">
        <f t="shared" ref="I23:I26" si="13">K23/J23</f>
        <v>#DIV/0!</v>
      </c>
      <c r="J23" s="322">
        <v>0</v>
      </c>
      <c r="K23" s="322">
        <v>0</v>
      </c>
      <c r="L23" s="322">
        <v>0</v>
      </c>
      <c r="M23" s="322" t="e">
        <f>L23/K23</f>
        <v>#DIV/0!</v>
      </c>
      <c r="N23" s="322">
        <v>0</v>
      </c>
      <c r="O23" s="319" t="e">
        <f t="shared" ref="O23:O26" si="14">N23/K23</f>
        <v>#DIV/0!</v>
      </c>
      <c r="R23" s="321" t="s">
        <v>541</v>
      </c>
      <c r="S23" s="319">
        <f t="shared" ref="S23:S26" si="15">(C23+J23)/($C$27+$J$27+$M$17+$D$17+$K$38+$K$47)</f>
        <v>0</v>
      </c>
      <c r="T23" s="319">
        <f t="shared" ref="T23:T26" si="16">J23/($J$27+$E$38+$E$47)</f>
        <v>0</v>
      </c>
      <c r="U23" s="319">
        <f t="shared" ref="U23:U26" si="17">C23/($C$27+$M$17+$K$38+$K$47)</f>
        <v>0</v>
      </c>
      <c r="W23" s="322">
        <f t="shared" ref="W23:W26" si="18">(D23*0.1)+(F23*6)+(L23*0.1)+(N23*6)</f>
        <v>0</v>
      </c>
      <c r="X23" s="322">
        <f t="shared" ref="X23:X26" si="19">(D23*0.1)+(F23*6)+(K23*1)+(L23*0.1)+(N23*6)</f>
        <v>0</v>
      </c>
      <c r="Y23" s="324"/>
      <c r="Z23" s="324"/>
      <c r="AA23" s="324"/>
      <c r="AB23" s="324"/>
      <c r="AC23" s="321" t="s">
        <v>22</v>
      </c>
      <c r="AD23" s="321"/>
      <c r="AE23" s="322">
        <v>96</v>
      </c>
      <c r="AF23" s="322">
        <v>445</v>
      </c>
      <c r="AG23" s="322">
        <f>AF23/AE23</f>
        <v>4.635416666666667</v>
      </c>
      <c r="AH23" s="322">
        <v>6</v>
      </c>
      <c r="AI23" s="319">
        <f>AH23/AE23</f>
        <v>6.25E-2</v>
      </c>
      <c r="AK23" s="319">
        <f t="shared" ref="AK23:AK26" si="20">AM23/AL23</f>
        <v>0.58333333333333337</v>
      </c>
      <c r="AL23" s="322">
        <v>24</v>
      </c>
      <c r="AM23" s="322">
        <v>14</v>
      </c>
      <c r="AN23" s="322">
        <v>110</v>
      </c>
      <c r="AO23" s="322">
        <f>AN23/AM23</f>
        <v>7.8571428571428568</v>
      </c>
      <c r="AP23" s="322">
        <v>2</v>
      </c>
      <c r="AQ23" s="319">
        <f t="shared" ref="AQ23:AQ26" si="21">AP23/AM23</f>
        <v>0.14285714285714285</v>
      </c>
      <c r="AU23" s="319" t="e">
        <f>(#REF!+AL23)/(#REF!+AL26)</f>
        <v>#REF!</v>
      </c>
      <c r="AV23" s="319" t="e">
        <f>#REF!/(AL23+#REF!)</f>
        <v>#REF!</v>
      </c>
      <c r="AW23" s="319" t="e">
        <f>AL23/(#REF!+AL23)</f>
        <v>#REF!</v>
      </c>
      <c r="AY23" s="322" t="e">
        <f>(#REF!*0.1)+(AE23*6)+(AK23*0.1)+(AM23*6)</f>
        <v>#REF!</v>
      </c>
      <c r="AZ23" s="322" t="e">
        <f>(#REF!*0.1)+(AE23*6)+(AJ23*1)+(AK23*0.1)+(AM23*6)</f>
        <v>#REF!</v>
      </c>
    </row>
    <row r="24" spans="1:52" x14ac:dyDescent="0.15">
      <c r="A24" s="321" t="s">
        <v>2347</v>
      </c>
      <c r="B24" s="332">
        <v>17</v>
      </c>
      <c r="C24" s="322">
        <v>112</v>
      </c>
      <c r="D24" s="322">
        <v>321</v>
      </c>
      <c r="E24" s="322">
        <f>D24/C24</f>
        <v>2.8660714285714284</v>
      </c>
      <c r="F24" s="322">
        <v>2</v>
      </c>
      <c r="G24" s="319">
        <f>F24/C24</f>
        <v>1.7857142857142856E-2</v>
      </c>
      <c r="I24" s="319">
        <f t="shared" si="13"/>
        <v>0.69117647058823528</v>
      </c>
      <c r="J24" s="322">
        <v>68</v>
      </c>
      <c r="K24" s="322">
        <v>47</v>
      </c>
      <c r="L24" s="322">
        <v>240</v>
      </c>
      <c r="M24" s="322">
        <f>L24/K24</f>
        <v>5.1063829787234045</v>
      </c>
      <c r="N24" s="322">
        <v>1</v>
      </c>
      <c r="O24" s="319">
        <f t="shared" si="14"/>
        <v>2.1276595744680851E-2</v>
      </c>
      <c r="R24" s="321" t="s">
        <v>2349</v>
      </c>
      <c r="S24" s="319">
        <f t="shared" si="15"/>
        <v>0.19148936170212766</v>
      </c>
      <c r="T24" s="319">
        <f t="shared" si="16"/>
        <v>0.16545012165450121</v>
      </c>
      <c r="U24" s="319">
        <f t="shared" si="17"/>
        <v>0.26415094339622641</v>
      </c>
      <c r="W24" s="322">
        <f t="shared" si="18"/>
        <v>74.099999999999994</v>
      </c>
      <c r="X24" s="322">
        <f t="shared" si="19"/>
        <v>121.1</v>
      </c>
      <c r="Y24" s="324"/>
      <c r="Z24" s="324"/>
      <c r="AA24" s="324"/>
      <c r="AB24" s="324"/>
      <c r="AC24" s="321" t="s">
        <v>23</v>
      </c>
      <c r="AD24" s="321"/>
      <c r="AE24" s="322">
        <v>8</v>
      </c>
      <c r="AF24" s="322">
        <v>28</v>
      </c>
      <c r="AG24" s="322">
        <f>AF24/AE24</f>
        <v>3.5</v>
      </c>
      <c r="AH24" s="322">
        <v>0</v>
      </c>
      <c r="AI24" s="319">
        <f>AH24/AE24</f>
        <v>0</v>
      </c>
      <c r="AK24" s="319">
        <f t="shared" si="20"/>
        <v>0.5</v>
      </c>
      <c r="AL24" s="322">
        <v>4</v>
      </c>
      <c r="AM24" s="322">
        <v>2</v>
      </c>
      <c r="AN24" s="322">
        <v>17</v>
      </c>
      <c r="AO24" s="322">
        <f>AN24/AM24</f>
        <v>8.5</v>
      </c>
      <c r="AP24" s="322">
        <v>0</v>
      </c>
      <c r="AQ24" s="319">
        <f t="shared" si="21"/>
        <v>0</v>
      </c>
      <c r="AU24" s="319" t="e">
        <f>(#REF!+AL24)/(#REF!+AK30)</f>
        <v>#REF!</v>
      </c>
      <c r="AV24" s="319" t="e">
        <f>#REF!/(AL24+#REF!)</f>
        <v>#REF!</v>
      </c>
      <c r="AW24" s="319" t="e">
        <f>AL24/(#REF!+AL24)</f>
        <v>#REF!</v>
      </c>
      <c r="AY24" s="322" t="e">
        <f>(#REF!*0.1)+(AE24*6)+(AK24*0.1)+(AM24*6)</f>
        <v>#REF!</v>
      </c>
      <c r="AZ24" s="322" t="e">
        <f>(#REF!*0.1)+(AE24*6)+(AJ24*1)+(AK24*0.1)+(AM24*6)</f>
        <v>#REF!</v>
      </c>
    </row>
    <row r="25" spans="1:52" x14ac:dyDescent="0.15">
      <c r="A25" s="321" t="s">
        <v>2348</v>
      </c>
      <c r="B25" s="332">
        <v>0</v>
      </c>
      <c r="C25" s="322">
        <v>0</v>
      </c>
      <c r="D25" s="322">
        <v>0</v>
      </c>
      <c r="E25" s="322" t="e">
        <f>D25/C25</f>
        <v>#DIV/0!</v>
      </c>
      <c r="F25" s="322">
        <v>0</v>
      </c>
      <c r="G25" s="319" t="e">
        <f>F25/C25</f>
        <v>#DIV/0!</v>
      </c>
      <c r="I25" s="319" t="e">
        <f t="shared" si="13"/>
        <v>#DIV/0!</v>
      </c>
      <c r="J25" s="322">
        <v>0</v>
      </c>
      <c r="K25" s="322">
        <v>0</v>
      </c>
      <c r="L25" s="322">
        <v>0</v>
      </c>
      <c r="M25" s="322" t="e">
        <f>L25/K25</f>
        <v>#DIV/0!</v>
      </c>
      <c r="N25" s="322">
        <v>0</v>
      </c>
      <c r="O25" s="319" t="e">
        <f t="shared" si="14"/>
        <v>#DIV/0!</v>
      </c>
      <c r="R25" s="321" t="s">
        <v>2350</v>
      </c>
      <c r="S25" s="319">
        <f t="shared" si="15"/>
        <v>0</v>
      </c>
      <c r="T25" s="319">
        <f t="shared" si="16"/>
        <v>0</v>
      </c>
      <c r="U25" s="319">
        <f t="shared" si="17"/>
        <v>0</v>
      </c>
      <c r="W25" s="322">
        <f t="shared" si="18"/>
        <v>0</v>
      </c>
      <c r="X25" s="322">
        <f t="shared" si="19"/>
        <v>0</v>
      </c>
      <c r="Y25" s="324"/>
      <c r="Z25" s="324"/>
      <c r="AA25" s="324"/>
      <c r="AB25" s="324"/>
      <c r="AC25" s="321" t="s">
        <v>24</v>
      </c>
      <c r="AD25" s="321"/>
      <c r="AE25" s="322"/>
      <c r="AF25" s="322"/>
      <c r="AG25" s="322" t="e">
        <f>AF25/AE25</f>
        <v>#DIV/0!</v>
      </c>
      <c r="AH25" s="322">
        <v>0</v>
      </c>
      <c r="AI25" s="319" t="e">
        <f>AH25/AE25</f>
        <v>#DIV/0!</v>
      </c>
      <c r="AK25" s="319" t="e">
        <f t="shared" si="20"/>
        <v>#DIV/0!</v>
      </c>
      <c r="AL25" s="322"/>
      <c r="AM25" s="322"/>
      <c r="AN25" s="322"/>
      <c r="AO25" s="322" t="e">
        <f>AN25/AM25</f>
        <v>#DIV/0!</v>
      </c>
      <c r="AP25" s="322">
        <v>0</v>
      </c>
      <c r="AQ25" s="319" t="e">
        <f t="shared" si="21"/>
        <v>#DIV/0!</v>
      </c>
      <c r="AU25" s="319" t="e">
        <f>(#REF!+AL25)/(#REF!+AL31)</f>
        <v>#REF!</v>
      </c>
      <c r="AV25" s="319" t="e">
        <f>#REF!/(AL25+#REF!)</f>
        <v>#REF!</v>
      </c>
      <c r="AW25" s="319" t="e">
        <f>AL25/(#REF!+AL25)</f>
        <v>#REF!</v>
      </c>
      <c r="AY25" s="322" t="e">
        <f>(#REF!*0.1)+(AE25*6)+(AK25*0.1)+(AM25*6)</f>
        <v>#REF!</v>
      </c>
      <c r="AZ25" s="322" t="e">
        <f>(#REF!*0.1)+(AE25*6)+(AJ25*1)+(AK25*0.1)+(AM25*6)</f>
        <v>#REF!</v>
      </c>
    </row>
    <row r="26" spans="1:52" x14ac:dyDescent="0.15">
      <c r="A26" s="321" t="s">
        <v>2491</v>
      </c>
      <c r="B26" s="332">
        <v>0</v>
      </c>
      <c r="C26" s="322">
        <v>0</v>
      </c>
      <c r="D26" s="322">
        <v>0</v>
      </c>
      <c r="E26" s="322" t="e">
        <f>D26/C26</f>
        <v>#DIV/0!</v>
      </c>
      <c r="F26" s="322">
        <v>0</v>
      </c>
      <c r="G26" s="319" t="e">
        <f>F26/C26</f>
        <v>#DIV/0!</v>
      </c>
      <c r="I26" s="319" t="e">
        <f t="shared" si="13"/>
        <v>#DIV/0!</v>
      </c>
      <c r="J26" s="322">
        <v>0</v>
      </c>
      <c r="K26" s="322">
        <v>0</v>
      </c>
      <c r="L26" s="322">
        <v>0</v>
      </c>
      <c r="M26" s="322" t="e">
        <f>L26/K26</f>
        <v>#DIV/0!</v>
      </c>
      <c r="N26" s="322">
        <v>0</v>
      </c>
      <c r="O26" s="319" t="e">
        <f t="shared" si="14"/>
        <v>#DIV/0!</v>
      </c>
      <c r="R26" s="321" t="s">
        <v>2492</v>
      </c>
      <c r="S26" s="319">
        <f t="shared" si="15"/>
        <v>0</v>
      </c>
      <c r="T26" s="319">
        <f t="shared" si="16"/>
        <v>0</v>
      </c>
      <c r="U26" s="319">
        <f t="shared" si="17"/>
        <v>0</v>
      </c>
      <c r="W26" s="322">
        <f t="shared" si="18"/>
        <v>0</v>
      </c>
      <c r="X26" s="322">
        <f t="shared" si="19"/>
        <v>0</v>
      </c>
      <c r="Y26" s="324"/>
      <c r="Z26" s="324"/>
      <c r="AA26" s="324"/>
      <c r="AB26" s="324"/>
      <c r="AC26" s="321" t="s">
        <v>70</v>
      </c>
      <c r="AD26" s="321"/>
      <c r="AE26" s="322"/>
      <c r="AF26" s="322"/>
      <c r="AG26" s="322" t="e">
        <f>AF26/AE26</f>
        <v>#DIV/0!</v>
      </c>
      <c r="AH26" s="322"/>
      <c r="AI26" s="319" t="e">
        <f>AH26/AE26</f>
        <v>#DIV/0!</v>
      </c>
      <c r="AK26" s="319" t="e">
        <f t="shared" si="20"/>
        <v>#DIV/0!</v>
      </c>
      <c r="AL26" s="322"/>
      <c r="AM26" s="322"/>
      <c r="AN26" s="322"/>
      <c r="AO26" s="322"/>
      <c r="AP26" s="322">
        <f>(AF26*0.1)+(AH26*6)+(AM26*0.1)+(AO26*6)</f>
        <v>0</v>
      </c>
      <c r="AQ26" s="319" t="e">
        <f t="shared" si="21"/>
        <v>#DIV/0!</v>
      </c>
      <c r="AU26" s="319" t="e">
        <f>(#REF!+AL26)/(#REF!+AL32)</f>
        <v>#REF!</v>
      </c>
      <c r="AV26" s="319" t="e">
        <f>#REF!/(AL26+#REF!)</f>
        <v>#REF!</v>
      </c>
      <c r="AW26" s="319" t="e">
        <f>AL26/(#REF!+AL26)</f>
        <v>#REF!</v>
      </c>
      <c r="AY26" s="322" t="e">
        <f>(#REF!*0.1)+(AE26*6)+(AI26*1)+(AJ26*0.1)+(AL26*6)</f>
        <v>#REF!</v>
      </c>
      <c r="AZ26" s="322" t="e">
        <f>(#REF!*0.1)+(AE26*6)+(AJ26*1)+(AK26*0.1)+(AM26*6)</f>
        <v>#REF!</v>
      </c>
    </row>
    <row r="27" spans="1:52" x14ac:dyDescent="0.15">
      <c r="A27" s="320" t="s">
        <v>44</v>
      </c>
      <c r="B27" s="320"/>
      <c r="C27" s="320">
        <f>SUM(C22:C26)</f>
        <v>363</v>
      </c>
      <c r="D27" s="320">
        <f t="shared" ref="D27:F27" si="22">SUM(D22:D26)</f>
        <v>1447</v>
      </c>
      <c r="E27" s="320"/>
      <c r="F27" s="320">
        <f t="shared" si="22"/>
        <v>7</v>
      </c>
      <c r="G27" s="320"/>
      <c r="H27" s="320"/>
      <c r="I27" s="320"/>
      <c r="J27" s="320">
        <f>SUM(J22:J26)</f>
        <v>141</v>
      </c>
      <c r="K27" s="320">
        <f t="shared" ref="K27:N27" si="23">SUM(K22:K26)</f>
        <v>105</v>
      </c>
      <c r="L27" s="320">
        <f t="shared" si="23"/>
        <v>543</v>
      </c>
      <c r="M27" s="320"/>
      <c r="N27" s="320">
        <f t="shared" si="23"/>
        <v>2</v>
      </c>
      <c r="O27" s="320"/>
      <c r="AC27" s="320" t="s">
        <v>44</v>
      </c>
      <c r="AD27" s="320"/>
      <c r="AE27" s="320">
        <f>SUM(AE22:AE26)</f>
        <v>304</v>
      </c>
      <c r="AF27" s="320">
        <f t="shared" ref="AF27" si="24">SUM(AF22:AF26)</f>
        <v>1513</v>
      </c>
      <c r="AG27" s="320"/>
      <c r="AH27" s="320">
        <f t="shared" ref="AH27" si="25">SUM(AH22:AH26)</f>
        <v>13</v>
      </c>
      <c r="AI27" s="320"/>
      <c r="AJ27" s="320"/>
      <c r="AK27" s="320"/>
      <c r="AL27" s="320">
        <f>SUM(AL22:AL26)</f>
        <v>98</v>
      </c>
      <c r="AM27" s="320">
        <f t="shared" ref="AM27:AN27" si="26">SUM(AM22:AM26)</f>
        <v>72</v>
      </c>
      <c r="AN27" s="320">
        <f t="shared" si="26"/>
        <v>491</v>
      </c>
      <c r="AO27" s="320"/>
      <c r="AP27" s="320">
        <f t="shared" ref="AP27" si="27">SUM(AP22:AP26)</f>
        <v>4</v>
      </c>
      <c r="AQ27" s="320"/>
    </row>
    <row r="28" spans="1:52" x14ac:dyDescent="0.15">
      <c r="A28" s="320"/>
      <c r="B28" s="324"/>
      <c r="C28" s="324"/>
      <c r="D28" s="324"/>
      <c r="E28" s="324"/>
      <c r="F28" s="324"/>
      <c r="G28" s="324"/>
      <c r="H28" s="320"/>
      <c r="I28" s="324"/>
      <c r="J28" s="324"/>
      <c r="K28" s="324"/>
      <c r="L28" s="324"/>
      <c r="M28" s="324"/>
      <c r="N28" s="324"/>
      <c r="AC28" s="320"/>
      <c r="AD28" s="324"/>
      <c r="AE28" s="324"/>
      <c r="AF28" s="324"/>
      <c r="AG28" s="324"/>
      <c r="AH28" s="324"/>
      <c r="AI28" s="324"/>
      <c r="AJ28" s="320"/>
      <c r="AK28" s="324"/>
      <c r="AL28" s="324"/>
      <c r="AM28" s="324"/>
      <c r="AN28" s="324"/>
      <c r="AO28" s="324"/>
      <c r="AP28" s="324"/>
    </row>
    <row r="29" spans="1:52" x14ac:dyDescent="0.15">
      <c r="B29" s="324"/>
      <c r="C29" s="324"/>
      <c r="D29" s="324"/>
      <c r="E29" s="324"/>
      <c r="F29" s="324"/>
      <c r="G29" s="324"/>
      <c r="H29" s="324"/>
      <c r="I29" s="324"/>
      <c r="J29" s="324"/>
      <c r="K29" s="324"/>
      <c r="L29" s="324"/>
      <c r="M29" s="324"/>
      <c r="AD29" s="324"/>
      <c r="AE29" s="324"/>
      <c r="AF29" s="324"/>
      <c r="AG29" s="324"/>
      <c r="AH29" s="324"/>
      <c r="AI29" s="324"/>
      <c r="AJ29" s="324"/>
      <c r="AK29" s="324"/>
      <c r="AL29" s="324"/>
      <c r="AM29" s="324"/>
      <c r="AN29" s="324"/>
      <c r="AO29" s="324"/>
    </row>
    <row r="30" spans="1:52" x14ac:dyDescent="0.15">
      <c r="A30" s="514" t="s">
        <v>52</v>
      </c>
      <c r="B30" s="514"/>
      <c r="C30" s="514"/>
      <c r="D30" s="514"/>
      <c r="E30" s="514"/>
      <c r="F30" s="514"/>
      <c r="G30" s="514"/>
      <c r="H30" s="324"/>
      <c r="I30" s="324"/>
      <c r="J30" s="514" t="s">
        <v>49</v>
      </c>
      <c r="K30" s="514"/>
      <c r="L30" s="514"/>
      <c r="M30" s="514"/>
      <c r="N30" s="514"/>
      <c r="R30" s="514" t="s">
        <v>50</v>
      </c>
      <c r="S30" s="514"/>
      <c r="T30" s="514"/>
      <c r="V30" s="514" t="s">
        <v>51</v>
      </c>
      <c r="W30" s="513"/>
      <c r="AC30" s="514" t="s">
        <v>52</v>
      </c>
      <c r="AD30" s="514"/>
      <c r="AE30" s="514"/>
      <c r="AF30" s="514"/>
      <c r="AG30" s="514"/>
      <c r="AH30" s="514"/>
      <c r="AI30" s="514"/>
      <c r="AJ30" s="324"/>
      <c r="AK30" s="324"/>
      <c r="AL30" s="514" t="s">
        <v>49</v>
      </c>
      <c r="AM30" s="514"/>
      <c r="AN30" s="514"/>
      <c r="AO30" s="514"/>
      <c r="AP30" s="514"/>
      <c r="AT30" s="514" t="s">
        <v>50</v>
      </c>
      <c r="AU30" s="514"/>
      <c r="AV30" s="514"/>
      <c r="AX30" s="514" t="s">
        <v>51</v>
      </c>
      <c r="AY30" s="513"/>
    </row>
    <row r="31" spans="1:52" x14ac:dyDescent="0.15">
      <c r="A31" s="320" t="s">
        <v>25</v>
      </c>
      <c r="B31" s="320" t="s">
        <v>66</v>
      </c>
      <c r="C31" s="320" t="s">
        <v>34</v>
      </c>
      <c r="D31" s="320" t="s">
        <v>17</v>
      </c>
      <c r="E31" s="320" t="s">
        <v>18</v>
      </c>
      <c r="F31" s="320" t="s">
        <v>19</v>
      </c>
      <c r="G31" s="320" t="s">
        <v>20</v>
      </c>
      <c r="H31" s="320" t="s">
        <v>6</v>
      </c>
      <c r="I31" s="320" t="s">
        <v>53</v>
      </c>
      <c r="K31" s="320" t="s">
        <v>10</v>
      </c>
      <c r="L31" s="320" t="s">
        <v>11</v>
      </c>
      <c r="M31" s="320" t="s">
        <v>12</v>
      </c>
      <c r="N31" s="320" t="s">
        <v>26</v>
      </c>
      <c r="O31" s="320" t="s">
        <v>7</v>
      </c>
      <c r="R31" s="320" t="s">
        <v>25</v>
      </c>
      <c r="S31" s="320" t="s">
        <v>47</v>
      </c>
      <c r="T31" s="320" t="s">
        <v>45</v>
      </c>
      <c r="U31" s="320" t="s">
        <v>46</v>
      </c>
      <c r="W31" s="320" t="s">
        <v>14</v>
      </c>
      <c r="X31" s="320" t="s">
        <v>21</v>
      </c>
      <c r="Y31" s="320"/>
      <c r="Z31" s="320"/>
      <c r="AC31" s="320" t="s">
        <v>25</v>
      </c>
      <c r="AD31" s="320" t="s">
        <v>66</v>
      </c>
      <c r="AE31" s="320" t="s">
        <v>34</v>
      </c>
      <c r="AF31" s="320" t="s">
        <v>17</v>
      </c>
      <c r="AG31" s="320" t="s">
        <v>18</v>
      </c>
      <c r="AH31" s="320" t="s">
        <v>19</v>
      </c>
      <c r="AI31" s="320" t="s">
        <v>20</v>
      </c>
      <c r="AJ31" s="320" t="s">
        <v>6</v>
      </c>
      <c r="AK31" s="320" t="s">
        <v>53</v>
      </c>
      <c r="AM31" s="320" t="s">
        <v>10</v>
      </c>
      <c r="AN31" s="320" t="s">
        <v>11</v>
      </c>
      <c r="AO31" s="320" t="s">
        <v>12</v>
      </c>
      <c r="AP31" s="320" t="s">
        <v>26</v>
      </c>
      <c r="AQ31" s="320" t="s">
        <v>7</v>
      </c>
      <c r="AU31" s="320" t="s">
        <v>47</v>
      </c>
      <c r="AV31" s="320" t="s">
        <v>45</v>
      </c>
      <c r="AW31" s="320" t="s">
        <v>46</v>
      </c>
      <c r="AY31" s="320" t="s">
        <v>14</v>
      </c>
      <c r="AZ31" s="320" t="s">
        <v>21</v>
      </c>
    </row>
    <row r="32" spans="1:52" x14ac:dyDescent="0.15">
      <c r="A32" s="321" t="s">
        <v>2204</v>
      </c>
      <c r="B32" s="322">
        <v>17</v>
      </c>
      <c r="C32" s="319">
        <f>E32/D32</f>
        <v>0.625</v>
      </c>
      <c r="D32" s="322">
        <v>80</v>
      </c>
      <c r="E32" s="322">
        <v>50</v>
      </c>
      <c r="F32" s="322">
        <v>614</v>
      </c>
      <c r="G32" s="322">
        <f t="shared" ref="G32:G37" si="28">F32/E32</f>
        <v>12.28</v>
      </c>
      <c r="H32" s="322">
        <v>4</v>
      </c>
      <c r="I32" s="319">
        <f>H32/E32</f>
        <v>0.08</v>
      </c>
      <c r="K32" s="322">
        <v>3</v>
      </c>
      <c r="L32" s="322">
        <v>20</v>
      </c>
      <c r="M32" s="333">
        <f t="shared" ref="M32:M37" si="29">L32/K32</f>
        <v>6.666666666666667</v>
      </c>
      <c r="N32" s="322">
        <v>0</v>
      </c>
      <c r="O32" s="319">
        <f>N32/K32</f>
        <v>0</v>
      </c>
      <c r="R32" s="321" t="s">
        <v>2205</v>
      </c>
      <c r="S32" s="334">
        <f>(D32+K32)/($C$27+$K$27+$M$17+$D$47+$K$47)</f>
        <v>0.13495934959349593</v>
      </c>
      <c r="T32" s="334">
        <f>D32/($D$17)</f>
        <v>0.21333333333333335</v>
      </c>
      <c r="U32" s="334">
        <f>K32/($M$17+$C$27+$K$38+$K$47)</f>
        <v>7.0754716981132077E-3</v>
      </c>
      <c r="W32" s="322">
        <f>(F32*0.1)+(H32*6)+(L32*0.1)+(N32*6)</f>
        <v>87.4</v>
      </c>
      <c r="X32" s="322">
        <f>(E32*1)+(F32*0.1)+(H32*6)+(L32*0.1)+(N32*6)</f>
        <v>137.4</v>
      </c>
      <c r="Y32" s="324"/>
      <c r="Z32" s="324"/>
      <c r="AC32" s="321" t="s">
        <v>71</v>
      </c>
      <c r="AD32" s="321"/>
      <c r="AE32" s="319">
        <f>AG32/AF32</f>
        <v>0.60747663551401865</v>
      </c>
      <c r="AF32" s="322">
        <v>107</v>
      </c>
      <c r="AG32" s="322">
        <v>65</v>
      </c>
      <c r="AH32" s="322">
        <v>710</v>
      </c>
      <c r="AI32" s="322">
        <f t="shared" ref="AI32:AI36" si="30">AH32/AG32</f>
        <v>10.923076923076923</v>
      </c>
      <c r="AJ32" s="322">
        <v>6</v>
      </c>
      <c r="AK32" s="319">
        <f>AJ32/AG32</f>
        <v>9.2307692307692313E-2</v>
      </c>
      <c r="AM32" s="322">
        <v>0</v>
      </c>
      <c r="AN32" s="322">
        <v>0</v>
      </c>
      <c r="AO32" s="333" t="e">
        <f t="shared" ref="AO32:AO37" si="31">AN32/AM32</f>
        <v>#DIV/0!</v>
      </c>
      <c r="AP32" s="322">
        <v>0</v>
      </c>
      <c r="AQ32" s="319" t="e">
        <f>AP32/AM32</f>
        <v>#DIV/0!</v>
      </c>
      <c r="AU32" s="334" t="e">
        <f>(#REF!+AJ32)/(#REF!+AJ35)</f>
        <v>#REF!</v>
      </c>
      <c r="AV32" s="334" t="e">
        <f>#REF!/(AJ32+#REF!)</f>
        <v>#REF!</v>
      </c>
      <c r="AW32" s="334" t="e">
        <f>AJ32/(#REF!+AJ32)</f>
        <v>#REF!</v>
      </c>
      <c r="AY32" s="322">
        <f>(AH32*0.1)+(AJ32*6)+(AN32*0.1)+(AP32*6)</f>
        <v>107</v>
      </c>
      <c r="AZ32" s="322">
        <f>(AG32*1)+(AH32*0.1)+(AJ32*6)+(AN32*0.1)+(AP32*6)</f>
        <v>172</v>
      </c>
    </row>
    <row r="33" spans="1:52" x14ac:dyDescent="0.15">
      <c r="A33" s="321" t="s">
        <v>834</v>
      </c>
      <c r="B33" s="322">
        <v>17</v>
      </c>
      <c r="C33" s="319">
        <f t="shared" ref="C33:C37" si="32">E33/D33</f>
        <v>0.56043956043956045</v>
      </c>
      <c r="D33" s="322">
        <v>91</v>
      </c>
      <c r="E33" s="322">
        <v>51</v>
      </c>
      <c r="F33" s="322">
        <v>668</v>
      </c>
      <c r="G33" s="322">
        <f t="shared" si="28"/>
        <v>13.098039215686274</v>
      </c>
      <c r="H33" s="322">
        <v>3</v>
      </c>
      <c r="I33" s="319">
        <f t="shared" ref="I33:I37" si="33">H33/E33</f>
        <v>5.8823529411764705E-2</v>
      </c>
      <c r="K33" s="322">
        <v>0</v>
      </c>
      <c r="L33" s="322">
        <v>0</v>
      </c>
      <c r="M33" s="333" t="e">
        <f t="shared" si="29"/>
        <v>#DIV/0!</v>
      </c>
      <c r="N33" s="322">
        <v>0</v>
      </c>
      <c r="O33" s="319" t="e">
        <f t="shared" ref="O33:O37" si="34">N33/K33</f>
        <v>#DIV/0!</v>
      </c>
      <c r="R33" s="321" t="s">
        <v>467</v>
      </c>
      <c r="S33" s="334">
        <f t="shared" ref="S33:S37" si="35">(D33+K33)/($C$27+$K$27+$M$17+$D$47+$K$47)</f>
        <v>0.14796747967479676</v>
      </c>
      <c r="T33" s="334">
        <f t="shared" ref="T33:T37" si="36">D33/($D$17)</f>
        <v>0.24266666666666667</v>
      </c>
      <c r="U33" s="334">
        <f t="shared" ref="U33:U37" si="37">K33/($M$17+$C$27+$K$38+$K$47)</f>
        <v>0</v>
      </c>
      <c r="W33" s="322">
        <f t="shared" ref="W33:W37" si="38">(F33*0.1)+(H33*6)+(L33*0.1)+(N33*6)</f>
        <v>84.8</v>
      </c>
      <c r="X33" s="322">
        <f t="shared" ref="X33:X37" si="39">(E33*1)+(F33*0.1)+(H33*6)+(L33*0.1)+(N33*6)</f>
        <v>135.80000000000001</v>
      </c>
      <c r="Y33" s="324"/>
      <c r="Z33" s="324"/>
      <c r="AC33" s="321" t="s">
        <v>27</v>
      </c>
      <c r="AD33" s="321"/>
      <c r="AE33" s="319">
        <f t="shared" ref="AE33:AE37" si="40">AG33/AF33</f>
        <v>0.6333333333333333</v>
      </c>
      <c r="AF33" s="322">
        <v>120</v>
      </c>
      <c r="AG33" s="322">
        <v>76</v>
      </c>
      <c r="AH33" s="322">
        <v>892</v>
      </c>
      <c r="AI33" s="322">
        <f t="shared" si="30"/>
        <v>11.736842105263158</v>
      </c>
      <c r="AJ33" s="322">
        <v>5</v>
      </c>
      <c r="AK33" s="319">
        <f t="shared" ref="AK33:AK37" si="41">AJ33/AG33</f>
        <v>6.5789473684210523E-2</v>
      </c>
      <c r="AM33" s="322">
        <v>12</v>
      </c>
      <c r="AN33" s="322">
        <v>108</v>
      </c>
      <c r="AO33" s="333">
        <f t="shared" si="31"/>
        <v>9</v>
      </c>
      <c r="AP33" s="322">
        <v>0</v>
      </c>
      <c r="AQ33" s="319">
        <f t="shared" ref="AQ33:AQ37" si="42">AP33/AM33</f>
        <v>0</v>
      </c>
      <c r="AU33" s="334" t="e">
        <f>(#REF!+AJ33)/(#REF!+AJ36)</f>
        <v>#REF!</v>
      </c>
      <c r="AV33" s="334" t="e">
        <f>#REF!/(AJ33+#REF!)</f>
        <v>#REF!</v>
      </c>
      <c r="AW33" s="334" t="e">
        <f>AJ33/(#REF!+AJ33)</f>
        <v>#REF!</v>
      </c>
      <c r="AY33" s="322">
        <f>(AH33*0.1)+(AJ33*6)+(AN33*0.1)+(AP33*6)</f>
        <v>130</v>
      </c>
      <c r="AZ33" s="322">
        <f>(AG33*1)+(AH33*0.1)+(AJ33*6)+(AN33*0.1)+(AP33*6)</f>
        <v>206</v>
      </c>
    </row>
    <row r="34" spans="1:52" x14ac:dyDescent="0.15">
      <c r="A34" s="321" t="s">
        <v>1665</v>
      </c>
      <c r="B34" s="322">
        <v>17</v>
      </c>
      <c r="C34" s="319">
        <f t="shared" si="32"/>
        <v>0.48979591836734693</v>
      </c>
      <c r="D34" s="322">
        <v>49</v>
      </c>
      <c r="E34" s="322">
        <v>24</v>
      </c>
      <c r="F34" s="322">
        <v>312</v>
      </c>
      <c r="G34" s="322">
        <f t="shared" si="28"/>
        <v>13</v>
      </c>
      <c r="H34" s="322">
        <v>1</v>
      </c>
      <c r="I34" s="319">
        <f t="shared" si="33"/>
        <v>4.1666666666666664E-2</v>
      </c>
      <c r="K34" s="322">
        <v>2</v>
      </c>
      <c r="L34" s="322">
        <v>7</v>
      </c>
      <c r="M34" s="333">
        <f t="shared" si="29"/>
        <v>3.5</v>
      </c>
      <c r="N34" s="322">
        <v>0</v>
      </c>
      <c r="O34" s="319">
        <f t="shared" si="34"/>
        <v>0</v>
      </c>
      <c r="R34" s="321" t="s">
        <v>542</v>
      </c>
      <c r="S34" s="334">
        <f t="shared" si="35"/>
        <v>8.2926829268292687E-2</v>
      </c>
      <c r="T34" s="334">
        <f t="shared" si="36"/>
        <v>0.13066666666666665</v>
      </c>
      <c r="U34" s="334">
        <f t="shared" si="37"/>
        <v>4.7169811320754715E-3</v>
      </c>
      <c r="W34" s="322">
        <f t="shared" si="38"/>
        <v>37.900000000000006</v>
      </c>
      <c r="X34" s="322">
        <f t="shared" si="39"/>
        <v>61.900000000000006</v>
      </c>
      <c r="Y34" s="324"/>
      <c r="Z34" s="324"/>
      <c r="AC34" s="321" t="s">
        <v>28</v>
      </c>
      <c r="AD34" s="321"/>
      <c r="AE34" s="319">
        <f t="shared" si="40"/>
        <v>0.55000000000000004</v>
      </c>
      <c r="AF34" s="322">
        <v>40</v>
      </c>
      <c r="AG34" s="322">
        <v>22</v>
      </c>
      <c r="AH34" s="322">
        <v>325</v>
      </c>
      <c r="AI34" s="322">
        <f t="shared" si="30"/>
        <v>14.772727272727273</v>
      </c>
      <c r="AJ34" s="322">
        <v>2</v>
      </c>
      <c r="AK34" s="319">
        <f t="shared" si="41"/>
        <v>9.0909090909090912E-2</v>
      </c>
      <c r="AM34" s="322">
        <v>5</v>
      </c>
      <c r="AN34" s="322">
        <v>20</v>
      </c>
      <c r="AO34" s="333">
        <f t="shared" si="31"/>
        <v>4</v>
      </c>
      <c r="AP34" s="322">
        <v>0</v>
      </c>
      <c r="AQ34" s="319">
        <f t="shared" si="42"/>
        <v>0</v>
      </c>
      <c r="AU34" s="334" t="e">
        <f>(#REF!+AJ34)/(#REF!+AJ37)</f>
        <v>#REF!</v>
      </c>
      <c r="AV34" s="334" t="e">
        <f>#REF!/(AJ34+#REF!)</f>
        <v>#REF!</v>
      </c>
      <c r="AW34" s="334" t="e">
        <f>AJ34/(#REF!+AJ34)</f>
        <v>#REF!</v>
      </c>
      <c r="AY34" s="322">
        <f>(AH34*0.1)+(AJ34*6)+(AN34*0.1)+(AP34*6)</f>
        <v>46.5</v>
      </c>
      <c r="AZ34" s="322">
        <f>(AG34*1)+(AH34*0.1)+(AJ34*6)+(AN34*0.1)+(AP34*6)</f>
        <v>68.5</v>
      </c>
    </row>
    <row r="35" spans="1:52" x14ac:dyDescent="0.15">
      <c r="A35" s="321" t="s">
        <v>2499</v>
      </c>
      <c r="B35" s="322">
        <v>6</v>
      </c>
      <c r="C35" s="319">
        <f t="shared" si="32"/>
        <v>0.66666666666666663</v>
      </c>
      <c r="D35" s="322">
        <v>27</v>
      </c>
      <c r="E35" s="322">
        <v>18</v>
      </c>
      <c r="F35" s="322">
        <v>230</v>
      </c>
      <c r="G35" s="322">
        <f t="shared" si="28"/>
        <v>12.777777777777779</v>
      </c>
      <c r="H35" s="322">
        <v>1</v>
      </c>
      <c r="I35" s="319">
        <f t="shared" si="33"/>
        <v>5.5555555555555552E-2</v>
      </c>
      <c r="K35" s="322">
        <v>0</v>
      </c>
      <c r="L35" s="322">
        <v>0</v>
      </c>
      <c r="M35" s="333" t="e">
        <f t="shared" si="29"/>
        <v>#DIV/0!</v>
      </c>
      <c r="N35" s="322">
        <v>0</v>
      </c>
      <c r="O35" s="319" t="e">
        <f t="shared" si="34"/>
        <v>#DIV/0!</v>
      </c>
      <c r="R35" s="321" t="s">
        <v>2500</v>
      </c>
      <c r="S35" s="334">
        <f t="shared" si="35"/>
        <v>4.3902439024390241E-2</v>
      </c>
      <c r="T35" s="334">
        <f t="shared" si="36"/>
        <v>7.1999999999999995E-2</v>
      </c>
      <c r="U35" s="334">
        <f t="shared" si="37"/>
        <v>0</v>
      </c>
      <c r="W35" s="322">
        <f t="shared" si="38"/>
        <v>29</v>
      </c>
      <c r="X35" s="322">
        <f t="shared" si="39"/>
        <v>47</v>
      </c>
      <c r="Y35" s="324"/>
      <c r="Z35" s="324"/>
      <c r="AC35" s="321" t="s">
        <v>29</v>
      </c>
      <c r="AD35" s="321"/>
      <c r="AE35" s="319">
        <f t="shared" si="40"/>
        <v>0.66206896551724137</v>
      </c>
      <c r="AF35" s="322">
        <v>145</v>
      </c>
      <c r="AG35" s="322">
        <v>96</v>
      </c>
      <c r="AH35" s="322">
        <v>1098</v>
      </c>
      <c r="AI35" s="322">
        <f t="shared" si="30"/>
        <v>11.4375</v>
      </c>
      <c r="AJ35" s="322">
        <v>7</v>
      </c>
      <c r="AK35" s="319">
        <f t="shared" si="41"/>
        <v>7.2916666666666671E-2</v>
      </c>
      <c r="AM35" s="322">
        <v>0</v>
      </c>
      <c r="AN35" s="322">
        <v>0</v>
      </c>
      <c r="AO35" s="333" t="e">
        <f t="shared" si="31"/>
        <v>#DIV/0!</v>
      </c>
      <c r="AP35" s="322">
        <v>0</v>
      </c>
      <c r="AQ35" s="319" t="e">
        <f t="shared" si="42"/>
        <v>#DIV/0!</v>
      </c>
      <c r="AU35" s="334" t="e">
        <f>(#REF!+AJ35)/(#REF!+AJ38)</f>
        <v>#REF!</v>
      </c>
      <c r="AV35" s="334" t="e">
        <f>#REF!/(AJ35+#REF!)</f>
        <v>#REF!</v>
      </c>
      <c r="AW35" s="334" t="e">
        <f>AJ35/(#REF!+AJ35)</f>
        <v>#REF!</v>
      </c>
      <c r="AY35" s="322">
        <f>(AH35*0.1)+(AJ35*6)+(AN35*0.1)+(AP35*6)</f>
        <v>151.80000000000001</v>
      </c>
      <c r="AZ35" s="322">
        <f>(AG35*1)+(AH35*0.1)+(AJ35*6)+(AN35*0.1)+(AP35*6)</f>
        <v>247.8</v>
      </c>
    </row>
    <row r="36" spans="1:52" x14ac:dyDescent="0.15">
      <c r="A36" s="321" t="s">
        <v>2494</v>
      </c>
      <c r="B36" s="322">
        <v>8</v>
      </c>
      <c r="C36" s="319">
        <f t="shared" si="32"/>
        <v>0.49090909090909091</v>
      </c>
      <c r="D36" s="322">
        <v>55</v>
      </c>
      <c r="E36" s="322">
        <v>27</v>
      </c>
      <c r="F36" s="322">
        <v>370</v>
      </c>
      <c r="G36" s="322">
        <f t="shared" si="28"/>
        <v>13.703703703703704</v>
      </c>
      <c r="H36" s="322">
        <v>2</v>
      </c>
      <c r="I36" s="319">
        <f t="shared" si="33"/>
        <v>7.407407407407407E-2</v>
      </c>
      <c r="K36" s="322">
        <v>8</v>
      </c>
      <c r="L36" s="322">
        <v>48</v>
      </c>
      <c r="M36" s="333">
        <f t="shared" si="29"/>
        <v>6</v>
      </c>
      <c r="N36" s="322">
        <v>1</v>
      </c>
      <c r="O36" s="319">
        <f t="shared" si="34"/>
        <v>0.125</v>
      </c>
      <c r="R36" s="321" t="s">
        <v>2495</v>
      </c>
      <c r="S36" s="334">
        <f t="shared" si="35"/>
        <v>0.1024390243902439</v>
      </c>
      <c r="T36" s="334">
        <f t="shared" si="36"/>
        <v>0.14666666666666667</v>
      </c>
      <c r="U36" s="334">
        <f t="shared" si="37"/>
        <v>1.8867924528301886E-2</v>
      </c>
      <c r="W36" s="322">
        <f t="shared" si="38"/>
        <v>59.8</v>
      </c>
      <c r="X36" s="322">
        <f t="shared" si="39"/>
        <v>86.8</v>
      </c>
      <c r="Y36" s="324"/>
      <c r="Z36" s="324"/>
      <c r="AC36" s="321" t="s">
        <v>30</v>
      </c>
      <c r="AD36" s="321"/>
      <c r="AE36" s="319">
        <f t="shared" si="40"/>
        <v>0.6</v>
      </c>
      <c r="AF36" s="322">
        <v>10</v>
      </c>
      <c r="AG36" s="322">
        <v>6</v>
      </c>
      <c r="AH36" s="322">
        <v>100</v>
      </c>
      <c r="AI36" s="322">
        <f t="shared" si="30"/>
        <v>16.666666666666668</v>
      </c>
      <c r="AJ36" s="322">
        <v>0</v>
      </c>
      <c r="AK36" s="319">
        <f t="shared" si="41"/>
        <v>0</v>
      </c>
      <c r="AM36" s="322">
        <v>0</v>
      </c>
      <c r="AN36" s="322">
        <v>0</v>
      </c>
      <c r="AO36" s="333" t="e">
        <f t="shared" si="31"/>
        <v>#DIV/0!</v>
      </c>
      <c r="AP36" s="322">
        <v>0</v>
      </c>
      <c r="AQ36" s="319" t="e">
        <f t="shared" si="42"/>
        <v>#DIV/0!</v>
      </c>
      <c r="AU36" s="334" t="e">
        <f>(#REF!+AJ36)/(#REF!+AI41)</f>
        <v>#REF!</v>
      </c>
      <c r="AV36" s="334" t="e">
        <f>#REF!/(AJ36+#REF!)</f>
        <v>#REF!</v>
      </c>
      <c r="AW36" s="334" t="e">
        <f>AJ36/(#REF!+AJ36)</f>
        <v>#REF!</v>
      </c>
      <c r="AY36" s="322">
        <f>(AH36*0.1)+(AJ36*6)+(AN36*0.1)+(AP36*6)</f>
        <v>10</v>
      </c>
      <c r="AZ36" s="322">
        <f>(AG36*1)+(AH36*0.1)+(AJ36*6)+(AN36*0.1)+(AP36*6)</f>
        <v>16</v>
      </c>
    </row>
    <row r="37" spans="1:52" x14ac:dyDescent="0.15">
      <c r="A37" s="321" t="s">
        <v>2206</v>
      </c>
      <c r="B37" s="322">
        <v>10</v>
      </c>
      <c r="C37" s="319">
        <f t="shared" si="32"/>
        <v>0.66666666666666663</v>
      </c>
      <c r="D37" s="322">
        <v>36</v>
      </c>
      <c r="E37" s="322">
        <v>24</v>
      </c>
      <c r="F37" s="322">
        <v>260</v>
      </c>
      <c r="G37" s="322">
        <f t="shared" si="28"/>
        <v>10.833333333333334</v>
      </c>
      <c r="H37" s="322">
        <v>1</v>
      </c>
      <c r="I37" s="319">
        <f t="shared" si="33"/>
        <v>4.1666666666666664E-2</v>
      </c>
      <c r="K37" s="322">
        <v>0</v>
      </c>
      <c r="L37" s="322">
        <v>0</v>
      </c>
      <c r="M37" s="333" t="e">
        <f t="shared" si="29"/>
        <v>#DIV/0!</v>
      </c>
      <c r="N37" s="322">
        <v>0</v>
      </c>
      <c r="O37" s="319" t="e">
        <f t="shared" si="34"/>
        <v>#DIV/0!</v>
      </c>
      <c r="R37" s="321" t="s">
        <v>2207</v>
      </c>
      <c r="S37" s="334">
        <f t="shared" si="35"/>
        <v>5.8536585365853662E-2</v>
      </c>
      <c r="T37" s="334">
        <f t="shared" si="36"/>
        <v>9.6000000000000002E-2</v>
      </c>
      <c r="U37" s="334">
        <f t="shared" si="37"/>
        <v>0</v>
      </c>
      <c r="W37" s="322">
        <f t="shared" si="38"/>
        <v>32</v>
      </c>
      <c r="X37" s="322">
        <f t="shared" si="39"/>
        <v>56</v>
      </c>
      <c r="Y37" s="324"/>
      <c r="Z37" s="324"/>
      <c r="AC37" s="321" t="s">
        <v>72</v>
      </c>
      <c r="AD37" s="321"/>
      <c r="AE37" s="319" t="e">
        <f t="shared" si="40"/>
        <v>#DIV/0!</v>
      </c>
      <c r="AF37" s="322"/>
      <c r="AG37" s="322"/>
      <c r="AH37" s="322"/>
      <c r="AI37" s="322"/>
      <c r="AJ37" s="322"/>
      <c r="AK37" s="319" t="e">
        <f t="shared" si="41"/>
        <v>#DIV/0!</v>
      </c>
      <c r="AM37" s="322"/>
      <c r="AN37" s="322"/>
      <c r="AO37" s="333" t="e">
        <f t="shared" si="31"/>
        <v>#DIV/0!</v>
      </c>
      <c r="AP37" s="322"/>
      <c r="AQ37" s="319" t="e">
        <f t="shared" si="42"/>
        <v>#DIV/0!</v>
      </c>
      <c r="AU37" s="334" t="e">
        <f>(#REF!+AJ37)/(#REF!+AJ42)</f>
        <v>#REF!</v>
      </c>
      <c r="AV37" s="334" t="e">
        <f>#REF!/(AJ37+#REF!)</f>
        <v>#REF!</v>
      </c>
      <c r="AW37" s="334" t="e">
        <f>AJ37/(#REF!+AJ37)</f>
        <v>#REF!</v>
      </c>
      <c r="AY37" s="322"/>
      <c r="AZ37" s="322"/>
    </row>
    <row r="38" spans="1:52" x14ac:dyDescent="0.15">
      <c r="A38" s="320" t="s">
        <v>44</v>
      </c>
      <c r="B38" s="320"/>
      <c r="C38" s="316"/>
      <c r="D38" s="320">
        <f>SUM(D32:D37)</f>
        <v>338</v>
      </c>
      <c r="E38" s="320">
        <f t="shared" ref="E38:H38" si="43">SUM(E32:E37)</f>
        <v>194</v>
      </c>
      <c r="F38" s="320">
        <f t="shared" si="43"/>
        <v>2454</v>
      </c>
      <c r="G38" s="320"/>
      <c r="H38" s="320">
        <f t="shared" si="43"/>
        <v>12</v>
      </c>
      <c r="I38" s="320"/>
      <c r="J38" s="320"/>
      <c r="K38" s="320">
        <f>SUM(K32:K37)</f>
        <v>13</v>
      </c>
      <c r="L38" s="320">
        <f t="shared" ref="L38:N38" si="44">SUM(L32:L37)</f>
        <v>75</v>
      </c>
      <c r="M38" s="320"/>
      <c r="N38" s="320">
        <f t="shared" si="44"/>
        <v>1</v>
      </c>
      <c r="O38" s="320"/>
      <c r="AC38" s="320" t="s">
        <v>44</v>
      </c>
      <c r="AD38" s="320"/>
      <c r="AE38" s="316"/>
      <c r="AF38" s="320">
        <f>SUM(AF32:AF37)</f>
        <v>422</v>
      </c>
      <c r="AG38" s="320">
        <f t="shared" ref="AG38:AH38" si="45">SUM(AG32:AG37)</f>
        <v>265</v>
      </c>
      <c r="AH38" s="320">
        <f t="shared" si="45"/>
        <v>3125</v>
      </c>
      <c r="AI38" s="320"/>
      <c r="AJ38" s="320">
        <f t="shared" ref="AJ38" si="46">SUM(AJ32:AJ37)</f>
        <v>20</v>
      </c>
      <c r="AK38" s="320"/>
      <c r="AL38" s="320"/>
      <c r="AM38" s="320">
        <f>SUM(AM32:AM37)</f>
        <v>17</v>
      </c>
      <c r="AN38" s="320">
        <f t="shared" ref="AN38" si="47">SUM(AN32:AN37)</f>
        <v>128</v>
      </c>
      <c r="AO38" s="320"/>
      <c r="AP38" s="320">
        <f t="shared" ref="AP38" si="48">SUM(AP32:AP37)</f>
        <v>0</v>
      </c>
      <c r="AQ38" s="320"/>
    </row>
    <row r="39" spans="1:52" x14ac:dyDescent="0.15">
      <c r="A39" s="320"/>
      <c r="C39" s="324"/>
      <c r="D39" s="324"/>
      <c r="E39" s="324"/>
      <c r="F39" s="324"/>
      <c r="G39" s="324"/>
      <c r="H39" s="324"/>
      <c r="I39" s="324"/>
      <c r="J39" s="324"/>
      <c r="K39" s="324"/>
      <c r="L39" s="324"/>
      <c r="AC39" s="320"/>
      <c r="AE39" s="324"/>
      <c r="AF39" s="324"/>
      <c r="AG39" s="324"/>
      <c r="AH39" s="324"/>
      <c r="AI39" s="324"/>
      <c r="AJ39" s="324"/>
      <c r="AK39" s="324"/>
      <c r="AL39" s="324"/>
      <c r="AM39" s="324"/>
      <c r="AN39" s="324"/>
    </row>
    <row r="40" spans="1:52" x14ac:dyDescent="0.15">
      <c r="A40" s="320"/>
      <c r="C40" s="324"/>
      <c r="D40" s="324"/>
      <c r="E40" s="324"/>
      <c r="F40" s="324"/>
      <c r="G40" s="324"/>
      <c r="H40" s="324"/>
      <c r="I40" s="324"/>
      <c r="J40" s="324"/>
      <c r="K40" s="324"/>
      <c r="L40" s="324"/>
      <c r="AC40" s="320"/>
      <c r="AE40" s="324"/>
      <c r="AF40" s="324"/>
      <c r="AG40" s="324"/>
      <c r="AH40" s="324"/>
      <c r="AI40" s="324"/>
      <c r="AJ40" s="324"/>
      <c r="AK40" s="324"/>
      <c r="AL40" s="324"/>
      <c r="AM40" s="324"/>
      <c r="AN40" s="324"/>
    </row>
    <row r="41" spans="1:52" x14ac:dyDescent="0.15">
      <c r="A41" s="514" t="s">
        <v>52</v>
      </c>
      <c r="B41" s="514"/>
      <c r="C41" s="514"/>
      <c r="D41" s="514"/>
      <c r="E41" s="514"/>
      <c r="F41" s="514"/>
      <c r="G41" s="514"/>
      <c r="H41" s="324"/>
      <c r="I41" s="324"/>
      <c r="J41" s="514" t="s">
        <v>49</v>
      </c>
      <c r="K41" s="514"/>
      <c r="L41" s="514"/>
      <c r="M41" s="514"/>
      <c r="N41" s="514"/>
      <c r="R41" s="514" t="s">
        <v>50</v>
      </c>
      <c r="S41" s="514"/>
      <c r="T41" s="514"/>
      <c r="V41" s="514" t="s">
        <v>51</v>
      </c>
      <c r="W41" s="513"/>
      <c r="AC41" s="514" t="s">
        <v>52</v>
      </c>
      <c r="AD41" s="514"/>
      <c r="AE41" s="514"/>
      <c r="AF41" s="514"/>
      <c r="AG41" s="514"/>
      <c r="AH41" s="514"/>
      <c r="AI41" s="514"/>
      <c r="AJ41" s="324"/>
      <c r="AK41" s="324"/>
      <c r="AL41" s="514" t="s">
        <v>49</v>
      </c>
      <c r="AM41" s="514"/>
      <c r="AN41" s="514"/>
      <c r="AO41" s="514"/>
      <c r="AP41" s="514"/>
      <c r="AT41" s="514" t="s">
        <v>50</v>
      </c>
      <c r="AU41" s="514"/>
      <c r="AV41" s="514"/>
      <c r="AX41" s="514" t="s">
        <v>51</v>
      </c>
      <c r="AY41" s="513"/>
    </row>
    <row r="42" spans="1:52" x14ac:dyDescent="0.15">
      <c r="A42" s="320" t="s">
        <v>31</v>
      </c>
      <c r="B42" s="320" t="s">
        <v>66</v>
      </c>
      <c r="C42" s="320" t="s">
        <v>34</v>
      </c>
      <c r="D42" s="320" t="s">
        <v>17</v>
      </c>
      <c r="E42" s="320" t="s">
        <v>18</v>
      </c>
      <c r="F42" s="320" t="s">
        <v>19</v>
      </c>
      <c r="G42" s="320" t="s">
        <v>20</v>
      </c>
      <c r="H42" s="320" t="s">
        <v>6</v>
      </c>
      <c r="I42" s="320" t="s">
        <v>53</v>
      </c>
      <c r="K42" s="320" t="s">
        <v>10</v>
      </c>
      <c r="L42" s="320" t="s">
        <v>11</v>
      </c>
      <c r="M42" s="320" t="s">
        <v>12</v>
      </c>
      <c r="N42" s="320" t="s">
        <v>54</v>
      </c>
      <c r="O42" s="320" t="s">
        <v>7</v>
      </c>
      <c r="R42" s="320" t="s">
        <v>31</v>
      </c>
      <c r="S42" s="320" t="s">
        <v>47</v>
      </c>
      <c r="T42" s="320" t="s">
        <v>45</v>
      </c>
      <c r="U42" s="320" t="s">
        <v>46</v>
      </c>
      <c r="W42" s="320" t="s">
        <v>14</v>
      </c>
      <c r="X42" s="320" t="s">
        <v>21</v>
      </c>
      <c r="Y42" s="320"/>
      <c r="Z42" s="320"/>
      <c r="AC42" s="320" t="s">
        <v>31</v>
      </c>
      <c r="AD42" s="320" t="s">
        <v>66</v>
      </c>
      <c r="AE42" s="320" t="s">
        <v>34</v>
      </c>
      <c r="AF42" s="320" t="s">
        <v>17</v>
      </c>
      <c r="AG42" s="320" t="s">
        <v>18</v>
      </c>
      <c r="AH42" s="320" t="s">
        <v>19</v>
      </c>
      <c r="AI42" s="320" t="s">
        <v>20</v>
      </c>
      <c r="AJ42" s="320" t="s">
        <v>6</v>
      </c>
      <c r="AK42" s="320" t="s">
        <v>53</v>
      </c>
      <c r="AM42" s="320" t="s">
        <v>10</v>
      </c>
      <c r="AN42" s="320" t="s">
        <v>11</v>
      </c>
      <c r="AO42" s="320" t="s">
        <v>12</v>
      </c>
      <c r="AP42" s="320" t="s">
        <v>54</v>
      </c>
      <c r="AQ42" s="320" t="s">
        <v>7</v>
      </c>
      <c r="AU42" s="320" t="s">
        <v>47</v>
      </c>
      <c r="AV42" s="320" t="s">
        <v>45</v>
      </c>
      <c r="AW42" s="320" t="s">
        <v>46</v>
      </c>
      <c r="AY42" s="320" t="s">
        <v>14</v>
      </c>
      <c r="AZ42" s="320" t="s">
        <v>21</v>
      </c>
    </row>
    <row r="43" spans="1:52" x14ac:dyDescent="0.15">
      <c r="A43" s="321" t="s">
        <v>835</v>
      </c>
      <c r="B43" s="322">
        <v>3</v>
      </c>
      <c r="C43" s="319">
        <f>E43/D43</f>
        <v>0.5</v>
      </c>
      <c r="D43" s="322">
        <v>14</v>
      </c>
      <c r="E43" s="322">
        <v>7</v>
      </c>
      <c r="F43" s="322">
        <v>63</v>
      </c>
      <c r="G43" s="322">
        <f>F43/E43</f>
        <v>9</v>
      </c>
      <c r="H43" s="322">
        <v>0</v>
      </c>
      <c r="I43" s="319">
        <f>H43/E43</f>
        <v>0</v>
      </c>
      <c r="K43" s="322"/>
      <c r="L43" s="322"/>
      <c r="M43" s="322" t="e">
        <f>L43/K43</f>
        <v>#DIV/0!</v>
      </c>
      <c r="N43" s="322">
        <v>0</v>
      </c>
      <c r="O43" s="319" t="e">
        <f>N43/K43</f>
        <v>#DIV/0!</v>
      </c>
      <c r="R43" s="321" t="s">
        <v>188</v>
      </c>
      <c r="S43" s="334">
        <f>(D43+K43)/($D$47+$K$47+$D$38+$K$38+$J$27+$C$27+$M$17)</f>
        <v>1.3972055888223553E-2</v>
      </c>
      <c r="T43" s="334">
        <f>D43/($D$47+$D$38+$J$27)</f>
        <v>2.4221453287197232E-2</v>
      </c>
      <c r="U43" s="334">
        <f>K43/($K$47+$K$38+$C$27+$M$17)</f>
        <v>0</v>
      </c>
      <c r="W43" s="322">
        <f>(F43*0.1)+(H43*6)+(L43*0.1)+(N43*6)</f>
        <v>6.3000000000000007</v>
      </c>
      <c r="X43" s="322">
        <f>(E43*1)+(F43*0.1)+(H43*6)+(L43*0.1)+(N43*6)</f>
        <v>13.3</v>
      </c>
      <c r="Y43" s="324"/>
      <c r="Z43" s="324"/>
      <c r="AC43" s="321" t="s">
        <v>32</v>
      </c>
      <c r="AD43" s="321"/>
      <c r="AE43" s="319">
        <f>AG43/AF43</f>
        <v>0.5625</v>
      </c>
      <c r="AF43" s="322">
        <v>16</v>
      </c>
      <c r="AG43" s="322">
        <v>9</v>
      </c>
      <c r="AH43" s="322">
        <v>108</v>
      </c>
      <c r="AI43" s="322">
        <f>AH43/AG43</f>
        <v>12</v>
      </c>
      <c r="AJ43" s="322">
        <v>1</v>
      </c>
      <c r="AK43" s="319">
        <f>AJ43/AG43</f>
        <v>0.1111111111111111</v>
      </c>
      <c r="AM43" s="322">
        <v>0</v>
      </c>
      <c r="AN43" s="322">
        <v>0</v>
      </c>
      <c r="AO43" s="322">
        <v>0</v>
      </c>
      <c r="AP43" s="322">
        <v>0</v>
      </c>
      <c r="AQ43" s="319" t="e">
        <f>AP43/AM43</f>
        <v>#DIV/0!</v>
      </c>
      <c r="AU43" s="334" t="e">
        <f>(#REF!+AJ43)/(#REF!+AJ46)</f>
        <v>#REF!</v>
      </c>
      <c r="AV43" s="334" t="e">
        <f>#REF!/(AJ43+#REF!)</f>
        <v>#REF!</v>
      </c>
      <c r="AW43" s="334" t="e">
        <f>AJ43/(#REF!+AJ43)</f>
        <v>#REF!</v>
      </c>
      <c r="AY43" s="322">
        <f>(AH43*0.1)+(AJ43*6)+(AN43*0.1)+(AP43*6)</f>
        <v>16.8</v>
      </c>
      <c r="AZ43" s="322">
        <f>(AG43*1)+(AH43*0.1)+(AJ43*6)+(AN43*0.1)+(AP43*6)</f>
        <v>25.8</v>
      </c>
    </row>
    <row r="44" spans="1:52" x14ac:dyDescent="0.15">
      <c r="A44" s="321" t="s">
        <v>1402</v>
      </c>
      <c r="B44" s="322"/>
      <c r="C44" s="319">
        <f t="shared" ref="C44:C46" si="49">E44/D44</f>
        <v>0.70833333333333337</v>
      </c>
      <c r="D44" s="322">
        <v>24</v>
      </c>
      <c r="E44" s="322">
        <v>17</v>
      </c>
      <c r="F44" s="322">
        <v>200</v>
      </c>
      <c r="G44" s="322">
        <f>F44/E44</f>
        <v>11.764705882352942</v>
      </c>
      <c r="H44" s="322">
        <v>1</v>
      </c>
      <c r="I44" s="319">
        <f t="shared" ref="I44:I46" si="50">H44/E44</f>
        <v>5.8823529411764705E-2</v>
      </c>
      <c r="K44" s="322"/>
      <c r="L44" s="322"/>
      <c r="M44" s="322" t="e">
        <f t="shared" ref="M44:M46" si="51">L44/K44</f>
        <v>#DIV/0!</v>
      </c>
      <c r="N44" s="322">
        <v>0</v>
      </c>
      <c r="O44" s="319" t="e">
        <f t="shared" ref="O44:O46" si="52">N44/K44</f>
        <v>#DIV/0!</v>
      </c>
      <c r="R44" s="321" t="s">
        <v>1666</v>
      </c>
      <c r="S44" s="334">
        <f t="shared" ref="S44:S46" si="53">(D44+K44)/($D$47+$K$47+$D$38+$K$38+$J$27+$C$27+$M$17)</f>
        <v>2.3952095808383235E-2</v>
      </c>
      <c r="T44" s="334">
        <f t="shared" ref="T44:T46" si="54">D44/($D$47+$D$38+$J$27)</f>
        <v>4.1522491349480967E-2</v>
      </c>
      <c r="U44" s="334">
        <f t="shared" ref="U44:U46" si="55">K44/($K$47+$K$38+$C$27+$M$17)</f>
        <v>0</v>
      </c>
      <c r="W44" s="322">
        <f t="shared" ref="W44:W46" si="56">(F44*0.1)+(H44*6)+(L44*0.1)+(N44*6)</f>
        <v>26</v>
      </c>
      <c r="X44" s="322">
        <f t="shared" ref="X44:X46" si="57">(E44*1)+(F44*0.1)+(H44*6)+(L44*0.1)+(N44*6)</f>
        <v>43</v>
      </c>
      <c r="Y44" s="324"/>
      <c r="Z44" s="324"/>
      <c r="AC44" s="321" t="s">
        <v>73</v>
      </c>
      <c r="AD44" s="321"/>
      <c r="AE44" s="319">
        <f t="shared" ref="AE44:AE46" si="58">AG44/AF44</f>
        <v>0.74285714285714288</v>
      </c>
      <c r="AF44" s="322">
        <v>35</v>
      </c>
      <c r="AG44" s="322">
        <v>26</v>
      </c>
      <c r="AH44" s="322">
        <v>283</v>
      </c>
      <c r="AI44" s="322">
        <f>AH44/AG44</f>
        <v>10.884615384615385</v>
      </c>
      <c r="AJ44" s="322">
        <v>2</v>
      </c>
      <c r="AK44" s="319">
        <f t="shared" ref="AK44:AK46" si="59">AJ44/AG44</f>
        <v>7.6923076923076927E-2</v>
      </c>
      <c r="AM44" s="322">
        <v>0</v>
      </c>
      <c r="AN44" s="322">
        <v>0</v>
      </c>
      <c r="AO44" s="322">
        <v>0</v>
      </c>
      <c r="AP44" s="322">
        <v>0</v>
      </c>
      <c r="AQ44" s="319" t="e">
        <f t="shared" ref="AQ44:AQ46" si="60">AP44/AM44</f>
        <v>#DIV/0!</v>
      </c>
      <c r="AU44" s="334" t="e">
        <f>(#REF!+AJ44)/(#REF!+AJ47)</f>
        <v>#REF!</v>
      </c>
      <c r="AV44" s="334" t="e">
        <f>#REF!/(AJ44+#REF!)</f>
        <v>#REF!</v>
      </c>
      <c r="AW44" s="334" t="e">
        <f>AJ44/(#REF!+AJ44)</f>
        <v>#REF!</v>
      </c>
      <c r="AY44" s="322">
        <f>(AH44*0.1)+(AJ44*6)+(AN44*0.1)+(AP44*6)</f>
        <v>40.299999999999997</v>
      </c>
      <c r="AZ44" s="322">
        <f>(AG44*1)+(AH44*0.1)+(AJ44*6)+(AN44*0.1)+(AP44*6)</f>
        <v>66.3</v>
      </c>
    </row>
    <row r="45" spans="1:52" x14ac:dyDescent="0.15">
      <c r="A45" s="321" t="s">
        <v>2208</v>
      </c>
      <c r="B45" s="322">
        <v>17</v>
      </c>
      <c r="C45" s="319">
        <f t="shared" si="49"/>
        <v>0.85245901639344257</v>
      </c>
      <c r="D45" s="322">
        <v>61</v>
      </c>
      <c r="E45" s="322">
        <v>52</v>
      </c>
      <c r="F45" s="322">
        <v>561</v>
      </c>
      <c r="G45" s="322">
        <f>F45/E45</f>
        <v>10.788461538461538</v>
      </c>
      <c r="H45" s="322">
        <v>6</v>
      </c>
      <c r="I45" s="319">
        <f t="shared" si="50"/>
        <v>0.11538461538461539</v>
      </c>
      <c r="K45" s="322"/>
      <c r="L45" s="322"/>
      <c r="M45" s="322" t="e">
        <f t="shared" si="51"/>
        <v>#DIV/0!</v>
      </c>
      <c r="N45" s="322">
        <v>0</v>
      </c>
      <c r="O45" s="319" t="e">
        <f t="shared" si="52"/>
        <v>#DIV/0!</v>
      </c>
      <c r="R45" s="321" t="s">
        <v>2209</v>
      </c>
      <c r="S45" s="334">
        <f t="shared" si="53"/>
        <v>6.0878243512974051E-2</v>
      </c>
      <c r="T45" s="334">
        <f t="shared" si="54"/>
        <v>0.10553633217993079</v>
      </c>
      <c r="U45" s="334">
        <f t="shared" si="55"/>
        <v>0</v>
      </c>
      <c r="W45" s="322">
        <f t="shared" si="56"/>
        <v>92.1</v>
      </c>
      <c r="X45" s="322">
        <f t="shared" si="57"/>
        <v>144.1</v>
      </c>
      <c r="Y45" s="324"/>
      <c r="Z45" s="324"/>
      <c r="AC45" s="321" t="s">
        <v>74</v>
      </c>
      <c r="AD45" s="321"/>
      <c r="AE45" s="319">
        <f t="shared" si="58"/>
        <v>0.5</v>
      </c>
      <c r="AF45" s="322">
        <v>12</v>
      </c>
      <c r="AG45" s="322">
        <v>6</v>
      </c>
      <c r="AH45" s="322">
        <v>65</v>
      </c>
      <c r="AI45" s="322">
        <f>AH45/AG45</f>
        <v>10.833333333333334</v>
      </c>
      <c r="AJ45" s="322">
        <v>0</v>
      </c>
      <c r="AK45" s="319">
        <f t="shared" si="59"/>
        <v>0</v>
      </c>
      <c r="AM45" s="322">
        <v>0</v>
      </c>
      <c r="AN45" s="322">
        <v>0</v>
      </c>
      <c r="AO45" s="322">
        <v>0</v>
      </c>
      <c r="AP45" s="322">
        <v>0</v>
      </c>
      <c r="AQ45" s="319" t="e">
        <f t="shared" si="60"/>
        <v>#DIV/0!</v>
      </c>
      <c r="AU45" s="334" t="e">
        <f>(#REF!+AJ45)/(#REF!+AI49)</f>
        <v>#REF!</v>
      </c>
      <c r="AV45" s="334" t="e">
        <f>#REF!/(AJ45+#REF!)</f>
        <v>#REF!</v>
      </c>
      <c r="AW45" s="334" t="e">
        <f>AJ45/(#REF!+AJ45)</f>
        <v>#REF!</v>
      </c>
      <c r="AY45" s="322">
        <f>(AH45*0.1)+(AJ45*6)+(AN45*0.1)+(AP45*6)</f>
        <v>6.5</v>
      </c>
      <c r="AZ45" s="322">
        <f>(AG45*1)+(AH45*0.1)+(AJ45*6)+(AN45*0.1)+(AP45*6)</f>
        <v>12.5</v>
      </c>
    </row>
    <row r="46" spans="1:52" x14ac:dyDescent="0.15">
      <c r="A46" s="321" t="s">
        <v>2496</v>
      </c>
      <c r="B46" s="322"/>
      <c r="C46" s="319" t="e">
        <f t="shared" si="49"/>
        <v>#DIV/0!</v>
      </c>
      <c r="D46" s="322">
        <v>0</v>
      </c>
      <c r="E46" s="322">
        <v>0</v>
      </c>
      <c r="F46" s="322">
        <v>0</v>
      </c>
      <c r="G46" s="322" t="e">
        <f>F46/E46</f>
        <v>#DIV/0!</v>
      </c>
      <c r="H46" s="322">
        <v>0</v>
      </c>
      <c r="I46" s="319" t="e">
        <f t="shared" si="50"/>
        <v>#DIV/0!</v>
      </c>
      <c r="K46" s="322"/>
      <c r="L46" s="322"/>
      <c r="M46" s="322" t="e">
        <f t="shared" si="51"/>
        <v>#DIV/0!</v>
      </c>
      <c r="N46" s="322">
        <v>0</v>
      </c>
      <c r="O46" s="319" t="e">
        <f t="shared" si="52"/>
        <v>#DIV/0!</v>
      </c>
      <c r="R46" s="321" t="s">
        <v>2497</v>
      </c>
      <c r="S46" s="334">
        <f t="shared" si="53"/>
        <v>0</v>
      </c>
      <c r="T46" s="334">
        <f t="shared" si="54"/>
        <v>0</v>
      </c>
      <c r="U46" s="334">
        <f t="shared" si="55"/>
        <v>0</v>
      </c>
      <c r="W46" s="322">
        <f t="shared" si="56"/>
        <v>0</v>
      </c>
      <c r="X46" s="322">
        <f t="shared" si="57"/>
        <v>0</v>
      </c>
      <c r="Y46" s="324"/>
      <c r="Z46" s="324"/>
      <c r="AC46" s="321"/>
      <c r="AD46" s="321"/>
      <c r="AE46" s="319" t="e">
        <f t="shared" si="58"/>
        <v>#DIV/0!</v>
      </c>
      <c r="AF46" s="322"/>
      <c r="AG46" s="322"/>
      <c r="AH46" s="322"/>
      <c r="AI46" s="322" t="e">
        <f>AH46/AG46</f>
        <v>#DIV/0!</v>
      </c>
      <c r="AJ46" s="322"/>
      <c r="AK46" s="319" t="e">
        <f t="shared" si="59"/>
        <v>#DIV/0!</v>
      </c>
      <c r="AM46" s="322"/>
      <c r="AN46" s="322"/>
      <c r="AO46" s="322"/>
      <c r="AP46" s="322">
        <v>0</v>
      </c>
      <c r="AQ46" s="319" t="e">
        <f t="shared" si="60"/>
        <v>#DIV/0!</v>
      </c>
      <c r="AU46" s="334" t="e">
        <f>(#REF!+AJ46)/(#REF!+AI50)</f>
        <v>#REF!</v>
      </c>
      <c r="AV46" s="334" t="e">
        <f>#REF!/(AJ46+#REF!)</f>
        <v>#REF!</v>
      </c>
      <c r="AW46" s="334" t="e">
        <f>AJ46/(#REF!+AJ46)</f>
        <v>#REF!</v>
      </c>
      <c r="AY46" s="322">
        <f>(AH46*0.1)+(AJ46*6)+(AN46*0.1)+(AP46*6)</f>
        <v>0</v>
      </c>
      <c r="AZ46" s="322">
        <f>(AG46*1)+(AH46*0.1)+(AJ46*6)+(AN46*0.1)+(AP46*6)</f>
        <v>0</v>
      </c>
    </row>
    <row r="47" spans="1:52" x14ac:dyDescent="0.15">
      <c r="A47" s="320" t="s">
        <v>44</v>
      </c>
      <c r="B47" s="320"/>
      <c r="C47" s="316"/>
      <c r="D47" s="320">
        <f>SUM(D43:D46)</f>
        <v>99</v>
      </c>
      <c r="E47" s="320">
        <f t="shared" ref="E47:H47" si="61">SUM(E43:E46)</f>
        <v>76</v>
      </c>
      <c r="F47" s="320">
        <f t="shared" si="61"/>
        <v>824</v>
      </c>
      <c r="G47" s="320"/>
      <c r="H47" s="320">
        <f t="shared" si="61"/>
        <v>7</v>
      </c>
      <c r="I47" s="320"/>
      <c r="J47" s="320"/>
      <c r="K47" s="320">
        <f>SUM(K43:K46)</f>
        <v>0</v>
      </c>
      <c r="L47" s="320">
        <f t="shared" ref="L47:N47" si="62">SUM(L43:L46)</f>
        <v>0</v>
      </c>
      <c r="M47" s="320"/>
      <c r="N47" s="320">
        <f t="shared" si="62"/>
        <v>0</v>
      </c>
      <c r="O47" s="316"/>
      <c r="Q47" s="325"/>
      <c r="S47" s="325"/>
      <c r="U47" s="324"/>
      <c r="V47" s="324"/>
      <c r="AC47" s="320" t="s">
        <v>44</v>
      </c>
      <c r="AD47" s="320"/>
      <c r="AE47" s="316"/>
      <c r="AF47" s="320">
        <f>SUM(AF43:AF46)</f>
        <v>63</v>
      </c>
      <c r="AG47" s="320">
        <f t="shared" ref="AG47:AH47" si="63">SUM(AG43:AG46)</f>
        <v>41</v>
      </c>
      <c r="AH47" s="320">
        <f t="shared" si="63"/>
        <v>456</v>
      </c>
      <c r="AI47" s="320"/>
      <c r="AJ47" s="320">
        <f t="shared" ref="AJ47" si="64">SUM(AJ43:AJ46)</f>
        <v>3</v>
      </c>
      <c r="AK47" s="320"/>
      <c r="AL47" s="320"/>
      <c r="AM47" s="320">
        <f>SUM(AM43:AM46)</f>
        <v>0</v>
      </c>
      <c r="AN47" s="320">
        <f t="shared" ref="AN47" si="65">SUM(AN43:AN46)</f>
        <v>0</v>
      </c>
      <c r="AO47" s="320"/>
      <c r="AP47" s="320">
        <f t="shared" ref="AP47" si="66">SUM(AP43:AP46)</f>
        <v>0</v>
      </c>
      <c r="AQ47" s="316"/>
      <c r="AS47" s="325"/>
      <c r="AT47" s="325"/>
      <c r="AU47" s="325"/>
      <c r="AW47" s="324"/>
      <c r="AX47" s="324"/>
    </row>
    <row r="48" spans="1:52" x14ac:dyDescent="0.15">
      <c r="H48" s="329"/>
      <c r="I48" s="324"/>
      <c r="J48" s="324"/>
      <c r="P48" s="325"/>
      <c r="Q48" s="325"/>
      <c r="R48" s="325"/>
      <c r="T48" s="324"/>
      <c r="U48" s="324"/>
      <c r="AJ48" s="329"/>
      <c r="AK48" s="324"/>
      <c r="AL48" s="324"/>
      <c r="AR48" s="325"/>
      <c r="AS48" s="325"/>
      <c r="AT48" s="325"/>
      <c r="AV48" s="324"/>
      <c r="AW48" s="324"/>
    </row>
    <row r="49" spans="1:50" x14ac:dyDescent="0.15">
      <c r="H49" s="329"/>
      <c r="I49" s="324"/>
      <c r="J49" s="324"/>
      <c r="P49" s="325"/>
      <c r="Q49" s="325"/>
      <c r="R49" s="325"/>
      <c r="T49" s="324"/>
      <c r="U49" s="324"/>
      <c r="AJ49" s="329"/>
      <c r="AK49" s="324"/>
      <c r="AL49" s="324"/>
      <c r="AR49" s="325"/>
      <c r="AS49" s="325"/>
      <c r="AT49" s="325"/>
      <c r="AV49" s="324"/>
      <c r="AW49" s="324"/>
    </row>
    <row r="50" spans="1:50" x14ac:dyDescent="0.15">
      <c r="A50" s="514" t="s">
        <v>57</v>
      </c>
      <c r="B50" s="514"/>
      <c r="C50" s="514"/>
      <c r="D50" s="514"/>
      <c r="E50" s="514"/>
      <c r="F50" s="514"/>
      <c r="G50" s="514"/>
      <c r="H50" s="329"/>
      <c r="I50" s="324"/>
      <c r="J50" s="514" t="s">
        <v>58</v>
      </c>
      <c r="K50" s="516"/>
      <c r="L50" s="516"/>
      <c r="M50" s="516"/>
      <c r="N50" s="516"/>
      <c r="P50" s="336"/>
      <c r="Q50" s="325"/>
      <c r="R50" s="514" t="s">
        <v>62</v>
      </c>
      <c r="S50" s="516"/>
      <c r="T50" s="516"/>
      <c r="U50" s="516"/>
      <c r="V50" s="516"/>
      <c r="AC50" s="514" t="s">
        <v>57</v>
      </c>
      <c r="AD50" s="514"/>
      <c r="AE50" s="514"/>
      <c r="AF50" s="514"/>
      <c r="AG50" s="514"/>
      <c r="AH50" s="514"/>
      <c r="AI50" s="514"/>
      <c r="AJ50" s="329"/>
      <c r="AK50" s="324"/>
      <c r="AL50" s="514" t="s">
        <v>58</v>
      </c>
      <c r="AM50" s="516"/>
      <c r="AN50" s="516"/>
      <c r="AO50" s="516"/>
      <c r="AP50" s="516"/>
      <c r="AR50" s="336"/>
      <c r="AS50" s="325"/>
      <c r="AT50" s="514" t="s">
        <v>62</v>
      </c>
      <c r="AU50" s="516"/>
      <c r="AV50" s="516"/>
      <c r="AW50" s="516"/>
      <c r="AX50" s="516"/>
    </row>
    <row r="51" spans="1:50" x14ac:dyDescent="0.15">
      <c r="A51" s="316"/>
      <c r="B51" s="320" t="s">
        <v>17</v>
      </c>
      <c r="C51" s="320" t="s">
        <v>42</v>
      </c>
      <c r="D51" s="320" t="s">
        <v>19</v>
      </c>
      <c r="E51" s="320" t="s">
        <v>6</v>
      </c>
      <c r="H51" s="324"/>
      <c r="I51" s="324"/>
      <c r="J51" s="512" t="s">
        <v>59</v>
      </c>
      <c r="K51" s="513"/>
      <c r="L51" s="513"/>
      <c r="M51" s="513"/>
      <c r="N51" s="316" t="s">
        <v>60</v>
      </c>
      <c r="R51" s="512" t="s">
        <v>59</v>
      </c>
      <c r="S51" s="513"/>
      <c r="T51" s="513"/>
      <c r="U51" s="513"/>
      <c r="V51" s="316" t="s">
        <v>60</v>
      </c>
      <c r="AC51" s="316"/>
      <c r="AD51" s="320" t="s">
        <v>17</v>
      </c>
      <c r="AE51" s="320" t="s">
        <v>42</v>
      </c>
      <c r="AF51" s="320" t="s">
        <v>19</v>
      </c>
      <c r="AG51" s="320" t="s">
        <v>6</v>
      </c>
      <c r="AJ51" s="324"/>
      <c r="AK51" s="324"/>
      <c r="AL51" s="512" t="s">
        <v>59</v>
      </c>
      <c r="AM51" s="513"/>
      <c r="AN51" s="513"/>
      <c r="AO51" s="513"/>
      <c r="AP51" s="316" t="s">
        <v>60</v>
      </c>
      <c r="AT51" s="512" t="s">
        <v>59</v>
      </c>
      <c r="AU51" s="513"/>
      <c r="AV51" s="513"/>
      <c r="AW51" s="513"/>
      <c r="AX51" s="316" t="s">
        <v>60</v>
      </c>
    </row>
    <row r="52" spans="1:50" x14ac:dyDescent="0.15">
      <c r="A52" s="335" t="s">
        <v>33</v>
      </c>
      <c r="B52" s="322">
        <f>SUM(J22:J26,D32:D37,D43:D46)</f>
        <v>578</v>
      </c>
      <c r="C52" s="322">
        <f>SUM(E43:E46,E32:E37,K22:K26)</f>
        <v>375</v>
      </c>
      <c r="D52" s="322">
        <f>SUM(F43:F46,F32:F37,L22:L26)</f>
        <v>3821</v>
      </c>
      <c r="E52" s="322">
        <f>SUM(N22:N26,H32:H37,H43:H46)</f>
        <v>21</v>
      </c>
      <c r="H52" s="324"/>
      <c r="I52" s="324"/>
      <c r="J52" s="510" t="s">
        <v>2493</v>
      </c>
      <c r="K52" s="510"/>
      <c r="L52" s="510"/>
      <c r="M52" s="510"/>
      <c r="N52" s="321" t="s">
        <v>373</v>
      </c>
      <c r="R52" s="510"/>
      <c r="S52" s="510"/>
      <c r="T52" s="510"/>
      <c r="U52" s="510"/>
      <c r="V52" s="321"/>
      <c r="AC52" s="335" t="s">
        <v>33</v>
      </c>
      <c r="AD52" s="322">
        <f>SUM(AL22:AL26,AF32:AF37,AF43:AF46)</f>
        <v>583</v>
      </c>
      <c r="AE52" s="322">
        <f>SUM(AG43:AG46,AG32:AG37,AL22:AL26)</f>
        <v>404</v>
      </c>
      <c r="AF52" s="322">
        <f>SUM(AH43:AH46,AH32:AH37,AM22:AM26)</f>
        <v>3653</v>
      </c>
      <c r="AG52" s="322">
        <f>SUM(AP22:AP26,AJ32:AJ37,AJ43:AJ46)</f>
        <v>27</v>
      </c>
      <c r="AJ52" s="324"/>
      <c r="AK52" s="324"/>
      <c r="AL52" s="511"/>
      <c r="AM52" s="510"/>
      <c r="AN52" s="510"/>
      <c r="AO52" s="510"/>
      <c r="AP52" s="321"/>
      <c r="AT52" s="511"/>
      <c r="AU52" s="510"/>
      <c r="AV52" s="510"/>
      <c r="AW52" s="510"/>
      <c r="AX52" s="321"/>
    </row>
    <row r="53" spans="1:50" x14ac:dyDescent="0.15">
      <c r="A53" s="335" t="s">
        <v>43</v>
      </c>
      <c r="B53" s="322">
        <f>SUM(C17)</f>
        <v>578</v>
      </c>
      <c r="C53" s="322">
        <f>SUM(D17)</f>
        <v>375</v>
      </c>
      <c r="D53" s="322">
        <f>SUM(F17)</f>
        <v>3821</v>
      </c>
      <c r="E53" s="322">
        <f>SUM(H17)</f>
        <v>21</v>
      </c>
      <c r="F53" s="320"/>
      <c r="J53" s="510" t="s">
        <v>2498</v>
      </c>
      <c r="K53" s="510"/>
      <c r="L53" s="510"/>
      <c r="M53" s="510"/>
      <c r="N53" s="321" t="s">
        <v>373</v>
      </c>
      <c r="R53" s="510"/>
      <c r="S53" s="510"/>
      <c r="T53" s="510"/>
      <c r="U53" s="510"/>
      <c r="V53" s="321"/>
      <c r="AC53" s="335" t="s">
        <v>43</v>
      </c>
      <c r="AD53" s="322">
        <f>SUM(AE17)</f>
        <v>583</v>
      </c>
      <c r="AE53" s="322">
        <f>SUM(AF17)</f>
        <v>378</v>
      </c>
      <c r="AF53" s="322">
        <f>SUM(AH17)</f>
        <v>4072</v>
      </c>
      <c r="AG53" s="322">
        <f>SUM(AJ17)</f>
        <v>27</v>
      </c>
      <c r="AH53" s="320"/>
      <c r="AL53" s="511"/>
      <c r="AM53" s="510"/>
      <c r="AN53" s="510"/>
      <c r="AO53" s="510"/>
      <c r="AP53" s="321"/>
      <c r="AT53" s="511"/>
      <c r="AU53" s="510"/>
      <c r="AV53" s="510"/>
      <c r="AW53" s="510"/>
      <c r="AX53" s="321"/>
    </row>
    <row r="54" spans="1:50" x14ac:dyDescent="0.15">
      <c r="A54" s="335" t="s">
        <v>65</v>
      </c>
      <c r="B54" s="321"/>
      <c r="F54" s="320"/>
      <c r="J54" s="510" t="s">
        <v>1889</v>
      </c>
      <c r="K54" s="510"/>
      <c r="L54" s="510"/>
      <c r="M54" s="510"/>
      <c r="N54" s="321" t="s">
        <v>373</v>
      </c>
      <c r="R54" s="510"/>
      <c r="S54" s="510"/>
      <c r="T54" s="510"/>
      <c r="U54" s="510"/>
      <c r="V54" s="321"/>
      <c r="AC54" s="335" t="s">
        <v>65</v>
      </c>
      <c r="AD54" s="321"/>
      <c r="AH54" s="320"/>
      <c r="AL54" s="511"/>
      <c r="AM54" s="510"/>
      <c r="AN54" s="510"/>
      <c r="AO54" s="510"/>
      <c r="AP54" s="321"/>
      <c r="AT54" s="511"/>
      <c r="AU54" s="510"/>
      <c r="AV54" s="510"/>
      <c r="AW54" s="510"/>
      <c r="AX54" s="321"/>
    </row>
    <row r="55" spans="1:50" x14ac:dyDescent="0.15">
      <c r="J55" s="510" t="s">
        <v>2203</v>
      </c>
      <c r="K55" s="510"/>
      <c r="L55" s="510"/>
      <c r="M55" s="510"/>
      <c r="N55" s="321" t="s">
        <v>373</v>
      </c>
      <c r="R55" s="510"/>
      <c r="S55" s="510"/>
      <c r="T55" s="510"/>
      <c r="U55" s="510"/>
      <c r="V55" s="321"/>
      <c r="AL55" s="511"/>
      <c r="AM55" s="510"/>
      <c r="AN55" s="510"/>
      <c r="AO55" s="510"/>
      <c r="AP55" s="321"/>
      <c r="AT55" s="511"/>
      <c r="AU55" s="510"/>
      <c r="AV55" s="510"/>
      <c r="AW55" s="510"/>
      <c r="AX55" s="321"/>
    </row>
    <row r="56" spans="1:50" x14ac:dyDescent="0.15">
      <c r="A56" s="316"/>
      <c r="B56" s="320" t="s">
        <v>1</v>
      </c>
      <c r="C56" s="320" t="s">
        <v>4</v>
      </c>
      <c r="D56" s="320" t="s">
        <v>6</v>
      </c>
      <c r="J56" s="510" t="s">
        <v>461</v>
      </c>
      <c r="K56" s="510"/>
      <c r="L56" s="510"/>
      <c r="M56" s="510"/>
      <c r="N56" s="321" t="s">
        <v>373</v>
      </c>
      <c r="R56" s="511"/>
      <c r="S56" s="510"/>
      <c r="T56" s="510"/>
      <c r="U56" s="510"/>
      <c r="V56" s="321"/>
      <c r="AC56" s="316"/>
      <c r="AD56" s="320" t="s">
        <v>1</v>
      </c>
      <c r="AE56" s="320" t="s">
        <v>4</v>
      </c>
      <c r="AF56" s="320" t="s">
        <v>6</v>
      </c>
      <c r="AL56" s="511"/>
      <c r="AM56" s="510"/>
      <c r="AN56" s="510"/>
      <c r="AO56" s="510"/>
      <c r="AP56" s="321"/>
      <c r="AT56" s="511"/>
      <c r="AU56" s="510"/>
      <c r="AV56" s="510"/>
      <c r="AW56" s="510"/>
      <c r="AX56" s="321"/>
    </row>
    <row r="57" spans="1:50" x14ac:dyDescent="0.15">
      <c r="A57" s="335" t="s">
        <v>56</v>
      </c>
      <c r="B57" s="322">
        <f>SUM(M14:M16,C22:C26,K32:K37,K43:K46)</f>
        <v>424</v>
      </c>
      <c r="C57" s="322">
        <f>SUM(N14:N16,D22:D26,L32:L37,L43:L46)</f>
        <v>1718</v>
      </c>
      <c r="D57" s="322">
        <f>SUM(P14:P16,F22:F26,N32:N37,N43:N46)</f>
        <v>11</v>
      </c>
      <c r="J57" s="510" t="s">
        <v>544</v>
      </c>
      <c r="K57" s="510"/>
      <c r="L57" s="510"/>
      <c r="M57" s="510"/>
      <c r="N57" s="321" t="s">
        <v>373</v>
      </c>
      <c r="R57" s="511"/>
      <c r="S57" s="510"/>
      <c r="T57" s="510"/>
      <c r="U57" s="510"/>
      <c r="V57" s="321"/>
      <c r="AC57" s="335" t="s">
        <v>56</v>
      </c>
      <c r="AD57" s="322">
        <f>SUM(AO14:AO16,AE22:AE26,AM32:AM37,AM43:AM46)</f>
        <v>421</v>
      </c>
      <c r="AE57" s="322">
        <f>SUM(AP14:AP16,AF22:AF26,AN32:AN37,AN43:AN46)</f>
        <v>2231</v>
      </c>
      <c r="AF57" s="322">
        <f>SUM(AR14:AR16,AH22:AH26,AP32:AP37,AP43:AP46)</f>
        <v>18</v>
      </c>
      <c r="AL57" s="511"/>
      <c r="AM57" s="510"/>
      <c r="AN57" s="510"/>
      <c r="AO57" s="510"/>
      <c r="AP57" s="321"/>
      <c r="AT57" s="511"/>
      <c r="AU57" s="510"/>
      <c r="AV57" s="510"/>
      <c r="AW57" s="510"/>
      <c r="AX57" s="321"/>
    </row>
    <row r="58" spans="1:50" x14ac:dyDescent="0.15">
      <c r="A58" s="335" t="s">
        <v>65</v>
      </c>
      <c r="B58" s="321"/>
      <c r="J58" s="510" t="s">
        <v>1890</v>
      </c>
      <c r="K58" s="510"/>
      <c r="L58" s="510"/>
      <c r="M58" s="510"/>
      <c r="N58" s="321" t="s">
        <v>16</v>
      </c>
      <c r="R58" s="511"/>
      <c r="S58" s="510"/>
      <c r="T58" s="510"/>
      <c r="U58" s="510"/>
      <c r="V58" s="321"/>
      <c r="AC58" s="335" t="s">
        <v>65</v>
      </c>
      <c r="AD58" s="321"/>
      <c r="AL58" s="511"/>
      <c r="AM58" s="510"/>
      <c r="AN58" s="510"/>
      <c r="AO58" s="510"/>
      <c r="AP58" s="321"/>
      <c r="AT58" s="511"/>
      <c r="AU58" s="510"/>
      <c r="AV58" s="510"/>
      <c r="AW58" s="510"/>
      <c r="AX58" s="321"/>
    </row>
    <row r="59" spans="1:50" x14ac:dyDescent="0.15">
      <c r="J59" s="510" t="s">
        <v>1187</v>
      </c>
      <c r="K59" s="510"/>
      <c r="L59" s="510"/>
      <c r="M59" s="510"/>
      <c r="N59" s="321" t="s">
        <v>0</v>
      </c>
      <c r="R59" s="511"/>
      <c r="S59" s="510"/>
      <c r="T59" s="510"/>
      <c r="U59" s="510"/>
      <c r="V59" s="321"/>
      <c r="AL59" s="511"/>
      <c r="AM59" s="510"/>
      <c r="AN59" s="510"/>
      <c r="AO59" s="510"/>
      <c r="AP59" s="321"/>
      <c r="AT59" s="511"/>
      <c r="AU59" s="510"/>
      <c r="AV59" s="510"/>
      <c r="AW59" s="510"/>
      <c r="AX59" s="321"/>
    </row>
    <row r="60" spans="1:50" x14ac:dyDescent="0.15">
      <c r="B60" s="320" t="s">
        <v>40</v>
      </c>
      <c r="C60" s="320" t="s">
        <v>41</v>
      </c>
      <c r="J60" s="314" t="s">
        <v>2501</v>
      </c>
      <c r="N60" s="314" t="s">
        <v>373</v>
      </c>
      <c r="AD60" s="320" t="s">
        <v>40</v>
      </c>
      <c r="AE60" s="320" t="s">
        <v>41</v>
      </c>
    </row>
    <row r="61" spans="1:50" x14ac:dyDescent="0.15">
      <c r="A61" s="335" t="s">
        <v>39</v>
      </c>
      <c r="B61" s="319">
        <f>B57/(B53+B57)</f>
        <v>0.42315369261477048</v>
      </c>
      <c r="C61" s="319">
        <f>B53/(B53+B57)</f>
        <v>0.57684630738522957</v>
      </c>
      <c r="AC61" s="335" t="s">
        <v>39</v>
      </c>
      <c r="AD61" s="319">
        <f>AD57/(AD53+AD57)</f>
        <v>0.41932270916334663</v>
      </c>
      <c r="AE61" s="319">
        <f>AD53/(AD53+AD57)</f>
        <v>0.58067729083665343</v>
      </c>
      <c r="AL61" s="314" t="s">
        <v>61</v>
      </c>
    </row>
    <row r="62" spans="1:50" x14ac:dyDescent="0.15">
      <c r="A62" s="335" t="s">
        <v>64</v>
      </c>
      <c r="B62" s="321"/>
      <c r="C62" s="321"/>
      <c r="AC62" s="335" t="s">
        <v>64</v>
      </c>
      <c r="AD62" s="321"/>
      <c r="AE62" s="321"/>
    </row>
    <row r="63" spans="1:50" x14ac:dyDescent="0.15">
      <c r="J63" s="314" t="s">
        <v>61</v>
      </c>
    </row>
    <row r="73" spans="1:23" x14ac:dyDescent="0.15">
      <c r="A73" s="514" t="s">
        <v>55</v>
      </c>
      <c r="B73" s="514"/>
      <c r="C73" s="514"/>
      <c r="D73" s="514"/>
      <c r="E73" s="514"/>
      <c r="F73" s="514"/>
      <c r="G73" s="514"/>
      <c r="H73" s="514"/>
      <c r="I73" s="514"/>
      <c r="J73" s="514"/>
      <c r="K73" s="514"/>
      <c r="L73" s="514"/>
      <c r="M73" s="514"/>
      <c r="N73" s="514"/>
      <c r="O73" s="514"/>
      <c r="P73" s="514"/>
      <c r="Q73" s="514"/>
      <c r="R73" s="514"/>
      <c r="S73" s="514"/>
      <c r="T73" s="514"/>
      <c r="U73" s="514"/>
      <c r="V73" s="514"/>
      <c r="W73" s="514"/>
    </row>
    <row r="74" spans="1:23" x14ac:dyDescent="0.15">
      <c r="A74" s="315"/>
      <c r="B74" s="315"/>
      <c r="C74" s="315"/>
      <c r="D74" s="315"/>
      <c r="E74" s="315"/>
      <c r="F74" s="315"/>
      <c r="G74" s="315"/>
      <c r="H74" s="315"/>
      <c r="I74" s="315"/>
      <c r="J74" s="315"/>
      <c r="K74" s="315"/>
      <c r="L74" s="315"/>
      <c r="M74" s="315"/>
      <c r="N74" s="315"/>
      <c r="O74" s="315"/>
      <c r="P74" s="315"/>
      <c r="Q74" s="315"/>
      <c r="R74" s="315"/>
      <c r="S74" s="315"/>
      <c r="T74" s="315"/>
      <c r="U74" s="315"/>
      <c r="V74" s="315"/>
      <c r="W74" s="315"/>
    </row>
    <row r="75" spans="1:23" x14ac:dyDescent="0.15">
      <c r="H75" s="515" t="s">
        <v>36</v>
      </c>
      <c r="I75" s="515"/>
      <c r="J75" s="515"/>
      <c r="M75" s="515" t="s">
        <v>37</v>
      </c>
      <c r="N75" s="515"/>
      <c r="O75" s="515"/>
      <c r="S75" s="316" t="s">
        <v>94</v>
      </c>
    </row>
    <row r="76" spans="1:23" x14ac:dyDescent="0.15">
      <c r="H76" s="515" t="s">
        <v>38</v>
      </c>
      <c r="I76" s="515"/>
      <c r="J76" s="515"/>
      <c r="M76" s="317" t="s">
        <v>75</v>
      </c>
      <c r="S76" s="318" t="s">
        <v>40</v>
      </c>
      <c r="T76" s="318" t="s">
        <v>41</v>
      </c>
    </row>
    <row r="77" spans="1:23" x14ac:dyDescent="0.15">
      <c r="H77" s="515"/>
      <c r="I77" s="515"/>
      <c r="J77" s="515"/>
      <c r="S77" s="319" t="e">
        <f>(M87+C97+K108+K117)/(M87+C97+K108+C87)</f>
        <v>#DIV/0!</v>
      </c>
      <c r="T77" s="319" t="e">
        <f>C87/(C87+M87+C97+K108+K117)</f>
        <v>#DIV/0!</v>
      </c>
    </row>
    <row r="80" spans="1:23" x14ac:dyDescent="0.15">
      <c r="A80" s="514" t="s">
        <v>38</v>
      </c>
      <c r="B80" s="514"/>
      <c r="C80" s="514"/>
      <c r="D80" s="514"/>
      <c r="E80" s="514"/>
      <c r="F80" s="514"/>
      <c r="G80" s="514"/>
      <c r="H80" s="514"/>
      <c r="I80" s="514"/>
      <c r="J80" s="514"/>
      <c r="K80" s="514"/>
      <c r="L80" s="514"/>
      <c r="M80" s="514"/>
      <c r="N80" s="514"/>
      <c r="O80" s="514"/>
      <c r="P80" s="514"/>
      <c r="Q80" s="514"/>
      <c r="R80" s="514"/>
      <c r="S80" s="514"/>
      <c r="T80" s="514"/>
      <c r="U80" s="514"/>
      <c r="V80" s="514"/>
      <c r="W80" s="514"/>
    </row>
    <row r="81" spans="1:27" x14ac:dyDescent="0.15">
      <c r="C81" s="514" t="s">
        <v>48</v>
      </c>
      <c r="D81" s="514"/>
      <c r="E81" s="514"/>
      <c r="F81" s="514"/>
      <c r="G81" s="514"/>
      <c r="H81" s="514"/>
      <c r="I81" s="514"/>
      <c r="L81" s="514" t="s">
        <v>49</v>
      </c>
      <c r="M81" s="516"/>
      <c r="N81" s="516"/>
      <c r="O81" s="516"/>
      <c r="P81" s="516"/>
      <c r="R81" s="514" t="s">
        <v>50</v>
      </c>
      <c r="S81" s="514"/>
      <c r="T81" s="514"/>
      <c r="V81" s="514" t="s">
        <v>51</v>
      </c>
      <c r="W81" s="514"/>
    </row>
    <row r="82" spans="1:27" x14ac:dyDescent="0.15">
      <c r="A82" s="320" t="s">
        <v>0</v>
      </c>
      <c r="B82" s="320" t="s">
        <v>66</v>
      </c>
      <c r="C82" s="320" t="s">
        <v>1</v>
      </c>
      <c r="D82" s="320" t="s">
        <v>2</v>
      </c>
      <c r="E82" s="320" t="s">
        <v>3</v>
      </c>
      <c r="F82" s="320" t="s">
        <v>4</v>
      </c>
      <c r="G82" s="320" t="s">
        <v>5</v>
      </c>
      <c r="H82" s="320" t="s">
        <v>6</v>
      </c>
      <c r="I82" s="320" t="s">
        <v>7</v>
      </c>
      <c r="J82" s="320" t="s">
        <v>8</v>
      </c>
      <c r="K82" s="320" t="s">
        <v>9</v>
      </c>
      <c r="M82" s="320" t="s">
        <v>10</v>
      </c>
      <c r="N82" s="320" t="s">
        <v>11</v>
      </c>
      <c r="O82" s="320" t="s">
        <v>12</v>
      </c>
      <c r="P82" s="320" t="s">
        <v>6</v>
      </c>
      <c r="Q82" s="320" t="s">
        <v>13</v>
      </c>
      <c r="R82" s="320"/>
      <c r="S82" s="320" t="s">
        <v>47</v>
      </c>
      <c r="T82" s="320" t="s">
        <v>45</v>
      </c>
      <c r="U82" s="320" t="s">
        <v>46</v>
      </c>
      <c r="V82" s="320"/>
      <c r="W82" s="320" t="s">
        <v>14</v>
      </c>
      <c r="X82" s="320" t="s">
        <v>63</v>
      </c>
    </row>
    <row r="83" spans="1:27" x14ac:dyDescent="0.15">
      <c r="A83" s="321" t="s">
        <v>830</v>
      </c>
      <c r="B83" s="322"/>
      <c r="C83" s="322"/>
      <c r="D83" s="322"/>
      <c r="E83" s="319" t="e">
        <f>D83/C83</f>
        <v>#DIV/0!</v>
      </c>
      <c r="F83" s="322"/>
      <c r="G83" s="323" t="e">
        <f>F83/C83</f>
        <v>#DIV/0!</v>
      </c>
      <c r="H83" s="322"/>
      <c r="I83" s="319" t="e">
        <f>H83/C83</f>
        <v>#DIV/0!</v>
      </c>
      <c r="J83" s="322"/>
      <c r="K83" s="319" t="e">
        <f>J83/C83</f>
        <v>#DIV/0!</v>
      </c>
      <c r="M83" s="322"/>
      <c r="N83" s="322"/>
      <c r="O83" s="322" t="e">
        <f>N83/M83</f>
        <v>#DIV/0!</v>
      </c>
      <c r="P83" s="322"/>
      <c r="Q83" s="319" t="e">
        <f>P83/M83</f>
        <v>#DIV/0!</v>
      </c>
      <c r="R83" s="324"/>
      <c r="S83" s="319">
        <f>(C83+M83)/($C$17+$M$17)</f>
        <v>0</v>
      </c>
      <c r="T83" s="319">
        <f>C83/($C$17)</f>
        <v>0</v>
      </c>
      <c r="U83" s="319">
        <f>M83/($M$17)</f>
        <v>0</v>
      </c>
      <c r="V83" s="325"/>
      <c r="W83" s="322">
        <f>(F83*0.05)+(H83*4)+(J83*-1)+(N83*0.1)+(P83*6)</f>
        <v>0</v>
      </c>
      <c r="X83" s="326">
        <f>((F83*0.05)+(H83*4)+(J83*-1)+(N83*0.1)+(P83*6))*0.4</f>
        <v>0</v>
      </c>
      <c r="Y83" s="320"/>
      <c r="Z83" s="320"/>
    </row>
    <row r="84" spans="1:27" x14ac:dyDescent="0.15">
      <c r="A84" s="335"/>
      <c r="B84" s="322"/>
      <c r="C84" s="322"/>
      <c r="D84" s="322"/>
      <c r="E84" s="319" t="e">
        <f>D84/C84</f>
        <v>#DIV/0!</v>
      </c>
      <c r="F84" s="322"/>
      <c r="G84" s="323" t="e">
        <f>F84/C84</f>
        <v>#DIV/0!</v>
      </c>
      <c r="H84" s="322"/>
      <c r="I84" s="319" t="e">
        <f>H84/C84</f>
        <v>#DIV/0!</v>
      </c>
      <c r="J84" s="322"/>
      <c r="K84" s="319" t="e">
        <f t="shared" ref="K84:K85" si="67">J84/C84</f>
        <v>#DIV/0!</v>
      </c>
      <c r="M84" s="322"/>
      <c r="N84" s="322"/>
      <c r="O84" s="322" t="e">
        <f>N84/M84</f>
        <v>#DIV/0!</v>
      </c>
      <c r="P84" s="322"/>
      <c r="Q84" s="319" t="e">
        <f t="shared" ref="Q84:Q85" si="68">P84/M84</f>
        <v>#DIV/0!</v>
      </c>
      <c r="R84" s="324"/>
      <c r="S84" s="319">
        <f t="shared" ref="S84:S85" si="69">(C84+M84)/($C$17+$M$17)</f>
        <v>0</v>
      </c>
      <c r="T84" s="319">
        <f t="shared" ref="T84:T85" si="70">C84/($C$17)</f>
        <v>0</v>
      </c>
      <c r="U84" s="319">
        <f t="shared" ref="U84:U85" si="71">M84/($M$17)</f>
        <v>0</v>
      </c>
      <c r="V84" s="325"/>
      <c r="W84" s="322">
        <f t="shared" ref="W84:W85" si="72">(F84*0.05)+(H84*4)+(J84*-1)+(N84*0.1)+(P84*6)</f>
        <v>0</v>
      </c>
      <c r="X84" s="326">
        <f t="shared" ref="X84:X85" si="73">((F84*0.05)+(H84*4)+(J84*-1)+(N84*0.1)+(P84*6))*0.4</f>
        <v>0</v>
      </c>
      <c r="Y84" s="324"/>
      <c r="Z84" s="324"/>
    </row>
    <row r="85" spans="1:27" x14ac:dyDescent="0.15">
      <c r="A85" s="335"/>
      <c r="B85" s="322"/>
      <c r="C85" s="322"/>
      <c r="D85" s="322"/>
      <c r="E85" s="319" t="e">
        <f>D85/C85</f>
        <v>#DIV/0!</v>
      </c>
      <c r="F85" s="322"/>
      <c r="G85" s="323" t="e">
        <f>F85/C85</f>
        <v>#DIV/0!</v>
      </c>
      <c r="H85" s="322"/>
      <c r="I85" s="319" t="e">
        <f>H85/C85</f>
        <v>#DIV/0!</v>
      </c>
      <c r="J85" s="322"/>
      <c r="K85" s="319" t="e">
        <f t="shared" si="67"/>
        <v>#DIV/0!</v>
      </c>
      <c r="M85" s="322"/>
      <c r="N85" s="322"/>
      <c r="O85" s="322" t="e">
        <f>N85/M85</f>
        <v>#DIV/0!</v>
      </c>
      <c r="P85" s="322"/>
      <c r="Q85" s="319" t="e">
        <f t="shared" si="68"/>
        <v>#DIV/0!</v>
      </c>
      <c r="R85" s="324"/>
      <c r="S85" s="319">
        <f t="shared" si="69"/>
        <v>0</v>
      </c>
      <c r="T85" s="319">
        <f t="shared" si="70"/>
        <v>0</v>
      </c>
      <c r="U85" s="319">
        <f t="shared" si="71"/>
        <v>0</v>
      </c>
      <c r="V85" s="325"/>
      <c r="W85" s="322">
        <f t="shared" si="72"/>
        <v>0</v>
      </c>
      <c r="X85" s="326">
        <f t="shared" si="73"/>
        <v>0</v>
      </c>
      <c r="Y85" s="324"/>
      <c r="Z85" s="324"/>
    </row>
    <row r="86" spans="1:27" x14ac:dyDescent="0.15">
      <c r="A86" s="320" t="s">
        <v>44</v>
      </c>
      <c r="B86" s="320"/>
      <c r="C86" s="320">
        <f>SUM(C83:C85)</f>
        <v>0</v>
      </c>
      <c r="D86" s="320">
        <f>SUM(D83:D85)</f>
        <v>0</v>
      </c>
      <c r="E86" s="320"/>
      <c r="F86" s="320">
        <f t="shared" ref="F86" si="74">SUM(F83:F85)</f>
        <v>0</v>
      </c>
      <c r="G86" s="320"/>
      <c r="H86" s="320">
        <f t="shared" ref="H86" si="75">SUM(H83:H85)</f>
        <v>0</v>
      </c>
      <c r="I86" s="320"/>
      <c r="J86" s="320">
        <f t="shared" ref="J86" si="76">SUM(J83:J85)</f>
        <v>0</v>
      </c>
      <c r="K86" s="320"/>
      <c r="L86" s="316"/>
      <c r="M86" s="320">
        <f>SUM(M83:M85)</f>
        <v>0</v>
      </c>
      <c r="N86" s="320">
        <f>SUM(N83:N85)</f>
        <v>0</v>
      </c>
      <c r="O86" s="320"/>
      <c r="P86" s="320">
        <f>SUM(P83:P85)</f>
        <v>0</v>
      </c>
      <c r="Q86" s="320"/>
      <c r="R86" s="320"/>
      <c r="S86" s="327">
        <f>S83+S84+S85</f>
        <v>0</v>
      </c>
      <c r="T86" s="328" t="e">
        <f>C86/(C86+M86)</f>
        <v>#DIV/0!</v>
      </c>
      <c r="U86" s="328" t="e">
        <f>M86/(M86+C86)</f>
        <v>#DIV/0!</v>
      </c>
      <c r="V86" s="325"/>
      <c r="W86" s="324"/>
      <c r="X86" s="324"/>
      <c r="Y86" s="324"/>
      <c r="Z86" s="324"/>
    </row>
    <row r="87" spans="1:27" x14ac:dyDescent="0.15">
      <c r="B87" s="324"/>
      <c r="C87" s="324"/>
      <c r="D87" s="329"/>
      <c r="E87" s="324"/>
      <c r="F87" s="330"/>
      <c r="G87" s="324"/>
      <c r="H87" s="331"/>
      <c r="I87" s="324"/>
      <c r="J87" s="331"/>
      <c r="K87" s="324"/>
      <c r="L87" s="324"/>
      <c r="M87" s="324"/>
      <c r="N87" s="324"/>
      <c r="O87" s="324"/>
      <c r="P87" s="324"/>
      <c r="Q87" s="324"/>
      <c r="R87" s="324"/>
      <c r="Y87" s="324"/>
      <c r="Z87" s="324"/>
    </row>
    <row r="88" spans="1:27" x14ac:dyDescent="0.15">
      <c r="B88" s="324"/>
      <c r="C88" s="324"/>
      <c r="D88" s="329"/>
      <c r="E88" s="324"/>
      <c r="F88" s="330"/>
      <c r="G88" s="324"/>
      <c r="H88" s="331"/>
      <c r="I88" s="324"/>
      <c r="J88" s="331"/>
      <c r="K88" s="324"/>
      <c r="L88" s="324"/>
      <c r="M88" s="324"/>
      <c r="N88" s="324"/>
      <c r="O88" s="324"/>
      <c r="P88" s="324"/>
      <c r="Q88" s="324"/>
      <c r="R88" s="324"/>
    </row>
    <row r="89" spans="1:27" x14ac:dyDescent="0.15">
      <c r="A89" s="514" t="s">
        <v>49</v>
      </c>
      <c r="B89" s="514"/>
      <c r="C89" s="514"/>
      <c r="D89" s="514"/>
      <c r="E89" s="514"/>
      <c r="F89" s="514"/>
      <c r="G89" s="514"/>
      <c r="H89" s="514" t="s">
        <v>52</v>
      </c>
      <c r="I89" s="516"/>
      <c r="J89" s="516"/>
      <c r="K89" s="516"/>
      <c r="L89" s="516"/>
      <c r="M89" s="516"/>
      <c r="N89" s="324"/>
      <c r="O89" s="324"/>
      <c r="R89" s="514" t="s">
        <v>50</v>
      </c>
      <c r="S89" s="514"/>
      <c r="T89" s="514"/>
      <c r="V89" s="514" t="s">
        <v>51</v>
      </c>
      <c r="W89" s="514"/>
      <c r="X89" s="315"/>
    </row>
    <row r="90" spans="1:27" x14ac:dyDescent="0.15">
      <c r="A90" s="320" t="s">
        <v>16</v>
      </c>
      <c r="B90" s="320" t="s">
        <v>66</v>
      </c>
      <c r="C90" s="320" t="s">
        <v>1</v>
      </c>
      <c r="D90" s="320" t="s">
        <v>4</v>
      </c>
      <c r="E90" s="320" t="s">
        <v>5</v>
      </c>
      <c r="F90" s="320" t="s">
        <v>6</v>
      </c>
      <c r="G90" s="320" t="s">
        <v>7</v>
      </c>
      <c r="I90" s="320" t="s">
        <v>34</v>
      </c>
      <c r="J90" s="320" t="s">
        <v>17</v>
      </c>
      <c r="K90" s="320" t="s">
        <v>18</v>
      </c>
      <c r="L90" s="320" t="s">
        <v>19</v>
      </c>
      <c r="M90" s="320" t="s">
        <v>20</v>
      </c>
      <c r="N90" s="320" t="s">
        <v>6</v>
      </c>
      <c r="O90" s="320" t="s">
        <v>53</v>
      </c>
      <c r="R90" s="320" t="s">
        <v>16</v>
      </c>
      <c r="S90" s="320" t="s">
        <v>47</v>
      </c>
      <c r="T90" s="320" t="s">
        <v>45</v>
      </c>
      <c r="U90" s="320" t="s">
        <v>46</v>
      </c>
      <c r="W90" s="320" t="s">
        <v>14</v>
      </c>
      <c r="X90" s="320" t="s">
        <v>21</v>
      </c>
      <c r="Y90" s="315"/>
      <c r="Z90" s="315"/>
      <c r="AA90" s="315"/>
    </row>
    <row r="91" spans="1:27" x14ac:dyDescent="0.15">
      <c r="A91" s="321" t="s">
        <v>831</v>
      </c>
      <c r="B91" s="332"/>
      <c r="C91" s="322"/>
      <c r="D91" s="322"/>
      <c r="E91" s="322" t="e">
        <f>D91/C91</f>
        <v>#DIV/0!</v>
      </c>
      <c r="F91" s="322"/>
      <c r="G91" s="319" t="e">
        <f>F91/C91</f>
        <v>#DIV/0!</v>
      </c>
      <c r="I91" s="319" t="e">
        <f>K91/J91</f>
        <v>#DIV/0!</v>
      </c>
      <c r="J91" s="322"/>
      <c r="K91" s="322"/>
      <c r="L91" s="322"/>
      <c r="M91" s="322" t="e">
        <f>L91/K91</f>
        <v>#DIV/0!</v>
      </c>
      <c r="N91" s="322"/>
      <c r="O91" s="319" t="e">
        <f>N91/K91</f>
        <v>#DIV/0!</v>
      </c>
      <c r="R91" s="321" t="s">
        <v>540</v>
      </c>
      <c r="S91" s="319">
        <f>(C91+J91)/($C$27+$J$27+$M$17+$D$17+$K$38+$K$47)</f>
        <v>0</v>
      </c>
      <c r="T91" s="319">
        <f>J91/($J$27+$E$38+$E$47)</f>
        <v>0</v>
      </c>
      <c r="U91" s="319">
        <f>C91/($C$27+$M$17+$K$38+$K$47)</f>
        <v>0</v>
      </c>
      <c r="W91" s="322">
        <f>(D91*0.1)+(F91*6)+(L91*0.1)+(N91*6)</f>
        <v>0</v>
      </c>
      <c r="X91" s="322">
        <f>(D91*0.1)+(F91*6)+(K91*1)+(L91*0.1)+(N91*6)</f>
        <v>0</v>
      </c>
      <c r="Y91" s="320"/>
      <c r="Z91" s="320"/>
      <c r="AA91" s="320"/>
    </row>
    <row r="92" spans="1:27" x14ac:dyDescent="0.15">
      <c r="A92" s="321" t="s">
        <v>832</v>
      </c>
      <c r="B92" s="332"/>
      <c r="C92" s="322"/>
      <c r="D92" s="322"/>
      <c r="E92" s="322" t="e">
        <f>D92/C92</f>
        <v>#DIV/0!</v>
      </c>
      <c r="F92" s="322"/>
      <c r="G92" s="319" t="e">
        <f>F92/C92</f>
        <v>#DIV/0!</v>
      </c>
      <c r="I92" s="319" t="e">
        <f t="shared" ref="I92:I95" si="77">K92/J92</f>
        <v>#DIV/0!</v>
      </c>
      <c r="J92" s="322"/>
      <c r="K92" s="322"/>
      <c r="L92" s="322"/>
      <c r="M92" s="322" t="e">
        <f>L92/K92</f>
        <v>#DIV/0!</v>
      </c>
      <c r="N92" s="322"/>
      <c r="O92" s="319" t="e">
        <f t="shared" ref="O92:O95" si="78">N92/K92</f>
        <v>#DIV/0!</v>
      </c>
      <c r="R92" s="321" t="s">
        <v>541</v>
      </c>
      <c r="S92" s="319">
        <f t="shared" ref="S92:S95" si="79">(C92+J92)/($C$27+$J$27+$M$17+$D$17+$K$38+$K$47)</f>
        <v>0</v>
      </c>
      <c r="T92" s="319">
        <f t="shared" ref="T92:T95" si="80">J92/($J$27+$E$38+$E$47)</f>
        <v>0</v>
      </c>
      <c r="U92" s="319">
        <f t="shared" ref="U92:U95" si="81">C92/($C$27+$M$17+$K$38+$K$47)</f>
        <v>0</v>
      </c>
      <c r="W92" s="322">
        <f t="shared" ref="W92:W95" si="82">(D92*0.1)+(F92*6)+(L92*0.1)+(N92*6)</f>
        <v>0</v>
      </c>
      <c r="X92" s="322">
        <f t="shared" ref="X92:X95" si="83">(D92*0.1)+(F92*6)+(K92*1)+(L92*0.1)+(N92*6)</f>
        <v>0</v>
      </c>
      <c r="Y92" s="324"/>
      <c r="Z92" s="324"/>
      <c r="AA92" s="324"/>
    </row>
    <row r="93" spans="1:27" x14ac:dyDescent="0.15">
      <c r="A93" s="321"/>
      <c r="B93" s="332"/>
      <c r="C93" s="322"/>
      <c r="D93" s="322"/>
      <c r="E93" s="322" t="e">
        <f>D93/C93</f>
        <v>#DIV/0!</v>
      </c>
      <c r="F93" s="322"/>
      <c r="G93" s="319" t="e">
        <f>F93/C93</f>
        <v>#DIV/0!</v>
      </c>
      <c r="I93" s="319" t="e">
        <f t="shared" si="77"/>
        <v>#DIV/0!</v>
      </c>
      <c r="J93" s="322"/>
      <c r="K93" s="322"/>
      <c r="L93" s="322"/>
      <c r="M93" s="322" t="e">
        <f>L93/K93</f>
        <v>#DIV/0!</v>
      </c>
      <c r="N93" s="322"/>
      <c r="O93" s="319" t="e">
        <f t="shared" si="78"/>
        <v>#DIV/0!</v>
      </c>
      <c r="R93" s="321"/>
      <c r="S93" s="319">
        <f t="shared" si="79"/>
        <v>0</v>
      </c>
      <c r="T93" s="319">
        <f t="shared" si="80"/>
        <v>0</v>
      </c>
      <c r="U93" s="319">
        <f t="shared" si="81"/>
        <v>0</v>
      </c>
      <c r="W93" s="322">
        <f t="shared" si="82"/>
        <v>0</v>
      </c>
      <c r="X93" s="322">
        <f t="shared" si="83"/>
        <v>0</v>
      </c>
      <c r="Y93" s="324"/>
      <c r="Z93" s="324"/>
      <c r="AA93" s="324"/>
    </row>
    <row r="94" spans="1:27" x14ac:dyDescent="0.15">
      <c r="A94" s="335"/>
      <c r="B94" s="332"/>
      <c r="C94" s="322"/>
      <c r="D94" s="322"/>
      <c r="E94" s="322" t="e">
        <f>D94/C94</f>
        <v>#DIV/0!</v>
      </c>
      <c r="F94" s="322"/>
      <c r="G94" s="319" t="e">
        <f>F94/C94</f>
        <v>#DIV/0!</v>
      </c>
      <c r="I94" s="319" t="e">
        <f t="shared" si="77"/>
        <v>#DIV/0!</v>
      </c>
      <c r="J94" s="322"/>
      <c r="K94" s="322"/>
      <c r="L94" s="322"/>
      <c r="M94" s="322" t="e">
        <f>L94/K94</f>
        <v>#DIV/0!</v>
      </c>
      <c r="N94" s="322"/>
      <c r="O94" s="319" t="e">
        <f t="shared" si="78"/>
        <v>#DIV/0!</v>
      </c>
      <c r="R94" s="321"/>
      <c r="S94" s="319">
        <f t="shared" si="79"/>
        <v>0</v>
      </c>
      <c r="T94" s="319">
        <f t="shared" si="80"/>
        <v>0</v>
      </c>
      <c r="U94" s="319">
        <f t="shared" si="81"/>
        <v>0</v>
      </c>
      <c r="W94" s="322">
        <f t="shared" si="82"/>
        <v>0</v>
      </c>
      <c r="X94" s="322">
        <f t="shared" si="83"/>
        <v>0</v>
      </c>
      <c r="Y94" s="324"/>
      <c r="Z94" s="324"/>
      <c r="AA94" s="324"/>
    </row>
    <row r="95" spans="1:27" x14ac:dyDescent="0.15">
      <c r="A95" s="335"/>
      <c r="B95" s="332"/>
      <c r="C95" s="322"/>
      <c r="D95" s="322"/>
      <c r="E95" s="322" t="e">
        <f>D95/C95</f>
        <v>#DIV/0!</v>
      </c>
      <c r="F95" s="322"/>
      <c r="G95" s="319" t="e">
        <f>F95/C95</f>
        <v>#DIV/0!</v>
      </c>
      <c r="I95" s="319" t="e">
        <f t="shared" si="77"/>
        <v>#DIV/0!</v>
      </c>
      <c r="J95" s="322"/>
      <c r="K95" s="322"/>
      <c r="L95" s="322"/>
      <c r="M95" s="322" t="e">
        <f>L95/K95</f>
        <v>#DIV/0!</v>
      </c>
      <c r="N95" s="322"/>
      <c r="O95" s="319" t="e">
        <f t="shared" si="78"/>
        <v>#DIV/0!</v>
      </c>
      <c r="R95" s="321"/>
      <c r="S95" s="319">
        <f t="shared" si="79"/>
        <v>0</v>
      </c>
      <c r="T95" s="319">
        <f t="shared" si="80"/>
        <v>0</v>
      </c>
      <c r="U95" s="319">
        <f t="shared" si="81"/>
        <v>0</v>
      </c>
      <c r="W95" s="322">
        <f t="shared" si="82"/>
        <v>0</v>
      </c>
      <c r="X95" s="322">
        <f t="shared" si="83"/>
        <v>0</v>
      </c>
      <c r="Y95" s="324"/>
      <c r="Z95" s="324"/>
      <c r="AA95" s="324"/>
    </row>
    <row r="96" spans="1:27" x14ac:dyDescent="0.15">
      <c r="A96" s="320" t="s">
        <v>44</v>
      </c>
      <c r="B96" s="320"/>
      <c r="C96" s="320">
        <f>SUM(C91:C95)</f>
        <v>0</v>
      </c>
      <c r="D96" s="320">
        <f t="shared" ref="D96" si="84">SUM(D91:D95)</f>
        <v>0</v>
      </c>
      <c r="E96" s="320"/>
      <c r="F96" s="320">
        <f t="shared" ref="F96" si="85">SUM(F91:F95)</f>
        <v>0</v>
      </c>
      <c r="G96" s="320"/>
      <c r="H96" s="320"/>
      <c r="I96" s="320"/>
      <c r="J96" s="320">
        <f>SUM(J91:J95)</f>
        <v>0</v>
      </c>
      <c r="K96" s="320">
        <f t="shared" ref="K96:L96" si="86">SUM(K91:K95)</f>
        <v>0</v>
      </c>
      <c r="L96" s="320">
        <f t="shared" si="86"/>
        <v>0</v>
      </c>
      <c r="M96" s="320"/>
      <c r="N96" s="320">
        <f t="shared" ref="N96" si="87">SUM(N91:N95)</f>
        <v>0</v>
      </c>
      <c r="O96" s="320"/>
      <c r="Y96" s="324"/>
      <c r="Z96" s="324"/>
      <c r="AA96" s="324"/>
    </row>
    <row r="97" spans="1:26" x14ac:dyDescent="0.15">
      <c r="A97" s="320"/>
      <c r="B97" s="324"/>
      <c r="C97" s="324"/>
      <c r="D97" s="324"/>
      <c r="E97" s="324"/>
      <c r="F97" s="324"/>
      <c r="G97" s="324"/>
      <c r="H97" s="320"/>
      <c r="I97" s="324"/>
      <c r="J97" s="324"/>
      <c r="K97" s="324"/>
      <c r="L97" s="324"/>
      <c r="M97" s="324"/>
      <c r="N97" s="324"/>
    </row>
    <row r="98" spans="1:26" x14ac:dyDescent="0.15">
      <c r="B98" s="324"/>
      <c r="C98" s="324"/>
      <c r="D98" s="324"/>
      <c r="E98" s="324"/>
      <c r="F98" s="324"/>
      <c r="G98" s="324"/>
      <c r="H98" s="324"/>
      <c r="I98" s="324"/>
      <c r="J98" s="324"/>
      <c r="K98" s="324"/>
      <c r="L98" s="324"/>
      <c r="M98" s="324"/>
    </row>
    <row r="99" spans="1:26" x14ac:dyDescent="0.15">
      <c r="A99" s="514" t="s">
        <v>52</v>
      </c>
      <c r="B99" s="514"/>
      <c r="C99" s="514"/>
      <c r="D99" s="514"/>
      <c r="E99" s="514"/>
      <c r="F99" s="514"/>
      <c r="G99" s="514"/>
      <c r="H99" s="324"/>
      <c r="I99" s="324"/>
      <c r="J99" s="514" t="s">
        <v>49</v>
      </c>
      <c r="K99" s="514"/>
      <c r="L99" s="514"/>
      <c r="M99" s="514"/>
      <c r="N99" s="514"/>
      <c r="R99" s="514" t="s">
        <v>50</v>
      </c>
      <c r="S99" s="514"/>
      <c r="T99" s="514"/>
      <c r="V99" s="514" t="s">
        <v>51</v>
      </c>
      <c r="W99" s="513"/>
    </row>
    <row r="100" spans="1:26" x14ac:dyDescent="0.15">
      <c r="A100" s="320" t="s">
        <v>25</v>
      </c>
      <c r="B100" s="320" t="s">
        <v>66</v>
      </c>
      <c r="C100" s="320" t="s">
        <v>34</v>
      </c>
      <c r="D100" s="320" t="s">
        <v>17</v>
      </c>
      <c r="E100" s="320" t="s">
        <v>18</v>
      </c>
      <c r="F100" s="320" t="s">
        <v>19</v>
      </c>
      <c r="G100" s="320" t="s">
        <v>20</v>
      </c>
      <c r="H100" s="320" t="s">
        <v>6</v>
      </c>
      <c r="I100" s="320" t="s">
        <v>53</v>
      </c>
      <c r="K100" s="320" t="s">
        <v>10</v>
      </c>
      <c r="L100" s="320" t="s">
        <v>11</v>
      </c>
      <c r="M100" s="320" t="s">
        <v>12</v>
      </c>
      <c r="N100" s="320" t="s">
        <v>26</v>
      </c>
      <c r="O100" s="320" t="s">
        <v>7</v>
      </c>
      <c r="R100" s="320" t="s">
        <v>25</v>
      </c>
      <c r="S100" s="320" t="s">
        <v>47</v>
      </c>
      <c r="T100" s="320" t="s">
        <v>45</v>
      </c>
      <c r="U100" s="320" t="s">
        <v>46</v>
      </c>
      <c r="W100" s="320" t="s">
        <v>14</v>
      </c>
      <c r="X100" s="320" t="s">
        <v>21</v>
      </c>
    </row>
    <row r="101" spans="1:26" x14ac:dyDescent="0.15">
      <c r="A101" s="321" t="s">
        <v>833</v>
      </c>
      <c r="B101" s="322">
        <v>15</v>
      </c>
      <c r="C101" s="319">
        <f>E101/D101</f>
        <v>0.61682242990654201</v>
      </c>
      <c r="D101" s="322">
        <v>107</v>
      </c>
      <c r="E101" s="322">
        <v>66</v>
      </c>
      <c r="F101" s="322">
        <v>780</v>
      </c>
      <c r="G101" s="322">
        <f t="shared" ref="G101:G106" si="88">F101/E101</f>
        <v>11.818181818181818</v>
      </c>
      <c r="H101" s="322">
        <v>3</v>
      </c>
      <c r="I101" s="319">
        <f>H101/E101</f>
        <v>4.5454545454545456E-2</v>
      </c>
      <c r="K101" s="322">
        <v>2</v>
      </c>
      <c r="L101" s="322">
        <v>7</v>
      </c>
      <c r="M101" s="333">
        <f t="shared" ref="M101:M106" si="89">L101/K101</f>
        <v>3.5</v>
      </c>
      <c r="N101" s="322">
        <v>0</v>
      </c>
      <c r="O101" s="319">
        <f>N101/K101</f>
        <v>0</v>
      </c>
      <c r="R101" s="321" t="s">
        <v>187</v>
      </c>
      <c r="S101" s="334">
        <f>(D101+K101)/($C$27+$K$27+$M$17+$D$47+$K$47)</f>
        <v>0.17723577235772359</v>
      </c>
      <c r="T101" s="334">
        <f>D101/($D$17)</f>
        <v>0.28533333333333333</v>
      </c>
      <c r="U101" s="334">
        <f>K101/($M$17+$C$27+$K$38+$K$47)</f>
        <v>4.7169811320754715E-3</v>
      </c>
      <c r="W101" s="322">
        <f>(F101*0.1)+(H101*6)+(L101*0.1)+(N101*6)</f>
        <v>96.7</v>
      </c>
      <c r="X101" s="322">
        <f>(E101*1)+(F101*0.1)+(H101*6)+(L101*0.1)+(N101*6)</f>
        <v>162.69999999999999</v>
      </c>
      <c r="Y101" s="320"/>
      <c r="Z101" s="320"/>
    </row>
    <row r="102" spans="1:26" x14ac:dyDescent="0.15">
      <c r="A102" s="321" t="s">
        <v>834</v>
      </c>
      <c r="B102" s="322">
        <v>14</v>
      </c>
      <c r="C102" s="319">
        <f t="shared" ref="C102:C106" si="90">E102/D102</f>
        <v>0.60919540229885061</v>
      </c>
      <c r="D102" s="322">
        <v>87</v>
      </c>
      <c r="E102" s="322">
        <v>53</v>
      </c>
      <c r="F102" s="322">
        <v>684</v>
      </c>
      <c r="G102" s="322">
        <f t="shared" si="88"/>
        <v>12.90566037735849</v>
      </c>
      <c r="H102" s="322">
        <v>2</v>
      </c>
      <c r="I102" s="319">
        <f t="shared" ref="I102:I106" si="91">H102/E102</f>
        <v>3.7735849056603772E-2</v>
      </c>
      <c r="K102" s="322">
        <v>0</v>
      </c>
      <c r="L102" s="322">
        <v>0</v>
      </c>
      <c r="M102" s="333" t="e">
        <f t="shared" si="89"/>
        <v>#DIV/0!</v>
      </c>
      <c r="N102" s="322">
        <v>0</v>
      </c>
      <c r="O102" s="319" t="e">
        <f t="shared" ref="O102:O106" si="92">N102/K102</f>
        <v>#DIV/0!</v>
      </c>
      <c r="R102" s="321" t="s">
        <v>467</v>
      </c>
      <c r="S102" s="334">
        <f t="shared" ref="S102:S106" si="93">(D102+K102)/($C$27+$K$27+$M$17+$D$47+$K$47)</f>
        <v>0.14146341463414633</v>
      </c>
      <c r="T102" s="334">
        <f t="shared" ref="T102:T106" si="94">D102/($D$17)</f>
        <v>0.23200000000000001</v>
      </c>
      <c r="U102" s="334">
        <f t="shared" ref="U102:U106" si="95">K102/($M$17+$C$27+$K$38+$K$47)</f>
        <v>0</v>
      </c>
      <c r="W102" s="322">
        <f t="shared" ref="W102:W106" si="96">(F102*0.1)+(H102*6)+(L102*0.1)+(N102*6)</f>
        <v>80.400000000000006</v>
      </c>
      <c r="X102" s="322">
        <f t="shared" ref="X102:X106" si="97">(E102*1)+(F102*0.1)+(H102*6)+(L102*0.1)+(N102*6)</f>
        <v>133.4</v>
      </c>
      <c r="Y102" s="324"/>
      <c r="Z102" s="324"/>
    </row>
    <row r="103" spans="1:26" x14ac:dyDescent="0.15">
      <c r="A103" s="321" t="s">
        <v>1457</v>
      </c>
      <c r="B103" s="322">
        <v>5</v>
      </c>
      <c r="C103" s="319">
        <f t="shared" si="90"/>
        <v>1</v>
      </c>
      <c r="D103" s="322">
        <v>5</v>
      </c>
      <c r="E103" s="322">
        <v>5</v>
      </c>
      <c r="F103" s="322">
        <v>40</v>
      </c>
      <c r="G103" s="322">
        <f t="shared" si="88"/>
        <v>8</v>
      </c>
      <c r="H103" s="322">
        <v>0</v>
      </c>
      <c r="I103" s="319">
        <f t="shared" si="91"/>
        <v>0</v>
      </c>
      <c r="K103" s="322">
        <v>0</v>
      </c>
      <c r="L103" s="322">
        <v>0</v>
      </c>
      <c r="M103" s="333" t="e">
        <f t="shared" si="89"/>
        <v>#DIV/0!</v>
      </c>
      <c r="N103" s="322">
        <v>0</v>
      </c>
      <c r="O103" s="319" t="e">
        <f t="shared" si="92"/>
        <v>#DIV/0!</v>
      </c>
      <c r="R103" s="321" t="s">
        <v>1458</v>
      </c>
      <c r="S103" s="334">
        <f t="shared" si="93"/>
        <v>8.130081300813009E-3</v>
      </c>
      <c r="T103" s="334">
        <f t="shared" si="94"/>
        <v>1.3333333333333334E-2</v>
      </c>
      <c r="U103" s="334">
        <f t="shared" si="95"/>
        <v>0</v>
      </c>
      <c r="W103" s="322">
        <f t="shared" si="96"/>
        <v>4</v>
      </c>
      <c r="X103" s="322">
        <f t="shared" si="97"/>
        <v>9</v>
      </c>
      <c r="Y103" s="324"/>
      <c r="Z103" s="324"/>
    </row>
    <row r="104" spans="1:26" x14ac:dyDescent="0.15">
      <c r="A104" s="321" t="s">
        <v>1400</v>
      </c>
      <c r="B104" s="322">
        <v>14</v>
      </c>
      <c r="C104" s="319">
        <f t="shared" si="90"/>
        <v>0.63793103448275867</v>
      </c>
      <c r="D104" s="322">
        <v>58</v>
      </c>
      <c r="E104" s="322">
        <v>37</v>
      </c>
      <c r="F104" s="322">
        <v>417</v>
      </c>
      <c r="G104" s="322">
        <f t="shared" si="88"/>
        <v>11.27027027027027</v>
      </c>
      <c r="H104" s="322">
        <v>3</v>
      </c>
      <c r="I104" s="319">
        <f t="shared" si="91"/>
        <v>8.1081081081081086E-2</v>
      </c>
      <c r="K104" s="322">
        <v>0</v>
      </c>
      <c r="L104" s="322">
        <v>0</v>
      </c>
      <c r="M104" s="333" t="e">
        <f t="shared" si="89"/>
        <v>#DIV/0!</v>
      </c>
      <c r="N104" s="322">
        <v>0</v>
      </c>
      <c r="O104" s="319" t="e">
        <f t="shared" si="92"/>
        <v>#DIV/0!</v>
      </c>
      <c r="R104" s="321" t="s">
        <v>1401</v>
      </c>
      <c r="S104" s="334">
        <f t="shared" si="93"/>
        <v>9.4308943089430899E-2</v>
      </c>
      <c r="T104" s="334">
        <f t="shared" si="94"/>
        <v>0.15466666666666667</v>
      </c>
      <c r="U104" s="334">
        <f t="shared" si="95"/>
        <v>0</v>
      </c>
      <c r="W104" s="322">
        <f t="shared" si="96"/>
        <v>59.7</v>
      </c>
      <c r="X104" s="322">
        <f t="shared" si="97"/>
        <v>96.7</v>
      </c>
      <c r="Y104" s="324"/>
      <c r="Z104" s="324"/>
    </row>
    <row r="105" spans="1:26" x14ac:dyDescent="0.15">
      <c r="A105" s="321" t="s">
        <v>1459</v>
      </c>
      <c r="B105" s="322">
        <v>14</v>
      </c>
      <c r="C105" s="319">
        <f t="shared" si="90"/>
        <v>0.43243243243243246</v>
      </c>
      <c r="D105" s="322">
        <v>37</v>
      </c>
      <c r="E105" s="322">
        <v>16</v>
      </c>
      <c r="F105" s="322">
        <v>252</v>
      </c>
      <c r="G105" s="322">
        <f t="shared" si="88"/>
        <v>15.75</v>
      </c>
      <c r="H105" s="322">
        <v>2</v>
      </c>
      <c r="I105" s="319">
        <f t="shared" si="91"/>
        <v>0.125</v>
      </c>
      <c r="K105" s="322">
        <v>0</v>
      </c>
      <c r="L105" s="322">
        <v>0</v>
      </c>
      <c r="M105" s="333" t="e">
        <f t="shared" si="89"/>
        <v>#DIV/0!</v>
      </c>
      <c r="N105" s="322">
        <v>0</v>
      </c>
      <c r="O105" s="319" t="e">
        <f t="shared" si="92"/>
        <v>#DIV/0!</v>
      </c>
      <c r="R105" s="321" t="s">
        <v>543</v>
      </c>
      <c r="S105" s="334">
        <f t="shared" si="93"/>
        <v>6.0162601626016263E-2</v>
      </c>
      <c r="T105" s="334">
        <f t="shared" si="94"/>
        <v>9.8666666666666666E-2</v>
      </c>
      <c r="U105" s="334">
        <f t="shared" si="95"/>
        <v>0</v>
      </c>
      <c r="W105" s="322">
        <f t="shared" si="96"/>
        <v>37.200000000000003</v>
      </c>
      <c r="X105" s="322">
        <f t="shared" si="97"/>
        <v>53.2</v>
      </c>
      <c r="Y105" s="324"/>
      <c r="Z105" s="324"/>
    </row>
    <row r="106" spans="1:26" x14ac:dyDescent="0.15">
      <c r="A106" s="321" t="s">
        <v>1665</v>
      </c>
      <c r="B106" s="322">
        <v>8</v>
      </c>
      <c r="C106" s="319">
        <f t="shared" si="90"/>
        <v>0.5</v>
      </c>
      <c r="D106" s="322">
        <v>8</v>
      </c>
      <c r="E106" s="322">
        <v>4</v>
      </c>
      <c r="F106" s="322">
        <v>61</v>
      </c>
      <c r="G106" s="322">
        <f t="shared" si="88"/>
        <v>15.25</v>
      </c>
      <c r="H106" s="322">
        <v>0</v>
      </c>
      <c r="I106" s="319">
        <f t="shared" si="91"/>
        <v>0</v>
      </c>
      <c r="K106" s="322">
        <v>0</v>
      </c>
      <c r="L106" s="322">
        <v>0</v>
      </c>
      <c r="M106" s="333" t="e">
        <f t="shared" si="89"/>
        <v>#DIV/0!</v>
      </c>
      <c r="N106" s="322">
        <v>0</v>
      </c>
      <c r="O106" s="319" t="e">
        <f t="shared" si="92"/>
        <v>#DIV/0!</v>
      </c>
      <c r="R106" s="321" t="s">
        <v>542</v>
      </c>
      <c r="S106" s="334">
        <f t="shared" si="93"/>
        <v>1.3008130081300813E-2</v>
      </c>
      <c r="T106" s="334">
        <f t="shared" si="94"/>
        <v>2.1333333333333333E-2</v>
      </c>
      <c r="U106" s="334">
        <f t="shared" si="95"/>
        <v>0</v>
      </c>
      <c r="W106" s="322">
        <f t="shared" si="96"/>
        <v>6.1000000000000005</v>
      </c>
      <c r="X106" s="322">
        <f t="shared" si="97"/>
        <v>10.100000000000001</v>
      </c>
      <c r="Y106" s="324"/>
      <c r="Z106" s="324"/>
    </row>
    <row r="107" spans="1:26" x14ac:dyDescent="0.15">
      <c r="A107" s="320" t="s">
        <v>44</v>
      </c>
      <c r="B107" s="320"/>
      <c r="C107" s="316"/>
      <c r="D107" s="320">
        <f>SUM(D101:D106)</f>
        <v>302</v>
      </c>
      <c r="E107" s="320">
        <f t="shared" ref="E107:F107" si="98">SUM(E101:E106)</f>
        <v>181</v>
      </c>
      <c r="F107" s="320">
        <f t="shared" si="98"/>
        <v>2234</v>
      </c>
      <c r="G107" s="320"/>
      <c r="H107" s="320">
        <f t="shared" ref="H107" si="99">SUM(H101:H106)</f>
        <v>10</v>
      </c>
      <c r="I107" s="320"/>
      <c r="J107" s="320"/>
      <c r="K107" s="320">
        <f>SUM(K101:K106)</f>
        <v>2</v>
      </c>
      <c r="L107" s="320">
        <f t="shared" ref="L107" si="100">SUM(L101:L106)</f>
        <v>7</v>
      </c>
      <c r="M107" s="320"/>
      <c r="N107" s="320">
        <f t="shared" ref="N107" si="101">SUM(N101:N106)</f>
        <v>0</v>
      </c>
      <c r="O107" s="320"/>
      <c r="Y107" s="324"/>
      <c r="Z107" s="324"/>
    </row>
    <row r="108" spans="1:26" x14ac:dyDescent="0.15">
      <c r="A108" s="320"/>
      <c r="C108" s="324"/>
      <c r="D108" s="324"/>
      <c r="E108" s="324"/>
      <c r="F108" s="324"/>
      <c r="G108" s="324"/>
      <c r="H108" s="324"/>
      <c r="I108" s="324"/>
      <c r="J108" s="324"/>
      <c r="K108" s="324"/>
      <c r="L108" s="324"/>
    </row>
    <row r="109" spans="1:26" x14ac:dyDescent="0.15">
      <c r="A109" s="320"/>
      <c r="C109" s="324"/>
      <c r="D109" s="324"/>
      <c r="E109" s="324"/>
      <c r="F109" s="324"/>
      <c r="G109" s="324"/>
      <c r="H109" s="324"/>
      <c r="I109" s="324"/>
      <c r="J109" s="324"/>
      <c r="K109" s="324"/>
      <c r="L109" s="324"/>
    </row>
    <row r="110" spans="1:26" x14ac:dyDescent="0.15">
      <c r="A110" s="514" t="s">
        <v>52</v>
      </c>
      <c r="B110" s="514"/>
      <c r="C110" s="514"/>
      <c r="D110" s="514"/>
      <c r="E110" s="514"/>
      <c r="F110" s="514"/>
      <c r="G110" s="514"/>
      <c r="H110" s="324"/>
      <c r="I110" s="324"/>
      <c r="J110" s="514" t="s">
        <v>49</v>
      </c>
      <c r="K110" s="514"/>
      <c r="L110" s="514"/>
      <c r="M110" s="514"/>
      <c r="N110" s="514"/>
      <c r="R110" s="514" t="s">
        <v>50</v>
      </c>
      <c r="S110" s="514"/>
      <c r="T110" s="514"/>
      <c r="V110" s="514" t="s">
        <v>51</v>
      </c>
      <c r="W110" s="513"/>
    </row>
    <row r="111" spans="1:26" x14ac:dyDescent="0.15">
      <c r="A111" s="320" t="s">
        <v>31</v>
      </c>
      <c r="B111" s="320" t="s">
        <v>66</v>
      </c>
      <c r="C111" s="320" t="s">
        <v>34</v>
      </c>
      <c r="D111" s="320" t="s">
        <v>17</v>
      </c>
      <c r="E111" s="320" t="s">
        <v>18</v>
      </c>
      <c r="F111" s="320" t="s">
        <v>19</v>
      </c>
      <c r="G111" s="320" t="s">
        <v>20</v>
      </c>
      <c r="H111" s="320" t="s">
        <v>6</v>
      </c>
      <c r="I111" s="320" t="s">
        <v>53</v>
      </c>
      <c r="K111" s="320" t="s">
        <v>10</v>
      </c>
      <c r="L111" s="320" t="s">
        <v>11</v>
      </c>
      <c r="M111" s="320" t="s">
        <v>12</v>
      </c>
      <c r="N111" s="320" t="s">
        <v>54</v>
      </c>
      <c r="O111" s="320" t="s">
        <v>7</v>
      </c>
      <c r="R111" s="320" t="s">
        <v>31</v>
      </c>
      <c r="S111" s="320" t="s">
        <v>47</v>
      </c>
      <c r="T111" s="320" t="s">
        <v>45</v>
      </c>
      <c r="U111" s="320" t="s">
        <v>46</v>
      </c>
      <c r="W111" s="320" t="s">
        <v>14</v>
      </c>
      <c r="X111" s="320" t="s">
        <v>21</v>
      </c>
    </row>
    <row r="112" spans="1:26" x14ac:dyDescent="0.15">
      <c r="A112" s="321" t="s">
        <v>835</v>
      </c>
      <c r="B112" s="322"/>
      <c r="C112" s="319" t="e">
        <f>E112/D112</f>
        <v>#DIV/0!</v>
      </c>
      <c r="D112" s="322"/>
      <c r="E112" s="322"/>
      <c r="F112" s="322"/>
      <c r="G112" s="322" t="e">
        <f>F112/E112</f>
        <v>#DIV/0!</v>
      </c>
      <c r="H112" s="322">
        <v>0</v>
      </c>
      <c r="I112" s="319" t="e">
        <f>H112/E112</f>
        <v>#DIV/0!</v>
      </c>
      <c r="K112" s="322"/>
      <c r="L112" s="322"/>
      <c r="M112" s="322" t="e">
        <f>L112/K112</f>
        <v>#DIV/0!</v>
      </c>
      <c r="N112" s="322">
        <v>0</v>
      </c>
      <c r="O112" s="319" t="e">
        <f>N112/K112</f>
        <v>#DIV/0!</v>
      </c>
      <c r="R112" s="321" t="s">
        <v>188</v>
      </c>
      <c r="S112" s="334">
        <f>(D112+K112)/($D$47+$K$47+$D$38+$K$38+$J$27+$C$27+$M$17)</f>
        <v>0</v>
      </c>
      <c r="T112" s="334">
        <f>D112/($D$47+$D$38+$J$27)</f>
        <v>0</v>
      </c>
      <c r="U112" s="334">
        <f>K112/($K$47+$K$38+$C$27+$M$17)</f>
        <v>0</v>
      </c>
      <c r="W112" s="322">
        <f>(F112*0.1)+(H112*6)+(L112*0.1)+(N112*6)</f>
        <v>0</v>
      </c>
      <c r="X112" s="322">
        <f>(E112*1)+(F112*0.1)+(H112*6)+(L112*0.1)+(N112*6)</f>
        <v>0</v>
      </c>
      <c r="Y112" s="320"/>
      <c r="Z112" s="320"/>
    </row>
    <row r="113" spans="1:26" x14ac:dyDescent="0.15">
      <c r="A113" s="321" t="s">
        <v>1402</v>
      </c>
      <c r="B113" s="322"/>
      <c r="C113" s="319" t="e">
        <f t="shared" ref="C113:C115" si="102">E113/D113</f>
        <v>#DIV/0!</v>
      </c>
      <c r="D113" s="322"/>
      <c r="E113" s="322"/>
      <c r="F113" s="322"/>
      <c r="G113" s="322" t="e">
        <f>F113/E113</f>
        <v>#DIV/0!</v>
      </c>
      <c r="H113" s="322">
        <v>0</v>
      </c>
      <c r="I113" s="319" t="e">
        <f t="shared" ref="I113:I115" si="103">H113/E113</f>
        <v>#DIV/0!</v>
      </c>
      <c r="K113" s="322"/>
      <c r="L113" s="322"/>
      <c r="M113" s="322" t="e">
        <f t="shared" ref="M113:M115" si="104">L113/K113</f>
        <v>#DIV/0!</v>
      </c>
      <c r="N113" s="322">
        <v>0</v>
      </c>
      <c r="O113" s="319" t="e">
        <f t="shared" ref="O113:O115" si="105">N113/K113</f>
        <v>#DIV/0!</v>
      </c>
      <c r="R113" s="321" t="s">
        <v>1666</v>
      </c>
      <c r="S113" s="334">
        <f t="shared" ref="S113:S115" si="106">(D113+K113)/($D$47+$K$47+$D$38+$K$38+$J$27+$C$27+$M$17)</f>
        <v>0</v>
      </c>
      <c r="T113" s="334">
        <f t="shared" ref="T113:T115" si="107">D113/($D$47+$D$38+$J$27)</f>
        <v>0</v>
      </c>
      <c r="U113" s="334">
        <f t="shared" ref="U113:U115" si="108">K113/($K$47+$K$38+$C$27+$M$17)</f>
        <v>0</v>
      </c>
      <c r="W113" s="322">
        <f t="shared" ref="W113:W115" si="109">(F113*0.1)+(H113*6)+(L113*0.1)+(N113*6)</f>
        <v>0</v>
      </c>
      <c r="X113" s="322">
        <f t="shared" ref="X113:X115" si="110">(E113*1)+(F113*0.1)+(H113*6)+(L113*0.1)+(N113*6)</f>
        <v>0</v>
      </c>
      <c r="Y113" s="324"/>
      <c r="Z113" s="324"/>
    </row>
    <row r="114" spans="1:26" x14ac:dyDescent="0.15">
      <c r="A114" s="335"/>
      <c r="B114" s="322"/>
      <c r="C114" s="319" t="e">
        <f t="shared" si="102"/>
        <v>#DIV/0!</v>
      </c>
      <c r="D114" s="322"/>
      <c r="E114" s="322"/>
      <c r="F114" s="322"/>
      <c r="G114" s="322" t="e">
        <f>F114/E114</f>
        <v>#DIV/0!</v>
      </c>
      <c r="H114" s="322">
        <v>3</v>
      </c>
      <c r="I114" s="319" t="e">
        <f t="shared" si="103"/>
        <v>#DIV/0!</v>
      </c>
      <c r="K114" s="322"/>
      <c r="L114" s="322"/>
      <c r="M114" s="322" t="e">
        <f t="shared" si="104"/>
        <v>#DIV/0!</v>
      </c>
      <c r="N114" s="322">
        <v>0</v>
      </c>
      <c r="O114" s="319" t="e">
        <f t="shared" si="105"/>
        <v>#DIV/0!</v>
      </c>
      <c r="R114" s="321"/>
      <c r="S114" s="334">
        <f t="shared" si="106"/>
        <v>0</v>
      </c>
      <c r="T114" s="334">
        <f t="shared" si="107"/>
        <v>0</v>
      </c>
      <c r="U114" s="334">
        <f t="shared" si="108"/>
        <v>0</v>
      </c>
      <c r="W114" s="322">
        <f t="shared" si="109"/>
        <v>18</v>
      </c>
      <c r="X114" s="322">
        <f t="shared" si="110"/>
        <v>18</v>
      </c>
      <c r="Y114" s="324"/>
      <c r="Z114" s="324"/>
    </row>
    <row r="115" spans="1:26" x14ac:dyDescent="0.15">
      <c r="A115" s="335"/>
      <c r="B115" s="322"/>
      <c r="C115" s="319" t="e">
        <f t="shared" si="102"/>
        <v>#DIV/0!</v>
      </c>
      <c r="D115" s="322"/>
      <c r="E115" s="322"/>
      <c r="F115" s="322"/>
      <c r="G115" s="322" t="e">
        <f>F115/E115</f>
        <v>#DIV/0!</v>
      </c>
      <c r="H115" s="322">
        <v>3</v>
      </c>
      <c r="I115" s="319" t="e">
        <f t="shared" si="103"/>
        <v>#DIV/0!</v>
      </c>
      <c r="K115" s="322"/>
      <c r="L115" s="322"/>
      <c r="M115" s="322" t="e">
        <f t="shared" si="104"/>
        <v>#DIV/0!</v>
      </c>
      <c r="N115" s="322">
        <v>0</v>
      </c>
      <c r="O115" s="319" t="e">
        <f t="shared" si="105"/>
        <v>#DIV/0!</v>
      </c>
      <c r="R115" s="335"/>
      <c r="S115" s="334">
        <f t="shared" si="106"/>
        <v>0</v>
      </c>
      <c r="T115" s="334">
        <f t="shared" si="107"/>
        <v>0</v>
      </c>
      <c r="U115" s="334">
        <f t="shared" si="108"/>
        <v>0</v>
      </c>
      <c r="W115" s="322">
        <f t="shared" si="109"/>
        <v>18</v>
      </c>
      <c r="X115" s="322">
        <f t="shared" si="110"/>
        <v>18</v>
      </c>
      <c r="Y115" s="324"/>
      <c r="Z115" s="324"/>
    </row>
    <row r="116" spans="1:26" x14ac:dyDescent="0.15">
      <c r="A116" s="320" t="s">
        <v>44</v>
      </c>
      <c r="B116" s="320"/>
      <c r="C116" s="316"/>
      <c r="D116" s="320">
        <f>SUM(D112:D115)</f>
        <v>0</v>
      </c>
      <c r="E116" s="320">
        <f t="shared" ref="E116:F116" si="111">SUM(E112:E115)</f>
        <v>0</v>
      </c>
      <c r="F116" s="320">
        <f t="shared" si="111"/>
        <v>0</v>
      </c>
      <c r="G116" s="320"/>
      <c r="H116" s="320">
        <f t="shared" ref="H116" si="112">SUM(H112:H115)</f>
        <v>6</v>
      </c>
      <c r="I116" s="320"/>
      <c r="J116" s="320"/>
      <c r="K116" s="320">
        <f>SUM(K112:K115)</f>
        <v>0</v>
      </c>
      <c r="L116" s="320">
        <f t="shared" ref="L116" si="113">SUM(L112:L115)</f>
        <v>0</v>
      </c>
      <c r="M116" s="320"/>
      <c r="N116" s="320">
        <f t="shared" ref="N116" si="114">SUM(N112:N115)</f>
        <v>0</v>
      </c>
      <c r="O116" s="316"/>
      <c r="Q116" s="325"/>
      <c r="S116" s="325"/>
      <c r="U116" s="324"/>
      <c r="V116" s="324"/>
      <c r="Y116" s="324"/>
      <c r="Z116" s="324"/>
    </row>
    <row r="117" spans="1:26" x14ac:dyDescent="0.15">
      <c r="H117" s="329"/>
      <c r="I117" s="324"/>
      <c r="J117" s="324"/>
      <c r="P117" s="325"/>
      <c r="Q117" s="325"/>
      <c r="R117" s="325"/>
      <c r="T117" s="324"/>
      <c r="U117" s="324"/>
    </row>
    <row r="118" spans="1:26" x14ac:dyDescent="0.15">
      <c r="H118" s="329"/>
      <c r="I118" s="324"/>
      <c r="J118" s="324"/>
      <c r="P118" s="325"/>
      <c r="Q118" s="325"/>
      <c r="R118" s="325"/>
      <c r="T118" s="324"/>
      <c r="U118" s="324"/>
    </row>
    <row r="119" spans="1:26" x14ac:dyDescent="0.15">
      <c r="A119" s="514" t="s">
        <v>57</v>
      </c>
      <c r="B119" s="514"/>
      <c r="C119" s="514"/>
      <c r="D119" s="514"/>
      <c r="E119" s="514"/>
      <c r="F119" s="514"/>
      <c r="G119" s="514"/>
      <c r="H119" s="329"/>
      <c r="I119" s="324"/>
      <c r="J119" s="514" t="s">
        <v>58</v>
      </c>
      <c r="K119" s="516"/>
      <c r="L119" s="516"/>
      <c r="M119" s="516"/>
      <c r="N119" s="516"/>
      <c r="P119" s="336"/>
      <c r="Q119" s="325"/>
      <c r="R119" s="514" t="s">
        <v>62</v>
      </c>
      <c r="S119" s="516"/>
      <c r="T119" s="516"/>
      <c r="U119" s="516"/>
      <c r="V119" s="516"/>
    </row>
    <row r="120" spans="1:26" x14ac:dyDescent="0.15">
      <c r="A120" s="316"/>
      <c r="B120" s="320" t="s">
        <v>17</v>
      </c>
      <c r="C120" s="320" t="s">
        <v>42</v>
      </c>
      <c r="D120" s="320" t="s">
        <v>19</v>
      </c>
      <c r="E120" s="320" t="s">
        <v>6</v>
      </c>
      <c r="H120" s="324"/>
      <c r="I120" s="324"/>
      <c r="J120" s="512" t="s">
        <v>59</v>
      </c>
      <c r="K120" s="513"/>
      <c r="L120" s="513"/>
      <c r="M120" s="513"/>
      <c r="N120" s="316" t="s">
        <v>60</v>
      </c>
      <c r="R120" s="512" t="s">
        <v>59</v>
      </c>
      <c r="S120" s="513"/>
      <c r="T120" s="513"/>
      <c r="U120" s="513"/>
      <c r="V120" s="316" t="s">
        <v>60</v>
      </c>
    </row>
    <row r="121" spans="1:26" x14ac:dyDescent="0.15">
      <c r="A121" s="335" t="s">
        <v>33</v>
      </c>
      <c r="B121" s="322">
        <f>SUM(J91:J95,D101:D106,D112:D115)</f>
        <v>302</v>
      </c>
      <c r="C121" s="322">
        <f>SUM(E112:E115,E101:E106,K91:K95)</f>
        <v>181</v>
      </c>
      <c r="D121" s="322">
        <f>SUM(F112:F115,F101:F106,L91:L95)</f>
        <v>2234</v>
      </c>
      <c r="E121" s="322">
        <f>SUM(N91:N95,H101:H106,H112:H115)</f>
        <v>16</v>
      </c>
      <c r="H121" s="324"/>
      <c r="I121" s="324"/>
      <c r="J121" s="510"/>
      <c r="K121" s="510"/>
      <c r="L121" s="510"/>
      <c r="M121" s="510"/>
      <c r="N121" s="321"/>
      <c r="R121" s="510" t="s">
        <v>1403</v>
      </c>
      <c r="S121" s="510"/>
      <c r="T121" s="510"/>
      <c r="U121" s="510"/>
      <c r="V121" s="321" t="s">
        <v>373</v>
      </c>
    </row>
    <row r="122" spans="1:26" x14ac:dyDescent="0.15">
      <c r="A122" s="335" t="s">
        <v>43</v>
      </c>
      <c r="B122" s="322">
        <f>SUM(C86)</f>
        <v>0</v>
      </c>
      <c r="C122" s="322">
        <f>SUM(D86)</f>
        <v>0</v>
      </c>
      <c r="D122" s="322">
        <f>SUM(F86)</f>
        <v>0</v>
      </c>
      <c r="E122" s="322">
        <f>SUM(H86)</f>
        <v>0</v>
      </c>
      <c r="F122" s="320"/>
      <c r="J122" s="510" t="s">
        <v>1179</v>
      </c>
      <c r="K122" s="510"/>
      <c r="L122" s="510"/>
      <c r="M122" s="510"/>
      <c r="N122" s="321" t="s">
        <v>374</v>
      </c>
      <c r="R122" s="510" t="s">
        <v>1000</v>
      </c>
      <c r="S122" s="510"/>
      <c r="T122" s="510"/>
      <c r="U122" s="510"/>
      <c r="V122" s="321" t="s">
        <v>373</v>
      </c>
    </row>
    <row r="123" spans="1:26" x14ac:dyDescent="0.15">
      <c r="A123" s="335" t="s">
        <v>65</v>
      </c>
      <c r="B123" s="321"/>
      <c r="F123" s="320"/>
      <c r="J123" s="510"/>
      <c r="K123" s="510"/>
      <c r="L123" s="510"/>
      <c r="M123" s="510"/>
      <c r="N123" s="321"/>
      <c r="R123" s="510" t="s">
        <v>1019</v>
      </c>
      <c r="S123" s="510"/>
      <c r="T123" s="510"/>
      <c r="U123" s="510"/>
      <c r="V123" s="321" t="s">
        <v>16</v>
      </c>
    </row>
    <row r="124" spans="1:26" x14ac:dyDescent="0.15">
      <c r="J124" s="510"/>
      <c r="K124" s="510"/>
      <c r="L124" s="510"/>
      <c r="M124" s="510"/>
      <c r="N124" s="321"/>
      <c r="R124" s="511"/>
      <c r="S124" s="510"/>
      <c r="T124" s="510"/>
      <c r="U124" s="510"/>
      <c r="V124" s="321"/>
    </row>
    <row r="125" spans="1:26" x14ac:dyDescent="0.15">
      <c r="A125" s="316"/>
      <c r="B125" s="320" t="s">
        <v>1</v>
      </c>
      <c r="C125" s="320" t="s">
        <v>4</v>
      </c>
      <c r="D125" s="320" t="s">
        <v>6</v>
      </c>
      <c r="J125" s="510" t="s">
        <v>1404</v>
      </c>
      <c r="K125" s="510"/>
      <c r="L125" s="510"/>
      <c r="M125" s="510"/>
      <c r="N125" s="321" t="s">
        <v>373</v>
      </c>
      <c r="R125" s="511"/>
      <c r="S125" s="510"/>
      <c r="T125" s="510"/>
      <c r="U125" s="510"/>
      <c r="V125" s="321"/>
    </row>
    <row r="126" spans="1:26" x14ac:dyDescent="0.15">
      <c r="A126" s="335" t="s">
        <v>56</v>
      </c>
      <c r="B126" s="322">
        <f>SUM(M83:M85,C91:C95,K101:K106,K112:K115)</f>
        <v>2</v>
      </c>
      <c r="C126" s="322">
        <f>SUM(N83:N85,D91:D95,L101:L106,L112:L115)</f>
        <v>7</v>
      </c>
      <c r="D126" s="322">
        <f>SUM(P83:P85,F91:F95,N101:N106,N112:N115)</f>
        <v>0</v>
      </c>
      <c r="J126" s="510" t="s">
        <v>544</v>
      </c>
      <c r="K126" s="510"/>
      <c r="L126" s="510"/>
      <c r="M126" s="510"/>
      <c r="N126" s="321" t="s">
        <v>373</v>
      </c>
      <c r="R126" s="511"/>
      <c r="S126" s="510"/>
      <c r="T126" s="510"/>
      <c r="U126" s="510"/>
      <c r="V126" s="321"/>
    </row>
    <row r="127" spans="1:26" x14ac:dyDescent="0.15">
      <c r="A127" s="335" t="s">
        <v>65</v>
      </c>
      <c r="B127" s="321"/>
      <c r="J127" s="510" t="s">
        <v>1181</v>
      </c>
      <c r="K127" s="510"/>
      <c r="L127" s="510"/>
      <c r="M127" s="510"/>
      <c r="N127" s="321" t="s">
        <v>16</v>
      </c>
      <c r="R127" s="511"/>
      <c r="S127" s="510"/>
      <c r="T127" s="510"/>
      <c r="U127" s="510"/>
      <c r="V127" s="321"/>
    </row>
    <row r="128" spans="1:26" x14ac:dyDescent="0.15">
      <c r="J128" s="510"/>
      <c r="K128" s="510"/>
      <c r="L128" s="510"/>
      <c r="M128" s="510"/>
      <c r="N128" s="321"/>
      <c r="R128" s="511"/>
      <c r="S128" s="510"/>
      <c r="T128" s="510"/>
      <c r="U128" s="510"/>
      <c r="V128" s="321"/>
    </row>
    <row r="129" spans="1:23" x14ac:dyDescent="0.15">
      <c r="B129" s="320" t="s">
        <v>40</v>
      </c>
      <c r="C129" s="320" t="s">
        <v>41</v>
      </c>
    </row>
    <row r="130" spans="1:23" x14ac:dyDescent="0.15">
      <c r="A130" s="335" t="s">
        <v>39</v>
      </c>
      <c r="B130" s="319">
        <f>B126/(B122+B126)</f>
        <v>1</v>
      </c>
      <c r="C130" s="319">
        <f>B122/(B122+B126)</f>
        <v>0</v>
      </c>
      <c r="J130" s="314" t="s">
        <v>61</v>
      </c>
    </row>
    <row r="131" spans="1:23" x14ac:dyDescent="0.15">
      <c r="A131" s="335" t="s">
        <v>64</v>
      </c>
      <c r="B131" s="321"/>
      <c r="C131" s="321"/>
    </row>
    <row r="141" spans="1:23" x14ac:dyDescent="0.15">
      <c r="A141" s="514" t="s">
        <v>93</v>
      </c>
      <c r="B141" s="514"/>
      <c r="C141" s="514"/>
      <c r="D141" s="514"/>
      <c r="E141" s="514"/>
      <c r="F141" s="514"/>
      <c r="G141" s="514"/>
      <c r="H141" s="514"/>
      <c r="I141" s="514"/>
      <c r="J141" s="514"/>
      <c r="K141" s="514"/>
      <c r="L141" s="514"/>
      <c r="M141" s="514"/>
      <c r="N141" s="514"/>
      <c r="O141" s="514"/>
      <c r="P141" s="514"/>
      <c r="Q141" s="514"/>
      <c r="R141" s="514"/>
      <c r="S141" s="514"/>
      <c r="T141" s="514"/>
      <c r="U141" s="514"/>
      <c r="V141" s="514"/>
      <c r="W141" s="514"/>
    </row>
    <row r="142" spans="1:23" x14ac:dyDescent="0.15">
      <c r="A142" s="315"/>
      <c r="B142" s="315"/>
      <c r="C142" s="315"/>
      <c r="D142" s="315"/>
      <c r="E142" s="315"/>
      <c r="F142" s="315"/>
      <c r="G142" s="315"/>
      <c r="H142" s="315"/>
      <c r="I142" s="315"/>
      <c r="J142" s="315"/>
      <c r="K142" s="315"/>
      <c r="L142" s="315"/>
      <c r="M142" s="315"/>
      <c r="N142" s="315"/>
      <c r="O142" s="315"/>
      <c r="P142" s="315"/>
      <c r="Q142" s="315"/>
      <c r="R142" s="315"/>
      <c r="S142" s="315"/>
      <c r="T142" s="315"/>
      <c r="U142" s="315"/>
      <c r="V142" s="315"/>
      <c r="W142" s="315"/>
    </row>
    <row r="143" spans="1:23" x14ac:dyDescent="0.15">
      <c r="H143" s="515" t="s">
        <v>36</v>
      </c>
      <c r="I143" s="513"/>
      <c r="J143" s="513"/>
      <c r="M143" s="515" t="s">
        <v>37</v>
      </c>
      <c r="N143" s="515"/>
      <c r="O143" s="515"/>
    </row>
    <row r="144" spans="1:23" x14ac:dyDescent="0.15">
      <c r="H144" s="515" t="s">
        <v>38</v>
      </c>
      <c r="I144" s="515"/>
      <c r="J144" s="515"/>
    </row>
    <row r="145" spans="1:20" x14ac:dyDescent="0.15">
      <c r="H145" s="515"/>
      <c r="I145" s="513"/>
      <c r="J145" s="513"/>
    </row>
    <row r="146" spans="1:20" x14ac:dyDescent="0.15">
      <c r="H146" s="515"/>
      <c r="I146" s="513"/>
      <c r="J146" s="513"/>
    </row>
    <row r="147" spans="1:20" x14ac:dyDescent="0.15">
      <c r="D147" s="316" t="s">
        <v>83</v>
      </c>
      <c r="P147" s="316" t="s">
        <v>84</v>
      </c>
    </row>
    <row r="148" spans="1:20" x14ac:dyDescent="0.15">
      <c r="A148" s="320" t="s">
        <v>90</v>
      </c>
      <c r="P148" s="316" t="s">
        <v>90</v>
      </c>
      <c r="S148" s="320" t="s">
        <v>92</v>
      </c>
    </row>
    <row r="149" spans="1:20" x14ac:dyDescent="0.15">
      <c r="A149" s="335" t="s">
        <v>79</v>
      </c>
      <c r="B149" s="337" t="s">
        <v>89</v>
      </c>
      <c r="C149" s="337" t="s">
        <v>2</v>
      </c>
      <c r="D149" s="337" t="s">
        <v>3</v>
      </c>
      <c r="E149" s="337" t="s">
        <v>19</v>
      </c>
      <c r="F149" s="337" t="s">
        <v>6</v>
      </c>
      <c r="G149" s="337" t="s">
        <v>76</v>
      </c>
      <c r="H149" s="337" t="s">
        <v>10</v>
      </c>
      <c r="I149" s="337" t="s">
        <v>19</v>
      </c>
      <c r="J149" s="337" t="s">
        <v>77</v>
      </c>
      <c r="K149" s="337" t="s">
        <v>6</v>
      </c>
      <c r="L149" s="337" t="s">
        <v>14</v>
      </c>
      <c r="O149" s="337" t="s">
        <v>85</v>
      </c>
      <c r="P149" s="337" t="s">
        <v>86</v>
      </c>
      <c r="Q149" s="337" t="s">
        <v>87</v>
      </c>
      <c r="S149" s="318" t="s">
        <v>40</v>
      </c>
      <c r="T149" s="318" t="s">
        <v>41</v>
      </c>
    </row>
    <row r="150" spans="1:20" x14ac:dyDescent="0.15">
      <c r="A150" s="321" t="s">
        <v>44</v>
      </c>
      <c r="B150" s="332">
        <f>AVERAGE(B160,B170)</f>
        <v>560.5</v>
      </c>
      <c r="C150" s="332">
        <f>AVERAGE(C160,C170)</f>
        <v>353</v>
      </c>
      <c r="D150" s="338">
        <f>C150/B150</f>
        <v>0.62979482604817127</v>
      </c>
      <c r="E150" s="332">
        <f>AVERAGE(E160,E170)</f>
        <v>3636</v>
      </c>
      <c r="F150" s="332">
        <f t="shared" ref="F150:I150" si="115">AVERAGE(F160,F170)</f>
        <v>20.5</v>
      </c>
      <c r="G150" s="332">
        <f t="shared" si="115"/>
        <v>17</v>
      </c>
      <c r="H150" s="332">
        <f t="shared" si="115"/>
        <v>47.5</v>
      </c>
      <c r="I150" s="332">
        <f t="shared" si="115"/>
        <v>196</v>
      </c>
      <c r="J150" s="339">
        <f>I150/H150</f>
        <v>4.1263157894736846</v>
      </c>
      <c r="K150" s="332">
        <f>AVERAGE(K160,K170)</f>
        <v>2.5</v>
      </c>
      <c r="L150" s="322">
        <f>((E150*0.05)+(F150*4)+(G150*-1)+(I150*0.1)+(K150*6))</f>
        <v>281.40000000000003</v>
      </c>
      <c r="O150" s="338">
        <f>(B150+H150)/(B152+F152+B154+F154+B156+F156+B150+H150)</f>
        <v>0.40198347107438015</v>
      </c>
      <c r="P150" s="319">
        <f>B150/(B150+F152+F154+F156)</f>
        <v>0.50723981900452486</v>
      </c>
      <c r="Q150" s="319">
        <f>H150/(H150+B152+B154+B156)</f>
        <v>0.1165644171779141</v>
      </c>
      <c r="S150" s="319">
        <f>(H150+B152+B154+B156)/(H150+B152+B154+B156+B150)</f>
        <v>0.42097107438016529</v>
      </c>
      <c r="T150" s="319">
        <f>B150/(B150+H150+B152+B154+B156)</f>
        <v>0.57902892561983466</v>
      </c>
    </row>
    <row r="151" spans="1:20" x14ac:dyDescent="0.15">
      <c r="A151" s="335" t="s">
        <v>80</v>
      </c>
      <c r="B151" s="337" t="s">
        <v>10</v>
      </c>
      <c r="C151" s="337" t="s">
        <v>19</v>
      </c>
      <c r="D151" s="337" t="s">
        <v>77</v>
      </c>
      <c r="E151" s="337" t="s">
        <v>6</v>
      </c>
      <c r="F151" s="337" t="s">
        <v>17</v>
      </c>
      <c r="G151" s="337" t="s">
        <v>18</v>
      </c>
      <c r="H151" s="337" t="s">
        <v>19</v>
      </c>
      <c r="I151" s="337" t="s">
        <v>78</v>
      </c>
      <c r="J151" s="337" t="s">
        <v>6</v>
      </c>
      <c r="K151" s="337" t="s">
        <v>14</v>
      </c>
      <c r="L151" s="332" t="s">
        <v>91</v>
      </c>
      <c r="O151" s="318" t="s">
        <v>85</v>
      </c>
      <c r="P151" s="318" t="s">
        <v>87</v>
      </c>
      <c r="Q151" s="318" t="s">
        <v>88</v>
      </c>
    </row>
    <row r="152" spans="1:20" x14ac:dyDescent="0.15">
      <c r="A152" s="321" t="s">
        <v>44</v>
      </c>
      <c r="B152" s="332">
        <f>AVERAGE(B162,B172)</f>
        <v>354.5</v>
      </c>
      <c r="C152" s="332">
        <f>AVERAGE(C162,C172)</f>
        <v>1226.5</v>
      </c>
      <c r="D152" s="339">
        <f>C152/B152</f>
        <v>3.4598025387870242</v>
      </c>
      <c r="E152" s="332">
        <f>AVERAGE(E162,E172)</f>
        <v>5.5</v>
      </c>
      <c r="F152" s="332">
        <f t="shared" ref="F152:H152" si="116">AVERAGE(F162,F172)</f>
        <v>123</v>
      </c>
      <c r="G152" s="332">
        <f t="shared" si="116"/>
        <v>88.5</v>
      </c>
      <c r="H152" s="332">
        <f t="shared" si="116"/>
        <v>541</v>
      </c>
      <c r="I152" s="339">
        <f>H152/G152</f>
        <v>6.1129943502824862</v>
      </c>
      <c r="J152" s="332">
        <f>AVERAGE(J162,J172)</f>
        <v>2</v>
      </c>
      <c r="K152" s="322">
        <f>(C152*0.1)+(E152*6)+(H152*0.1)+(J152*6)</f>
        <v>221.75</v>
      </c>
      <c r="L152" s="322">
        <f>(C152*0.1)+(E152*6)+(G152*1)+(H152*0.1)+(J152*6)</f>
        <v>310.25</v>
      </c>
      <c r="O152" s="338">
        <f>(B152+F152)/(B152+F152+B154+F154+B156+F156+B150+H150)</f>
        <v>0.31570247933884299</v>
      </c>
      <c r="P152" s="319">
        <f>B152/(H150+B152+B154+B156)</f>
        <v>0.86993865030674844</v>
      </c>
      <c r="Q152" s="319">
        <f>F152/(F152+F154+F156)</f>
        <v>0.22589531680440772</v>
      </c>
    </row>
    <row r="153" spans="1:20" x14ac:dyDescent="0.15">
      <c r="A153" s="335" t="s">
        <v>81</v>
      </c>
      <c r="B153" s="337" t="s">
        <v>10</v>
      </c>
      <c r="C153" s="337" t="s">
        <v>19</v>
      </c>
      <c r="D153" s="337" t="s">
        <v>77</v>
      </c>
      <c r="E153" s="337" t="s">
        <v>6</v>
      </c>
      <c r="F153" s="337" t="s">
        <v>17</v>
      </c>
      <c r="G153" s="337" t="s">
        <v>18</v>
      </c>
      <c r="H153" s="337" t="s">
        <v>19</v>
      </c>
      <c r="I153" s="337" t="s">
        <v>78</v>
      </c>
      <c r="J153" s="337" t="s">
        <v>6</v>
      </c>
      <c r="K153" s="337" t="s">
        <v>14</v>
      </c>
      <c r="L153" s="332" t="s">
        <v>91</v>
      </c>
      <c r="O153" s="318" t="s">
        <v>85</v>
      </c>
      <c r="P153" s="318" t="s">
        <v>87</v>
      </c>
      <c r="Q153" s="318" t="s">
        <v>88</v>
      </c>
    </row>
    <row r="154" spans="1:20" x14ac:dyDescent="0.15">
      <c r="A154" s="321" t="s">
        <v>44</v>
      </c>
      <c r="B154" s="332">
        <f>AVERAGE(B164,B174)</f>
        <v>5.5</v>
      </c>
      <c r="C154" s="332">
        <f>AVERAGE(C164,C174)</f>
        <v>20.5</v>
      </c>
      <c r="D154" s="332">
        <f>C154/B154</f>
        <v>3.7272727272727271</v>
      </c>
      <c r="E154" s="332">
        <f>AVERAGE(E164,E174)</f>
        <v>0</v>
      </c>
      <c r="F154" s="332">
        <f t="shared" ref="F154:H154" si="117">AVERAGE(F164,F174)</f>
        <v>306</v>
      </c>
      <c r="G154" s="332">
        <f t="shared" si="117"/>
        <v>189.5</v>
      </c>
      <c r="H154" s="332">
        <f t="shared" si="117"/>
        <v>2308.5</v>
      </c>
      <c r="I154" s="339">
        <f>H154/G154</f>
        <v>12.182058047493404</v>
      </c>
      <c r="J154" s="332">
        <f>AVERAGE(J164,J174)</f>
        <v>12</v>
      </c>
      <c r="K154" s="322">
        <f>(C154*0.1)+(E154*6)+(H154*0.1)+(J154*6)</f>
        <v>304.90000000000003</v>
      </c>
      <c r="L154" s="322">
        <f>(C154*0.1)+(E154*6)+(G154*1)+(H154*0.1)+(J154*6)</f>
        <v>494.40000000000003</v>
      </c>
      <c r="O154" s="338">
        <f>(B154+F154)/(B152+F152+B154+F154+B156+F156+B150+H150)</f>
        <v>0.2059504132231405</v>
      </c>
      <c r="P154" s="319">
        <f>B154/(B152+H150+B154+B156)</f>
        <v>1.3496932515337423E-2</v>
      </c>
      <c r="Q154" s="319">
        <f>F154/(F154+F152+F156)</f>
        <v>0.56198347107438018</v>
      </c>
    </row>
    <row r="155" spans="1:20" x14ac:dyDescent="0.15">
      <c r="A155" s="335" t="s">
        <v>82</v>
      </c>
      <c r="B155" s="337" t="s">
        <v>10</v>
      </c>
      <c r="C155" s="337" t="s">
        <v>19</v>
      </c>
      <c r="D155" s="337" t="s">
        <v>77</v>
      </c>
      <c r="E155" s="337" t="s">
        <v>6</v>
      </c>
      <c r="F155" s="337" t="s">
        <v>17</v>
      </c>
      <c r="G155" s="337" t="s">
        <v>18</v>
      </c>
      <c r="H155" s="337" t="s">
        <v>19</v>
      </c>
      <c r="I155" s="337" t="s">
        <v>78</v>
      </c>
      <c r="J155" s="337" t="s">
        <v>6</v>
      </c>
      <c r="K155" s="337" t="s">
        <v>14</v>
      </c>
      <c r="L155" s="332" t="s">
        <v>91</v>
      </c>
      <c r="O155" s="318" t="s">
        <v>85</v>
      </c>
      <c r="P155" s="318" t="s">
        <v>87</v>
      </c>
      <c r="Q155" s="318" t="s">
        <v>88</v>
      </c>
    </row>
    <row r="156" spans="1:20" x14ac:dyDescent="0.15">
      <c r="A156" s="321" t="s">
        <v>44</v>
      </c>
      <c r="B156" s="332">
        <f>AVERAGE(B166,B176)</f>
        <v>0</v>
      </c>
      <c r="C156" s="332">
        <f>AVERAGE(C166,C176)</f>
        <v>0</v>
      </c>
      <c r="D156" s="332" t="e">
        <f>C156/B156</f>
        <v>#DIV/0!</v>
      </c>
      <c r="E156" s="332">
        <f>AVERAGE(E166,E176)</f>
        <v>0</v>
      </c>
      <c r="F156" s="332">
        <f>AVERAGE(F166,F176)</f>
        <v>115.5</v>
      </c>
      <c r="G156" s="332">
        <f t="shared" ref="G156:H156" si="118">AVERAGE(G166,G176)</f>
        <v>74.5</v>
      </c>
      <c r="H156" s="332">
        <f t="shared" si="118"/>
        <v>784.5</v>
      </c>
      <c r="I156" s="339">
        <f>H156/G156</f>
        <v>10.530201342281879</v>
      </c>
      <c r="J156" s="332">
        <f>AVERAGE(J166,J176)</f>
        <v>6.5</v>
      </c>
      <c r="K156" s="322">
        <f>(C156*0.1)+(E156*6)+(H156*0.1)+(J156*6)</f>
        <v>117.45</v>
      </c>
      <c r="L156" s="322">
        <f>(C156*0.1)+(E156*6)+(G156*1)+(H156*0.1)+(J156*6)</f>
        <v>191.95</v>
      </c>
      <c r="O156" s="338">
        <f>(B156+F156)/(B152+F152+B154+F154+B156+F156+B150+H150)</f>
        <v>7.636363636363637E-2</v>
      </c>
      <c r="P156" s="334">
        <f>B156/(B156+B154+B152+H150)</f>
        <v>0</v>
      </c>
      <c r="Q156" s="319">
        <f>F156/(F156+F154+F152)</f>
        <v>0.21212121212121213</v>
      </c>
    </row>
    <row r="157" spans="1:20" x14ac:dyDescent="0.15">
      <c r="B157" s="340"/>
      <c r="C157" s="340"/>
      <c r="D157" s="340"/>
      <c r="E157" s="340"/>
      <c r="F157" s="340"/>
      <c r="G157" s="340"/>
      <c r="H157" s="340"/>
      <c r="I157" s="340"/>
      <c r="J157" s="340"/>
      <c r="K157" s="340"/>
      <c r="L157" s="341"/>
      <c r="P157" s="316"/>
    </row>
    <row r="158" spans="1:20" x14ac:dyDescent="0.15">
      <c r="A158" s="320">
        <v>2022</v>
      </c>
      <c r="P158" s="316">
        <v>2022</v>
      </c>
      <c r="S158" s="320" t="s">
        <v>92</v>
      </c>
    </row>
    <row r="159" spans="1:20" x14ac:dyDescent="0.15">
      <c r="A159" s="335" t="s">
        <v>79</v>
      </c>
      <c r="B159" s="337" t="s">
        <v>89</v>
      </c>
      <c r="C159" s="337" t="s">
        <v>2</v>
      </c>
      <c r="D159" s="337" t="s">
        <v>3</v>
      </c>
      <c r="E159" s="337" t="s">
        <v>19</v>
      </c>
      <c r="F159" s="337" t="s">
        <v>6</v>
      </c>
      <c r="G159" s="337" t="s">
        <v>76</v>
      </c>
      <c r="H159" s="337" t="s">
        <v>10</v>
      </c>
      <c r="I159" s="337" t="s">
        <v>19</v>
      </c>
      <c r="J159" s="337" t="s">
        <v>77</v>
      </c>
      <c r="K159" s="337" t="s">
        <v>6</v>
      </c>
      <c r="L159" s="337" t="s">
        <v>14</v>
      </c>
      <c r="O159" s="337" t="s">
        <v>85</v>
      </c>
      <c r="P159" s="337" t="s">
        <v>86</v>
      </c>
      <c r="Q159" s="337" t="s">
        <v>87</v>
      </c>
      <c r="S159" s="318" t="s">
        <v>40</v>
      </c>
      <c r="T159" s="318" t="s">
        <v>41</v>
      </c>
    </row>
    <row r="160" spans="1:20" x14ac:dyDescent="0.15">
      <c r="A160" s="321" t="s">
        <v>44</v>
      </c>
      <c r="B160" s="332">
        <v>577</v>
      </c>
      <c r="C160" s="332">
        <v>352</v>
      </c>
      <c r="D160" s="338">
        <f>C160/B160</f>
        <v>0.61005199306759095</v>
      </c>
      <c r="E160" s="332">
        <v>3642</v>
      </c>
      <c r="F160" s="332">
        <v>20</v>
      </c>
      <c r="G160" s="332">
        <v>19</v>
      </c>
      <c r="H160" s="332">
        <v>58</v>
      </c>
      <c r="I160" s="332">
        <v>196</v>
      </c>
      <c r="J160" s="339">
        <f>I160/H160</f>
        <v>3.3793103448275863</v>
      </c>
      <c r="K160" s="332">
        <v>2</v>
      </c>
      <c r="L160" s="322">
        <f>((E160*0.05)+(F160*4)+(G160*-1)+(I160*0.1)+(K160*6))</f>
        <v>274.70000000000005</v>
      </c>
      <c r="O160" s="338">
        <f>(B160+H160)/(B162+F162+B164+F164+B166+F166+B160+H160)</f>
        <v>0.41207008436080467</v>
      </c>
      <c r="P160" s="319">
        <f>B160/(B160+F162+F164+F166)</f>
        <v>0.50437062937062938</v>
      </c>
      <c r="Q160" s="319">
        <f>H160/(H160+B162+B164+B166)</f>
        <v>0.14609571788413098</v>
      </c>
      <c r="S160" s="319">
        <f>(H160+B162+B164+B166)/(H160+B162+B164+B166+B160)</f>
        <v>0.4075975359342916</v>
      </c>
      <c r="T160" s="319">
        <f>B160/(B160+H160+B162+B164+B166)</f>
        <v>0.5924024640657084</v>
      </c>
    </row>
    <row r="161" spans="1:20" x14ac:dyDescent="0.15">
      <c r="A161" s="335" t="s">
        <v>80</v>
      </c>
      <c r="B161" s="337" t="s">
        <v>10</v>
      </c>
      <c r="C161" s="337" t="s">
        <v>19</v>
      </c>
      <c r="D161" s="337" t="s">
        <v>77</v>
      </c>
      <c r="E161" s="337" t="s">
        <v>6</v>
      </c>
      <c r="F161" s="337" t="s">
        <v>17</v>
      </c>
      <c r="G161" s="337" t="s">
        <v>18</v>
      </c>
      <c r="H161" s="337" t="s">
        <v>19</v>
      </c>
      <c r="I161" s="337" t="s">
        <v>78</v>
      </c>
      <c r="J161" s="337" t="s">
        <v>6</v>
      </c>
      <c r="K161" s="337" t="s">
        <v>14</v>
      </c>
      <c r="L161" s="337" t="s">
        <v>91</v>
      </c>
      <c r="O161" s="318" t="s">
        <v>85</v>
      </c>
      <c r="P161" s="318" t="s">
        <v>87</v>
      </c>
      <c r="Q161" s="318" t="s">
        <v>88</v>
      </c>
    </row>
    <row r="162" spans="1:20" x14ac:dyDescent="0.15">
      <c r="A162" s="321" t="s">
        <v>44</v>
      </c>
      <c r="B162" s="332">
        <v>332</v>
      </c>
      <c r="C162" s="332">
        <v>1260</v>
      </c>
      <c r="D162" s="339">
        <f>C162/B162</f>
        <v>3.7951807228915664</v>
      </c>
      <c r="E162" s="332">
        <v>6</v>
      </c>
      <c r="F162" s="332">
        <v>142</v>
      </c>
      <c r="G162" s="332">
        <v>98</v>
      </c>
      <c r="H162" s="332">
        <v>525</v>
      </c>
      <c r="I162" s="339">
        <f>H162/G162</f>
        <v>5.3571428571428568</v>
      </c>
      <c r="J162" s="332">
        <v>2</v>
      </c>
      <c r="K162" s="322">
        <f>(C162*0.1)+(E162*6)+(H162*0.1)+(J162*6)</f>
        <v>226.5</v>
      </c>
      <c r="L162" s="322">
        <f>(C162*0.1)+(E162*6)+(G162*1)+(H162*0.1)+(J162*6)</f>
        <v>324.5</v>
      </c>
      <c r="O162" s="338">
        <f>(B162+F162)/(B162+F162+B164+F164+B166+F166+B160+H160)</f>
        <v>0.30759247242050619</v>
      </c>
      <c r="P162" s="319">
        <f>B162/(H160+B162+B164+B166)</f>
        <v>0.83627204030226698</v>
      </c>
      <c r="Q162" s="319">
        <f>F162/(F162+F164+F166)</f>
        <v>0.25044091710758376</v>
      </c>
    </row>
    <row r="163" spans="1:20" x14ac:dyDescent="0.15">
      <c r="A163" s="335" t="s">
        <v>81</v>
      </c>
      <c r="B163" s="337" t="s">
        <v>10</v>
      </c>
      <c r="C163" s="337" t="s">
        <v>19</v>
      </c>
      <c r="D163" s="337" t="s">
        <v>77</v>
      </c>
      <c r="E163" s="337" t="s">
        <v>6</v>
      </c>
      <c r="F163" s="337" t="s">
        <v>17</v>
      </c>
      <c r="G163" s="337" t="s">
        <v>18</v>
      </c>
      <c r="H163" s="337" t="s">
        <v>19</v>
      </c>
      <c r="I163" s="337" t="s">
        <v>78</v>
      </c>
      <c r="J163" s="337" t="s">
        <v>6</v>
      </c>
      <c r="K163" s="337" t="s">
        <v>14</v>
      </c>
      <c r="L163" s="337" t="s">
        <v>91</v>
      </c>
      <c r="O163" s="318" t="s">
        <v>85</v>
      </c>
      <c r="P163" s="318" t="s">
        <v>87</v>
      </c>
      <c r="Q163" s="318" t="s">
        <v>88</v>
      </c>
    </row>
    <row r="164" spans="1:20" x14ac:dyDescent="0.15">
      <c r="A164" s="321" t="s">
        <v>44</v>
      </c>
      <c r="B164" s="332">
        <v>7</v>
      </c>
      <c r="C164" s="332">
        <v>17</v>
      </c>
      <c r="D164" s="332">
        <f>C164/B164</f>
        <v>2.4285714285714284</v>
      </c>
      <c r="E164" s="332">
        <v>0</v>
      </c>
      <c r="F164" s="332">
        <v>294</v>
      </c>
      <c r="G164" s="332">
        <v>176</v>
      </c>
      <c r="H164" s="332">
        <v>2154</v>
      </c>
      <c r="I164" s="339">
        <f>H164/G164</f>
        <v>12.238636363636363</v>
      </c>
      <c r="J164" s="332">
        <v>9</v>
      </c>
      <c r="K164" s="322">
        <f>(C164*0.1)+(E164*6)+(H164*0.1)+(J164*6)</f>
        <v>271.10000000000002</v>
      </c>
      <c r="L164" s="322">
        <f>(C164*0.1)+(E164*6)+(G164*1)+(H164*0.1)+(J164*6)</f>
        <v>447.1</v>
      </c>
      <c r="O164" s="338">
        <f>(B164+F164)/(B162+F162+B164+F164+B166+F166+B160+H160)</f>
        <v>0.19532770927968851</v>
      </c>
      <c r="P164" s="319">
        <f>B164/(B162+H160+B164+B166)</f>
        <v>1.7632241813602016E-2</v>
      </c>
      <c r="Q164" s="319">
        <f>F164/(F164+F162+F166)</f>
        <v>0.51851851851851849</v>
      </c>
    </row>
    <row r="165" spans="1:20" x14ac:dyDescent="0.15">
      <c r="A165" s="335" t="s">
        <v>82</v>
      </c>
      <c r="B165" s="337" t="s">
        <v>10</v>
      </c>
      <c r="C165" s="337" t="s">
        <v>19</v>
      </c>
      <c r="D165" s="337" t="s">
        <v>77</v>
      </c>
      <c r="E165" s="337" t="s">
        <v>6</v>
      </c>
      <c r="F165" s="337" t="s">
        <v>17</v>
      </c>
      <c r="G165" s="337" t="s">
        <v>18</v>
      </c>
      <c r="H165" s="337" t="s">
        <v>19</v>
      </c>
      <c r="I165" s="337" t="s">
        <v>78</v>
      </c>
      <c r="J165" s="337" t="s">
        <v>6</v>
      </c>
      <c r="K165" s="337" t="s">
        <v>14</v>
      </c>
      <c r="L165" s="337" t="s">
        <v>91</v>
      </c>
      <c r="O165" s="318" t="s">
        <v>85</v>
      </c>
      <c r="P165" s="318" t="s">
        <v>87</v>
      </c>
      <c r="Q165" s="318" t="s">
        <v>88</v>
      </c>
    </row>
    <row r="166" spans="1:20" x14ac:dyDescent="0.15">
      <c r="A166" s="321" t="s">
        <v>44</v>
      </c>
      <c r="B166" s="332">
        <v>0</v>
      </c>
      <c r="C166" s="332">
        <v>0</v>
      </c>
      <c r="D166" s="332" t="e">
        <f>C166/B166</f>
        <v>#DIV/0!</v>
      </c>
      <c r="E166" s="332">
        <v>0</v>
      </c>
      <c r="F166" s="332">
        <v>131</v>
      </c>
      <c r="G166" s="332">
        <v>77</v>
      </c>
      <c r="H166" s="332">
        <v>959</v>
      </c>
      <c r="I166" s="339">
        <f>H166/G166</f>
        <v>12.454545454545455</v>
      </c>
      <c r="J166" s="332">
        <v>9</v>
      </c>
      <c r="K166" s="322">
        <f>(C166*0.1)+(E166*6)+(H166*0.1)+(J166*6)</f>
        <v>149.9</v>
      </c>
      <c r="L166" s="322">
        <f>(C166*0.1)+(E166*6)+(G166*1)+(H166*0.1)+(J166*6)</f>
        <v>226.9</v>
      </c>
      <c r="O166" s="338">
        <f>(B166+F166)/(B162+F162+B164+F164+B166+F166+B160+H160)</f>
        <v>8.5009733939000645E-2</v>
      </c>
      <c r="P166" s="334">
        <f>B166/(B166+B164+B162+H160)</f>
        <v>0</v>
      </c>
      <c r="Q166" s="319">
        <f>F166/(F166+F164+F162)</f>
        <v>0.23104056437389769</v>
      </c>
    </row>
    <row r="168" spans="1:20" x14ac:dyDescent="0.15">
      <c r="A168" s="320">
        <v>2021</v>
      </c>
      <c r="P168" s="316">
        <v>2021</v>
      </c>
      <c r="S168" s="320" t="s">
        <v>92</v>
      </c>
    </row>
    <row r="169" spans="1:20" x14ac:dyDescent="0.15">
      <c r="A169" s="335" t="s">
        <v>79</v>
      </c>
      <c r="B169" s="337" t="s">
        <v>89</v>
      </c>
      <c r="C169" s="337" t="s">
        <v>2</v>
      </c>
      <c r="D169" s="337" t="s">
        <v>3</v>
      </c>
      <c r="E169" s="337" t="s">
        <v>19</v>
      </c>
      <c r="F169" s="337" t="s">
        <v>6</v>
      </c>
      <c r="G169" s="337" t="s">
        <v>76</v>
      </c>
      <c r="H169" s="337" t="s">
        <v>10</v>
      </c>
      <c r="I169" s="337" t="s">
        <v>19</v>
      </c>
      <c r="J169" s="337" t="s">
        <v>77</v>
      </c>
      <c r="K169" s="337" t="s">
        <v>6</v>
      </c>
      <c r="L169" s="337" t="s">
        <v>14</v>
      </c>
      <c r="O169" s="337" t="s">
        <v>85</v>
      </c>
      <c r="P169" s="337" t="s">
        <v>86</v>
      </c>
      <c r="Q169" s="337" t="s">
        <v>87</v>
      </c>
      <c r="S169" s="318" t="s">
        <v>40</v>
      </c>
      <c r="T169" s="318" t="s">
        <v>41</v>
      </c>
    </row>
    <row r="170" spans="1:20" x14ac:dyDescent="0.15">
      <c r="A170" s="321" t="s">
        <v>44</v>
      </c>
      <c r="B170" s="332">
        <v>544</v>
      </c>
      <c r="C170" s="332">
        <v>354</v>
      </c>
      <c r="D170" s="338">
        <f>C170/B170</f>
        <v>0.65073529411764708</v>
      </c>
      <c r="E170" s="332">
        <v>3630</v>
      </c>
      <c r="F170" s="332">
        <v>21</v>
      </c>
      <c r="G170" s="332">
        <v>15</v>
      </c>
      <c r="H170" s="332">
        <v>37</v>
      </c>
      <c r="I170" s="332">
        <v>196</v>
      </c>
      <c r="J170" s="332">
        <f>I170/H170</f>
        <v>5.2972972972972974</v>
      </c>
      <c r="K170" s="332">
        <v>3</v>
      </c>
      <c r="L170" s="322">
        <f>((E170*0.05)+(F170*4)+(G170*-1)+(I170*0.1)+(K170*6))</f>
        <v>288.10000000000002</v>
      </c>
      <c r="O170" s="338">
        <f>(B170+H170)/(B172+F172+B174+F174+B176+F176+B170+H170)</f>
        <v>0.39150943396226418</v>
      </c>
      <c r="P170" s="319">
        <f>B170/(B170+F172+F174+F176)</f>
        <v>0.51031894934333955</v>
      </c>
      <c r="Q170" s="319">
        <f>H170/(H170+B172+B174+B176)</f>
        <v>8.8516746411483258E-2</v>
      </c>
      <c r="S170" s="319">
        <f>(H170+B172+B174+B176)/(H170+B172+B174+B176+B170)</f>
        <v>0.43451143451143454</v>
      </c>
      <c r="T170" s="319">
        <f>B170/(B170+H170+B172+B174+B176)</f>
        <v>0.56548856548856552</v>
      </c>
    </row>
    <row r="171" spans="1:20" x14ac:dyDescent="0.15">
      <c r="A171" s="335" t="s">
        <v>80</v>
      </c>
      <c r="B171" s="337" t="s">
        <v>10</v>
      </c>
      <c r="C171" s="337" t="s">
        <v>19</v>
      </c>
      <c r="D171" s="337" t="s">
        <v>77</v>
      </c>
      <c r="E171" s="337" t="s">
        <v>6</v>
      </c>
      <c r="F171" s="337" t="s">
        <v>17</v>
      </c>
      <c r="G171" s="337" t="s">
        <v>18</v>
      </c>
      <c r="H171" s="337" t="s">
        <v>19</v>
      </c>
      <c r="I171" s="337" t="s">
        <v>78</v>
      </c>
      <c r="J171" s="337" t="s">
        <v>6</v>
      </c>
      <c r="K171" s="337" t="s">
        <v>14</v>
      </c>
      <c r="L171" s="337" t="s">
        <v>91</v>
      </c>
      <c r="O171" s="318" t="s">
        <v>85</v>
      </c>
      <c r="P171" s="318" t="s">
        <v>87</v>
      </c>
      <c r="Q171" s="318" t="s">
        <v>88</v>
      </c>
    </row>
    <row r="172" spans="1:20" x14ac:dyDescent="0.15">
      <c r="A172" s="321" t="s">
        <v>44</v>
      </c>
      <c r="B172" s="332">
        <v>377</v>
      </c>
      <c r="C172" s="332">
        <v>1193</v>
      </c>
      <c r="D172" s="339">
        <f>C172/B172</f>
        <v>3.1644562334217508</v>
      </c>
      <c r="E172" s="332">
        <v>5</v>
      </c>
      <c r="F172" s="332">
        <v>104</v>
      </c>
      <c r="G172" s="332">
        <v>79</v>
      </c>
      <c r="H172" s="332">
        <v>557</v>
      </c>
      <c r="I172" s="339">
        <f>H172/G172</f>
        <v>7.0506329113924053</v>
      </c>
      <c r="J172" s="332">
        <v>2</v>
      </c>
      <c r="K172" s="322">
        <f>(C172*0.1)+(E172*6)+(H172*0.1)+(J172*6)</f>
        <v>217</v>
      </c>
      <c r="L172" s="322">
        <f>(C172*0.1)+(E172*6)+(G172*1)+(H172*0.1)+(J172*6)</f>
        <v>296</v>
      </c>
      <c r="O172" s="338">
        <f>(B172+F172)/(B172+F172+B174+F174+B176+F176+B170+H170)</f>
        <v>0.32412398921832886</v>
      </c>
      <c r="P172" s="319">
        <f>B172/(H170+B172+B174+B176)</f>
        <v>0.90191387559808611</v>
      </c>
      <c r="Q172" s="319">
        <f>F172/(F172+F174+F176)</f>
        <v>0.19923371647509577</v>
      </c>
    </row>
    <row r="173" spans="1:20" x14ac:dyDescent="0.15">
      <c r="A173" s="335" t="s">
        <v>81</v>
      </c>
      <c r="B173" s="337" t="s">
        <v>10</v>
      </c>
      <c r="C173" s="337" t="s">
        <v>19</v>
      </c>
      <c r="D173" s="337" t="s">
        <v>77</v>
      </c>
      <c r="E173" s="337" t="s">
        <v>6</v>
      </c>
      <c r="F173" s="337" t="s">
        <v>17</v>
      </c>
      <c r="G173" s="337" t="s">
        <v>18</v>
      </c>
      <c r="H173" s="337" t="s">
        <v>19</v>
      </c>
      <c r="I173" s="337" t="s">
        <v>78</v>
      </c>
      <c r="J173" s="337" t="s">
        <v>6</v>
      </c>
      <c r="K173" s="337" t="s">
        <v>14</v>
      </c>
      <c r="L173" s="337" t="s">
        <v>91</v>
      </c>
      <c r="O173" s="318" t="s">
        <v>85</v>
      </c>
      <c r="P173" s="318" t="s">
        <v>87</v>
      </c>
      <c r="Q173" s="318" t="s">
        <v>88</v>
      </c>
    </row>
    <row r="174" spans="1:20" x14ac:dyDescent="0.15">
      <c r="A174" s="321" t="s">
        <v>44</v>
      </c>
      <c r="B174" s="332">
        <v>4</v>
      </c>
      <c r="C174" s="332">
        <v>24</v>
      </c>
      <c r="D174" s="339">
        <f>C174/B174</f>
        <v>6</v>
      </c>
      <c r="E174" s="332">
        <v>0</v>
      </c>
      <c r="F174" s="332">
        <v>318</v>
      </c>
      <c r="G174" s="332">
        <v>203</v>
      </c>
      <c r="H174" s="332">
        <v>2463</v>
      </c>
      <c r="I174" s="339">
        <f>H174/G174</f>
        <v>12.133004926108374</v>
      </c>
      <c r="J174" s="332">
        <v>15</v>
      </c>
      <c r="K174" s="322">
        <f>(C174*0.1)+(E174*6)+(H174*0.1)+(J174*6)</f>
        <v>338.70000000000005</v>
      </c>
      <c r="L174" s="322">
        <f>(C174*0.1)+(E174*6)+(G174*1)+(H174*0.1)+(J174*6)</f>
        <v>541.70000000000005</v>
      </c>
      <c r="O174" s="338">
        <f>(B174+F174)/(B172+F172+B174+F174+B176+F176+B170+H170)</f>
        <v>0.21698113207547171</v>
      </c>
      <c r="P174" s="319">
        <f>B174/(B172+H170+B174+B176)</f>
        <v>9.5693779904306216E-3</v>
      </c>
      <c r="Q174" s="319">
        <f>F174/(F174+F172+F176)</f>
        <v>0.60919540229885061</v>
      </c>
    </row>
    <row r="175" spans="1:20" x14ac:dyDescent="0.15">
      <c r="A175" s="335" t="s">
        <v>82</v>
      </c>
      <c r="B175" s="337" t="s">
        <v>10</v>
      </c>
      <c r="C175" s="337" t="s">
        <v>19</v>
      </c>
      <c r="D175" s="337" t="s">
        <v>77</v>
      </c>
      <c r="E175" s="337" t="s">
        <v>6</v>
      </c>
      <c r="F175" s="337" t="s">
        <v>17</v>
      </c>
      <c r="G175" s="337" t="s">
        <v>18</v>
      </c>
      <c r="H175" s="337" t="s">
        <v>19</v>
      </c>
      <c r="I175" s="337" t="s">
        <v>78</v>
      </c>
      <c r="J175" s="337" t="s">
        <v>6</v>
      </c>
      <c r="K175" s="337" t="s">
        <v>14</v>
      </c>
      <c r="L175" s="337" t="s">
        <v>91</v>
      </c>
      <c r="O175" s="318" t="s">
        <v>85</v>
      </c>
      <c r="P175" s="318" t="s">
        <v>87</v>
      </c>
      <c r="Q175" s="318" t="s">
        <v>88</v>
      </c>
    </row>
    <row r="176" spans="1:20" x14ac:dyDescent="0.15">
      <c r="A176" s="321" t="s">
        <v>44</v>
      </c>
      <c r="B176" s="332">
        <v>0</v>
      </c>
      <c r="C176" s="332">
        <v>0</v>
      </c>
      <c r="D176" s="332" t="e">
        <f>C176/B176</f>
        <v>#DIV/0!</v>
      </c>
      <c r="E176" s="332">
        <v>0</v>
      </c>
      <c r="F176" s="332">
        <v>100</v>
      </c>
      <c r="G176" s="332">
        <v>72</v>
      </c>
      <c r="H176" s="332">
        <v>610</v>
      </c>
      <c r="I176" s="339">
        <f>H176/G176</f>
        <v>8.4722222222222214</v>
      </c>
      <c r="J176" s="332">
        <v>4</v>
      </c>
      <c r="K176" s="322">
        <f>(C176*0.1)+(E176*6)+(H176*0.1)+(J176*6)</f>
        <v>85</v>
      </c>
      <c r="L176" s="322">
        <f>(C176*0.1)+(E176*6)+(G176*1)+(H176*0.1)+(J176*6)</f>
        <v>157</v>
      </c>
      <c r="O176" s="338">
        <f>(B176+F176)/(B172+F172+B174+F174+B176+F176+B170+H170)</f>
        <v>6.7385444743935305E-2</v>
      </c>
      <c r="P176" s="334">
        <f>B176/(B176+B174+B172+H170)</f>
        <v>0</v>
      </c>
      <c r="Q176" s="319">
        <f>F176/(F176+F174+F172)</f>
        <v>0.19157088122605365</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A119:G119"/>
    <mergeCell ref="J119:N119"/>
    <mergeCell ref="R119:V119"/>
    <mergeCell ref="J120:M120"/>
    <mergeCell ref="R120:U120"/>
    <mergeCell ref="H76:J76"/>
    <mergeCell ref="H77:J77"/>
    <mergeCell ref="A80:W80"/>
    <mergeCell ref="J59:M59"/>
    <mergeCell ref="R59:U59"/>
    <mergeCell ref="C81:I81"/>
    <mergeCell ref="L81:P81"/>
    <mergeCell ref="R81:T81"/>
    <mergeCell ref="V81:W81"/>
    <mergeCell ref="A89:G89"/>
    <mergeCell ref="H89:M89"/>
    <mergeCell ref="R89:T89"/>
    <mergeCell ref="V89:W89"/>
    <mergeCell ref="A99:G99"/>
    <mergeCell ref="J99:N99"/>
    <mergeCell ref="R99:T99"/>
    <mergeCell ref="V99:W99"/>
    <mergeCell ref="A110:G110"/>
    <mergeCell ref="J110:N110"/>
    <mergeCell ref="R110:T110"/>
    <mergeCell ref="V110:W110"/>
    <mergeCell ref="A141:W141"/>
    <mergeCell ref="H143:J143"/>
    <mergeCell ref="M143:O143"/>
    <mergeCell ref="H144:J144"/>
    <mergeCell ref="H145:J145"/>
    <mergeCell ref="H146:J146"/>
    <mergeCell ref="J127:M127"/>
    <mergeCell ref="R127:U127"/>
    <mergeCell ref="J128:M128"/>
    <mergeCell ref="R128:U128"/>
    <mergeCell ref="J124:M124"/>
    <mergeCell ref="R124:U124"/>
    <mergeCell ref="J125:M125"/>
    <mergeCell ref="R125:U125"/>
    <mergeCell ref="J126:M126"/>
    <mergeCell ref="R126:U126"/>
    <mergeCell ref="J121:M121"/>
    <mergeCell ref="R121:U121"/>
    <mergeCell ref="J122:M122"/>
    <mergeCell ref="R122:U122"/>
    <mergeCell ref="J123:M123"/>
    <mergeCell ref="R123:U123"/>
  </mergeCells>
  <hyperlinks>
    <hyperlink ref="H6" location="ARI!A90" display="RSP Projections: Year 2" xr:uid="{FF84F2F4-B189-427A-9E00-8F3785AA4FFD}"/>
    <hyperlink ref="H6:J6" location="ARI!A110" display="RSP Projections: Year 2" xr:uid="{65BC8765-F02D-432C-9162-17B5C30787A1}"/>
    <hyperlink ref="M5:O5" location="ARI!AX11" display="Adjustable Projections: Year 1" xr:uid="{09FC5E30-2A47-40AC-AAEC-76F329DA8AA2}"/>
    <hyperlink ref="AJ5" location="ARI!C9" display="RSP Projections: Year 1" xr:uid="{0F8297F3-19E7-496B-B421-2ED0F5D1B721}"/>
    <hyperlink ref="AJ6" location="ARI!A90" display="RSP Projections: Year 2" xr:uid="{95F0B689-A802-499E-A648-F540DCEEBFD2}"/>
    <hyperlink ref="AJ6:AL6" location="ARI!A110" display="RSP Projections: Year 2" xr:uid="{9A1BA3DB-6987-4547-8B9C-4071FA1D9193}"/>
    <hyperlink ref="AO5:AQ5" location="ARI!AX11" display="Adjustable Projections: Year 1" xr:uid="{35A03283-DA2A-4D67-83C1-9F5ED54240AA}"/>
    <hyperlink ref="H5" location="ARI!C9" display="RSP Projections: Year 1" xr:uid="{E23BD666-D529-4296-9E11-088E1AE8E43B}"/>
    <hyperlink ref="H76" location="ARI!A90" display="RSP Projections: Year 2" xr:uid="{F5B19E39-49A0-414F-AFBA-E1B4630EC847}"/>
    <hyperlink ref="H76:J76" location="ARI!A110" display="RSP Projections: Year 2" xr:uid="{E617972B-BC0E-4A87-9731-FDBE51D25AC4}"/>
    <hyperlink ref="M75:O75" location="ARI!AX11" display="Adjustable Projections: Year 1" xr:uid="{93554702-C611-48F9-99E6-51C7D53002E3}"/>
    <hyperlink ref="H75" location="ARI!C9" display="RSP Projections: Year 1" xr:uid="{9DE9F159-0718-465D-B396-C2424803701E}"/>
    <hyperlink ref="M143:O143" location="ARI!AX11" display="Adjustable Projections: Year 1" xr:uid="{1F559694-C309-4096-8C9E-FE41DF09DD47}"/>
    <hyperlink ref="H144:J144" location="ARI!A110" display="RSP Projections: Year 2" xr:uid="{6D722ACF-4D37-4414-B00E-4B106B451511}"/>
    <hyperlink ref="H144" location="ARI!A90" display="RSP Projections: Year 2" xr:uid="{D5A867EF-224C-43FB-A07D-B9A8197D0142}"/>
    <hyperlink ref="H143" location="ARI!C9" display="RSP Projections: Year 1" xr:uid="{2227B065-566C-4128-9BDB-D9C4B8A90E62}"/>
    <hyperlink ref="M6" location="ARI!A170" display="Past Run/Pass Performances" xr:uid="{DAEACD39-64AE-4AA1-8B74-12D17B4C7C3C}"/>
    <hyperlink ref="M76" location="ARI!A170" display="Past Run/Pass Performances" xr:uid="{41A6F929-7741-4C67-A597-D1300F420C6B}"/>
  </hyperlinks>
  <pageMargins left="0" right="0" top="0" bottom="0" header="0" footer="0"/>
  <pageSetup scale="54" orientation="landscape"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4C505-F48C-43E7-BE93-3B591F93E2C9}">
  <dimension ref="A1:AZ176"/>
  <sheetViews>
    <sheetView topLeftCell="A4" zoomScale="200" zoomScaleNormal="200" workbookViewId="0">
      <selection sqref="A1:Y193"/>
    </sheetView>
  </sheetViews>
  <sheetFormatPr defaultColWidth="4.109375" defaultRowHeight="6.6" x14ac:dyDescent="0.15"/>
  <cols>
    <col min="1" max="1" width="13.21875" style="50" bestFit="1" customWidth="1"/>
    <col min="2" max="17" width="4.33203125" style="50" bestFit="1" customWidth="1"/>
    <col min="18" max="18" width="9.6640625" style="50" customWidth="1"/>
    <col min="19" max="19" width="5.33203125" style="50" bestFit="1" customWidth="1"/>
    <col min="20" max="20" width="4.6640625" style="50" bestFit="1" customWidth="1"/>
    <col min="21" max="21" width="4.5546875" style="50" bestFit="1" customWidth="1"/>
    <col min="22" max="22" width="4.109375" style="50"/>
    <col min="23" max="24" width="4.33203125" style="50" bestFit="1" customWidth="1"/>
    <col min="25" max="29" width="4.109375" style="50"/>
    <col min="30" max="45" width="4.33203125" style="50" bestFit="1" customWidth="1"/>
    <col min="46" max="46" width="4.109375" style="50"/>
    <col min="47" max="47" width="5.88671875" style="50" bestFit="1" customWidth="1"/>
    <col min="48" max="48" width="4.6640625" style="50" bestFit="1" customWidth="1"/>
    <col min="49" max="49" width="4.5546875" style="50" bestFit="1" customWidth="1"/>
    <col min="50" max="50" width="4.109375" style="50"/>
    <col min="51" max="52" width="4.33203125" style="50" bestFit="1" customWidth="1"/>
    <col min="53" max="16384" width="4.109375" style="50"/>
  </cols>
  <sheetData>
    <row r="1" spans="1:52" x14ac:dyDescent="0.15">
      <c r="A1" s="489" t="s">
        <v>108</v>
      </c>
      <c r="B1" s="489"/>
      <c r="C1" s="489"/>
      <c r="D1" s="489"/>
      <c r="E1" s="489"/>
      <c r="F1" s="489"/>
      <c r="G1" s="489"/>
      <c r="H1" s="489"/>
      <c r="I1" s="489"/>
      <c r="J1" s="489"/>
      <c r="K1" s="489"/>
      <c r="L1" s="489"/>
      <c r="M1" s="489"/>
      <c r="N1" s="489"/>
      <c r="O1" s="489"/>
      <c r="P1" s="489"/>
      <c r="Q1" s="489"/>
      <c r="R1" s="489"/>
      <c r="S1" s="489"/>
      <c r="T1" s="489"/>
      <c r="U1" s="489"/>
      <c r="V1" s="489"/>
      <c r="W1" s="489"/>
    </row>
    <row r="2" spans="1:52" x14ac:dyDescent="0.15">
      <c r="C2" s="99"/>
      <c r="D2" s="99"/>
      <c r="E2" s="99"/>
      <c r="F2" s="99"/>
      <c r="G2" s="99"/>
      <c r="H2" s="99"/>
      <c r="I2" s="99"/>
      <c r="J2" s="99"/>
      <c r="K2" s="99"/>
      <c r="L2" s="99"/>
      <c r="M2" s="99"/>
      <c r="N2" s="99"/>
    </row>
    <row r="3" spans="1:52" x14ac:dyDescent="0.15">
      <c r="A3" s="489" t="s">
        <v>55</v>
      </c>
      <c r="B3" s="489"/>
      <c r="C3" s="489"/>
      <c r="D3" s="489"/>
      <c r="E3" s="489"/>
      <c r="F3" s="489"/>
      <c r="G3" s="489"/>
      <c r="H3" s="489"/>
      <c r="I3" s="489"/>
      <c r="J3" s="489"/>
      <c r="K3" s="489"/>
      <c r="L3" s="489"/>
      <c r="M3" s="489"/>
      <c r="N3" s="489"/>
      <c r="O3" s="489"/>
      <c r="P3" s="489"/>
      <c r="Q3" s="489"/>
      <c r="R3" s="489"/>
      <c r="S3" s="489"/>
      <c r="T3" s="489"/>
      <c r="U3" s="489"/>
      <c r="V3" s="489"/>
      <c r="W3" s="489"/>
      <c r="AC3" s="489" t="s">
        <v>55</v>
      </c>
      <c r="AD3" s="489"/>
      <c r="AE3" s="489"/>
      <c r="AF3" s="489"/>
      <c r="AG3" s="489"/>
      <c r="AH3" s="489"/>
      <c r="AI3" s="489"/>
      <c r="AJ3" s="489"/>
      <c r="AK3" s="489"/>
      <c r="AL3" s="489"/>
      <c r="AM3" s="489"/>
      <c r="AN3" s="489"/>
      <c r="AO3" s="489"/>
      <c r="AP3" s="489"/>
      <c r="AQ3" s="489"/>
      <c r="AR3" s="489"/>
      <c r="AS3" s="489"/>
      <c r="AT3" s="489"/>
      <c r="AU3" s="489"/>
      <c r="AV3" s="489"/>
      <c r="AW3" s="489"/>
      <c r="AX3" s="489"/>
      <c r="AY3" s="489"/>
    </row>
    <row r="4" spans="1:52" x14ac:dyDescent="0.15">
      <c r="A4" s="99"/>
      <c r="B4" s="99"/>
      <c r="C4" s="99"/>
      <c r="D4" s="99"/>
      <c r="E4" s="99"/>
      <c r="F4" s="99"/>
      <c r="G4" s="99"/>
      <c r="H4" s="99"/>
      <c r="I4" s="99"/>
      <c r="J4" s="99"/>
      <c r="K4" s="99"/>
      <c r="L4" s="99"/>
      <c r="M4" s="99"/>
      <c r="N4" s="99"/>
      <c r="O4" s="99"/>
      <c r="P4" s="99"/>
      <c r="Q4" s="99"/>
      <c r="R4" s="99"/>
      <c r="S4" s="99"/>
      <c r="T4" s="99"/>
      <c r="U4" s="99"/>
      <c r="V4" s="99"/>
      <c r="W4" s="99"/>
      <c r="X4" s="99"/>
      <c r="Y4" s="99"/>
      <c r="Z4" s="99"/>
      <c r="AA4" s="99"/>
      <c r="AC4" s="99"/>
      <c r="AD4" s="99"/>
      <c r="AE4" s="99"/>
      <c r="AF4" s="99"/>
      <c r="AG4" s="99"/>
      <c r="AH4" s="99"/>
      <c r="AI4" s="99"/>
      <c r="AJ4" s="99"/>
      <c r="AK4" s="99"/>
      <c r="AL4" s="99"/>
      <c r="AM4" s="99"/>
      <c r="AN4" s="99"/>
      <c r="AO4" s="99"/>
      <c r="AP4" s="99"/>
      <c r="AQ4" s="99"/>
      <c r="AR4" s="99"/>
      <c r="AS4" s="99"/>
      <c r="AT4" s="99"/>
      <c r="AU4" s="99"/>
      <c r="AV4" s="99"/>
      <c r="AW4" s="99"/>
      <c r="AX4" s="99"/>
      <c r="AY4" s="99"/>
    </row>
    <row r="5" spans="1:52" x14ac:dyDescent="0.15">
      <c r="H5" s="490" t="s">
        <v>36</v>
      </c>
      <c r="I5" s="491"/>
      <c r="J5" s="491"/>
      <c r="M5" s="490" t="s">
        <v>37</v>
      </c>
      <c r="N5" s="490"/>
      <c r="O5" s="490"/>
      <c r="S5" s="59" t="s">
        <v>94</v>
      </c>
      <c r="AJ5" s="490" t="s">
        <v>36</v>
      </c>
      <c r="AK5" s="491"/>
      <c r="AL5" s="491"/>
      <c r="AO5" s="490" t="s">
        <v>37</v>
      </c>
      <c r="AP5" s="490"/>
      <c r="AQ5" s="490"/>
    </row>
    <row r="6" spans="1:52" x14ac:dyDescent="0.15">
      <c r="H6" s="490" t="s">
        <v>38</v>
      </c>
      <c r="I6" s="490"/>
      <c r="J6" s="490"/>
      <c r="M6" s="250" t="s">
        <v>75</v>
      </c>
      <c r="S6" s="251" t="s">
        <v>40</v>
      </c>
      <c r="T6" s="251" t="s">
        <v>41</v>
      </c>
      <c r="AJ6" s="490" t="s">
        <v>38</v>
      </c>
      <c r="AK6" s="490"/>
      <c r="AL6" s="490"/>
    </row>
    <row r="7" spans="1:52" x14ac:dyDescent="0.15">
      <c r="H7" s="490"/>
      <c r="I7" s="491"/>
      <c r="J7" s="491"/>
      <c r="S7" s="51">
        <f>(M17+C27+K38+K47)/(M17+C27+K38+C17)</f>
        <v>0.52763295099061525</v>
      </c>
      <c r="T7" s="51">
        <f>C17/(C17+M17+C27+K38+K47)</f>
        <v>0.47236704900938475</v>
      </c>
      <c r="AJ7" s="490"/>
      <c r="AK7" s="491"/>
      <c r="AL7" s="491"/>
    </row>
    <row r="10" spans="1:52" x14ac:dyDescent="0.15">
      <c r="A10" s="489" t="s">
        <v>36</v>
      </c>
      <c r="B10" s="489"/>
      <c r="C10" s="489"/>
      <c r="D10" s="489"/>
      <c r="E10" s="489"/>
      <c r="F10" s="489"/>
      <c r="G10" s="489"/>
      <c r="H10" s="489"/>
      <c r="I10" s="489"/>
      <c r="J10" s="489"/>
      <c r="K10" s="489"/>
      <c r="L10" s="489"/>
      <c r="M10" s="489"/>
      <c r="N10" s="489"/>
      <c r="O10" s="489"/>
      <c r="P10" s="489"/>
      <c r="Q10" s="489"/>
      <c r="R10" s="489"/>
      <c r="S10" s="489"/>
      <c r="T10" s="489"/>
      <c r="U10" s="489"/>
      <c r="V10" s="489"/>
      <c r="W10" s="489"/>
      <c r="AC10" s="489" t="s">
        <v>37</v>
      </c>
      <c r="AD10" s="489"/>
      <c r="AE10" s="489"/>
      <c r="AF10" s="489"/>
      <c r="AG10" s="489"/>
      <c r="AH10" s="489"/>
      <c r="AI10" s="489"/>
      <c r="AJ10" s="489"/>
      <c r="AK10" s="489"/>
      <c r="AL10" s="489"/>
      <c r="AM10" s="489"/>
      <c r="AN10" s="489"/>
      <c r="AO10" s="489"/>
      <c r="AP10" s="489"/>
      <c r="AQ10" s="489"/>
      <c r="AR10" s="489"/>
      <c r="AS10" s="489"/>
      <c r="AT10" s="489"/>
      <c r="AU10" s="489"/>
      <c r="AV10" s="489"/>
      <c r="AW10" s="489"/>
      <c r="AX10" s="489"/>
      <c r="AY10" s="489"/>
    </row>
    <row r="12" spans="1:52" x14ac:dyDescent="0.15">
      <c r="C12" s="489" t="s">
        <v>48</v>
      </c>
      <c r="D12" s="489"/>
      <c r="E12" s="489"/>
      <c r="F12" s="489"/>
      <c r="G12" s="489"/>
      <c r="H12" s="489"/>
      <c r="I12" s="489"/>
      <c r="L12" s="489" t="s">
        <v>49</v>
      </c>
      <c r="M12" s="495"/>
      <c r="N12" s="495"/>
      <c r="O12" s="495"/>
      <c r="P12" s="495"/>
      <c r="R12" s="489" t="s">
        <v>50</v>
      </c>
      <c r="S12" s="489"/>
      <c r="T12" s="489"/>
      <c r="V12" s="489" t="s">
        <v>51</v>
      </c>
      <c r="W12" s="489"/>
      <c r="AE12" s="489" t="s">
        <v>48</v>
      </c>
      <c r="AF12" s="489"/>
      <c r="AG12" s="489"/>
      <c r="AH12" s="489"/>
      <c r="AI12" s="489"/>
      <c r="AJ12" s="489"/>
      <c r="AK12" s="489"/>
      <c r="AN12" s="489" t="s">
        <v>49</v>
      </c>
      <c r="AO12" s="495"/>
      <c r="AP12" s="495"/>
      <c r="AQ12" s="495"/>
      <c r="AR12" s="495"/>
      <c r="AT12" s="489" t="s">
        <v>50</v>
      </c>
      <c r="AU12" s="489"/>
      <c r="AV12" s="489"/>
      <c r="AX12" s="489" t="s">
        <v>51</v>
      </c>
      <c r="AY12" s="489"/>
    </row>
    <row r="13" spans="1:52" x14ac:dyDescent="0.15">
      <c r="A13" s="52" t="s">
        <v>0</v>
      </c>
      <c r="B13" s="52" t="s">
        <v>66</v>
      </c>
      <c r="C13" s="52" t="s">
        <v>1</v>
      </c>
      <c r="D13" s="52" t="s">
        <v>2</v>
      </c>
      <c r="E13" s="52" t="s">
        <v>3</v>
      </c>
      <c r="F13" s="52" t="s">
        <v>4</v>
      </c>
      <c r="G13" s="52" t="s">
        <v>5</v>
      </c>
      <c r="H13" s="52" t="s">
        <v>6</v>
      </c>
      <c r="I13" s="52" t="s">
        <v>7</v>
      </c>
      <c r="J13" s="52" t="s">
        <v>8</v>
      </c>
      <c r="K13" s="52" t="s">
        <v>9</v>
      </c>
      <c r="M13" s="52" t="s">
        <v>10</v>
      </c>
      <c r="N13" s="52" t="s">
        <v>11</v>
      </c>
      <c r="O13" s="52" t="s">
        <v>12</v>
      </c>
      <c r="P13" s="52" t="s">
        <v>6</v>
      </c>
      <c r="Q13" s="52" t="s">
        <v>13</v>
      </c>
      <c r="R13" s="52"/>
      <c r="S13" s="52" t="s">
        <v>47</v>
      </c>
      <c r="T13" s="52" t="s">
        <v>45</v>
      </c>
      <c r="U13" s="52" t="s">
        <v>46</v>
      </c>
      <c r="V13" s="52"/>
      <c r="W13" s="52" t="s">
        <v>14</v>
      </c>
      <c r="X13" s="52" t="s">
        <v>63</v>
      </c>
      <c r="Y13" s="52"/>
      <c r="Z13" s="52"/>
      <c r="AC13" s="52" t="s">
        <v>0</v>
      </c>
      <c r="AD13" s="52" t="s">
        <v>66</v>
      </c>
      <c r="AE13" s="52" t="s">
        <v>1</v>
      </c>
      <c r="AF13" s="52" t="s">
        <v>2</v>
      </c>
      <c r="AG13" s="52" t="s">
        <v>3</v>
      </c>
      <c r="AH13" s="52" t="s">
        <v>4</v>
      </c>
      <c r="AI13" s="52" t="s">
        <v>5</v>
      </c>
      <c r="AJ13" s="52" t="s">
        <v>6</v>
      </c>
      <c r="AK13" s="52" t="s">
        <v>7</v>
      </c>
      <c r="AL13" s="52" t="s">
        <v>8</v>
      </c>
      <c r="AM13" s="52" t="s">
        <v>9</v>
      </c>
      <c r="AO13" s="52" t="s">
        <v>10</v>
      </c>
      <c r="AP13" s="52" t="s">
        <v>11</v>
      </c>
      <c r="AQ13" s="52" t="s">
        <v>12</v>
      </c>
      <c r="AR13" s="52" t="s">
        <v>6</v>
      </c>
      <c r="AS13" s="52" t="s">
        <v>13</v>
      </c>
      <c r="AT13" s="52"/>
      <c r="AU13" s="52" t="s">
        <v>47</v>
      </c>
      <c r="AV13" s="52" t="s">
        <v>45</v>
      </c>
      <c r="AW13" s="52" t="s">
        <v>46</v>
      </c>
      <c r="AX13" s="52"/>
      <c r="AY13" s="52" t="s">
        <v>14</v>
      </c>
      <c r="AZ13" s="52" t="s">
        <v>63</v>
      </c>
    </row>
    <row r="14" spans="1:52" x14ac:dyDescent="0.15">
      <c r="A14" s="53" t="s">
        <v>2503</v>
      </c>
      <c r="B14" s="54">
        <v>17</v>
      </c>
      <c r="C14" s="54">
        <v>453</v>
      </c>
      <c r="D14" s="54">
        <v>269</v>
      </c>
      <c r="E14" s="51">
        <f>D14/C14</f>
        <v>0.5938189845474614</v>
      </c>
      <c r="F14" s="54">
        <v>2990</v>
      </c>
      <c r="G14" s="55">
        <f>F14/C14</f>
        <v>6.6004415011037532</v>
      </c>
      <c r="H14" s="54">
        <v>17</v>
      </c>
      <c r="I14" s="51">
        <f>H14/C14</f>
        <v>3.7527593818984545E-2</v>
      </c>
      <c r="J14" s="54">
        <v>14</v>
      </c>
      <c r="K14" s="51">
        <f>J14/C14</f>
        <v>3.0905077262693158E-2</v>
      </c>
      <c r="M14" s="54">
        <v>90</v>
      </c>
      <c r="N14" s="54">
        <v>765</v>
      </c>
      <c r="O14" s="54">
        <f>N14/M14</f>
        <v>8.5</v>
      </c>
      <c r="P14" s="54">
        <v>7</v>
      </c>
      <c r="Q14" s="51">
        <f>P14/M14</f>
        <v>7.7777777777777779E-2</v>
      </c>
      <c r="R14" s="56"/>
      <c r="S14" s="51">
        <f>(C14+M14)/($C$17+$M$17)</f>
        <v>1</v>
      </c>
      <c r="T14" s="51">
        <f>C14/($C$17)</f>
        <v>1</v>
      </c>
      <c r="U14" s="51">
        <f>M14/($M$17)</f>
        <v>1</v>
      </c>
      <c r="V14" s="57"/>
      <c r="W14" s="54">
        <f>(F14*0.05)+(H14*4)+(J14*-1)+(N14*0.1)+(P14*6)</f>
        <v>322</v>
      </c>
      <c r="X14" s="58">
        <f>((F14*0.05)+(H14*4)+(J14*-1)+(N14*0.1)+(P14*6))*0.4</f>
        <v>128.80000000000001</v>
      </c>
      <c r="Y14" s="56"/>
      <c r="Z14" s="56"/>
      <c r="AC14" s="53" t="s">
        <v>15</v>
      </c>
      <c r="AD14" s="53"/>
      <c r="AE14" s="54">
        <v>583</v>
      </c>
      <c r="AF14" s="54">
        <v>378</v>
      </c>
      <c r="AG14" s="51">
        <f>AF14/AE14</f>
        <v>0.64837049742710118</v>
      </c>
      <c r="AH14" s="54">
        <v>4072</v>
      </c>
      <c r="AI14" s="55">
        <f>AH14/AE14</f>
        <v>6.9845626072041167</v>
      </c>
      <c r="AJ14" s="54">
        <v>27</v>
      </c>
      <c r="AK14" s="51">
        <f>AJ14/AE14</f>
        <v>4.6312178387650088E-2</v>
      </c>
      <c r="AL14" s="54">
        <v>11</v>
      </c>
      <c r="AM14" s="51">
        <f>AL14/AE14</f>
        <v>1.8867924528301886E-2</v>
      </c>
      <c r="AO14" s="54">
        <v>100</v>
      </c>
      <c r="AP14" s="54">
        <v>590</v>
      </c>
      <c r="AQ14" s="54">
        <f>AP14/AO14</f>
        <v>5.9</v>
      </c>
      <c r="AR14" s="54">
        <v>5</v>
      </c>
      <c r="AS14" s="51">
        <f>AR14/AO14</f>
        <v>0.05</v>
      </c>
      <c r="AT14" s="56"/>
      <c r="AU14" s="51">
        <f>(AE14+AO14)/(AE17+AO17)</f>
        <v>1</v>
      </c>
      <c r="AV14" s="51">
        <f>AE14/(AO14+AE14)</f>
        <v>0.85358711566617862</v>
      </c>
      <c r="AW14" s="51">
        <f>AO14/(AE14+AO14)</f>
        <v>0.14641288433382138</v>
      </c>
      <c r="AX14" s="57"/>
      <c r="AY14" s="54">
        <f>((AH14*0.05)+(AJ14*4)+(AL14*-1)+(AP14*0.1)+(AR14*6))*0.55</f>
        <v>214.28000000000003</v>
      </c>
      <c r="AZ14" s="58">
        <f>((AH14*0.05)+(AJ14*4)+(AL14*-1)+(AP14*0.1)+(AR14*6))*0.4</f>
        <v>155.84000000000003</v>
      </c>
    </row>
    <row r="15" spans="1:52" x14ac:dyDescent="0.15">
      <c r="A15" s="53" t="s">
        <v>2210</v>
      </c>
      <c r="B15" s="54"/>
      <c r="C15" s="54"/>
      <c r="D15" s="54"/>
      <c r="E15" s="51" t="e">
        <f>D15/C15</f>
        <v>#DIV/0!</v>
      </c>
      <c r="F15" s="54"/>
      <c r="G15" s="55" t="e">
        <f>F15/C15</f>
        <v>#DIV/0!</v>
      </c>
      <c r="H15" s="54"/>
      <c r="I15" s="51" t="e">
        <f>H15/C15</f>
        <v>#DIV/0!</v>
      </c>
      <c r="J15" s="54"/>
      <c r="K15" s="51" t="e">
        <f t="shared" ref="K15:K16" si="0">J15/C15</f>
        <v>#DIV/0!</v>
      </c>
      <c r="M15" s="54"/>
      <c r="N15" s="54"/>
      <c r="O15" s="54" t="e">
        <f>N15/M15</f>
        <v>#DIV/0!</v>
      </c>
      <c r="P15" s="54"/>
      <c r="Q15" s="51" t="e">
        <f t="shared" ref="Q15:Q16" si="1">P15/M15</f>
        <v>#DIV/0!</v>
      </c>
      <c r="R15" s="56"/>
      <c r="S15" s="51">
        <f t="shared" ref="S15:S16" si="2">(C15+M15)/($C$17+$M$17)</f>
        <v>0</v>
      </c>
      <c r="T15" s="51">
        <f t="shared" ref="T15:T16" si="3">C15/($C$17)</f>
        <v>0</v>
      </c>
      <c r="U15" s="51">
        <f t="shared" ref="U15:U16" si="4">M15/($M$17)</f>
        <v>0</v>
      </c>
      <c r="V15" s="57"/>
      <c r="W15" s="54">
        <f t="shared" ref="W15:W16" si="5">(F15*0.05)+(H15*4)+(J15*-1)+(N15*0.1)+(P15*6)</f>
        <v>0</v>
      </c>
      <c r="X15" s="58">
        <f t="shared" ref="X15:X16" si="6">((F15*0.05)+(H15*4)+(J15*-1)+(N15*0.1)+(P15*6))*0.4</f>
        <v>0</v>
      </c>
      <c r="Y15" s="56"/>
      <c r="Z15" s="56"/>
      <c r="AC15" s="53" t="s">
        <v>67</v>
      </c>
      <c r="AD15" s="53"/>
      <c r="AE15" s="54">
        <v>0</v>
      </c>
      <c r="AF15" s="54">
        <v>0</v>
      </c>
      <c r="AG15" s="51">
        <v>0</v>
      </c>
      <c r="AH15" s="54">
        <v>0</v>
      </c>
      <c r="AI15" s="55"/>
      <c r="AJ15" s="54">
        <v>0</v>
      </c>
      <c r="AK15" s="51" t="e">
        <f>AJ15/AE15</f>
        <v>#DIV/0!</v>
      </c>
      <c r="AL15" s="54">
        <v>0</v>
      </c>
      <c r="AM15" s="51" t="e">
        <f t="shared" ref="AM15:AM16" si="7">AL15/AE15</f>
        <v>#DIV/0!</v>
      </c>
      <c r="AO15" s="54">
        <v>0</v>
      </c>
      <c r="AP15" s="54">
        <v>0</v>
      </c>
      <c r="AQ15" s="54"/>
      <c r="AR15" s="54">
        <v>0</v>
      </c>
      <c r="AS15" s="51" t="e">
        <f t="shared" ref="AS15:AS16" si="8">AR15/AO15</f>
        <v>#DIV/0!</v>
      </c>
      <c r="AT15" s="56"/>
      <c r="AU15" s="51" t="e">
        <f>(AE15+AO15)/(AD18+AN18)</f>
        <v>#DIV/0!</v>
      </c>
      <c r="AV15" s="51" t="e">
        <f>AE15/(AO15+AE15)</f>
        <v>#DIV/0!</v>
      </c>
      <c r="AW15" s="51" t="e">
        <f>AO15/(AE15+AO15)</f>
        <v>#DIV/0!</v>
      </c>
      <c r="AX15" s="57"/>
      <c r="AY15" s="54"/>
      <c r="AZ15" s="58"/>
    </row>
    <row r="16" spans="1:52" x14ac:dyDescent="0.15">
      <c r="A16" s="53" t="s">
        <v>820</v>
      </c>
      <c r="B16" s="54"/>
      <c r="C16" s="54"/>
      <c r="D16" s="54"/>
      <c r="E16" s="51" t="e">
        <f>D16/C16</f>
        <v>#DIV/0!</v>
      </c>
      <c r="F16" s="54"/>
      <c r="G16" s="55" t="e">
        <f>F16/C16</f>
        <v>#DIV/0!</v>
      </c>
      <c r="H16" s="54"/>
      <c r="I16" s="51" t="e">
        <f>H16/C16</f>
        <v>#DIV/0!</v>
      </c>
      <c r="J16" s="54"/>
      <c r="K16" s="51" t="e">
        <f t="shared" si="0"/>
        <v>#DIV/0!</v>
      </c>
      <c r="M16" s="54"/>
      <c r="N16" s="54"/>
      <c r="O16" s="54" t="e">
        <f>N16/M16</f>
        <v>#DIV/0!</v>
      </c>
      <c r="P16" s="54"/>
      <c r="Q16" s="51" t="e">
        <f t="shared" si="1"/>
        <v>#DIV/0!</v>
      </c>
      <c r="R16" s="56"/>
      <c r="S16" s="51">
        <f t="shared" si="2"/>
        <v>0</v>
      </c>
      <c r="T16" s="51">
        <f t="shared" si="3"/>
        <v>0</v>
      </c>
      <c r="U16" s="51">
        <f t="shared" si="4"/>
        <v>0</v>
      </c>
      <c r="V16" s="57"/>
      <c r="W16" s="54">
        <f t="shared" si="5"/>
        <v>0</v>
      </c>
      <c r="X16" s="58">
        <f t="shared" si="6"/>
        <v>0</v>
      </c>
      <c r="Y16" s="56"/>
      <c r="Z16" s="56"/>
      <c r="AC16" s="53" t="s">
        <v>68</v>
      </c>
      <c r="AD16" s="53"/>
      <c r="AE16" s="54"/>
      <c r="AF16" s="54"/>
      <c r="AG16" s="51" t="e">
        <f>AF16/AE16</f>
        <v>#DIV/0!</v>
      </c>
      <c r="AH16" s="54"/>
      <c r="AI16" s="55" t="e">
        <f>AH16/AE16</f>
        <v>#DIV/0!</v>
      </c>
      <c r="AJ16" s="54"/>
      <c r="AK16" s="51" t="e">
        <f>AJ16/AE16</f>
        <v>#DIV/0!</v>
      </c>
      <c r="AL16" s="54"/>
      <c r="AM16" s="51" t="e">
        <f t="shared" si="7"/>
        <v>#DIV/0!</v>
      </c>
      <c r="AO16" s="54"/>
      <c r="AP16" s="54"/>
      <c r="AQ16" s="54" t="e">
        <f>AP16/AO16</f>
        <v>#DIV/0!</v>
      </c>
      <c r="AR16" s="54"/>
      <c r="AS16" s="51" t="e">
        <f t="shared" si="8"/>
        <v>#DIV/0!</v>
      </c>
      <c r="AT16" s="56"/>
      <c r="AU16" s="51" t="e">
        <f>(AE16+AO16)/(AD20+AN20)</f>
        <v>#DIV/0!</v>
      </c>
      <c r="AV16" s="51" t="e">
        <f>AE16/(AO16+AE16)</f>
        <v>#DIV/0!</v>
      </c>
      <c r="AW16" s="51" t="e">
        <f>AO16/(AE16+AO16)</f>
        <v>#DIV/0!</v>
      </c>
      <c r="AX16" s="57"/>
      <c r="AY16" s="54">
        <f>((AH16*0.05)+(AJ16*4)+(AL16*-1)+(AP16*0.1)+(AR16*6))*0.55</f>
        <v>0</v>
      </c>
      <c r="AZ16" s="58">
        <f>((AH16*0.05)+(AJ16*4)+(AL16*-1)+(AP16*0.1)+(AR16*6))*0.4</f>
        <v>0</v>
      </c>
    </row>
    <row r="17" spans="1:52" x14ac:dyDescent="0.15">
      <c r="A17" s="52" t="s">
        <v>44</v>
      </c>
      <c r="B17" s="52"/>
      <c r="C17" s="52">
        <f>SUM(C14:C16)</f>
        <v>453</v>
      </c>
      <c r="D17" s="52">
        <f>SUM(D14:D16)</f>
        <v>269</v>
      </c>
      <c r="E17" s="52"/>
      <c r="F17" s="52">
        <f t="shared" ref="F17:J17" si="9">SUM(F14:F16)</f>
        <v>2990</v>
      </c>
      <c r="G17" s="52"/>
      <c r="H17" s="52">
        <f t="shared" si="9"/>
        <v>17</v>
      </c>
      <c r="I17" s="52"/>
      <c r="J17" s="52">
        <f t="shared" si="9"/>
        <v>14</v>
      </c>
      <c r="K17" s="52"/>
      <c r="L17" s="59"/>
      <c r="M17" s="52">
        <f>SUM(M14:M16)</f>
        <v>90</v>
      </c>
      <c r="N17" s="52">
        <f>SUM(N14:N16)</f>
        <v>765</v>
      </c>
      <c r="O17" s="52"/>
      <c r="P17" s="52">
        <f>SUM(P14:P16)</f>
        <v>7</v>
      </c>
      <c r="Q17" s="52"/>
      <c r="R17" s="52"/>
      <c r="S17" s="60">
        <f>S14+S15+S16</f>
        <v>1</v>
      </c>
      <c r="T17" s="61">
        <f>C17/(C17+M17)</f>
        <v>0.83425414364640882</v>
      </c>
      <c r="U17" s="61">
        <f>M17/(M17+C17)</f>
        <v>0.16574585635359115</v>
      </c>
      <c r="V17" s="57"/>
      <c r="W17" s="56"/>
      <c r="X17" s="56"/>
      <c r="Y17" s="56"/>
      <c r="Z17" s="56"/>
      <c r="AC17" s="52" t="s">
        <v>44</v>
      </c>
      <c r="AD17" s="52"/>
      <c r="AE17" s="52">
        <f>SUM(AE14:AE16)</f>
        <v>583</v>
      </c>
      <c r="AF17" s="52">
        <f>SUM(AF14:AF16)</f>
        <v>378</v>
      </c>
      <c r="AG17" s="52"/>
      <c r="AH17" s="52">
        <f t="shared" ref="AH17" si="10">SUM(AH14:AH16)</f>
        <v>4072</v>
      </c>
      <c r="AI17" s="52"/>
      <c r="AJ17" s="52">
        <f t="shared" ref="AJ17" si="11">SUM(AJ14:AJ16)</f>
        <v>27</v>
      </c>
      <c r="AK17" s="52"/>
      <c r="AL17" s="52">
        <f t="shared" ref="AL17" si="12">SUM(AL14:AL16)</f>
        <v>11</v>
      </c>
      <c r="AM17" s="52"/>
      <c r="AN17" s="59"/>
      <c r="AO17" s="52">
        <f>SUM(AO14:AO16)</f>
        <v>100</v>
      </c>
      <c r="AP17" s="52">
        <f>SUM(AP14:AP16)</f>
        <v>590</v>
      </c>
      <c r="AQ17" s="52"/>
      <c r="AR17" s="52">
        <f>SUM(AR14:AR16)</f>
        <v>5</v>
      </c>
      <c r="AS17" s="52"/>
      <c r="AT17" s="52"/>
      <c r="AU17" s="60" t="e">
        <f>AU14+AU15+AU16</f>
        <v>#DIV/0!</v>
      </c>
      <c r="AV17" s="61">
        <f>AE17/(AE17+AO17)</f>
        <v>0.85358711566617862</v>
      </c>
      <c r="AW17" s="61">
        <f>AO17/(AO17+AE17)</f>
        <v>0.14641288433382138</v>
      </c>
      <c r="AX17" s="57"/>
      <c r="AY17" s="56"/>
      <c r="AZ17" s="56"/>
    </row>
    <row r="18" spans="1:52" x14ac:dyDescent="0.15">
      <c r="B18" s="56"/>
      <c r="C18" s="56"/>
      <c r="D18" s="62"/>
      <c r="E18" s="56"/>
      <c r="F18" s="63"/>
      <c r="G18" s="56"/>
      <c r="H18" s="64"/>
      <c r="I18" s="56"/>
      <c r="J18" s="64"/>
      <c r="K18" s="56"/>
      <c r="L18" s="56"/>
      <c r="M18" s="56"/>
      <c r="N18" s="56"/>
      <c r="O18" s="56"/>
      <c r="P18" s="56"/>
      <c r="Q18" s="56"/>
      <c r="R18" s="56"/>
      <c r="AD18" s="56"/>
      <c r="AE18" s="56"/>
      <c r="AF18" s="62"/>
      <c r="AG18" s="56"/>
      <c r="AH18" s="63"/>
      <c r="AI18" s="56"/>
      <c r="AJ18" s="64"/>
      <c r="AK18" s="56"/>
      <c r="AL18" s="64"/>
      <c r="AM18" s="56"/>
      <c r="AN18" s="56"/>
      <c r="AO18" s="56"/>
      <c r="AP18" s="56"/>
      <c r="AQ18" s="56"/>
      <c r="AR18" s="56"/>
      <c r="AS18" s="56"/>
      <c r="AT18" s="56"/>
    </row>
    <row r="19" spans="1:52" x14ac:dyDescent="0.15">
      <c r="B19" s="56"/>
      <c r="C19" s="56"/>
      <c r="D19" s="62"/>
      <c r="E19" s="56"/>
      <c r="F19" s="63"/>
      <c r="G19" s="56"/>
      <c r="H19" s="64"/>
      <c r="I19" s="56"/>
      <c r="J19" s="64"/>
      <c r="K19" s="56"/>
      <c r="L19" s="56"/>
      <c r="M19" s="56"/>
      <c r="N19" s="56"/>
      <c r="O19" s="56"/>
      <c r="P19" s="56"/>
      <c r="Q19" s="56"/>
      <c r="R19" s="56"/>
      <c r="AD19" s="56"/>
      <c r="AE19" s="56"/>
      <c r="AF19" s="62"/>
      <c r="AG19" s="56"/>
      <c r="AH19" s="63"/>
      <c r="AI19" s="56"/>
      <c r="AJ19" s="64"/>
      <c r="AK19" s="56"/>
      <c r="AL19" s="64"/>
      <c r="AM19" s="56"/>
      <c r="AN19" s="56"/>
      <c r="AO19" s="56"/>
      <c r="AP19" s="56"/>
      <c r="AQ19" s="56"/>
      <c r="AR19" s="56"/>
      <c r="AS19" s="56"/>
      <c r="AT19" s="56"/>
    </row>
    <row r="20" spans="1:52" x14ac:dyDescent="0.15">
      <c r="A20" s="489" t="s">
        <v>49</v>
      </c>
      <c r="B20" s="489"/>
      <c r="C20" s="489"/>
      <c r="D20" s="489"/>
      <c r="E20" s="489"/>
      <c r="F20" s="489"/>
      <c r="G20" s="489"/>
      <c r="H20" s="489" t="s">
        <v>52</v>
      </c>
      <c r="I20" s="495"/>
      <c r="J20" s="495"/>
      <c r="K20" s="495"/>
      <c r="L20" s="495"/>
      <c r="M20" s="495"/>
      <c r="N20" s="56"/>
      <c r="O20" s="56"/>
      <c r="R20" s="489" t="s">
        <v>50</v>
      </c>
      <c r="S20" s="489"/>
      <c r="T20" s="489"/>
      <c r="V20" s="489" t="s">
        <v>51</v>
      </c>
      <c r="W20" s="489"/>
      <c r="X20" s="99"/>
      <c r="Y20" s="99"/>
      <c r="Z20" s="99"/>
      <c r="AA20" s="99"/>
      <c r="AC20" s="489" t="s">
        <v>49</v>
      </c>
      <c r="AD20" s="489"/>
      <c r="AE20" s="489"/>
      <c r="AF20" s="489"/>
      <c r="AG20" s="489"/>
      <c r="AH20" s="489"/>
      <c r="AI20" s="489"/>
      <c r="AJ20" s="489" t="s">
        <v>52</v>
      </c>
      <c r="AK20" s="495"/>
      <c r="AL20" s="495"/>
      <c r="AM20" s="495"/>
      <c r="AN20" s="495"/>
      <c r="AO20" s="495"/>
      <c r="AP20" s="56"/>
      <c r="AQ20" s="56"/>
      <c r="AT20" s="489" t="s">
        <v>50</v>
      </c>
      <c r="AU20" s="489"/>
      <c r="AV20" s="489"/>
      <c r="AX20" s="489" t="s">
        <v>51</v>
      </c>
      <c r="AY20" s="489"/>
      <c r="AZ20" s="99"/>
    </row>
    <row r="21" spans="1:52" x14ac:dyDescent="0.15">
      <c r="A21" s="52" t="s">
        <v>16</v>
      </c>
      <c r="B21" s="52" t="s">
        <v>66</v>
      </c>
      <c r="C21" s="52" t="s">
        <v>1</v>
      </c>
      <c r="D21" s="52" t="s">
        <v>4</v>
      </c>
      <c r="E21" s="52" t="s">
        <v>5</v>
      </c>
      <c r="F21" s="52" t="s">
        <v>6</v>
      </c>
      <c r="G21" s="52" t="s">
        <v>7</v>
      </c>
      <c r="I21" s="52" t="s">
        <v>34</v>
      </c>
      <c r="J21" s="52" t="s">
        <v>17</v>
      </c>
      <c r="K21" s="52" t="s">
        <v>18</v>
      </c>
      <c r="L21" s="52" t="s">
        <v>19</v>
      </c>
      <c r="M21" s="52" t="s">
        <v>20</v>
      </c>
      <c r="N21" s="52" t="s">
        <v>6</v>
      </c>
      <c r="O21" s="52" t="s">
        <v>53</v>
      </c>
      <c r="R21" s="52" t="s">
        <v>16</v>
      </c>
      <c r="S21" s="52" t="s">
        <v>47</v>
      </c>
      <c r="T21" s="52" t="s">
        <v>45</v>
      </c>
      <c r="U21" s="52" t="s">
        <v>46</v>
      </c>
      <c r="W21" s="52" t="s">
        <v>14</v>
      </c>
      <c r="X21" s="52" t="s">
        <v>21</v>
      </c>
      <c r="Y21" s="52"/>
      <c r="Z21" s="52"/>
      <c r="AA21" s="52"/>
      <c r="AB21" s="52"/>
      <c r="AC21" s="52" t="s">
        <v>16</v>
      </c>
      <c r="AD21" s="52" t="s">
        <v>66</v>
      </c>
      <c r="AE21" s="52" t="s">
        <v>1</v>
      </c>
      <c r="AF21" s="52" t="s">
        <v>4</v>
      </c>
      <c r="AG21" s="52" t="s">
        <v>5</v>
      </c>
      <c r="AH21" s="52" t="s">
        <v>6</v>
      </c>
      <c r="AI21" s="52" t="s">
        <v>7</v>
      </c>
      <c r="AK21" s="52" t="s">
        <v>34</v>
      </c>
      <c r="AL21" s="52" t="s">
        <v>17</v>
      </c>
      <c r="AM21" s="52" t="s">
        <v>18</v>
      </c>
      <c r="AN21" s="52" t="s">
        <v>19</v>
      </c>
      <c r="AO21" s="52" t="s">
        <v>20</v>
      </c>
      <c r="AP21" s="52" t="s">
        <v>6</v>
      </c>
      <c r="AQ21" s="52" t="s">
        <v>53</v>
      </c>
      <c r="AU21" s="52" t="s">
        <v>47</v>
      </c>
      <c r="AV21" s="52" t="s">
        <v>45</v>
      </c>
      <c r="AW21" s="52" t="s">
        <v>46</v>
      </c>
      <c r="AY21" s="52" t="s">
        <v>14</v>
      </c>
      <c r="AZ21" s="52" t="s">
        <v>21</v>
      </c>
    </row>
    <row r="22" spans="1:52" x14ac:dyDescent="0.15">
      <c r="A22" s="53" t="s">
        <v>822</v>
      </c>
      <c r="B22" s="252">
        <v>16</v>
      </c>
      <c r="C22" s="54">
        <v>279</v>
      </c>
      <c r="D22" s="54">
        <v>1252</v>
      </c>
      <c r="E22" s="54">
        <f>D22/C22</f>
        <v>4.4874551971326166</v>
      </c>
      <c r="F22" s="54">
        <v>12</v>
      </c>
      <c r="G22" s="51">
        <f>F22/C22</f>
        <v>4.3010752688172046E-2</v>
      </c>
      <c r="I22" s="51">
        <f>K22/J22</f>
        <v>0.52631578947368418</v>
      </c>
      <c r="J22" s="54">
        <v>38</v>
      </c>
      <c r="K22" s="54">
        <v>20</v>
      </c>
      <c r="L22" s="54">
        <v>168</v>
      </c>
      <c r="M22" s="54">
        <f>L22/K22</f>
        <v>8.4</v>
      </c>
      <c r="N22" s="54">
        <v>2</v>
      </c>
      <c r="O22" s="51">
        <f>N22/K22</f>
        <v>0.1</v>
      </c>
      <c r="R22" s="53" t="s">
        <v>190</v>
      </c>
      <c r="S22" s="51">
        <f>(C22+J22)/($C$27+$J$27+$M$17+$D$17+$K$38+$K$47)</f>
        <v>0.37514792899408284</v>
      </c>
      <c r="T22" s="51">
        <f>J22/($J$27+$E$38+$E$47)</f>
        <v>0.12459016393442623</v>
      </c>
      <c r="U22" s="51">
        <f>C22/($C$27+$M$17+$K$38+$K$47)</f>
        <v>0.5513833992094862</v>
      </c>
      <c r="W22" s="54">
        <f>(D22*0.1)+(F22*6)+(L22*0.1)+(N22*6)</f>
        <v>226</v>
      </c>
      <c r="X22" s="54">
        <f>(D22*0.1)+(F22*6)+(K22*1)+(L22*0.1)+(N22*6)</f>
        <v>246</v>
      </c>
      <c r="Y22" s="56"/>
      <c r="Z22" s="56"/>
      <c r="AA22" s="56"/>
      <c r="AB22" s="56"/>
      <c r="AC22" s="53" t="s">
        <v>69</v>
      </c>
      <c r="AD22" s="53"/>
      <c r="AE22" s="54">
        <v>200</v>
      </c>
      <c r="AF22" s="54">
        <v>1040</v>
      </c>
      <c r="AG22" s="54">
        <f>AF22/AE22</f>
        <v>5.2</v>
      </c>
      <c r="AH22" s="54">
        <v>7</v>
      </c>
      <c r="AI22" s="51">
        <f>AH22/AE22</f>
        <v>3.5000000000000003E-2</v>
      </c>
      <c r="AK22" s="51">
        <f>AM22/AL22</f>
        <v>0.8</v>
      </c>
      <c r="AL22" s="54">
        <v>70</v>
      </c>
      <c r="AM22" s="54">
        <v>56</v>
      </c>
      <c r="AN22" s="54">
        <v>364</v>
      </c>
      <c r="AO22" s="54">
        <f>AN22/AM22</f>
        <v>6.5</v>
      </c>
      <c r="AP22" s="54">
        <v>2</v>
      </c>
      <c r="AQ22" s="51">
        <f>AP22/AM22</f>
        <v>3.5714285714285712E-2</v>
      </c>
      <c r="AU22" s="51" t="e">
        <f>(#REF!+AL22)/(#REF!+AL25)</f>
        <v>#REF!</v>
      </c>
      <c r="AV22" s="51" t="e">
        <f>#REF!/(AL22+#REF!)</f>
        <v>#REF!</v>
      </c>
      <c r="AW22" s="51" t="e">
        <f>AL22/(#REF!+AL22)</f>
        <v>#REF!</v>
      </c>
      <c r="AY22" s="54" t="e">
        <f>(#REF!*0.1)+(AE22*6)+(AK22*0.1)+(AM22*6)</f>
        <v>#REF!</v>
      </c>
      <c r="AZ22" s="54" t="e">
        <f>(#REF!*0.1)+(AE22*6)+(AJ22*1)+(AK22*0.1)+(AM22*6)</f>
        <v>#REF!</v>
      </c>
    </row>
    <row r="23" spans="1:52" x14ac:dyDescent="0.15">
      <c r="A23" s="53" t="s">
        <v>823</v>
      </c>
      <c r="B23" s="252">
        <v>6</v>
      </c>
      <c r="C23" s="54">
        <v>15</v>
      </c>
      <c r="D23" s="54">
        <v>60</v>
      </c>
      <c r="E23" s="54">
        <f>D23/C23</f>
        <v>4</v>
      </c>
      <c r="F23" s="54">
        <v>1</v>
      </c>
      <c r="G23" s="51">
        <f>F23/C23</f>
        <v>6.6666666666666666E-2</v>
      </c>
      <c r="I23" s="51">
        <f t="shared" ref="I23:I26" si="13">K23/J23</f>
        <v>0.42857142857142855</v>
      </c>
      <c r="J23" s="54">
        <v>7</v>
      </c>
      <c r="K23" s="54">
        <v>3</v>
      </c>
      <c r="L23" s="54">
        <v>35</v>
      </c>
      <c r="M23" s="54">
        <f>L23/K23</f>
        <v>11.666666666666666</v>
      </c>
      <c r="N23" s="54">
        <v>0</v>
      </c>
      <c r="O23" s="51">
        <f t="shared" ref="O23:O26" si="14">N23/K23</f>
        <v>0</v>
      </c>
      <c r="R23" s="53" t="s">
        <v>480</v>
      </c>
      <c r="S23" s="51">
        <f t="shared" ref="S23:S26" si="15">(C23+J23)/($C$27+$J$27+$M$17+$D$17+$K$38+$K$47)</f>
        <v>2.6035502958579881E-2</v>
      </c>
      <c r="T23" s="51">
        <f t="shared" ref="T23:T26" si="16">J23/($J$27+$E$38+$E$47)</f>
        <v>2.2950819672131147E-2</v>
      </c>
      <c r="U23" s="51">
        <f t="shared" ref="U23:U26" si="17">C23/($C$27+$M$17+$K$38+$K$47)</f>
        <v>2.9644268774703556E-2</v>
      </c>
      <c r="W23" s="54">
        <f t="shared" ref="W23:W26" si="18">(D23*0.1)+(F23*6)+(L23*0.1)+(N23*6)</f>
        <v>15.5</v>
      </c>
      <c r="X23" s="54">
        <f t="shared" ref="X23:X26" si="19">(D23*0.1)+(F23*6)+(K23*1)+(L23*0.1)+(N23*6)</f>
        <v>18.5</v>
      </c>
      <c r="Y23" s="56"/>
      <c r="Z23" s="56"/>
      <c r="AA23" s="56"/>
      <c r="AB23" s="56"/>
      <c r="AC23" s="53" t="s">
        <v>22</v>
      </c>
      <c r="AD23" s="53"/>
      <c r="AE23" s="54">
        <v>96</v>
      </c>
      <c r="AF23" s="54">
        <v>445</v>
      </c>
      <c r="AG23" s="54">
        <f>AF23/AE23</f>
        <v>4.635416666666667</v>
      </c>
      <c r="AH23" s="54">
        <v>6</v>
      </c>
      <c r="AI23" s="51">
        <f>AH23/AE23</f>
        <v>6.25E-2</v>
      </c>
      <c r="AK23" s="51">
        <f t="shared" ref="AK23:AK26" si="20">AM23/AL23</f>
        <v>0.58333333333333337</v>
      </c>
      <c r="AL23" s="54">
        <v>24</v>
      </c>
      <c r="AM23" s="54">
        <v>14</v>
      </c>
      <c r="AN23" s="54">
        <v>110</v>
      </c>
      <c r="AO23" s="54">
        <f>AN23/AM23</f>
        <v>7.8571428571428568</v>
      </c>
      <c r="AP23" s="54">
        <v>2</v>
      </c>
      <c r="AQ23" s="51">
        <f t="shared" ref="AQ23:AQ26" si="21">AP23/AM23</f>
        <v>0.14285714285714285</v>
      </c>
      <c r="AU23" s="51" t="e">
        <f>(#REF!+AL23)/(#REF!+AL26)</f>
        <v>#REF!</v>
      </c>
      <c r="AV23" s="51" t="e">
        <f>#REF!/(AL23+#REF!)</f>
        <v>#REF!</v>
      </c>
      <c r="AW23" s="51" t="e">
        <f>AL23/(#REF!+AL23)</f>
        <v>#REF!</v>
      </c>
      <c r="AY23" s="54" t="e">
        <f>(#REF!*0.1)+(AE23*6)+(AK23*0.1)+(AM23*6)</f>
        <v>#REF!</v>
      </c>
      <c r="AZ23" s="54" t="e">
        <f>(#REF!*0.1)+(AE23*6)+(AJ23*1)+(AK23*0.1)+(AM23*6)</f>
        <v>#REF!</v>
      </c>
    </row>
    <row r="24" spans="1:52" x14ac:dyDescent="0.15">
      <c r="A24" s="53" t="s">
        <v>2679</v>
      </c>
      <c r="B24" s="252">
        <v>16</v>
      </c>
      <c r="C24" s="54">
        <v>75</v>
      </c>
      <c r="D24" s="54">
        <v>355</v>
      </c>
      <c r="E24" s="54">
        <f>D24/C24</f>
        <v>4.7333333333333334</v>
      </c>
      <c r="F24" s="54">
        <v>2</v>
      </c>
      <c r="G24" s="51">
        <f>F24/C24</f>
        <v>2.6666666666666668E-2</v>
      </c>
      <c r="I24" s="51">
        <f t="shared" si="13"/>
        <v>0.4</v>
      </c>
      <c r="J24" s="54">
        <v>5</v>
      </c>
      <c r="K24" s="54">
        <v>2</v>
      </c>
      <c r="L24" s="54">
        <v>15</v>
      </c>
      <c r="M24" s="54">
        <f>L24/K24</f>
        <v>7.5</v>
      </c>
      <c r="N24" s="54">
        <v>0</v>
      </c>
      <c r="O24" s="51">
        <f t="shared" si="14"/>
        <v>0</v>
      </c>
      <c r="R24" s="53" t="s">
        <v>1487</v>
      </c>
      <c r="S24" s="51">
        <f t="shared" si="15"/>
        <v>9.4674556213017749E-2</v>
      </c>
      <c r="T24" s="51">
        <f t="shared" si="16"/>
        <v>1.6393442622950821E-2</v>
      </c>
      <c r="U24" s="51">
        <f t="shared" si="17"/>
        <v>0.14822134387351779</v>
      </c>
      <c r="W24" s="54">
        <f t="shared" si="18"/>
        <v>49</v>
      </c>
      <c r="X24" s="54">
        <f t="shared" si="19"/>
        <v>51</v>
      </c>
      <c r="Y24" s="56"/>
      <c r="Z24" s="56"/>
      <c r="AA24" s="56"/>
      <c r="AB24" s="56"/>
      <c r="AC24" s="53" t="s">
        <v>23</v>
      </c>
      <c r="AD24" s="53"/>
      <c r="AE24" s="54">
        <v>8</v>
      </c>
      <c r="AF24" s="54">
        <v>28</v>
      </c>
      <c r="AG24" s="54">
        <f>AF24/AE24</f>
        <v>3.5</v>
      </c>
      <c r="AH24" s="54">
        <v>0</v>
      </c>
      <c r="AI24" s="51">
        <f>AH24/AE24</f>
        <v>0</v>
      </c>
      <c r="AK24" s="51">
        <f t="shared" si="20"/>
        <v>0.5</v>
      </c>
      <c r="AL24" s="54">
        <v>4</v>
      </c>
      <c r="AM24" s="54">
        <v>2</v>
      </c>
      <c r="AN24" s="54">
        <v>17</v>
      </c>
      <c r="AO24" s="54">
        <f>AN24/AM24</f>
        <v>8.5</v>
      </c>
      <c r="AP24" s="54">
        <v>0</v>
      </c>
      <c r="AQ24" s="51">
        <f t="shared" si="21"/>
        <v>0</v>
      </c>
      <c r="AU24" s="51" t="e">
        <f>(#REF!+AL24)/(#REF!+AK30)</f>
        <v>#REF!</v>
      </c>
      <c r="AV24" s="51" t="e">
        <f>#REF!/(AL24+#REF!)</f>
        <v>#REF!</v>
      </c>
      <c r="AW24" s="51" t="e">
        <f>AL24/(#REF!+AL24)</f>
        <v>#REF!</v>
      </c>
      <c r="AY24" s="54" t="e">
        <f>(#REF!*0.1)+(AE24*6)+(AK24*0.1)+(AM24*6)</f>
        <v>#REF!</v>
      </c>
      <c r="AZ24" s="54" t="e">
        <f>(#REF!*0.1)+(AE24*6)+(AJ24*1)+(AK24*0.1)+(AM24*6)</f>
        <v>#REF!</v>
      </c>
    </row>
    <row r="25" spans="1:52" x14ac:dyDescent="0.15">
      <c r="A25" s="53" t="s">
        <v>1891</v>
      </c>
      <c r="B25" s="252">
        <v>6</v>
      </c>
      <c r="C25" s="54">
        <v>8</v>
      </c>
      <c r="D25" s="54">
        <v>26</v>
      </c>
      <c r="E25" s="54">
        <f>D25/C25</f>
        <v>3.25</v>
      </c>
      <c r="F25" s="54">
        <v>0</v>
      </c>
      <c r="G25" s="51">
        <f>F25/C25</f>
        <v>0</v>
      </c>
      <c r="I25" s="51">
        <f t="shared" si="13"/>
        <v>0.5</v>
      </c>
      <c r="J25" s="54">
        <v>6</v>
      </c>
      <c r="K25" s="54">
        <v>3</v>
      </c>
      <c r="L25" s="54">
        <v>20</v>
      </c>
      <c r="M25" s="54">
        <f>L25/K25</f>
        <v>6.666666666666667</v>
      </c>
      <c r="N25" s="54">
        <v>0</v>
      </c>
      <c r="O25" s="51">
        <f t="shared" si="14"/>
        <v>0</v>
      </c>
      <c r="R25" s="53" t="s">
        <v>1892</v>
      </c>
      <c r="S25" s="51">
        <f t="shared" si="15"/>
        <v>1.6568047337278107E-2</v>
      </c>
      <c r="T25" s="51">
        <f t="shared" si="16"/>
        <v>1.9672131147540985E-2</v>
      </c>
      <c r="U25" s="51">
        <f t="shared" si="17"/>
        <v>1.5810276679841896E-2</v>
      </c>
      <c r="W25" s="54">
        <f t="shared" si="18"/>
        <v>4.5999999999999996</v>
      </c>
      <c r="X25" s="54">
        <f t="shared" si="19"/>
        <v>7.6</v>
      </c>
      <c r="Y25" s="56"/>
      <c r="Z25" s="56"/>
      <c r="AA25" s="56"/>
      <c r="AB25" s="56"/>
      <c r="AC25" s="53" t="s">
        <v>24</v>
      </c>
      <c r="AD25" s="53"/>
      <c r="AE25" s="54"/>
      <c r="AF25" s="54"/>
      <c r="AG25" s="54" t="e">
        <f>AF25/AE25</f>
        <v>#DIV/0!</v>
      </c>
      <c r="AH25" s="54">
        <v>0</v>
      </c>
      <c r="AI25" s="51" t="e">
        <f>AH25/AE25</f>
        <v>#DIV/0!</v>
      </c>
      <c r="AK25" s="51" t="e">
        <f t="shared" si="20"/>
        <v>#DIV/0!</v>
      </c>
      <c r="AL25" s="54"/>
      <c r="AM25" s="54"/>
      <c r="AN25" s="54"/>
      <c r="AO25" s="54" t="e">
        <f>AN25/AM25</f>
        <v>#DIV/0!</v>
      </c>
      <c r="AP25" s="54">
        <v>0</v>
      </c>
      <c r="AQ25" s="51" t="e">
        <f t="shared" si="21"/>
        <v>#DIV/0!</v>
      </c>
      <c r="AU25" s="51" t="e">
        <f>(#REF!+AL25)/(#REF!+AL31)</f>
        <v>#REF!</v>
      </c>
      <c r="AV25" s="51" t="e">
        <f>#REF!/(AL25+#REF!)</f>
        <v>#REF!</v>
      </c>
      <c r="AW25" s="51" t="e">
        <f>AL25/(#REF!+AL25)</f>
        <v>#REF!</v>
      </c>
      <c r="AY25" s="54" t="e">
        <f>(#REF!*0.1)+(AE25*6)+(AK25*0.1)+(AM25*6)</f>
        <v>#REF!</v>
      </c>
      <c r="AZ25" s="54" t="e">
        <f>(#REF!*0.1)+(AE25*6)+(AJ25*1)+(AK25*0.1)+(AM25*6)</f>
        <v>#REF!</v>
      </c>
    </row>
    <row r="26" spans="1:52" x14ac:dyDescent="0.15">
      <c r="A26" s="53" t="s">
        <v>2504</v>
      </c>
      <c r="B26" s="252">
        <v>10</v>
      </c>
      <c r="C26" s="54">
        <v>28</v>
      </c>
      <c r="D26" s="54">
        <v>107</v>
      </c>
      <c r="E26" s="54">
        <f>D26/C26</f>
        <v>3.8214285714285716</v>
      </c>
      <c r="F26" s="54">
        <v>0</v>
      </c>
      <c r="G26" s="51">
        <f>F26/C26</f>
        <v>0</v>
      </c>
      <c r="I26" s="51">
        <f t="shared" si="13"/>
        <v>0.42857142857142855</v>
      </c>
      <c r="J26" s="54">
        <v>14</v>
      </c>
      <c r="K26" s="54">
        <v>6</v>
      </c>
      <c r="L26" s="54">
        <v>38</v>
      </c>
      <c r="M26" s="54">
        <f>L26/K26</f>
        <v>6.333333333333333</v>
      </c>
      <c r="N26" s="54">
        <v>0</v>
      </c>
      <c r="O26" s="51">
        <f t="shared" si="14"/>
        <v>0</v>
      </c>
      <c r="R26" s="53" t="s">
        <v>2509</v>
      </c>
      <c r="S26" s="51">
        <f t="shared" si="15"/>
        <v>4.9704142011834318E-2</v>
      </c>
      <c r="T26" s="51">
        <f t="shared" si="16"/>
        <v>4.5901639344262293E-2</v>
      </c>
      <c r="U26" s="51">
        <f t="shared" si="17"/>
        <v>5.533596837944664E-2</v>
      </c>
      <c r="W26" s="54">
        <f t="shared" si="18"/>
        <v>14.500000000000002</v>
      </c>
      <c r="X26" s="54">
        <f t="shared" si="19"/>
        <v>20.500000000000004</v>
      </c>
      <c r="Y26" s="56"/>
      <c r="Z26" s="56"/>
      <c r="AA26" s="56"/>
      <c r="AB26" s="56"/>
      <c r="AC26" s="53" t="s">
        <v>70</v>
      </c>
      <c r="AD26" s="53"/>
      <c r="AE26" s="54"/>
      <c r="AF26" s="54"/>
      <c r="AG26" s="54" t="e">
        <f>AF26/AE26</f>
        <v>#DIV/0!</v>
      </c>
      <c r="AH26" s="54"/>
      <c r="AI26" s="51" t="e">
        <f>AH26/AE26</f>
        <v>#DIV/0!</v>
      </c>
      <c r="AK26" s="51" t="e">
        <f t="shared" si="20"/>
        <v>#DIV/0!</v>
      </c>
      <c r="AL26" s="54"/>
      <c r="AM26" s="54"/>
      <c r="AN26" s="54"/>
      <c r="AO26" s="54"/>
      <c r="AP26" s="54">
        <f>(AF26*0.1)+(AH26*6)+(AM26*0.1)+(AO26*6)</f>
        <v>0</v>
      </c>
      <c r="AQ26" s="51" t="e">
        <f t="shared" si="21"/>
        <v>#DIV/0!</v>
      </c>
      <c r="AU26" s="51" t="e">
        <f>(#REF!+AL26)/(#REF!+AL32)</f>
        <v>#REF!</v>
      </c>
      <c r="AV26" s="51" t="e">
        <f>#REF!/(AL26+#REF!)</f>
        <v>#REF!</v>
      </c>
      <c r="AW26" s="51" t="e">
        <f>AL26/(#REF!+AL26)</f>
        <v>#REF!</v>
      </c>
      <c r="AY26" s="54" t="e">
        <f>(#REF!*0.1)+(AE26*6)+(AI26*1)+(AJ26*0.1)+(AL26*6)</f>
        <v>#REF!</v>
      </c>
      <c r="AZ26" s="54" t="e">
        <f>(#REF!*0.1)+(AE26*6)+(AJ26*1)+(AK26*0.1)+(AM26*6)</f>
        <v>#REF!</v>
      </c>
    </row>
    <row r="27" spans="1:52" x14ac:dyDescent="0.15">
      <c r="A27" s="52" t="s">
        <v>44</v>
      </c>
      <c r="B27" s="52"/>
      <c r="C27" s="52">
        <f>SUM(C22:C26)</f>
        <v>405</v>
      </c>
      <c r="D27" s="52">
        <f t="shared" ref="D27:F27" si="22">SUM(D22:D26)</f>
        <v>1800</v>
      </c>
      <c r="E27" s="52"/>
      <c r="F27" s="52">
        <f t="shared" si="22"/>
        <v>15</v>
      </c>
      <c r="G27" s="52"/>
      <c r="H27" s="52"/>
      <c r="I27" s="52"/>
      <c r="J27" s="52">
        <f>SUM(J22:J26)</f>
        <v>70</v>
      </c>
      <c r="K27" s="52">
        <f t="shared" ref="K27:N27" si="23">SUM(K22:K26)</f>
        <v>34</v>
      </c>
      <c r="L27" s="52">
        <f t="shared" si="23"/>
        <v>276</v>
      </c>
      <c r="M27" s="52"/>
      <c r="N27" s="52">
        <f t="shared" si="23"/>
        <v>2</v>
      </c>
      <c r="O27" s="52"/>
      <c r="AC27" s="52" t="s">
        <v>44</v>
      </c>
      <c r="AD27" s="52"/>
      <c r="AE27" s="52">
        <f>SUM(AE22:AE26)</f>
        <v>304</v>
      </c>
      <c r="AF27" s="52">
        <f t="shared" ref="AF27" si="24">SUM(AF22:AF26)</f>
        <v>1513</v>
      </c>
      <c r="AG27" s="52"/>
      <c r="AH27" s="52">
        <f t="shared" ref="AH27" si="25">SUM(AH22:AH26)</f>
        <v>13</v>
      </c>
      <c r="AI27" s="52"/>
      <c r="AJ27" s="52"/>
      <c r="AK27" s="52"/>
      <c r="AL27" s="52">
        <f>SUM(AL22:AL26)</f>
        <v>98</v>
      </c>
      <c r="AM27" s="52">
        <f t="shared" ref="AM27:AN27" si="26">SUM(AM22:AM26)</f>
        <v>72</v>
      </c>
      <c r="AN27" s="52">
        <f t="shared" si="26"/>
        <v>491</v>
      </c>
      <c r="AO27" s="52"/>
      <c r="AP27" s="52">
        <f t="shared" ref="AP27" si="27">SUM(AP22:AP26)</f>
        <v>4</v>
      </c>
      <c r="AQ27" s="52"/>
    </row>
    <row r="28" spans="1:52" x14ac:dyDescent="0.15">
      <c r="A28" s="52"/>
      <c r="B28" s="56"/>
      <c r="C28" s="56"/>
      <c r="D28" s="56"/>
      <c r="E28" s="56"/>
      <c r="F28" s="56"/>
      <c r="G28" s="56"/>
      <c r="H28" s="52"/>
      <c r="I28" s="56"/>
      <c r="J28" s="56"/>
      <c r="K28" s="56"/>
      <c r="L28" s="56"/>
      <c r="M28" s="56"/>
      <c r="N28" s="56"/>
      <c r="AC28" s="52"/>
      <c r="AD28" s="56"/>
      <c r="AE28" s="56"/>
      <c r="AF28" s="56"/>
      <c r="AG28" s="56"/>
      <c r="AH28" s="56"/>
      <c r="AI28" s="56"/>
      <c r="AJ28" s="52"/>
      <c r="AK28" s="56"/>
      <c r="AL28" s="56"/>
      <c r="AM28" s="56"/>
      <c r="AN28" s="56"/>
      <c r="AO28" s="56"/>
      <c r="AP28" s="56"/>
    </row>
    <row r="29" spans="1:52" x14ac:dyDescent="0.15">
      <c r="B29" s="56"/>
      <c r="C29" s="56"/>
      <c r="D29" s="56"/>
      <c r="E29" s="56"/>
      <c r="F29" s="56"/>
      <c r="G29" s="56"/>
      <c r="H29" s="56"/>
      <c r="I29" s="56"/>
      <c r="J29" s="56"/>
      <c r="K29" s="56"/>
      <c r="L29" s="56"/>
      <c r="M29" s="56"/>
      <c r="AD29" s="56"/>
      <c r="AE29" s="56"/>
      <c r="AF29" s="56"/>
      <c r="AG29" s="56"/>
      <c r="AH29" s="56"/>
      <c r="AI29" s="56"/>
      <c r="AJ29" s="56"/>
      <c r="AK29" s="56"/>
      <c r="AL29" s="56"/>
      <c r="AM29" s="56"/>
      <c r="AN29" s="56"/>
      <c r="AO29" s="56"/>
    </row>
    <row r="30" spans="1:52" x14ac:dyDescent="0.15">
      <c r="A30" s="489" t="s">
        <v>52</v>
      </c>
      <c r="B30" s="489"/>
      <c r="C30" s="489"/>
      <c r="D30" s="489"/>
      <c r="E30" s="489"/>
      <c r="F30" s="489"/>
      <c r="G30" s="489"/>
      <c r="H30" s="56"/>
      <c r="I30" s="56"/>
      <c r="J30" s="489" t="s">
        <v>49</v>
      </c>
      <c r="K30" s="489"/>
      <c r="L30" s="489"/>
      <c r="M30" s="489"/>
      <c r="N30" s="489"/>
      <c r="R30" s="489" t="s">
        <v>50</v>
      </c>
      <c r="S30" s="489"/>
      <c r="T30" s="489"/>
      <c r="V30" s="489" t="s">
        <v>51</v>
      </c>
      <c r="W30" s="491"/>
      <c r="AC30" s="489" t="s">
        <v>52</v>
      </c>
      <c r="AD30" s="489"/>
      <c r="AE30" s="489"/>
      <c r="AF30" s="489"/>
      <c r="AG30" s="489"/>
      <c r="AH30" s="489"/>
      <c r="AI30" s="489"/>
      <c r="AJ30" s="56"/>
      <c r="AK30" s="56"/>
      <c r="AL30" s="489" t="s">
        <v>49</v>
      </c>
      <c r="AM30" s="489"/>
      <c r="AN30" s="489"/>
      <c r="AO30" s="489"/>
      <c r="AP30" s="489"/>
      <c r="AT30" s="489" t="s">
        <v>50</v>
      </c>
      <c r="AU30" s="489"/>
      <c r="AV30" s="489"/>
      <c r="AX30" s="489" t="s">
        <v>51</v>
      </c>
      <c r="AY30" s="491"/>
    </row>
    <row r="31" spans="1:52" x14ac:dyDescent="0.15">
      <c r="A31" s="52" t="s">
        <v>25</v>
      </c>
      <c r="B31" s="52" t="s">
        <v>66</v>
      </c>
      <c r="C31" s="52" t="s">
        <v>34</v>
      </c>
      <c r="D31" s="52" t="s">
        <v>17</v>
      </c>
      <c r="E31" s="52" t="s">
        <v>18</v>
      </c>
      <c r="F31" s="52" t="s">
        <v>19</v>
      </c>
      <c r="G31" s="52" t="s">
        <v>20</v>
      </c>
      <c r="H31" s="52" t="s">
        <v>6</v>
      </c>
      <c r="I31" s="52" t="s">
        <v>53</v>
      </c>
      <c r="K31" s="52" t="s">
        <v>10</v>
      </c>
      <c r="L31" s="52" t="s">
        <v>11</v>
      </c>
      <c r="M31" s="52" t="s">
        <v>12</v>
      </c>
      <c r="N31" s="52" t="s">
        <v>26</v>
      </c>
      <c r="O31" s="52" t="s">
        <v>7</v>
      </c>
      <c r="R31" s="52" t="s">
        <v>25</v>
      </c>
      <c r="S31" s="52" t="s">
        <v>47</v>
      </c>
      <c r="T31" s="52" t="s">
        <v>45</v>
      </c>
      <c r="U31" s="52" t="s">
        <v>46</v>
      </c>
      <c r="W31" s="52" t="s">
        <v>14</v>
      </c>
      <c r="X31" s="52" t="s">
        <v>21</v>
      </c>
      <c r="Y31" s="52"/>
      <c r="Z31" s="52"/>
      <c r="AC31" s="52" t="s">
        <v>25</v>
      </c>
      <c r="AD31" s="52" t="s">
        <v>66</v>
      </c>
      <c r="AE31" s="52" t="s">
        <v>34</v>
      </c>
      <c r="AF31" s="52" t="s">
        <v>17</v>
      </c>
      <c r="AG31" s="52" t="s">
        <v>18</v>
      </c>
      <c r="AH31" s="52" t="s">
        <v>19</v>
      </c>
      <c r="AI31" s="52" t="s">
        <v>20</v>
      </c>
      <c r="AJ31" s="52" t="s">
        <v>6</v>
      </c>
      <c r="AK31" s="52" t="s">
        <v>53</v>
      </c>
      <c r="AM31" s="52" t="s">
        <v>10</v>
      </c>
      <c r="AN31" s="52" t="s">
        <v>11</v>
      </c>
      <c r="AO31" s="52" t="s">
        <v>12</v>
      </c>
      <c r="AP31" s="52" t="s">
        <v>26</v>
      </c>
      <c r="AQ31" s="52" t="s">
        <v>7</v>
      </c>
      <c r="AU31" s="52" t="s">
        <v>47</v>
      </c>
      <c r="AV31" s="52" t="s">
        <v>45</v>
      </c>
      <c r="AW31" s="52" t="s">
        <v>46</v>
      </c>
      <c r="AY31" s="52" t="s">
        <v>14</v>
      </c>
      <c r="AZ31" s="52" t="s">
        <v>21</v>
      </c>
    </row>
    <row r="32" spans="1:52" x14ac:dyDescent="0.15">
      <c r="A32" s="53" t="s">
        <v>824</v>
      </c>
      <c r="B32" s="54">
        <v>17</v>
      </c>
      <c r="C32" s="51">
        <f>E32/D32</f>
        <v>0.64347826086956517</v>
      </c>
      <c r="D32" s="54">
        <v>115</v>
      </c>
      <c r="E32" s="54">
        <v>74</v>
      </c>
      <c r="F32" s="54">
        <v>822</v>
      </c>
      <c r="G32" s="54">
        <f t="shared" ref="G32:G37" si="28">F32/E32</f>
        <v>11.108108108108109</v>
      </c>
      <c r="H32" s="54">
        <v>5</v>
      </c>
      <c r="I32" s="51">
        <f>H32/E32</f>
        <v>6.7567567567567571E-2</v>
      </c>
      <c r="K32" s="54">
        <v>5</v>
      </c>
      <c r="L32" s="54">
        <v>30</v>
      </c>
      <c r="M32" s="65">
        <f t="shared" ref="M32:M37" si="29">L32/K32</f>
        <v>6</v>
      </c>
      <c r="N32" s="54">
        <v>0</v>
      </c>
      <c r="O32" s="51">
        <f>N32/K32</f>
        <v>0</v>
      </c>
      <c r="R32" s="53" t="s">
        <v>192</v>
      </c>
      <c r="S32" s="66">
        <f>(D32+K32)/($C$27+$K$27+$M$17+$D$47+$K$47)</f>
        <v>0.19138755980861244</v>
      </c>
      <c r="T32" s="66">
        <f>D32/($D$17)</f>
        <v>0.42750929368029739</v>
      </c>
      <c r="U32" s="66">
        <f>K32/($M$17+$C$27+$K$38+$K$47)</f>
        <v>9.881422924901186E-3</v>
      </c>
      <c r="W32" s="54">
        <f>(F32*0.1)+(H32*6)+(L32*0.1)+(N32*6)</f>
        <v>115.2</v>
      </c>
      <c r="X32" s="54">
        <f>(E32*1)+(F32*0.1)+(H32*6)+(L32*0.1)+(N32*6)</f>
        <v>189.2</v>
      </c>
      <c r="Y32" s="56"/>
      <c r="Z32" s="56"/>
      <c r="AC32" s="53" t="s">
        <v>71</v>
      </c>
      <c r="AD32" s="53"/>
      <c r="AE32" s="51">
        <f>AG32/AF32</f>
        <v>0.60747663551401865</v>
      </c>
      <c r="AF32" s="54">
        <v>107</v>
      </c>
      <c r="AG32" s="54">
        <v>65</v>
      </c>
      <c r="AH32" s="54">
        <v>710</v>
      </c>
      <c r="AI32" s="54">
        <f t="shared" ref="AI32:AI36" si="30">AH32/AG32</f>
        <v>10.923076923076923</v>
      </c>
      <c r="AJ32" s="54">
        <v>6</v>
      </c>
      <c r="AK32" s="51">
        <f>AJ32/AG32</f>
        <v>9.2307692307692313E-2</v>
      </c>
      <c r="AM32" s="54">
        <v>0</v>
      </c>
      <c r="AN32" s="54">
        <v>0</v>
      </c>
      <c r="AO32" s="65" t="e">
        <f t="shared" ref="AO32:AO37" si="31">AN32/AM32</f>
        <v>#DIV/0!</v>
      </c>
      <c r="AP32" s="54">
        <v>0</v>
      </c>
      <c r="AQ32" s="51" t="e">
        <f>AP32/AM32</f>
        <v>#DIV/0!</v>
      </c>
      <c r="AU32" s="66" t="e">
        <f>(#REF!+AJ32)/(#REF!+AJ35)</f>
        <v>#REF!</v>
      </c>
      <c r="AV32" s="66" t="e">
        <f>#REF!/(AJ32+#REF!)</f>
        <v>#REF!</v>
      </c>
      <c r="AW32" s="66" t="e">
        <f>AJ32/(#REF!+AJ32)</f>
        <v>#REF!</v>
      </c>
      <c r="AY32" s="54">
        <f>(AH32*0.1)+(AJ32*6)+(AN32*0.1)+(AP32*6)</f>
        <v>107</v>
      </c>
      <c r="AZ32" s="54">
        <f>(AG32*1)+(AH32*0.1)+(AJ32*6)+(AN32*0.1)+(AP32*6)</f>
        <v>172</v>
      </c>
    </row>
    <row r="33" spans="1:52" x14ac:dyDescent="0.15">
      <c r="A33" s="53" t="s">
        <v>825</v>
      </c>
      <c r="B33" s="54">
        <v>5</v>
      </c>
      <c r="C33" s="51">
        <f t="shared" ref="C33:C37" si="32">E33/D33</f>
        <v>0.6</v>
      </c>
      <c r="D33" s="54">
        <v>5</v>
      </c>
      <c r="E33" s="54">
        <v>3</v>
      </c>
      <c r="F33" s="54">
        <v>48</v>
      </c>
      <c r="G33" s="54">
        <f t="shared" si="28"/>
        <v>16</v>
      </c>
      <c r="H33" s="54">
        <v>0</v>
      </c>
      <c r="I33" s="51">
        <f t="shared" ref="I33:I37" si="33">H33/E33</f>
        <v>0</v>
      </c>
      <c r="K33" s="54"/>
      <c r="L33" s="54"/>
      <c r="M33" s="65" t="e">
        <f t="shared" si="29"/>
        <v>#DIV/0!</v>
      </c>
      <c r="N33" s="54">
        <v>0</v>
      </c>
      <c r="O33" s="51" t="e">
        <f t="shared" ref="O33:O37" si="34">N33/K33</f>
        <v>#DIV/0!</v>
      </c>
      <c r="R33" s="53" t="s">
        <v>194</v>
      </c>
      <c r="S33" s="66">
        <f t="shared" ref="S33:S37" si="35">(D33+K33)/($C$27+$K$27+$M$17+$D$47+$K$47)</f>
        <v>7.9744816586921844E-3</v>
      </c>
      <c r="T33" s="66">
        <f t="shared" ref="T33:T37" si="36">D33/($D$17)</f>
        <v>1.858736059479554E-2</v>
      </c>
      <c r="U33" s="66">
        <f t="shared" ref="U33:U37" si="37">K33/($M$17+$C$27+$K$38+$K$47)</f>
        <v>0</v>
      </c>
      <c r="W33" s="54">
        <f t="shared" ref="W33:W37" si="38">(F33*0.1)+(H33*6)+(L33*0.1)+(N33*6)</f>
        <v>4.8000000000000007</v>
      </c>
      <c r="X33" s="54">
        <f t="shared" ref="X33:X37" si="39">(E33*1)+(F33*0.1)+(H33*6)+(L33*0.1)+(N33*6)</f>
        <v>7.8000000000000007</v>
      </c>
      <c r="Y33" s="56"/>
      <c r="Z33" s="56"/>
      <c r="AC33" s="53" t="s">
        <v>27</v>
      </c>
      <c r="AD33" s="53"/>
      <c r="AE33" s="51">
        <f t="shared" ref="AE33:AE37" si="40">AG33/AF33</f>
        <v>0.6333333333333333</v>
      </c>
      <c r="AF33" s="54">
        <v>120</v>
      </c>
      <c r="AG33" s="54">
        <v>76</v>
      </c>
      <c r="AH33" s="54">
        <v>892</v>
      </c>
      <c r="AI33" s="54">
        <f t="shared" si="30"/>
        <v>11.736842105263158</v>
      </c>
      <c r="AJ33" s="54">
        <v>5</v>
      </c>
      <c r="AK33" s="51">
        <f t="shared" ref="AK33:AK37" si="41">AJ33/AG33</f>
        <v>6.5789473684210523E-2</v>
      </c>
      <c r="AM33" s="54">
        <v>12</v>
      </c>
      <c r="AN33" s="54">
        <v>108</v>
      </c>
      <c r="AO33" s="65">
        <f t="shared" si="31"/>
        <v>9</v>
      </c>
      <c r="AP33" s="54">
        <v>0</v>
      </c>
      <c r="AQ33" s="51">
        <f t="shared" ref="AQ33:AQ37" si="42">AP33/AM33</f>
        <v>0</v>
      </c>
      <c r="AU33" s="66" t="e">
        <f>(#REF!+AJ33)/(#REF!+AJ36)</f>
        <v>#REF!</v>
      </c>
      <c r="AV33" s="66" t="e">
        <f>#REF!/(AJ33+#REF!)</f>
        <v>#REF!</v>
      </c>
      <c r="AW33" s="66" t="e">
        <f>AJ33/(#REF!+AJ33)</f>
        <v>#REF!</v>
      </c>
      <c r="AY33" s="54">
        <f>(AH33*0.1)+(AJ33*6)+(AN33*0.1)+(AP33*6)</f>
        <v>130</v>
      </c>
      <c r="AZ33" s="54">
        <f>(AG33*1)+(AH33*0.1)+(AJ33*6)+(AN33*0.1)+(AP33*6)</f>
        <v>206</v>
      </c>
    </row>
    <row r="34" spans="1:52" x14ac:dyDescent="0.15">
      <c r="A34" s="53" t="s">
        <v>826</v>
      </c>
      <c r="B34" s="54">
        <v>17</v>
      </c>
      <c r="C34" s="51">
        <f t="shared" si="32"/>
        <v>0.58441558441558439</v>
      </c>
      <c r="D34" s="54">
        <v>77</v>
      </c>
      <c r="E34" s="54">
        <v>45</v>
      </c>
      <c r="F34" s="54">
        <v>630</v>
      </c>
      <c r="G34" s="54">
        <f t="shared" si="28"/>
        <v>14</v>
      </c>
      <c r="H34" s="54">
        <v>4</v>
      </c>
      <c r="I34" s="51">
        <f t="shared" si="33"/>
        <v>8.8888888888888892E-2</v>
      </c>
      <c r="K34" s="54"/>
      <c r="L34" s="54"/>
      <c r="M34" s="65" t="e">
        <f t="shared" si="29"/>
        <v>#DIV/0!</v>
      </c>
      <c r="N34" s="54">
        <v>0</v>
      </c>
      <c r="O34" s="51" t="e">
        <f t="shared" si="34"/>
        <v>#DIV/0!</v>
      </c>
      <c r="R34" s="53" t="s">
        <v>549</v>
      </c>
      <c r="S34" s="66">
        <f t="shared" si="35"/>
        <v>0.12280701754385964</v>
      </c>
      <c r="T34" s="66">
        <f t="shared" si="36"/>
        <v>0.28624535315985128</v>
      </c>
      <c r="U34" s="66">
        <f t="shared" si="37"/>
        <v>0</v>
      </c>
      <c r="W34" s="54">
        <f t="shared" si="38"/>
        <v>87</v>
      </c>
      <c r="X34" s="54">
        <f t="shared" si="39"/>
        <v>132</v>
      </c>
      <c r="Y34" s="56"/>
      <c r="Z34" s="56"/>
      <c r="AC34" s="53" t="s">
        <v>28</v>
      </c>
      <c r="AD34" s="53"/>
      <c r="AE34" s="51">
        <f t="shared" si="40"/>
        <v>0.55000000000000004</v>
      </c>
      <c r="AF34" s="54">
        <v>40</v>
      </c>
      <c r="AG34" s="54">
        <v>22</v>
      </c>
      <c r="AH34" s="54">
        <v>325</v>
      </c>
      <c r="AI34" s="54">
        <f t="shared" si="30"/>
        <v>14.772727272727273</v>
      </c>
      <c r="AJ34" s="54">
        <v>2</v>
      </c>
      <c r="AK34" s="51">
        <f t="shared" si="41"/>
        <v>9.0909090909090912E-2</v>
      </c>
      <c r="AM34" s="54">
        <v>5</v>
      </c>
      <c r="AN34" s="54">
        <v>20</v>
      </c>
      <c r="AO34" s="65">
        <f t="shared" si="31"/>
        <v>4</v>
      </c>
      <c r="AP34" s="54">
        <v>0</v>
      </c>
      <c r="AQ34" s="51">
        <f t="shared" si="42"/>
        <v>0</v>
      </c>
      <c r="AU34" s="66" t="e">
        <f>(#REF!+AJ34)/(#REF!+AJ37)</f>
        <v>#REF!</v>
      </c>
      <c r="AV34" s="66" t="e">
        <f>#REF!/(AJ34+#REF!)</f>
        <v>#REF!</v>
      </c>
      <c r="AW34" s="66" t="e">
        <f>AJ34/(#REF!+AJ34)</f>
        <v>#REF!</v>
      </c>
      <c r="AY34" s="54">
        <f>(AH34*0.1)+(AJ34*6)+(AN34*0.1)+(AP34*6)</f>
        <v>46.5</v>
      </c>
      <c r="AZ34" s="54">
        <f>(AG34*1)+(AH34*0.1)+(AJ34*6)+(AN34*0.1)+(AP34*6)</f>
        <v>68.5</v>
      </c>
    </row>
    <row r="35" spans="1:52" x14ac:dyDescent="0.15">
      <c r="A35" s="53" t="s">
        <v>2211</v>
      </c>
      <c r="B35" s="54">
        <v>14</v>
      </c>
      <c r="C35" s="51">
        <f t="shared" si="32"/>
        <v>0.66666666666666663</v>
      </c>
      <c r="D35" s="54">
        <v>21</v>
      </c>
      <c r="E35" s="54">
        <v>14</v>
      </c>
      <c r="F35" s="54">
        <v>150</v>
      </c>
      <c r="G35" s="54">
        <f t="shared" si="28"/>
        <v>10.714285714285714</v>
      </c>
      <c r="H35" s="54">
        <v>0</v>
      </c>
      <c r="I35" s="51">
        <f t="shared" si="33"/>
        <v>0</v>
      </c>
      <c r="K35" s="54"/>
      <c r="L35" s="54"/>
      <c r="M35" s="65" t="e">
        <f t="shared" si="29"/>
        <v>#DIV/0!</v>
      </c>
      <c r="N35" s="54">
        <v>0</v>
      </c>
      <c r="O35" s="51" t="e">
        <f t="shared" si="34"/>
        <v>#DIV/0!</v>
      </c>
      <c r="R35" s="53" t="s">
        <v>2212</v>
      </c>
      <c r="S35" s="66">
        <f t="shared" si="35"/>
        <v>3.3492822966507178E-2</v>
      </c>
      <c r="T35" s="66">
        <f t="shared" si="36"/>
        <v>7.8066914498141265E-2</v>
      </c>
      <c r="U35" s="66">
        <f t="shared" si="37"/>
        <v>0</v>
      </c>
      <c r="W35" s="54">
        <f t="shared" si="38"/>
        <v>15</v>
      </c>
      <c r="X35" s="54">
        <f t="shared" si="39"/>
        <v>29</v>
      </c>
      <c r="Y35" s="56"/>
      <c r="Z35" s="56"/>
      <c r="AC35" s="53" t="s">
        <v>29</v>
      </c>
      <c r="AD35" s="53"/>
      <c r="AE35" s="51">
        <f t="shared" si="40"/>
        <v>0.66206896551724137</v>
      </c>
      <c r="AF35" s="54">
        <v>145</v>
      </c>
      <c r="AG35" s="54">
        <v>96</v>
      </c>
      <c r="AH35" s="54">
        <v>1098</v>
      </c>
      <c r="AI35" s="54">
        <f t="shared" si="30"/>
        <v>11.4375</v>
      </c>
      <c r="AJ35" s="54">
        <v>7</v>
      </c>
      <c r="AK35" s="51">
        <f t="shared" si="41"/>
        <v>7.2916666666666671E-2</v>
      </c>
      <c r="AM35" s="54">
        <v>0</v>
      </c>
      <c r="AN35" s="54">
        <v>0</v>
      </c>
      <c r="AO35" s="65" t="e">
        <f t="shared" si="31"/>
        <v>#DIV/0!</v>
      </c>
      <c r="AP35" s="54">
        <v>0</v>
      </c>
      <c r="AQ35" s="51" t="e">
        <f t="shared" si="42"/>
        <v>#DIV/0!</v>
      </c>
      <c r="AU35" s="66" t="e">
        <f>(#REF!+AJ35)/(#REF!+AJ38)</f>
        <v>#REF!</v>
      </c>
      <c r="AV35" s="66" t="e">
        <f>#REF!/(AJ35+#REF!)</f>
        <v>#REF!</v>
      </c>
      <c r="AW35" s="66" t="e">
        <f>AJ35/(#REF!+AJ35)</f>
        <v>#REF!</v>
      </c>
      <c r="AY35" s="54">
        <f>(AH35*0.1)+(AJ35*6)+(AN35*0.1)+(AP35*6)</f>
        <v>151.80000000000001</v>
      </c>
      <c r="AZ35" s="54">
        <f>(AG35*1)+(AH35*0.1)+(AJ35*6)+(AN35*0.1)+(AP35*6)</f>
        <v>247.8</v>
      </c>
    </row>
    <row r="36" spans="1:52" x14ac:dyDescent="0.15">
      <c r="A36" s="53" t="s">
        <v>2213</v>
      </c>
      <c r="B36" s="54">
        <v>8</v>
      </c>
      <c r="C36" s="51">
        <f t="shared" si="32"/>
        <v>0.52941176470588236</v>
      </c>
      <c r="D36" s="54">
        <v>17</v>
      </c>
      <c r="E36" s="54">
        <v>9</v>
      </c>
      <c r="F36" s="54">
        <v>117</v>
      </c>
      <c r="G36" s="54">
        <f t="shared" si="28"/>
        <v>13</v>
      </c>
      <c r="H36" s="54">
        <v>1</v>
      </c>
      <c r="I36" s="51">
        <f t="shared" si="33"/>
        <v>0.1111111111111111</v>
      </c>
      <c r="K36" s="54">
        <v>1</v>
      </c>
      <c r="L36" s="54">
        <v>8</v>
      </c>
      <c r="M36" s="65">
        <f t="shared" si="29"/>
        <v>8</v>
      </c>
      <c r="N36" s="54">
        <v>0</v>
      </c>
      <c r="O36" s="51">
        <f t="shared" si="34"/>
        <v>0</v>
      </c>
      <c r="R36" s="53" t="s">
        <v>193</v>
      </c>
      <c r="S36" s="66">
        <f t="shared" si="35"/>
        <v>2.8708133971291867E-2</v>
      </c>
      <c r="T36" s="66">
        <f t="shared" si="36"/>
        <v>6.3197026022304828E-2</v>
      </c>
      <c r="U36" s="66">
        <f t="shared" si="37"/>
        <v>1.976284584980237E-3</v>
      </c>
      <c r="W36" s="54">
        <f t="shared" si="38"/>
        <v>18.500000000000004</v>
      </c>
      <c r="X36" s="54">
        <f t="shared" si="39"/>
        <v>27.500000000000004</v>
      </c>
      <c r="Y36" s="56"/>
      <c r="Z36" s="56"/>
      <c r="AC36" s="53" t="s">
        <v>30</v>
      </c>
      <c r="AD36" s="53"/>
      <c r="AE36" s="51">
        <f t="shared" si="40"/>
        <v>0.6</v>
      </c>
      <c r="AF36" s="54">
        <v>10</v>
      </c>
      <c r="AG36" s="54">
        <v>6</v>
      </c>
      <c r="AH36" s="54">
        <v>100</v>
      </c>
      <c r="AI36" s="54">
        <f t="shared" si="30"/>
        <v>16.666666666666668</v>
      </c>
      <c r="AJ36" s="54">
        <v>0</v>
      </c>
      <c r="AK36" s="51">
        <f t="shared" si="41"/>
        <v>0</v>
      </c>
      <c r="AM36" s="54">
        <v>0</v>
      </c>
      <c r="AN36" s="54">
        <v>0</v>
      </c>
      <c r="AO36" s="65" t="e">
        <f t="shared" si="31"/>
        <v>#DIV/0!</v>
      </c>
      <c r="AP36" s="54">
        <v>0</v>
      </c>
      <c r="AQ36" s="51" t="e">
        <f t="shared" si="42"/>
        <v>#DIV/0!</v>
      </c>
      <c r="AU36" s="66" t="e">
        <f>(#REF!+AJ36)/(#REF!+AI41)</f>
        <v>#REF!</v>
      </c>
      <c r="AV36" s="66" t="e">
        <f>#REF!/(AJ36+#REF!)</f>
        <v>#REF!</v>
      </c>
      <c r="AW36" s="66" t="e">
        <f>AJ36/(#REF!+AJ36)</f>
        <v>#REF!</v>
      </c>
      <c r="AY36" s="54">
        <f>(AH36*0.1)+(AJ36*6)+(AN36*0.1)+(AP36*6)</f>
        <v>10</v>
      </c>
      <c r="AZ36" s="54">
        <f>(AG36*1)+(AH36*0.1)+(AJ36*6)+(AN36*0.1)+(AP36*6)</f>
        <v>16</v>
      </c>
    </row>
    <row r="37" spans="1:52" x14ac:dyDescent="0.15">
      <c r="A37" s="53" t="s">
        <v>2510</v>
      </c>
      <c r="B37" s="54">
        <v>16</v>
      </c>
      <c r="C37" s="51">
        <f t="shared" si="32"/>
        <v>0.6</v>
      </c>
      <c r="D37" s="54">
        <v>50</v>
      </c>
      <c r="E37" s="54">
        <v>30</v>
      </c>
      <c r="F37" s="54">
        <v>330</v>
      </c>
      <c r="G37" s="54">
        <f t="shared" si="28"/>
        <v>11</v>
      </c>
      <c r="H37" s="54">
        <v>3</v>
      </c>
      <c r="I37" s="51">
        <f t="shared" si="33"/>
        <v>0.1</v>
      </c>
      <c r="K37" s="54">
        <v>5</v>
      </c>
      <c r="L37" s="54">
        <v>58</v>
      </c>
      <c r="M37" s="65">
        <f t="shared" si="29"/>
        <v>11.6</v>
      </c>
      <c r="N37" s="54">
        <v>0</v>
      </c>
      <c r="O37" s="51">
        <f t="shared" si="34"/>
        <v>0</v>
      </c>
      <c r="R37" s="53" t="s">
        <v>2511</v>
      </c>
      <c r="S37" s="66">
        <f t="shared" si="35"/>
        <v>8.771929824561403E-2</v>
      </c>
      <c r="T37" s="66">
        <f t="shared" si="36"/>
        <v>0.18587360594795538</v>
      </c>
      <c r="U37" s="66">
        <f t="shared" si="37"/>
        <v>9.881422924901186E-3</v>
      </c>
      <c r="W37" s="54">
        <f t="shared" si="38"/>
        <v>56.8</v>
      </c>
      <c r="X37" s="54">
        <f t="shared" si="39"/>
        <v>86.8</v>
      </c>
      <c r="Y37" s="56"/>
      <c r="Z37" s="56"/>
      <c r="AC37" s="53" t="s">
        <v>72</v>
      </c>
      <c r="AD37" s="53"/>
      <c r="AE37" s="51" t="e">
        <f t="shared" si="40"/>
        <v>#DIV/0!</v>
      </c>
      <c r="AF37" s="54"/>
      <c r="AG37" s="54"/>
      <c r="AH37" s="54"/>
      <c r="AI37" s="54"/>
      <c r="AJ37" s="54"/>
      <c r="AK37" s="51" t="e">
        <f t="shared" si="41"/>
        <v>#DIV/0!</v>
      </c>
      <c r="AM37" s="54"/>
      <c r="AN37" s="54"/>
      <c r="AO37" s="65" t="e">
        <f t="shared" si="31"/>
        <v>#DIV/0!</v>
      </c>
      <c r="AP37" s="54"/>
      <c r="AQ37" s="51" t="e">
        <f t="shared" si="42"/>
        <v>#DIV/0!</v>
      </c>
      <c r="AU37" s="66" t="e">
        <f>(#REF!+AJ37)/(#REF!+AJ42)</f>
        <v>#REF!</v>
      </c>
      <c r="AV37" s="66" t="e">
        <f>#REF!/(AJ37+#REF!)</f>
        <v>#REF!</v>
      </c>
      <c r="AW37" s="66" t="e">
        <f>AJ37/(#REF!+AJ37)</f>
        <v>#REF!</v>
      </c>
      <c r="AY37" s="54"/>
      <c r="AZ37" s="54"/>
    </row>
    <row r="38" spans="1:52" x14ac:dyDescent="0.15">
      <c r="A38" s="52" t="s">
        <v>44</v>
      </c>
      <c r="B38" s="52"/>
      <c r="C38" s="59"/>
      <c r="D38" s="52">
        <f>SUM(D32:D37)</f>
        <v>285</v>
      </c>
      <c r="E38" s="52">
        <f t="shared" ref="E38:H38" si="43">SUM(E32:E37)</f>
        <v>175</v>
      </c>
      <c r="F38" s="52">
        <f t="shared" si="43"/>
        <v>2097</v>
      </c>
      <c r="G38" s="52"/>
      <c r="H38" s="52">
        <f t="shared" si="43"/>
        <v>13</v>
      </c>
      <c r="I38" s="52"/>
      <c r="J38" s="52"/>
      <c r="K38" s="52">
        <f>SUM(K32:K37)</f>
        <v>11</v>
      </c>
      <c r="L38" s="52">
        <f t="shared" ref="L38:N38" si="44">SUM(L32:L37)</f>
        <v>96</v>
      </c>
      <c r="M38" s="52"/>
      <c r="N38" s="52">
        <f t="shared" si="44"/>
        <v>0</v>
      </c>
      <c r="O38" s="52"/>
      <c r="AC38" s="52" t="s">
        <v>44</v>
      </c>
      <c r="AD38" s="52"/>
      <c r="AE38" s="59"/>
      <c r="AF38" s="52">
        <f>SUM(AF32:AF37)</f>
        <v>422</v>
      </c>
      <c r="AG38" s="52">
        <f t="shared" ref="AG38:AH38" si="45">SUM(AG32:AG37)</f>
        <v>265</v>
      </c>
      <c r="AH38" s="52">
        <f t="shared" si="45"/>
        <v>3125</v>
      </c>
      <c r="AI38" s="52"/>
      <c r="AJ38" s="52">
        <f t="shared" ref="AJ38" si="46">SUM(AJ32:AJ37)</f>
        <v>20</v>
      </c>
      <c r="AK38" s="52"/>
      <c r="AL38" s="52"/>
      <c r="AM38" s="52">
        <f>SUM(AM32:AM37)</f>
        <v>17</v>
      </c>
      <c r="AN38" s="52">
        <f t="shared" ref="AN38" si="47">SUM(AN32:AN37)</f>
        <v>128</v>
      </c>
      <c r="AO38" s="52"/>
      <c r="AP38" s="52">
        <f t="shared" ref="AP38" si="48">SUM(AP32:AP37)</f>
        <v>0</v>
      </c>
      <c r="AQ38" s="52"/>
    </row>
    <row r="39" spans="1:52" x14ac:dyDescent="0.15">
      <c r="A39" s="52"/>
      <c r="C39" s="56"/>
      <c r="D39" s="56"/>
      <c r="E39" s="56"/>
      <c r="F39" s="56"/>
      <c r="G39" s="56"/>
      <c r="H39" s="56"/>
      <c r="I39" s="56"/>
      <c r="J39" s="56"/>
      <c r="K39" s="56"/>
      <c r="L39" s="56"/>
      <c r="AC39" s="52"/>
      <c r="AE39" s="56"/>
      <c r="AF39" s="56"/>
      <c r="AG39" s="56"/>
      <c r="AH39" s="56"/>
      <c r="AI39" s="56"/>
      <c r="AJ39" s="56"/>
      <c r="AK39" s="56"/>
      <c r="AL39" s="56"/>
      <c r="AM39" s="56"/>
      <c r="AN39" s="56"/>
    </row>
    <row r="40" spans="1:52" x14ac:dyDescent="0.15">
      <c r="A40" s="52"/>
      <c r="C40" s="56"/>
      <c r="D40" s="56"/>
      <c r="E40" s="56"/>
      <c r="F40" s="56"/>
      <c r="G40" s="56"/>
      <c r="H40" s="56"/>
      <c r="I40" s="56"/>
      <c r="J40" s="56"/>
      <c r="K40" s="56"/>
      <c r="L40" s="56"/>
      <c r="AC40" s="52"/>
      <c r="AE40" s="56"/>
      <c r="AF40" s="56"/>
      <c r="AG40" s="56"/>
      <c r="AH40" s="56"/>
      <c r="AI40" s="56"/>
      <c r="AJ40" s="56"/>
      <c r="AK40" s="56"/>
      <c r="AL40" s="56"/>
      <c r="AM40" s="56"/>
      <c r="AN40" s="56"/>
    </row>
    <row r="41" spans="1:52" x14ac:dyDescent="0.15">
      <c r="A41" s="489" t="s">
        <v>52</v>
      </c>
      <c r="B41" s="489"/>
      <c r="C41" s="489"/>
      <c r="D41" s="489"/>
      <c r="E41" s="489"/>
      <c r="F41" s="489"/>
      <c r="G41" s="489"/>
      <c r="H41" s="56"/>
      <c r="I41" s="56"/>
      <c r="J41" s="489" t="s">
        <v>49</v>
      </c>
      <c r="K41" s="489"/>
      <c r="L41" s="489"/>
      <c r="M41" s="489"/>
      <c r="N41" s="489"/>
      <c r="R41" s="489" t="s">
        <v>50</v>
      </c>
      <c r="S41" s="489"/>
      <c r="T41" s="489"/>
      <c r="V41" s="489" t="s">
        <v>51</v>
      </c>
      <c r="W41" s="491"/>
      <c r="AC41" s="489" t="s">
        <v>52</v>
      </c>
      <c r="AD41" s="489"/>
      <c r="AE41" s="489"/>
      <c r="AF41" s="489"/>
      <c r="AG41" s="489"/>
      <c r="AH41" s="489"/>
      <c r="AI41" s="489"/>
      <c r="AJ41" s="56"/>
      <c r="AK41" s="56"/>
      <c r="AL41" s="489" t="s">
        <v>49</v>
      </c>
      <c r="AM41" s="489"/>
      <c r="AN41" s="489"/>
      <c r="AO41" s="489"/>
      <c r="AP41" s="489"/>
      <c r="AT41" s="489" t="s">
        <v>50</v>
      </c>
      <c r="AU41" s="489"/>
      <c r="AV41" s="489"/>
      <c r="AX41" s="489" t="s">
        <v>51</v>
      </c>
      <c r="AY41" s="491"/>
    </row>
    <row r="42" spans="1:52" x14ac:dyDescent="0.15">
      <c r="A42" s="52" t="s">
        <v>31</v>
      </c>
      <c r="B42" s="52" t="s">
        <v>66</v>
      </c>
      <c r="C42" s="52" t="s">
        <v>34</v>
      </c>
      <c r="D42" s="52" t="s">
        <v>17</v>
      </c>
      <c r="E42" s="52" t="s">
        <v>18</v>
      </c>
      <c r="F42" s="52" t="s">
        <v>19</v>
      </c>
      <c r="G42" s="52" t="s">
        <v>20</v>
      </c>
      <c r="H42" s="52" t="s">
        <v>6</v>
      </c>
      <c r="I42" s="52" t="s">
        <v>53</v>
      </c>
      <c r="K42" s="52" t="s">
        <v>10</v>
      </c>
      <c r="L42" s="52" t="s">
        <v>11</v>
      </c>
      <c r="M42" s="52" t="s">
        <v>12</v>
      </c>
      <c r="N42" s="52" t="s">
        <v>54</v>
      </c>
      <c r="O42" s="52" t="s">
        <v>7</v>
      </c>
      <c r="R42" s="52" t="s">
        <v>31</v>
      </c>
      <c r="S42" s="52" t="s">
        <v>47</v>
      </c>
      <c r="T42" s="52" t="s">
        <v>45</v>
      </c>
      <c r="U42" s="52" t="s">
        <v>46</v>
      </c>
      <c r="W42" s="52" t="s">
        <v>14</v>
      </c>
      <c r="X42" s="52" t="s">
        <v>21</v>
      </c>
      <c r="Y42" s="52"/>
      <c r="Z42" s="52"/>
      <c r="AC42" s="52" t="s">
        <v>31</v>
      </c>
      <c r="AD42" s="52" t="s">
        <v>66</v>
      </c>
      <c r="AE42" s="52" t="s">
        <v>34</v>
      </c>
      <c r="AF42" s="52" t="s">
        <v>17</v>
      </c>
      <c r="AG42" s="52" t="s">
        <v>18</v>
      </c>
      <c r="AH42" s="52" t="s">
        <v>19</v>
      </c>
      <c r="AI42" s="52" t="s">
        <v>20</v>
      </c>
      <c r="AJ42" s="52" t="s">
        <v>6</v>
      </c>
      <c r="AK42" s="52" t="s">
        <v>53</v>
      </c>
      <c r="AM42" s="52" t="s">
        <v>10</v>
      </c>
      <c r="AN42" s="52" t="s">
        <v>11</v>
      </c>
      <c r="AO42" s="52" t="s">
        <v>12</v>
      </c>
      <c r="AP42" s="52" t="s">
        <v>54</v>
      </c>
      <c r="AQ42" s="52" t="s">
        <v>7</v>
      </c>
      <c r="AU42" s="52" t="s">
        <v>47</v>
      </c>
      <c r="AV42" s="52" t="s">
        <v>45</v>
      </c>
      <c r="AW42" s="52" t="s">
        <v>46</v>
      </c>
      <c r="AY42" s="52" t="s">
        <v>14</v>
      </c>
      <c r="AZ42" s="52" t="s">
        <v>21</v>
      </c>
    </row>
    <row r="43" spans="1:52" x14ac:dyDescent="0.15">
      <c r="A43" s="53" t="s">
        <v>829</v>
      </c>
      <c r="B43" s="54">
        <v>17</v>
      </c>
      <c r="C43" s="51">
        <f>E43/D43</f>
        <v>0.625</v>
      </c>
      <c r="D43" s="54">
        <v>40</v>
      </c>
      <c r="E43" s="54">
        <v>25</v>
      </c>
      <c r="F43" s="54">
        <v>262</v>
      </c>
      <c r="G43" s="54">
        <f>F43/E43</f>
        <v>10.48</v>
      </c>
      <c r="H43" s="54">
        <v>2</v>
      </c>
      <c r="I43" s="51">
        <f>H43/E43</f>
        <v>0.08</v>
      </c>
      <c r="K43" s="54">
        <v>0</v>
      </c>
      <c r="L43" s="54">
        <v>0</v>
      </c>
      <c r="M43" s="54" t="e">
        <f>L43/K43</f>
        <v>#DIV/0!</v>
      </c>
      <c r="N43" s="54">
        <v>0</v>
      </c>
      <c r="O43" s="51" t="e">
        <f>N43/K43</f>
        <v>#DIV/0!</v>
      </c>
      <c r="R43" s="53" t="s">
        <v>548</v>
      </c>
      <c r="S43" s="66">
        <f>(D43+K43)/($D$47+$K$47+$D$38+$K$38+$J$27+$C$27+$M$17)</f>
        <v>4.171011470281543E-2</v>
      </c>
      <c r="T43" s="66">
        <f>D43/($D$47+$D$38+$J$27)</f>
        <v>8.8300220750551883E-2</v>
      </c>
      <c r="U43" s="66">
        <f>K43/($K$47+$K$38+$C$27+$M$17)</f>
        <v>0</v>
      </c>
      <c r="W43" s="54">
        <f>(F43*0.1)+(H43*6)+(L43*0.1)+(N43*6)</f>
        <v>38.200000000000003</v>
      </c>
      <c r="X43" s="54">
        <f>(E43*1)+(F43*0.1)+(H43*6)+(L43*0.1)+(N43*6)</f>
        <v>63.2</v>
      </c>
      <c r="Y43" s="56"/>
      <c r="Z43" s="56"/>
      <c r="AC43" s="53" t="s">
        <v>32</v>
      </c>
      <c r="AD43" s="53"/>
      <c r="AE43" s="51">
        <f>AG43/AF43</f>
        <v>0.5625</v>
      </c>
      <c r="AF43" s="54">
        <v>16</v>
      </c>
      <c r="AG43" s="54">
        <v>9</v>
      </c>
      <c r="AH43" s="54">
        <v>108</v>
      </c>
      <c r="AI43" s="54">
        <f>AH43/AG43</f>
        <v>12</v>
      </c>
      <c r="AJ43" s="54">
        <v>1</v>
      </c>
      <c r="AK43" s="51">
        <f>AJ43/AG43</f>
        <v>0.1111111111111111</v>
      </c>
      <c r="AM43" s="54">
        <v>0</v>
      </c>
      <c r="AN43" s="54">
        <v>0</v>
      </c>
      <c r="AO43" s="54">
        <v>0</v>
      </c>
      <c r="AP43" s="54">
        <v>0</v>
      </c>
      <c r="AQ43" s="51" t="e">
        <f>AP43/AM43</f>
        <v>#DIV/0!</v>
      </c>
      <c r="AU43" s="66" t="e">
        <f>(#REF!+AJ43)/(#REF!+AJ46)</f>
        <v>#REF!</v>
      </c>
      <c r="AV43" s="66" t="e">
        <f>#REF!/(AJ43+#REF!)</f>
        <v>#REF!</v>
      </c>
      <c r="AW43" s="66" t="e">
        <f>AJ43/(#REF!+AJ43)</f>
        <v>#REF!</v>
      </c>
      <c r="AY43" s="54">
        <f>(AH43*0.1)+(AJ43*6)+(AN43*0.1)+(AP43*6)</f>
        <v>16.8</v>
      </c>
      <c r="AZ43" s="54">
        <f>(AG43*1)+(AH43*0.1)+(AJ43*6)+(AN43*0.1)+(AP43*6)</f>
        <v>25.8</v>
      </c>
    </row>
    <row r="44" spans="1:52" x14ac:dyDescent="0.15">
      <c r="A44" s="53" t="s">
        <v>828</v>
      </c>
      <c r="B44" s="54">
        <v>17</v>
      </c>
      <c r="C44" s="51">
        <f t="shared" ref="C44:C46" si="49">E44/D44</f>
        <v>0.65</v>
      </c>
      <c r="D44" s="54">
        <v>20</v>
      </c>
      <c r="E44" s="54">
        <v>13</v>
      </c>
      <c r="F44" s="54">
        <v>145</v>
      </c>
      <c r="G44" s="54">
        <f>F44/E44</f>
        <v>11.153846153846153</v>
      </c>
      <c r="H44" s="54">
        <v>1</v>
      </c>
      <c r="I44" s="51">
        <f t="shared" ref="I44:I46" si="50">H44/E44</f>
        <v>7.6923076923076927E-2</v>
      </c>
      <c r="K44" s="54">
        <v>0</v>
      </c>
      <c r="L44" s="54">
        <v>0</v>
      </c>
      <c r="M44" s="54" t="e">
        <f t="shared" ref="M44:M45" si="51">L44/K44</f>
        <v>#DIV/0!</v>
      </c>
      <c r="N44" s="54">
        <v>0</v>
      </c>
      <c r="O44" s="51" t="e">
        <f t="shared" ref="O44:O46" si="52">N44/K44</f>
        <v>#DIV/0!</v>
      </c>
      <c r="R44" s="53" t="s">
        <v>195</v>
      </c>
      <c r="S44" s="66">
        <f t="shared" ref="S44:S46" si="53">(D44+K44)/($D$47+$K$47+$D$38+$K$38+$J$27+$C$27+$M$17)</f>
        <v>2.0855057351407715E-2</v>
      </c>
      <c r="T44" s="66">
        <f t="shared" ref="T44:T46" si="54">D44/($D$47+$D$38+$J$27)</f>
        <v>4.4150110375275942E-2</v>
      </c>
      <c r="U44" s="66">
        <f t="shared" ref="U44:U46" si="55">K44/($K$47+$K$38+$C$27+$M$17)</f>
        <v>0</v>
      </c>
      <c r="W44" s="54">
        <f t="shared" ref="W44:W46" si="56">(F44*0.1)+(H44*6)+(L44*0.1)+(N44*6)</f>
        <v>20.5</v>
      </c>
      <c r="X44" s="54">
        <f t="shared" ref="X44:X46" si="57">(E44*1)+(F44*0.1)+(H44*6)+(L44*0.1)+(N44*6)</f>
        <v>33.5</v>
      </c>
      <c r="Y44" s="56"/>
      <c r="Z44" s="56"/>
      <c r="AC44" s="53" t="s">
        <v>73</v>
      </c>
      <c r="AD44" s="53"/>
      <c r="AE44" s="51">
        <f t="shared" ref="AE44:AE46" si="58">AG44/AF44</f>
        <v>0.74285714285714288</v>
      </c>
      <c r="AF44" s="54">
        <v>35</v>
      </c>
      <c r="AG44" s="54">
        <v>26</v>
      </c>
      <c r="AH44" s="54">
        <v>283</v>
      </c>
      <c r="AI44" s="54">
        <f>AH44/AG44</f>
        <v>10.884615384615385</v>
      </c>
      <c r="AJ44" s="54">
        <v>2</v>
      </c>
      <c r="AK44" s="51">
        <f t="shared" ref="AK44:AK46" si="59">AJ44/AG44</f>
        <v>7.6923076923076927E-2</v>
      </c>
      <c r="AM44" s="54">
        <v>0</v>
      </c>
      <c r="AN44" s="54">
        <v>0</v>
      </c>
      <c r="AO44" s="54">
        <v>0</v>
      </c>
      <c r="AP44" s="54">
        <v>0</v>
      </c>
      <c r="AQ44" s="51" t="e">
        <f t="shared" ref="AQ44:AQ46" si="60">AP44/AM44</f>
        <v>#DIV/0!</v>
      </c>
      <c r="AU44" s="66" t="e">
        <f>(#REF!+AJ44)/(#REF!+AJ47)</f>
        <v>#REF!</v>
      </c>
      <c r="AV44" s="66" t="e">
        <f>#REF!/(AJ44+#REF!)</f>
        <v>#REF!</v>
      </c>
      <c r="AW44" s="66" t="e">
        <f>AJ44/(#REF!+AJ44)</f>
        <v>#REF!</v>
      </c>
      <c r="AY44" s="54">
        <f>(AH44*0.1)+(AJ44*6)+(AN44*0.1)+(AP44*6)</f>
        <v>40.299999999999997</v>
      </c>
      <c r="AZ44" s="54">
        <f>(AG44*1)+(AH44*0.1)+(AJ44*6)+(AN44*0.1)+(AP44*6)</f>
        <v>66.3</v>
      </c>
    </row>
    <row r="45" spans="1:52" x14ac:dyDescent="0.15">
      <c r="A45" s="53" t="s">
        <v>827</v>
      </c>
      <c r="B45" s="54">
        <v>14</v>
      </c>
      <c r="C45" s="51">
        <f t="shared" si="49"/>
        <v>0.5</v>
      </c>
      <c r="D45" s="54">
        <v>30</v>
      </c>
      <c r="E45" s="54">
        <v>15</v>
      </c>
      <c r="F45" s="54">
        <v>140</v>
      </c>
      <c r="G45" s="54">
        <f>F45/E45</f>
        <v>9.3333333333333339</v>
      </c>
      <c r="H45" s="54">
        <v>0</v>
      </c>
      <c r="I45" s="51">
        <f t="shared" si="50"/>
        <v>0</v>
      </c>
      <c r="K45" s="54">
        <v>0</v>
      </c>
      <c r="L45" s="54">
        <v>0</v>
      </c>
      <c r="M45" s="54" t="e">
        <f t="shared" si="51"/>
        <v>#DIV/0!</v>
      </c>
      <c r="N45" s="54">
        <v>0</v>
      </c>
      <c r="O45" s="51" t="e">
        <f t="shared" si="52"/>
        <v>#DIV/0!</v>
      </c>
      <c r="R45" s="53" t="s">
        <v>196</v>
      </c>
      <c r="S45" s="66">
        <f t="shared" si="53"/>
        <v>3.1282586027111578E-2</v>
      </c>
      <c r="T45" s="66">
        <f t="shared" si="54"/>
        <v>6.6225165562913912E-2</v>
      </c>
      <c r="U45" s="66">
        <f t="shared" si="55"/>
        <v>0</v>
      </c>
      <c r="W45" s="54">
        <f t="shared" si="56"/>
        <v>14</v>
      </c>
      <c r="X45" s="54">
        <f t="shared" si="57"/>
        <v>29</v>
      </c>
      <c r="Y45" s="56"/>
      <c r="Z45" s="56"/>
      <c r="AC45" s="53" t="s">
        <v>74</v>
      </c>
      <c r="AD45" s="53"/>
      <c r="AE45" s="51">
        <f t="shared" si="58"/>
        <v>0.5</v>
      </c>
      <c r="AF45" s="54">
        <v>12</v>
      </c>
      <c r="AG45" s="54">
        <v>6</v>
      </c>
      <c r="AH45" s="54">
        <v>65</v>
      </c>
      <c r="AI45" s="54">
        <f>AH45/AG45</f>
        <v>10.833333333333334</v>
      </c>
      <c r="AJ45" s="54">
        <v>0</v>
      </c>
      <c r="AK45" s="51">
        <f t="shared" si="59"/>
        <v>0</v>
      </c>
      <c r="AM45" s="54">
        <v>0</v>
      </c>
      <c r="AN45" s="54">
        <v>0</v>
      </c>
      <c r="AO45" s="54">
        <v>0</v>
      </c>
      <c r="AP45" s="54">
        <v>0</v>
      </c>
      <c r="AQ45" s="51" t="e">
        <f t="shared" si="60"/>
        <v>#DIV/0!</v>
      </c>
      <c r="AU45" s="66" t="e">
        <f>(#REF!+AJ45)/(#REF!+AI49)</f>
        <v>#REF!</v>
      </c>
      <c r="AV45" s="66" t="e">
        <f>#REF!/(AJ45+#REF!)</f>
        <v>#REF!</v>
      </c>
      <c r="AW45" s="66" t="e">
        <f>AJ45/(#REF!+AJ45)</f>
        <v>#REF!</v>
      </c>
      <c r="AY45" s="54">
        <f>(AH45*0.1)+(AJ45*6)+(AN45*0.1)+(AP45*6)</f>
        <v>6.5</v>
      </c>
      <c r="AZ45" s="54">
        <f>(AG45*1)+(AH45*0.1)+(AJ45*6)+(AN45*0.1)+(AP45*6)</f>
        <v>12.5</v>
      </c>
    </row>
    <row r="46" spans="1:52" x14ac:dyDescent="0.15">
      <c r="A46" s="53" t="s">
        <v>2215</v>
      </c>
      <c r="B46" s="54">
        <v>10</v>
      </c>
      <c r="C46" s="51">
        <f t="shared" si="49"/>
        <v>0.875</v>
      </c>
      <c r="D46" s="54">
        <v>8</v>
      </c>
      <c r="E46" s="54">
        <v>7</v>
      </c>
      <c r="F46" s="54">
        <v>70</v>
      </c>
      <c r="G46" s="54">
        <f>F46/E46</f>
        <v>10</v>
      </c>
      <c r="H46" s="54">
        <v>0</v>
      </c>
      <c r="I46" s="51">
        <f t="shared" si="50"/>
        <v>0</v>
      </c>
      <c r="K46" s="54"/>
      <c r="L46" s="54"/>
      <c r="M46" s="54"/>
      <c r="N46" s="54">
        <v>0</v>
      </c>
      <c r="O46" s="51" t="e">
        <f t="shared" si="52"/>
        <v>#DIV/0!</v>
      </c>
      <c r="R46" s="53" t="s">
        <v>2216</v>
      </c>
      <c r="S46" s="66">
        <f t="shared" si="53"/>
        <v>8.3420229405630868E-3</v>
      </c>
      <c r="T46" s="66">
        <f t="shared" si="54"/>
        <v>1.7660044150110375E-2</v>
      </c>
      <c r="U46" s="66">
        <f t="shared" si="55"/>
        <v>0</v>
      </c>
      <c r="W46" s="54">
        <f t="shared" si="56"/>
        <v>7</v>
      </c>
      <c r="X46" s="54">
        <f t="shared" si="57"/>
        <v>14</v>
      </c>
      <c r="Y46" s="56"/>
      <c r="Z46" s="56"/>
      <c r="AC46" s="53"/>
      <c r="AD46" s="53"/>
      <c r="AE46" s="51" t="e">
        <f t="shared" si="58"/>
        <v>#DIV/0!</v>
      </c>
      <c r="AF46" s="54"/>
      <c r="AG46" s="54"/>
      <c r="AH46" s="54"/>
      <c r="AI46" s="54" t="e">
        <f>AH46/AG46</f>
        <v>#DIV/0!</v>
      </c>
      <c r="AJ46" s="54"/>
      <c r="AK46" s="51" t="e">
        <f t="shared" si="59"/>
        <v>#DIV/0!</v>
      </c>
      <c r="AM46" s="54"/>
      <c r="AN46" s="54"/>
      <c r="AO46" s="54"/>
      <c r="AP46" s="54">
        <v>0</v>
      </c>
      <c r="AQ46" s="51" t="e">
        <f t="shared" si="60"/>
        <v>#DIV/0!</v>
      </c>
      <c r="AU46" s="66" t="e">
        <f>(#REF!+AJ46)/(#REF!+AI50)</f>
        <v>#REF!</v>
      </c>
      <c r="AV46" s="66" t="e">
        <f>#REF!/(AJ46+#REF!)</f>
        <v>#REF!</v>
      </c>
      <c r="AW46" s="66" t="e">
        <f>AJ46/(#REF!+AJ46)</f>
        <v>#REF!</v>
      </c>
      <c r="AY46" s="54">
        <f>(AH46*0.1)+(AJ46*6)+(AN46*0.1)+(AP46*6)</f>
        <v>0</v>
      </c>
      <c r="AZ46" s="54">
        <f>(AG46*1)+(AH46*0.1)+(AJ46*6)+(AN46*0.1)+(AP46*6)</f>
        <v>0</v>
      </c>
    </row>
    <row r="47" spans="1:52" x14ac:dyDescent="0.15">
      <c r="A47" s="52" t="s">
        <v>44</v>
      </c>
      <c r="B47" s="52"/>
      <c r="C47" s="59"/>
      <c r="D47" s="52">
        <f>SUM(D43:D46)</f>
        <v>98</v>
      </c>
      <c r="E47" s="52">
        <f t="shared" ref="E47:H47" si="61">SUM(E43:E46)</f>
        <v>60</v>
      </c>
      <c r="F47" s="52">
        <f t="shared" si="61"/>
        <v>617</v>
      </c>
      <c r="G47" s="52"/>
      <c r="H47" s="52">
        <f t="shared" si="61"/>
        <v>3</v>
      </c>
      <c r="I47" s="52"/>
      <c r="J47" s="52"/>
      <c r="K47" s="52">
        <f>SUM(K43:K46)</f>
        <v>0</v>
      </c>
      <c r="L47" s="52">
        <f t="shared" ref="L47:N47" si="62">SUM(L43:L46)</f>
        <v>0</v>
      </c>
      <c r="M47" s="52"/>
      <c r="N47" s="52">
        <f t="shared" si="62"/>
        <v>0</v>
      </c>
      <c r="O47" s="59"/>
      <c r="Q47" s="57"/>
      <c r="S47" s="57"/>
      <c r="U47" s="56"/>
      <c r="V47" s="56"/>
      <c r="AC47" s="52" t="s">
        <v>44</v>
      </c>
      <c r="AD47" s="52"/>
      <c r="AE47" s="59"/>
      <c r="AF47" s="52">
        <f>SUM(AF43:AF46)</f>
        <v>63</v>
      </c>
      <c r="AG47" s="52">
        <f t="shared" ref="AG47:AH47" si="63">SUM(AG43:AG46)</f>
        <v>41</v>
      </c>
      <c r="AH47" s="52">
        <f t="shared" si="63"/>
        <v>456</v>
      </c>
      <c r="AI47" s="52"/>
      <c r="AJ47" s="52">
        <f t="shared" ref="AJ47" si="64">SUM(AJ43:AJ46)</f>
        <v>3</v>
      </c>
      <c r="AK47" s="52"/>
      <c r="AL47" s="52"/>
      <c r="AM47" s="52">
        <f>SUM(AM43:AM46)</f>
        <v>0</v>
      </c>
      <c r="AN47" s="52">
        <f t="shared" ref="AN47" si="65">SUM(AN43:AN46)</f>
        <v>0</v>
      </c>
      <c r="AO47" s="52"/>
      <c r="AP47" s="52">
        <f t="shared" ref="AP47" si="66">SUM(AP43:AP46)</f>
        <v>0</v>
      </c>
      <c r="AQ47" s="59"/>
      <c r="AS47" s="57"/>
      <c r="AT47" s="57"/>
      <c r="AU47" s="57"/>
      <c r="AW47" s="56"/>
      <c r="AX47" s="56"/>
    </row>
    <row r="48" spans="1:52" x14ac:dyDescent="0.15">
      <c r="H48" s="62"/>
      <c r="I48" s="56"/>
      <c r="J48" s="56"/>
      <c r="P48" s="57"/>
      <c r="Q48" s="57"/>
      <c r="R48" s="57"/>
      <c r="T48" s="56"/>
      <c r="U48" s="56"/>
      <c r="AJ48" s="62"/>
      <c r="AK48" s="56"/>
      <c r="AL48" s="56"/>
      <c r="AR48" s="57"/>
      <c r="AS48" s="57"/>
      <c r="AT48" s="57"/>
      <c r="AV48" s="56"/>
      <c r="AW48" s="56"/>
    </row>
    <row r="49" spans="1:50" x14ac:dyDescent="0.15">
      <c r="H49" s="62"/>
      <c r="I49" s="56"/>
      <c r="J49" s="56"/>
      <c r="P49" s="57"/>
      <c r="Q49" s="57"/>
      <c r="R49" s="57"/>
      <c r="T49" s="56"/>
      <c r="U49" s="56"/>
      <c r="AJ49" s="62"/>
      <c r="AK49" s="56"/>
      <c r="AL49" s="56"/>
      <c r="AR49" s="57"/>
      <c r="AS49" s="57"/>
      <c r="AT49" s="57"/>
      <c r="AV49" s="56"/>
      <c r="AW49" s="56"/>
    </row>
    <row r="50" spans="1:50" x14ac:dyDescent="0.15">
      <c r="A50" s="489" t="s">
        <v>57</v>
      </c>
      <c r="B50" s="489"/>
      <c r="C50" s="489"/>
      <c r="D50" s="489"/>
      <c r="E50" s="489"/>
      <c r="F50" s="489"/>
      <c r="G50" s="489"/>
      <c r="H50" s="62"/>
      <c r="I50" s="56"/>
      <c r="J50" s="489" t="s">
        <v>58</v>
      </c>
      <c r="K50" s="495"/>
      <c r="L50" s="495"/>
      <c r="M50" s="495"/>
      <c r="N50" s="495"/>
      <c r="P50" s="68"/>
      <c r="Q50" s="57"/>
      <c r="R50" s="489" t="s">
        <v>62</v>
      </c>
      <c r="S50" s="495"/>
      <c r="T50" s="495"/>
      <c r="U50" s="495"/>
      <c r="V50" s="495"/>
      <c r="AC50" s="489" t="s">
        <v>57</v>
      </c>
      <c r="AD50" s="489"/>
      <c r="AE50" s="489"/>
      <c r="AF50" s="489"/>
      <c r="AG50" s="489"/>
      <c r="AH50" s="489"/>
      <c r="AI50" s="489"/>
      <c r="AJ50" s="62"/>
      <c r="AK50" s="56"/>
      <c r="AL50" s="489" t="s">
        <v>58</v>
      </c>
      <c r="AM50" s="495"/>
      <c r="AN50" s="495"/>
      <c r="AO50" s="495"/>
      <c r="AP50" s="495"/>
      <c r="AR50" s="68"/>
      <c r="AS50" s="57"/>
      <c r="AT50" s="489" t="s">
        <v>62</v>
      </c>
      <c r="AU50" s="495"/>
      <c r="AV50" s="495"/>
      <c r="AW50" s="495"/>
      <c r="AX50" s="495"/>
    </row>
    <row r="51" spans="1:50" x14ac:dyDescent="0.15">
      <c r="A51" s="59"/>
      <c r="B51" s="52" t="s">
        <v>17</v>
      </c>
      <c r="C51" s="52" t="s">
        <v>42</v>
      </c>
      <c r="D51" s="52" t="s">
        <v>19</v>
      </c>
      <c r="E51" s="52" t="s">
        <v>6</v>
      </c>
      <c r="H51" s="56"/>
      <c r="I51" s="56"/>
      <c r="J51" s="494" t="s">
        <v>59</v>
      </c>
      <c r="K51" s="491"/>
      <c r="L51" s="491"/>
      <c r="M51" s="491"/>
      <c r="N51" s="59" t="s">
        <v>60</v>
      </c>
      <c r="R51" s="494" t="s">
        <v>59</v>
      </c>
      <c r="S51" s="491"/>
      <c r="T51" s="491"/>
      <c r="U51" s="491"/>
      <c r="V51" s="59" t="s">
        <v>60</v>
      </c>
      <c r="AC51" s="59"/>
      <c r="AD51" s="52" t="s">
        <v>17</v>
      </c>
      <c r="AE51" s="52" t="s">
        <v>42</v>
      </c>
      <c r="AF51" s="52" t="s">
        <v>19</v>
      </c>
      <c r="AG51" s="52" t="s">
        <v>6</v>
      </c>
      <c r="AJ51" s="56"/>
      <c r="AK51" s="56"/>
      <c r="AL51" s="494" t="s">
        <v>59</v>
      </c>
      <c r="AM51" s="491"/>
      <c r="AN51" s="491"/>
      <c r="AO51" s="491"/>
      <c r="AP51" s="59" t="s">
        <v>60</v>
      </c>
      <c r="AT51" s="494" t="s">
        <v>59</v>
      </c>
      <c r="AU51" s="491"/>
      <c r="AV51" s="491"/>
      <c r="AW51" s="491"/>
      <c r="AX51" s="59" t="s">
        <v>60</v>
      </c>
    </row>
    <row r="52" spans="1:50" x14ac:dyDescent="0.15">
      <c r="A52" s="67" t="s">
        <v>33</v>
      </c>
      <c r="B52" s="54">
        <f>SUM(J22:J26,D32:D37,D43:D46)</f>
        <v>453</v>
      </c>
      <c r="C52" s="54">
        <f>SUM(E43:E46,E32:E37,K22:K26)</f>
        <v>269</v>
      </c>
      <c r="D52" s="54">
        <f>SUM(F43:F46,F32:F37,L22:L26)</f>
        <v>2990</v>
      </c>
      <c r="E52" s="54">
        <f>SUM(N22:N26,H32:H37,H43:H46)</f>
        <v>18</v>
      </c>
      <c r="H52" s="56"/>
      <c r="I52" s="56"/>
      <c r="J52" s="492" t="s">
        <v>1893</v>
      </c>
      <c r="K52" s="492"/>
      <c r="L52" s="492"/>
      <c r="M52" s="492"/>
      <c r="N52" s="53" t="s">
        <v>16</v>
      </c>
      <c r="R52" s="492"/>
      <c r="S52" s="492"/>
      <c r="T52" s="492"/>
      <c r="U52" s="492"/>
      <c r="V52" s="53"/>
      <c r="AC52" s="67" t="s">
        <v>33</v>
      </c>
      <c r="AD52" s="54">
        <f>SUM(AL22:AL26,AF32:AF37,AF43:AF46)</f>
        <v>583</v>
      </c>
      <c r="AE52" s="54">
        <f>SUM(AG43:AG46,AG32:AG37,AL22:AL26)</f>
        <v>404</v>
      </c>
      <c r="AF52" s="54">
        <f>SUM(AH43:AH46,AH32:AH37,AM22:AM26)</f>
        <v>3653</v>
      </c>
      <c r="AG52" s="54">
        <f>SUM(AP22:AP26,AJ32:AJ37,AJ43:AJ46)</f>
        <v>27</v>
      </c>
      <c r="AJ52" s="56"/>
      <c r="AK52" s="56"/>
      <c r="AL52" s="493"/>
      <c r="AM52" s="492"/>
      <c r="AN52" s="492"/>
      <c r="AO52" s="492"/>
      <c r="AP52" s="53"/>
      <c r="AT52" s="493"/>
      <c r="AU52" s="492"/>
      <c r="AV52" s="492"/>
      <c r="AW52" s="492"/>
      <c r="AX52" s="53"/>
    </row>
    <row r="53" spans="1:50" x14ac:dyDescent="0.15">
      <c r="A53" s="67" t="s">
        <v>43</v>
      </c>
      <c r="B53" s="54">
        <f>SUM(C17)</f>
        <v>453</v>
      </c>
      <c r="C53" s="54">
        <f>SUM(D17)</f>
        <v>269</v>
      </c>
      <c r="D53" s="54">
        <f>SUM(F17)</f>
        <v>2990</v>
      </c>
      <c r="E53" s="54">
        <f>SUM(H17)</f>
        <v>17</v>
      </c>
      <c r="F53" s="52"/>
      <c r="J53" s="492" t="s">
        <v>2217</v>
      </c>
      <c r="K53" s="492"/>
      <c r="L53" s="492"/>
      <c r="M53" s="492"/>
      <c r="N53" s="53" t="s">
        <v>374</v>
      </c>
      <c r="R53" s="492"/>
      <c r="S53" s="492"/>
      <c r="T53" s="492"/>
      <c r="U53" s="492"/>
      <c r="V53" s="53"/>
      <c r="AC53" s="67" t="s">
        <v>43</v>
      </c>
      <c r="AD53" s="54">
        <f>SUM(AE17)</f>
        <v>583</v>
      </c>
      <c r="AE53" s="54">
        <f>SUM(AF17)</f>
        <v>378</v>
      </c>
      <c r="AF53" s="54">
        <f>SUM(AH17)</f>
        <v>4072</v>
      </c>
      <c r="AG53" s="54">
        <f>SUM(AJ17)</f>
        <v>27</v>
      </c>
      <c r="AH53" s="52"/>
      <c r="AL53" s="493"/>
      <c r="AM53" s="492"/>
      <c r="AN53" s="492"/>
      <c r="AO53" s="492"/>
      <c r="AP53" s="53"/>
      <c r="AT53" s="493"/>
      <c r="AU53" s="492"/>
      <c r="AV53" s="492"/>
      <c r="AW53" s="492"/>
      <c r="AX53" s="53"/>
    </row>
    <row r="54" spans="1:50" x14ac:dyDescent="0.15">
      <c r="A54" s="67" t="s">
        <v>65</v>
      </c>
      <c r="B54" s="53"/>
      <c r="F54" s="52"/>
      <c r="J54" s="492" t="s">
        <v>2214</v>
      </c>
      <c r="K54" s="492"/>
      <c r="L54" s="492"/>
      <c r="M54" s="492"/>
      <c r="N54" s="53" t="s">
        <v>373</v>
      </c>
      <c r="R54" s="492"/>
      <c r="S54" s="492"/>
      <c r="T54" s="492"/>
      <c r="U54" s="492"/>
      <c r="V54" s="53"/>
      <c r="AC54" s="67" t="s">
        <v>65</v>
      </c>
      <c r="AD54" s="53"/>
      <c r="AH54" s="52"/>
      <c r="AL54" s="493"/>
      <c r="AM54" s="492"/>
      <c r="AN54" s="492"/>
      <c r="AO54" s="492"/>
      <c r="AP54" s="53"/>
      <c r="AT54" s="493"/>
      <c r="AU54" s="492"/>
      <c r="AV54" s="492"/>
      <c r="AW54" s="492"/>
      <c r="AX54" s="53"/>
    </row>
    <row r="55" spans="1:50" x14ac:dyDescent="0.15">
      <c r="J55" s="492" t="s">
        <v>1292</v>
      </c>
      <c r="K55" s="492"/>
      <c r="L55" s="492"/>
      <c r="M55" s="492"/>
      <c r="N55" s="53" t="s">
        <v>374</v>
      </c>
      <c r="R55" s="493"/>
      <c r="S55" s="492"/>
      <c r="T55" s="492"/>
      <c r="U55" s="492"/>
      <c r="V55" s="53"/>
      <c r="AL55" s="493"/>
      <c r="AM55" s="492"/>
      <c r="AN55" s="492"/>
      <c r="AO55" s="492"/>
      <c r="AP55" s="53"/>
      <c r="AT55" s="493"/>
      <c r="AU55" s="492"/>
      <c r="AV55" s="492"/>
      <c r="AW55" s="492"/>
      <c r="AX55" s="53"/>
    </row>
    <row r="56" spans="1:50" x14ac:dyDescent="0.15">
      <c r="A56" s="59"/>
      <c r="B56" s="52" t="s">
        <v>1</v>
      </c>
      <c r="C56" s="52" t="s">
        <v>4</v>
      </c>
      <c r="D56" s="52" t="s">
        <v>6</v>
      </c>
      <c r="J56" s="492" t="s">
        <v>1165</v>
      </c>
      <c r="K56" s="492"/>
      <c r="L56" s="492"/>
      <c r="M56" s="492"/>
      <c r="N56" s="53" t="s">
        <v>373</v>
      </c>
      <c r="R56" s="493"/>
      <c r="S56" s="492"/>
      <c r="T56" s="492"/>
      <c r="U56" s="492"/>
      <c r="V56" s="53"/>
      <c r="AC56" s="59"/>
      <c r="AD56" s="52" t="s">
        <v>1</v>
      </c>
      <c r="AE56" s="52" t="s">
        <v>4</v>
      </c>
      <c r="AF56" s="52" t="s">
        <v>6</v>
      </c>
      <c r="AL56" s="493"/>
      <c r="AM56" s="492"/>
      <c r="AN56" s="492"/>
      <c r="AO56" s="492"/>
      <c r="AP56" s="53"/>
      <c r="AT56" s="493"/>
      <c r="AU56" s="492"/>
      <c r="AV56" s="492"/>
      <c r="AW56" s="492"/>
      <c r="AX56" s="53"/>
    </row>
    <row r="57" spans="1:50" x14ac:dyDescent="0.15">
      <c r="A57" s="67" t="s">
        <v>56</v>
      </c>
      <c r="B57" s="54">
        <f>SUM(M14:M16,C22:C26,K32:K37,K43:K46)</f>
        <v>506</v>
      </c>
      <c r="C57" s="54">
        <f>SUM(N14:N16,D22:D26,L32:L37,L43:L46)</f>
        <v>2661</v>
      </c>
      <c r="D57" s="54">
        <f>SUM(P14:P16,F22:F26,N32:N37,N43:N46)</f>
        <v>22</v>
      </c>
      <c r="J57" s="492" t="s">
        <v>1290</v>
      </c>
      <c r="K57" s="492"/>
      <c r="L57" s="492"/>
      <c r="M57" s="492"/>
      <c r="N57" s="53" t="s">
        <v>373</v>
      </c>
      <c r="R57" s="493"/>
      <c r="S57" s="492"/>
      <c r="T57" s="492"/>
      <c r="U57" s="492"/>
      <c r="V57" s="53"/>
      <c r="AC57" s="67" t="s">
        <v>56</v>
      </c>
      <c r="AD57" s="54">
        <f>SUM(AO14:AO16,AE22:AE26,AM32:AM37,AM43:AM46)</f>
        <v>421</v>
      </c>
      <c r="AE57" s="54">
        <f>SUM(AP14:AP16,AF22:AF26,AN32:AN37,AN43:AN46)</f>
        <v>2231</v>
      </c>
      <c r="AF57" s="54">
        <f>SUM(AR14:AR16,AH22:AH26,AP32:AP37,AP43:AP46)</f>
        <v>18</v>
      </c>
      <c r="AL57" s="493"/>
      <c r="AM57" s="492"/>
      <c r="AN57" s="492"/>
      <c r="AO57" s="492"/>
      <c r="AP57" s="53"/>
      <c r="AT57" s="493"/>
      <c r="AU57" s="492"/>
      <c r="AV57" s="492"/>
      <c r="AW57" s="492"/>
      <c r="AX57" s="53"/>
    </row>
    <row r="58" spans="1:50" x14ac:dyDescent="0.15">
      <c r="A58" s="67" t="s">
        <v>65</v>
      </c>
      <c r="B58" s="53"/>
      <c r="J58" s="492" t="s">
        <v>1289</v>
      </c>
      <c r="K58" s="492"/>
      <c r="L58" s="492"/>
      <c r="M58" s="492"/>
      <c r="N58" s="53" t="s">
        <v>374</v>
      </c>
      <c r="R58" s="493"/>
      <c r="S58" s="492"/>
      <c r="T58" s="492"/>
      <c r="U58" s="492"/>
      <c r="V58" s="53"/>
      <c r="AC58" s="67" t="s">
        <v>65</v>
      </c>
      <c r="AD58" s="53"/>
      <c r="AL58" s="493"/>
      <c r="AM58" s="492"/>
      <c r="AN58" s="492"/>
      <c r="AO58" s="492"/>
      <c r="AP58" s="53"/>
      <c r="AT58" s="493"/>
      <c r="AU58" s="492"/>
      <c r="AV58" s="492"/>
      <c r="AW58" s="492"/>
      <c r="AX58" s="53"/>
    </row>
    <row r="59" spans="1:50" x14ac:dyDescent="0.15">
      <c r="J59" s="492" t="s">
        <v>1237</v>
      </c>
      <c r="K59" s="492"/>
      <c r="L59" s="492"/>
      <c r="M59" s="492"/>
      <c r="N59" s="53" t="s">
        <v>373</v>
      </c>
      <c r="R59" s="493"/>
      <c r="S59" s="492"/>
      <c r="T59" s="492"/>
      <c r="U59" s="492"/>
      <c r="V59" s="53"/>
      <c r="AL59" s="493"/>
      <c r="AM59" s="492"/>
      <c r="AN59" s="492"/>
      <c r="AO59" s="492"/>
      <c r="AP59" s="53"/>
      <c r="AT59" s="493"/>
      <c r="AU59" s="492"/>
      <c r="AV59" s="492"/>
      <c r="AW59" s="492"/>
      <c r="AX59" s="53"/>
    </row>
    <row r="60" spans="1:50" x14ac:dyDescent="0.15">
      <c r="B60" s="52" t="s">
        <v>40</v>
      </c>
      <c r="C60" s="52" t="s">
        <v>41</v>
      </c>
      <c r="J60" s="50" t="s">
        <v>2502</v>
      </c>
      <c r="N60" s="50" t="s">
        <v>0</v>
      </c>
      <c r="AD60" s="52" t="s">
        <v>40</v>
      </c>
      <c r="AE60" s="52" t="s">
        <v>41</v>
      </c>
    </row>
    <row r="61" spans="1:50" x14ac:dyDescent="0.15">
      <c r="A61" s="67" t="s">
        <v>39</v>
      </c>
      <c r="B61" s="51">
        <f>B57/(B53+B57)</f>
        <v>0.52763295099061525</v>
      </c>
      <c r="C61" s="51">
        <f>B53/(B53+B57)</f>
        <v>0.47236704900938475</v>
      </c>
      <c r="J61" s="50" t="s">
        <v>2505</v>
      </c>
      <c r="N61" s="50" t="s">
        <v>16</v>
      </c>
      <c r="AC61" s="67" t="s">
        <v>39</v>
      </c>
      <c r="AD61" s="51">
        <f>AD57/(AD53+AD57)</f>
        <v>0.41932270916334663</v>
      </c>
      <c r="AE61" s="51">
        <f>AD53/(AD53+AD57)</f>
        <v>0.58067729083665343</v>
      </c>
      <c r="AL61" s="50" t="s">
        <v>61</v>
      </c>
    </row>
    <row r="62" spans="1:50" x14ac:dyDescent="0.15">
      <c r="A62" s="67" t="s">
        <v>64</v>
      </c>
      <c r="B62" s="53"/>
      <c r="C62" s="53"/>
      <c r="J62" s="50" t="s">
        <v>2506</v>
      </c>
      <c r="N62" s="50" t="s">
        <v>16</v>
      </c>
      <c r="AC62" s="67" t="s">
        <v>64</v>
      </c>
      <c r="AD62" s="53"/>
      <c r="AE62" s="53"/>
    </row>
    <row r="63" spans="1:50" x14ac:dyDescent="0.15">
      <c r="J63" s="50" t="s">
        <v>2507</v>
      </c>
      <c r="N63" s="50" t="s">
        <v>16</v>
      </c>
    </row>
    <row r="64" spans="1:50" x14ac:dyDescent="0.15">
      <c r="J64" s="50" t="s">
        <v>2508</v>
      </c>
      <c r="N64" s="50" t="s">
        <v>16</v>
      </c>
    </row>
    <row r="65" spans="1:23" x14ac:dyDescent="0.15">
      <c r="J65" s="50" t="s">
        <v>2512</v>
      </c>
      <c r="N65" s="50" t="s">
        <v>373</v>
      </c>
    </row>
    <row r="66" spans="1:23" x14ac:dyDescent="0.15">
      <c r="J66" s="50" t="s">
        <v>2513</v>
      </c>
      <c r="N66" s="50" t="s">
        <v>373</v>
      </c>
    </row>
    <row r="67" spans="1:23" x14ac:dyDescent="0.15">
      <c r="J67" s="50" t="s">
        <v>2514</v>
      </c>
      <c r="N67" s="50" t="s">
        <v>373</v>
      </c>
    </row>
    <row r="68" spans="1:23" x14ac:dyDescent="0.15">
      <c r="J68" s="50" t="s">
        <v>2515</v>
      </c>
      <c r="N68" s="50" t="s">
        <v>374</v>
      </c>
    </row>
    <row r="69" spans="1:23" x14ac:dyDescent="0.15">
      <c r="J69" s="50" t="s">
        <v>61</v>
      </c>
    </row>
    <row r="73" spans="1:23" x14ac:dyDescent="0.15">
      <c r="A73" s="489" t="s">
        <v>55</v>
      </c>
      <c r="B73" s="489"/>
      <c r="C73" s="489"/>
      <c r="D73" s="489"/>
      <c r="E73" s="489"/>
      <c r="F73" s="489"/>
      <c r="G73" s="489"/>
      <c r="H73" s="489"/>
      <c r="I73" s="489"/>
      <c r="J73" s="489"/>
      <c r="K73" s="489"/>
      <c r="L73" s="489"/>
      <c r="M73" s="489"/>
      <c r="N73" s="489"/>
      <c r="O73" s="489"/>
      <c r="P73" s="489"/>
      <c r="Q73" s="489"/>
      <c r="R73" s="489"/>
      <c r="S73" s="489"/>
      <c r="T73" s="489"/>
      <c r="U73" s="489"/>
      <c r="V73" s="489"/>
      <c r="W73" s="489"/>
    </row>
    <row r="74" spans="1:23" x14ac:dyDescent="0.15">
      <c r="A74" s="99"/>
      <c r="B74" s="99"/>
      <c r="C74" s="99"/>
      <c r="D74" s="99"/>
      <c r="E74" s="99"/>
      <c r="F74" s="99"/>
      <c r="G74" s="99"/>
      <c r="H74" s="99"/>
      <c r="I74" s="99"/>
      <c r="J74" s="99"/>
      <c r="K74" s="99"/>
      <c r="L74" s="99"/>
      <c r="M74" s="99"/>
      <c r="N74" s="99"/>
      <c r="O74" s="99"/>
      <c r="P74" s="99"/>
      <c r="Q74" s="99"/>
      <c r="R74" s="99"/>
      <c r="S74" s="99"/>
      <c r="T74" s="99"/>
      <c r="U74" s="99"/>
      <c r="V74" s="99"/>
      <c r="W74" s="99"/>
    </row>
    <row r="75" spans="1:23" x14ac:dyDescent="0.15">
      <c r="H75" s="490" t="s">
        <v>36</v>
      </c>
      <c r="I75" s="490"/>
      <c r="J75" s="490"/>
      <c r="M75" s="490" t="s">
        <v>37</v>
      </c>
      <c r="N75" s="490"/>
      <c r="O75" s="490"/>
      <c r="S75" s="59" t="s">
        <v>94</v>
      </c>
    </row>
    <row r="76" spans="1:23" x14ac:dyDescent="0.15">
      <c r="H76" s="490" t="s">
        <v>38</v>
      </c>
      <c r="I76" s="490"/>
      <c r="J76" s="490"/>
      <c r="M76" s="250" t="s">
        <v>75</v>
      </c>
      <c r="S76" s="251" t="s">
        <v>40</v>
      </c>
      <c r="T76" s="251" t="s">
        <v>41</v>
      </c>
    </row>
    <row r="77" spans="1:23" x14ac:dyDescent="0.15">
      <c r="H77" s="490"/>
      <c r="I77" s="490"/>
      <c r="J77" s="490"/>
      <c r="S77" s="51" t="e">
        <f>(M87+C97+K108+K117)/(M87+C97+K108+C87)</f>
        <v>#DIV/0!</v>
      </c>
      <c r="T77" s="51" t="e">
        <f>C87/(C87+M87+C97+K108+K117)</f>
        <v>#DIV/0!</v>
      </c>
    </row>
    <row r="80" spans="1:23" x14ac:dyDescent="0.15">
      <c r="A80" s="489" t="s">
        <v>38</v>
      </c>
      <c r="B80" s="489"/>
      <c r="C80" s="489"/>
      <c r="D80" s="489"/>
      <c r="E80" s="489"/>
      <c r="F80" s="489"/>
      <c r="G80" s="489"/>
      <c r="H80" s="489"/>
      <c r="I80" s="489"/>
      <c r="J80" s="489"/>
      <c r="K80" s="489"/>
      <c r="L80" s="489"/>
      <c r="M80" s="489"/>
      <c r="N80" s="489"/>
      <c r="O80" s="489"/>
      <c r="P80" s="489"/>
      <c r="Q80" s="489"/>
      <c r="R80" s="489"/>
      <c r="S80" s="489"/>
      <c r="T80" s="489"/>
      <c r="U80" s="489"/>
      <c r="V80" s="489"/>
      <c r="W80" s="489"/>
    </row>
    <row r="82" spans="1:27" x14ac:dyDescent="0.15">
      <c r="C82" s="489" t="s">
        <v>48</v>
      </c>
      <c r="D82" s="489"/>
      <c r="E82" s="489"/>
      <c r="F82" s="489"/>
      <c r="G82" s="489"/>
      <c r="H82" s="489"/>
      <c r="I82" s="489"/>
      <c r="L82" s="489" t="s">
        <v>49</v>
      </c>
      <c r="M82" s="495"/>
      <c r="N82" s="495"/>
      <c r="O82" s="495"/>
      <c r="P82" s="495"/>
      <c r="R82" s="489" t="s">
        <v>50</v>
      </c>
      <c r="S82" s="489"/>
      <c r="T82" s="489"/>
      <c r="V82" s="489" t="s">
        <v>51</v>
      </c>
      <c r="W82" s="489"/>
    </row>
    <row r="83" spans="1:27" x14ac:dyDescent="0.15">
      <c r="A83" s="52" t="s">
        <v>0</v>
      </c>
      <c r="B83" s="52" t="s">
        <v>66</v>
      </c>
      <c r="C83" s="52" t="s">
        <v>1</v>
      </c>
      <c r="D83" s="52" t="s">
        <v>2</v>
      </c>
      <c r="E83" s="52" t="s">
        <v>3</v>
      </c>
      <c r="F83" s="52" t="s">
        <v>4</v>
      </c>
      <c r="G83" s="52" t="s">
        <v>5</v>
      </c>
      <c r="H83" s="52" t="s">
        <v>6</v>
      </c>
      <c r="I83" s="52" t="s">
        <v>7</v>
      </c>
      <c r="J83" s="52" t="s">
        <v>8</v>
      </c>
      <c r="K83" s="52" t="s">
        <v>9</v>
      </c>
      <c r="M83" s="52" t="s">
        <v>10</v>
      </c>
      <c r="N83" s="52" t="s">
        <v>11</v>
      </c>
      <c r="O83" s="52" t="s">
        <v>12</v>
      </c>
      <c r="P83" s="52" t="s">
        <v>6</v>
      </c>
      <c r="Q83" s="52" t="s">
        <v>13</v>
      </c>
      <c r="R83" s="52"/>
      <c r="S83" s="52" t="s">
        <v>47</v>
      </c>
      <c r="T83" s="52" t="s">
        <v>45</v>
      </c>
      <c r="U83" s="52" t="s">
        <v>46</v>
      </c>
      <c r="V83" s="52"/>
      <c r="W83" s="52" t="s">
        <v>14</v>
      </c>
      <c r="X83" s="52" t="s">
        <v>63</v>
      </c>
      <c r="Y83" s="52"/>
      <c r="Z83" s="52"/>
    </row>
    <row r="84" spans="1:27" x14ac:dyDescent="0.15">
      <c r="A84" s="53" t="s">
        <v>819</v>
      </c>
      <c r="B84" s="54"/>
      <c r="C84" s="54"/>
      <c r="D84" s="54"/>
      <c r="E84" s="51" t="e">
        <f>D84/C84</f>
        <v>#DIV/0!</v>
      </c>
      <c r="F84" s="54"/>
      <c r="G84" s="55" t="e">
        <f>F84/C84</f>
        <v>#DIV/0!</v>
      </c>
      <c r="H84" s="54"/>
      <c r="I84" s="51" t="e">
        <f>H84/C84</f>
        <v>#DIV/0!</v>
      </c>
      <c r="J84" s="54"/>
      <c r="K84" s="51" t="e">
        <f>J84/C84</f>
        <v>#DIV/0!</v>
      </c>
      <c r="M84" s="54"/>
      <c r="N84" s="54"/>
      <c r="O84" s="54" t="e">
        <f>N84/M84</f>
        <v>#DIV/0!</v>
      </c>
      <c r="P84" s="54"/>
      <c r="Q84" s="51" t="e">
        <f>P84/M84</f>
        <v>#DIV/0!</v>
      </c>
      <c r="R84" s="56"/>
      <c r="S84" s="51">
        <f>(C84+M84)/($C$17+$M$17)</f>
        <v>0</v>
      </c>
      <c r="T84" s="51">
        <f>C84/($C$17)</f>
        <v>0</v>
      </c>
      <c r="U84" s="51">
        <f>M84/($M$17)</f>
        <v>0</v>
      </c>
      <c r="V84" s="57"/>
      <c r="W84" s="54">
        <f>(F84*0.05)+(H84*4)+(J84*-1)+(N84*0.1)+(P84*6)</f>
        <v>0</v>
      </c>
      <c r="X84" s="58">
        <f>((F84*0.05)+(H84*4)+(J84*-1)+(N84*0.1)+(P84*6))*0.4</f>
        <v>0</v>
      </c>
      <c r="Y84" s="56"/>
      <c r="Z84" s="56"/>
    </row>
    <row r="85" spans="1:27" x14ac:dyDescent="0.15">
      <c r="A85" s="53" t="s">
        <v>820</v>
      </c>
      <c r="B85" s="54"/>
      <c r="C85" s="54"/>
      <c r="D85" s="54"/>
      <c r="E85" s="51" t="e">
        <f>D85/C85</f>
        <v>#DIV/0!</v>
      </c>
      <c r="F85" s="54"/>
      <c r="G85" s="55" t="e">
        <f>F85/C85</f>
        <v>#DIV/0!</v>
      </c>
      <c r="H85" s="54"/>
      <c r="I85" s="51" t="e">
        <f>H85/C85</f>
        <v>#DIV/0!</v>
      </c>
      <c r="J85" s="54"/>
      <c r="K85" s="51" t="e">
        <f t="shared" ref="K85:K86" si="67">J85/C85</f>
        <v>#DIV/0!</v>
      </c>
      <c r="M85" s="54"/>
      <c r="N85" s="54"/>
      <c r="O85" s="54" t="e">
        <f>N85/M85</f>
        <v>#DIV/0!</v>
      </c>
      <c r="P85" s="54"/>
      <c r="Q85" s="51" t="e">
        <f t="shared" ref="Q85:Q86" si="68">P85/M85</f>
        <v>#DIV/0!</v>
      </c>
      <c r="R85" s="56"/>
      <c r="S85" s="51">
        <f t="shared" ref="S85:S86" si="69">(C85+M85)/($C$17+$M$17)</f>
        <v>0</v>
      </c>
      <c r="T85" s="51">
        <f t="shared" ref="T85:T86" si="70">C85/($C$17)</f>
        <v>0</v>
      </c>
      <c r="U85" s="51">
        <f t="shared" ref="U85:U86" si="71">M85/($M$17)</f>
        <v>0</v>
      </c>
      <c r="V85" s="57"/>
      <c r="W85" s="54">
        <f t="shared" ref="W85:W86" si="72">(F85*0.05)+(H85*4)+(J85*-1)+(N85*0.1)+(P85*6)</f>
        <v>0</v>
      </c>
      <c r="X85" s="58">
        <f t="shared" ref="X85:X86" si="73">((F85*0.05)+(H85*4)+(J85*-1)+(N85*0.1)+(P85*6))*0.4</f>
        <v>0</v>
      </c>
      <c r="Y85" s="56"/>
      <c r="Z85" s="56"/>
    </row>
    <row r="86" spans="1:27" x14ac:dyDescent="0.15">
      <c r="A86" s="53" t="s">
        <v>821</v>
      </c>
      <c r="B86" s="54"/>
      <c r="C86" s="54"/>
      <c r="D86" s="54"/>
      <c r="E86" s="51" t="e">
        <f>D86/C86</f>
        <v>#DIV/0!</v>
      </c>
      <c r="F86" s="54"/>
      <c r="G86" s="55" t="e">
        <f>F86/C86</f>
        <v>#DIV/0!</v>
      </c>
      <c r="H86" s="54"/>
      <c r="I86" s="51" t="e">
        <f>H86/C86</f>
        <v>#DIV/0!</v>
      </c>
      <c r="J86" s="54"/>
      <c r="K86" s="51" t="e">
        <f t="shared" si="67"/>
        <v>#DIV/0!</v>
      </c>
      <c r="M86" s="54"/>
      <c r="N86" s="54"/>
      <c r="O86" s="54" t="e">
        <f>N86/M86</f>
        <v>#DIV/0!</v>
      </c>
      <c r="P86" s="54"/>
      <c r="Q86" s="51" t="e">
        <f t="shared" si="68"/>
        <v>#DIV/0!</v>
      </c>
      <c r="R86" s="56"/>
      <c r="S86" s="51">
        <f t="shared" si="69"/>
        <v>0</v>
      </c>
      <c r="T86" s="51">
        <f t="shared" si="70"/>
        <v>0</v>
      </c>
      <c r="U86" s="51">
        <f t="shared" si="71"/>
        <v>0</v>
      </c>
      <c r="V86" s="57"/>
      <c r="W86" s="54">
        <f t="shared" si="72"/>
        <v>0</v>
      </c>
      <c r="X86" s="58">
        <f t="shared" si="73"/>
        <v>0</v>
      </c>
      <c r="Y86" s="56"/>
      <c r="Z86" s="56"/>
    </row>
    <row r="87" spans="1:27" x14ac:dyDescent="0.15">
      <c r="A87" s="52" t="s">
        <v>44</v>
      </c>
      <c r="B87" s="52"/>
      <c r="C87" s="52">
        <f>SUM(C84:C86)</f>
        <v>0</v>
      </c>
      <c r="D87" s="52">
        <f>SUM(D84:D86)</f>
        <v>0</v>
      </c>
      <c r="E87" s="52"/>
      <c r="F87" s="52">
        <f t="shared" ref="F87" si="74">SUM(F84:F86)</f>
        <v>0</v>
      </c>
      <c r="G87" s="52"/>
      <c r="H87" s="52">
        <f t="shared" ref="H87" si="75">SUM(H84:H86)</f>
        <v>0</v>
      </c>
      <c r="I87" s="52"/>
      <c r="J87" s="52">
        <f t="shared" ref="J87" si="76">SUM(J84:J86)</f>
        <v>0</v>
      </c>
      <c r="K87" s="52"/>
      <c r="L87" s="59"/>
      <c r="M87" s="52">
        <f>SUM(M84:M86)</f>
        <v>0</v>
      </c>
      <c r="N87" s="52">
        <f>SUM(N84:N86)</f>
        <v>0</v>
      </c>
      <c r="O87" s="52"/>
      <c r="P87" s="52">
        <f>SUM(P84:P86)</f>
        <v>0</v>
      </c>
      <c r="Q87" s="52"/>
      <c r="R87" s="52"/>
      <c r="S87" s="60">
        <f>S84+S85+S86</f>
        <v>0</v>
      </c>
      <c r="T87" s="61" t="e">
        <f>C87/(C87+M87)</f>
        <v>#DIV/0!</v>
      </c>
      <c r="U87" s="61" t="e">
        <f>M87/(M87+C87)</f>
        <v>#DIV/0!</v>
      </c>
      <c r="V87" s="57"/>
      <c r="W87" s="56"/>
      <c r="X87" s="56"/>
      <c r="Y87" s="56"/>
      <c r="Z87" s="56"/>
    </row>
    <row r="88" spans="1:27" x14ac:dyDescent="0.15">
      <c r="B88" s="56"/>
      <c r="C88" s="56"/>
      <c r="D88" s="62"/>
      <c r="E88" s="56"/>
      <c r="F88" s="63"/>
      <c r="G88" s="56"/>
      <c r="H88" s="64"/>
      <c r="I88" s="56"/>
      <c r="J88" s="64"/>
      <c r="K88" s="56"/>
      <c r="L88" s="56"/>
      <c r="M88" s="56"/>
      <c r="N88" s="56"/>
      <c r="O88" s="56"/>
      <c r="P88" s="56"/>
      <c r="Q88" s="56"/>
      <c r="R88" s="56"/>
    </row>
    <row r="89" spans="1:27" x14ac:dyDescent="0.15">
      <c r="B89" s="56"/>
      <c r="C89" s="56"/>
      <c r="D89" s="62"/>
      <c r="E89" s="56"/>
      <c r="F89" s="63"/>
      <c r="G89" s="56"/>
      <c r="H89" s="64"/>
      <c r="I89" s="56"/>
      <c r="J89" s="64"/>
      <c r="K89" s="56"/>
      <c r="L89" s="56"/>
      <c r="M89" s="56"/>
      <c r="N89" s="56"/>
      <c r="O89" s="56"/>
      <c r="P89" s="56"/>
      <c r="Q89" s="56"/>
      <c r="R89" s="56"/>
    </row>
    <row r="90" spans="1:27" x14ac:dyDescent="0.15">
      <c r="A90" s="489" t="s">
        <v>49</v>
      </c>
      <c r="B90" s="489"/>
      <c r="C90" s="489"/>
      <c r="D90" s="489"/>
      <c r="E90" s="489"/>
      <c r="F90" s="489"/>
      <c r="G90" s="489"/>
      <c r="H90" s="489" t="s">
        <v>52</v>
      </c>
      <c r="I90" s="495"/>
      <c r="J90" s="495"/>
      <c r="K90" s="495"/>
      <c r="L90" s="495"/>
      <c r="M90" s="495"/>
      <c r="N90" s="56"/>
      <c r="O90" s="56"/>
      <c r="R90" s="489" t="s">
        <v>50</v>
      </c>
      <c r="S90" s="489"/>
      <c r="T90" s="489"/>
      <c r="V90" s="489" t="s">
        <v>51</v>
      </c>
      <c r="W90" s="489"/>
      <c r="X90" s="99"/>
      <c r="Y90" s="99"/>
      <c r="Z90" s="99"/>
      <c r="AA90" s="99"/>
    </row>
    <row r="91" spans="1:27" x14ac:dyDescent="0.15">
      <c r="A91" s="52" t="s">
        <v>16</v>
      </c>
      <c r="B91" s="52" t="s">
        <v>66</v>
      </c>
      <c r="C91" s="52" t="s">
        <v>1</v>
      </c>
      <c r="D91" s="52" t="s">
        <v>4</v>
      </c>
      <c r="E91" s="52" t="s">
        <v>5</v>
      </c>
      <c r="F91" s="52" t="s">
        <v>6</v>
      </c>
      <c r="G91" s="52" t="s">
        <v>7</v>
      </c>
      <c r="I91" s="52" t="s">
        <v>34</v>
      </c>
      <c r="J91" s="52" t="s">
        <v>17</v>
      </c>
      <c r="K91" s="52" t="s">
        <v>18</v>
      </c>
      <c r="L91" s="52" t="s">
        <v>19</v>
      </c>
      <c r="M91" s="52" t="s">
        <v>20</v>
      </c>
      <c r="N91" s="52" t="s">
        <v>6</v>
      </c>
      <c r="O91" s="52" t="s">
        <v>53</v>
      </c>
      <c r="R91" s="52" t="s">
        <v>16</v>
      </c>
      <c r="S91" s="52" t="s">
        <v>47</v>
      </c>
      <c r="T91" s="52" t="s">
        <v>45</v>
      </c>
      <c r="U91" s="52" t="s">
        <v>46</v>
      </c>
      <c r="W91" s="52" t="s">
        <v>14</v>
      </c>
      <c r="X91" s="52" t="s">
        <v>21</v>
      </c>
      <c r="Y91" s="52"/>
      <c r="Z91" s="52"/>
      <c r="AA91" s="52"/>
    </row>
    <row r="92" spans="1:27" x14ac:dyDescent="0.15">
      <c r="A92" s="53" t="s">
        <v>822</v>
      </c>
      <c r="B92" s="252"/>
      <c r="C92" s="54"/>
      <c r="D92" s="54"/>
      <c r="E92" s="54" t="e">
        <f>D92/C92</f>
        <v>#DIV/0!</v>
      </c>
      <c r="F92" s="54"/>
      <c r="G92" s="51" t="e">
        <f>F92/C92</f>
        <v>#DIV/0!</v>
      </c>
      <c r="I92" s="51" t="e">
        <f>K92/J92</f>
        <v>#DIV/0!</v>
      </c>
      <c r="J92" s="54"/>
      <c r="K92" s="54"/>
      <c r="L92" s="54"/>
      <c r="M92" s="54" t="e">
        <f>L92/K92</f>
        <v>#DIV/0!</v>
      </c>
      <c r="N92" s="54">
        <v>0</v>
      </c>
      <c r="O92" s="51" t="e">
        <f>N92/K92</f>
        <v>#DIV/0!</v>
      </c>
      <c r="R92" s="53" t="s">
        <v>190</v>
      </c>
      <c r="S92" s="51">
        <f>(C92+J92)/($C$27+$J$27+$M$17+$D$17+$K$38+$K$47)</f>
        <v>0</v>
      </c>
      <c r="T92" s="51">
        <f>J92/($J$27+$E$38+$E$47)</f>
        <v>0</v>
      </c>
      <c r="U92" s="51">
        <f>C92/($C$27+$M$17+$K$38+$K$47)</f>
        <v>0</v>
      </c>
      <c r="W92" s="54">
        <f>(D92*0.1)+(F92*6)+(L92*0.1)+(N92*6)</f>
        <v>0</v>
      </c>
      <c r="X92" s="54">
        <f>(D92*0.1)+(F92*6)+(K92*1)+(L92*0.1)+(N92*6)</f>
        <v>0</v>
      </c>
      <c r="Y92" s="56"/>
      <c r="Z92" s="56"/>
      <c r="AA92" s="56"/>
    </row>
    <row r="93" spans="1:27" x14ac:dyDescent="0.15">
      <c r="A93" s="53" t="s">
        <v>823</v>
      </c>
      <c r="B93" s="252"/>
      <c r="C93" s="54"/>
      <c r="D93" s="54"/>
      <c r="E93" s="54" t="e">
        <f>D93/C93</f>
        <v>#DIV/0!</v>
      </c>
      <c r="F93" s="54"/>
      <c r="G93" s="51" t="e">
        <f>F93/C93</f>
        <v>#DIV/0!</v>
      </c>
      <c r="I93" s="51" t="e">
        <f t="shared" ref="I93:I96" si="77">K93/J93</f>
        <v>#DIV/0!</v>
      </c>
      <c r="J93" s="54"/>
      <c r="K93" s="54"/>
      <c r="L93" s="54"/>
      <c r="M93" s="54" t="e">
        <f>L93/K93</f>
        <v>#DIV/0!</v>
      </c>
      <c r="N93" s="54">
        <v>0</v>
      </c>
      <c r="O93" s="51" t="e">
        <f t="shared" ref="O93:O96" si="78">N93/K93</f>
        <v>#DIV/0!</v>
      </c>
      <c r="R93" s="53" t="s">
        <v>480</v>
      </c>
      <c r="S93" s="51">
        <f t="shared" ref="S93:S96" si="79">(C93+J93)/($C$27+$J$27+$M$17+$D$17+$K$38+$K$47)</f>
        <v>0</v>
      </c>
      <c r="T93" s="51">
        <f t="shared" ref="T93:T96" si="80">J93/($J$27+$E$38+$E$47)</f>
        <v>0</v>
      </c>
      <c r="U93" s="51">
        <f t="shared" ref="U93:U96" si="81">C93/($C$27+$M$17+$K$38+$K$47)</f>
        <v>0</v>
      </c>
      <c r="W93" s="54">
        <f t="shared" ref="W93:W96" si="82">(D93*0.1)+(F93*6)+(L93*0.1)+(N93*6)</f>
        <v>0</v>
      </c>
      <c r="X93" s="54">
        <f t="shared" ref="X93:X96" si="83">(D93*0.1)+(F93*6)+(K93*1)+(L93*0.1)+(N93*6)</f>
        <v>0</v>
      </c>
      <c r="Y93" s="56"/>
      <c r="Z93" s="56"/>
      <c r="AA93" s="56"/>
    </row>
    <row r="94" spans="1:27" x14ac:dyDescent="0.15">
      <c r="A94" s="53" t="s">
        <v>1460</v>
      </c>
      <c r="B94" s="252"/>
      <c r="C94" s="54"/>
      <c r="D94" s="54"/>
      <c r="E94" s="54" t="e">
        <f>D94/C94</f>
        <v>#DIV/0!</v>
      </c>
      <c r="F94" s="54"/>
      <c r="G94" s="51" t="e">
        <f>F94/C94</f>
        <v>#DIV/0!</v>
      </c>
      <c r="I94" s="51" t="e">
        <f t="shared" si="77"/>
        <v>#DIV/0!</v>
      </c>
      <c r="J94" s="54"/>
      <c r="K94" s="54"/>
      <c r="L94" s="54"/>
      <c r="M94" s="54" t="e">
        <f>L94/K94</f>
        <v>#DIV/0!</v>
      </c>
      <c r="N94" s="54">
        <v>0</v>
      </c>
      <c r="O94" s="51" t="e">
        <f t="shared" si="78"/>
        <v>#DIV/0!</v>
      </c>
      <c r="R94" s="53" t="s">
        <v>1475</v>
      </c>
      <c r="S94" s="51">
        <f t="shared" si="79"/>
        <v>0</v>
      </c>
      <c r="T94" s="51">
        <f t="shared" si="80"/>
        <v>0</v>
      </c>
      <c r="U94" s="51">
        <f t="shared" si="81"/>
        <v>0</v>
      </c>
      <c r="W94" s="54">
        <f t="shared" si="82"/>
        <v>0</v>
      </c>
      <c r="X94" s="54">
        <f t="shared" si="83"/>
        <v>0</v>
      </c>
      <c r="Y94" s="56"/>
      <c r="Z94" s="56"/>
      <c r="AA94" s="56"/>
    </row>
    <row r="95" spans="1:27" x14ac:dyDescent="0.15">
      <c r="A95" s="53" t="s">
        <v>1461</v>
      </c>
      <c r="B95" s="252"/>
      <c r="C95" s="54"/>
      <c r="D95" s="54"/>
      <c r="E95" s="54" t="e">
        <f>D95/C95</f>
        <v>#DIV/0!</v>
      </c>
      <c r="F95" s="54"/>
      <c r="G95" s="51" t="e">
        <f>F95/C95</f>
        <v>#DIV/0!</v>
      </c>
      <c r="I95" s="51" t="e">
        <f t="shared" si="77"/>
        <v>#DIV/0!</v>
      </c>
      <c r="J95" s="54"/>
      <c r="K95" s="54"/>
      <c r="L95" s="54"/>
      <c r="M95" s="54"/>
      <c r="N95" s="54">
        <v>0</v>
      </c>
      <c r="O95" s="51" t="e">
        <f t="shared" si="78"/>
        <v>#DIV/0!</v>
      </c>
      <c r="R95" s="53" t="s">
        <v>1476</v>
      </c>
      <c r="S95" s="51">
        <f t="shared" si="79"/>
        <v>0</v>
      </c>
      <c r="T95" s="51">
        <f t="shared" si="80"/>
        <v>0</v>
      </c>
      <c r="U95" s="51">
        <f t="shared" si="81"/>
        <v>0</v>
      </c>
      <c r="W95" s="54">
        <f t="shared" si="82"/>
        <v>0</v>
      </c>
      <c r="X95" s="54">
        <f t="shared" si="83"/>
        <v>0</v>
      </c>
      <c r="Y95" s="56"/>
      <c r="Z95" s="56"/>
      <c r="AA95" s="56"/>
    </row>
    <row r="96" spans="1:27" x14ac:dyDescent="0.15">
      <c r="A96" s="53"/>
      <c r="B96" s="252"/>
      <c r="C96" s="54"/>
      <c r="D96" s="54"/>
      <c r="E96" s="54" t="e">
        <f>D96/C96</f>
        <v>#DIV/0!</v>
      </c>
      <c r="F96" s="54"/>
      <c r="G96" s="51" t="e">
        <f>F96/C96</f>
        <v>#DIV/0!</v>
      </c>
      <c r="I96" s="51" t="e">
        <f t="shared" si="77"/>
        <v>#DIV/0!</v>
      </c>
      <c r="J96" s="54"/>
      <c r="K96" s="54"/>
      <c r="L96" s="54"/>
      <c r="M96" s="54" t="e">
        <f>L96/K96</f>
        <v>#DIV/0!</v>
      </c>
      <c r="N96" s="54">
        <v>0</v>
      </c>
      <c r="O96" s="51" t="e">
        <f t="shared" si="78"/>
        <v>#DIV/0!</v>
      </c>
      <c r="R96" s="53"/>
      <c r="S96" s="51">
        <f t="shared" si="79"/>
        <v>0</v>
      </c>
      <c r="T96" s="51">
        <f t="shared" si="80"/>
        <v>0</v>
      </c>
      <c r="U96" s="51">
        <f t="shared" si="81"/>
        <v>0</v>
      </c>
      <c r="W96" s="54">
        <f t="shared" si="82"/>
        <v>0</v>
      </c>
      <c r="X96" s="54">
        <f t="shared" si="83"/>
        <v>0</v>
      </c>
      <c r="Y96" s="56"/>
      <c r="Z96" s="56"/>
      <c r="AA96" s="56"/>
    </row>
    <row r="97" spans="1:26" x14ac:dyDescent="0.15">
      <c r="A97" s="52" t="s">
        <v>44</v>
      </c>
      <c r="B97" s="52"/>
      <c r="C97" s="52">
        <f>SUM(C92:C96)</f>
        <v>0</v>
      </c>
      <c r="D97" s="52">
        <f t="shared" ref="D97" si="84">SUM(D92:D96)</f>
        <v>0</v>
      </c>
      <c r="E97" s="52"/>
      <c r="F97" s="52">
        <f t="shared" ref="F97" si="85">SUM(F92:F96)</f>
        <v>0</v>
      </c>
      <c r="G97" s="52"/>
      <c r="H97" s="52"/>
      <c r="I97" s="52"/>
      <c r="J97" s="52">
        <f>SUM(J92:J96)</f>
        <v>0</v>
      </c>
      <c r="K97" s="52">
        <f t="shared" ref="K97:L97" si="86">SUM(K92:K96)</f>
        <v>0</v>
      </c>
      <c r="L97" s="52">
        <f t="shared" si="86"/>
        <v>0</v>
      </c>
      <c r="M97" s="52"/>
      <c r="N97" s="52">
        <f t="shared" ref="N97" si="87">SUM(N92:N96)</f>
        <v>0</v>
      </c>
      <c r="O97" s="52"/>
    </row>
    <row r="98" spans="1:26" x14ac:dyDescent="0.15">
      <c r="A98" s="52"/>
      <c r="B98" s="56"/>
      <c r="C98" s="56"/>
      <c r="D98" s="56"/>
      <c r="E98" s="56"/>
      <c r="F98" s="56"/>
      <c r="G98" s="56"/>
      <c r="H98" s="52"/>
      <c r="I98" s="56"/>
      <c r="J98" s="56"/>
      <c r="K98" s="56"/>
      <c r="L98" s="56"/>
      <c r="M98" s="56"/>
      <c r="N98" s="56"/>
    </row>
    <row r="99" spans="1:26" x14ac:dyDescent="0.15">
      <c r="B99" s="56"/>
      <c r="C99" s="56"/>
      <c r="D99" s="56"/>
      <c r="E99" s="56"/>
      <c r="F99" s="56"/>
      <c r="G99" s="56"/>
      <c r="H99" s="56"/>
      <c r="I99" s="56"/>
      <c r="J99" s="56"/>
      <c r="K99" s="56"/>
      <c r="L99" s="56"/>
      <c r="M99" s="56"/>
    </row>
    <row r="100" spans="1:26" x14ac:dyDescent="0.15">
      <c r="A100" s="489" t="s">
        <v>52</v>
      </c>
      <c r="B100" s="489"/>
      <c r="C100" s="489"/>
      <c r="D100" s="489"/>
      <c r="E100" s="489"/>
      <c r="F100" s="489"/>
      <c r="G100" s="489"/>
      <c r="H100" s="56"/>
      <c r="I100" s="56"/>
      <c r="J100" s="489" t="s">
        <v>49</v>
      </c>
      <c r="K100" s="489"/>
      <c r="L100" s="489"/>
      <c r="M100" s="489"/>
      <c r="N100" s="489"/>
      <c r="R100" s="489" t="s">
        <v>50</v>
      </c>
      <c r="S100" s="489"/>
      <c r="T100" s="489"/>
      <c r="V100" s="489" t="s">
        <v>51</v>
      </c>
      <c r="W100" s="491"/>
    </row>
    <row r="101" spans="1:26" x14ac:dyDescent="0.15">
      <c r="A101" s="52" t="s">
        <v>25</v>
      </c>
      <c r="B101" s="52" t="s">
        <v>66</v>
      </c>
      <c r="C101" s="52" t="s">
        <v>34</v>
      </c>
      <c r="D101" s="52" t="s">
        <v>17</v>
      </c>
      <c r="E101" s="52" t="s">
        <v>18</v>
      </c>
      <c r="F101" s="52" t="s">
        <v>19</v>
      </c>
      <c r="G101" s="52" t="s">
        <v>20</v>
      </c>
      <c r="H101" s="52" t="s">
        <v>6</v>
      </c>
      <c r="I101" s="52" t="s">
        <v>53</v>
      </c>
      <c r="K101" s="52" t="s">
        <v>10</v>
      </c>
      <c r="L101" s="52" t="s">
        <v>11</v>
      </c>
      <c r="M101" s="52" t="s">
        <v>12</v>
      </c>
      <c r="N101" s="52" t="s">
        <v>26</v>
      </c>
      <c r="O101" s="52" t="s">
        <v>7</v>
      </c>
      <c r="R101" s="52" t="s">
        <v>25</v>
      </c>
      <c r="S101" s="52" t="s">
        <v>47</v>
      </c>
      <c r="T101" s="52" t="s">
        <v>45</v>
      </c>
      <c r="U101" s="52" t="s">
        <v>46</v>
      </c>
      <c r="W101" s="52" t="s">
        <v>14</v>
      </c>
      <c r="X101" s="52" t="s">
        <v>21</v>
      </c>
      <c r="Y101" s="52"/>
      <c r="Z101" s="52"/>
    </row>
    <row r="102" spans="1:26" x14ac:dyDescent="0.15">
      <c r="A102" s="53" t="s">
        <v>824</v>
      </c>
      <c r="B102" s="54"/>
      <c r="C102" s="51" t="e">
        <f>E102/D102</f>
        <v>#DIV/0!</v>
      </c>
      <c r="D102" s="54"/>
      <c r="E102" s="54"/>
      <c r="F102" s="54"/>
      <c r="G102" s="54" t="e">
        <f t="shared" ref="G102:G107" si="88">F102/E102</f>
        <v>#DIV/0!</v>
      </c>
      <c r="H102" s="54"/>
      <c r="I102" s="51" t="e">
        <f>H102/E102</f>
        <v>#DIV/0!</v>
      </c>
      <c r="K102" s="54"/>
      <c r="L102" s="54"/>
      <c r="M102" s="65" t="e">
        <f t="shared" ref="M102:M107" si="89">L102/K102</f>
        <v>#DIV/0!</v>
      </c>
      <c r="N102" s="54">
        <v>0</v>
      </c>
      <c r="O102" s="51" t="e">
        <f>N102/K102</f>
        <v>#DIV/0!</v>
      </c>
      <c r="R102" s="53" t="s">
        <v>192</v>
      </c>
      <c r="S102" s="66">
        <f>(D102+K102)/($C$27+$K$27+$M$17+$D$47+$K$47)</f>
        <v>0</v>
      </c>
      <c r="T102" s="66">
        <f>D102/($D$17)</f>
        <v>0</v>
      </c>
      <c r="U102" s="66">
        <f>K102/($M$17+$C$27+$K$38+$K$47)</f>
        <v>0</v>
      </c>
      <c r="W102" s="54">
        <f>(F102*0.1)+(H102*6)+(L102*0.1)+(N102*6)</f>
        <v>0</v>
      </c>
      <c r="X102" s="54">
        <f>(E102*1)+(F102*0.1)+(H102*6)+(L102*0.1)+(N102*6)</f>
        <v>0</v>
      </c>
      <c r="Y102" s="56"/>
      <c r="Z102" s="56"/>
    </row>
    <row r="103" spans="1:26" x14ac:dyDescent="0.15">
      <c r="A103" s="53" t="s">
        <v>825</v>
      </c>
      <c r="B103" s="54"/>
      <c r="C103" s="51" t="e">
        <f t="shared" ref="C103:C107" si="90">E103/D103</f>
        <v>#DIV/0!</v>
      </c>
      <c r="D103" s="54"/>
      <c r="E103" s="54"/>
      <c r="F103" s="54"/>
      <c r="G103" s="54" t="e">
        <f t="shared" si="88"/>
        <v>#DIV/0!</v>
      </c>
      <c r="H103" s="54"/>
      <c r="I103" s="51" t="e">
        <f t="shared" ref="I103:I107" si="91">H103/E103</f>
        <v>#DIV/0!</v>
      </c>
      <c r="K103" s="54"/>
      <c r="L103" s="54"/>
      <c r="M103" s="65" t="e">
        <f t="shared" si="89"/>
        <v>#DIV/0!</v>
      </c>
      <c r="N103" s="54">
        <v>0</v>
      </c>
      <c r="O103" s="51" t="e">
        <f t="shared" ref="O103:O107" si="92">N103/K103</f>
        <v>#DIV/0!</v>
      </c>
      <c r="R103" s="53" t="s">
        <v>194</v>
      </c>
      <c r="S103" s="66">
        <f t="shared" ref="S103:S107" si="93">(D103+K103)/($C$27+$K$27+$M$17+$D$47+$K$47)</f>
        <v>0</v>
      </c>
      <c r="T103" s="66">
        <f t="shared" ref="T103:T107" si="94">D103/($D$17)</f>
        <v>0</v>
      </c>
      <c r="U103" s="66">
        <f t="shared" ref="U103:U107" si="95">K103/($M$17+$C$27+$K$38+$K$47)</f>
        <v>0</v>
      </c>
      <c r="W103" s="54">
        <f t="shared" ref="W103:W107" si="96">(F103*0.1)+(H103*6)+(L103*0.1)+(N103*6)</f>
        <v>0</v>
      </c>
      <c r="X103" s="54">
        <f t="shared" ref="X103:X107" si="97">(E103*1)+(F103*0.1)+(H103*6)+(L103*0.1)+(N103*6)</f>
        <v>0</v>
      </c>
      <c r="Y103" s="56"/>
      <c r="Z103" s="56"/>
    </row>
    <row r="104" spans="1:26" x14ac:dyDescent="0.15">
      <c r="A104" s="53" t="s">
        <v>826</v>
      </c>
      <c r="B104" s="54"/>
      <c r="C104" s="51" t="e">
        <f t="shared" si="90"/>
        <v>#DIV/0!</v>
      </c>
      <c r="D104" s="54"/>
      <c r="E104" s="54"/>
      <c r="F104" s="54"/>
      <c r="G104" s="54" t="e">
        <f t="shared" si="88"/>
        <v>#DIV/0!</v>
      </c>
      <c r="H104" s="54"/>
      <c r="I104" s="51" t="e">
        <f t="shared" si="91"/>
        <v>#DIV/0!</v>
      </c>
      <c r="K104" s="54"/>
      <c r="L104" s="54"/>
      <c r="M104" s="65" t="e">
        <f t="shared" si="89"/>
        <v>#DIV/0!</v>
      </c>
      <c r="N104" s="54">
        <v>0</v>
      </c>
      <c r="O104" s="51" t="e">
        <f t="shared" si="92"/>
        <v>#DIV/0!</v>
      </c>
      <c r="R104" s="53" t="s">
        <v>549</v>
      </c>
      <c r="S104" s="66">
        <f t="shared" si="93"/>
        <v>0</v>
      </c>
      <c r="T104" s="66">
        <f t="shared" si="94"/>
        <v>0</v>
      </c>
      <c r="U104" s="66">
        <f t="shared" si="95"/>
        <v>0</v>
      </c>
      <c r="W104" s="54">
        <f t="shared" si="96"/>
        <v>0</v>
      </c>
      <c r="X104" s="54">
        <f t="shared" si="97"/>
        <v>0</v>
      </c>
      <c r="Y104" s="56"/>
      <c r="Z104" s="56"/>
    </row>
    <row r="105" spans="1:26" x14ac:dyDescent="0.15">
      <c r="A105" s="53" t="s">
        <v>1074</v>
      </c>
      <c r="B105" s="54"/>
      <c r="C105" s="51" t="e">
        <f t="shared" si="90"/>
        <v>#DIV/0!</v>
      </c>
      <c r="D105" s="54"/>
      <c r="E105" s="54"/>
      <c r="F105" s="54"/>
      <c r="G105" s="54" t="e">
        <f t="shared" si="88"/>
        <v>#DIV/0!</v>
      </c>
      <c r="H105" s="54"/>
      <c r="I105" s="51" t="e">
        <f t="shared" si="91"/>
        <v>#DIV/0!</v>
      </c>
      <c r="K105" s="54"/>
      <c r="L105" s="54"/>
      <c r="M105" s="65" t="e">
        <f t="shared" si="89"/>
        <v>#DIV/0!</v>
      </c>
      <c r="N105" s="54">
        <v>0</v>
      </c>
      <c r="O105" s="51" t="e">
        <f t="shared" si="92"/>
        <v>#DIV/0!</v>
      </c>
      <c r="R105" s="53" t="s">
        <v>1075</v>
      </c>
      <c r="S105" s="66">
        <f t="shared" si="93"/>
        <v>0</v>
      </c>
      <c r="T105" s="66">
        <f t="shared" si="94"/>
        <v>0</v>
      </c>
      <c r="U105" s="66">
        <f t="shared" si="95"/>
        <v>0</v>
      </c>
      <c r="W105" s="54">
        <f t="shared" si="96"/>
        <v>0</v>
      </c>
      <c r="X105" s="54">
        <f t="shared" si="97"/>
        <v>0</v>
      </c>
      <c r="Y105" s="56"/>
      <c r="Z105" s="56"/>
    </row>
    <row r="106" spans="1:26" x14ac:dyDescent="0.15">
      <c r="A106" s="53" t="s">
        <v>1405</v>
      </c>
      <c r="B106" s="54"/>
      <c r="C106" s="51" t="e">
        <f t="shared" si="90"/>
        <v>#DIV/0!</v>
      </c>
      <c r="D106" s="54"/>
      <c r="E106" s="54"/>
      <c r="F106" s="54"/>
      <c r="G106" s="54" t="e">
        <f t="shared" si="88"/>
        <v>#DIV/0!</v>
      </c>
      <c r="H106" s="54"/>
      <c r="I106" s="51" t="e">
        <f t="shared" si="91"/>
        <v>#DIV/0!</v>
      </c>
      <c r="K106" s="54"/>
      <c r="L106" s="54"/>
      <c r="M106" s="65" t="e">
        <f t="shared" si="89"/>
        <v>#DIV/0!</v>
      </c>
      <c r="N106" s="54">
        <v>0</v>
      </c>
      <c r="O106" s="51" t="e">
        <f t="shared" si="92"/>
        <v>#DIV/0!</v>
      </c>
      <c r="R106" s="53" t="s">
        <v>547</v>
      </c>
      <c r="S106" s="66">
        <f t="shared" si="93"/>
        <v>0</v>
      </c>
      <c r="T106" s="66">
        <f t="shared" si="94"/>
        <v>0</v>
      </c>
      <c r="U106" s="66">
        <f t="shared" si="95"/>
        <v>0</v>
      </c>
      <c r="W106" s="54">
        <f t="shared" si="96"/>
        <v>0</v>
      </c>
      <c r="X106" s="54">
        <f t="shared" si="97"/>
        <v>0</v>
      </c>
      <c r="Y106" s="56"/>
      <c r="Z106" s="56"/>
    </row>
    <row r="107" spans="1:26" x14ac:dyDescent="0.15">
      <c r="A107" s="67"/>
      <c r="B107" s="54"/>
      <c r="C107" s="51" t="e">
        <f t="shared" si="90"/>
        <v>#DIV/0!</v>
      </c>
      <c r="D107" s="54"/>
      <c r="E107" s="54"/>
      <c r="F107" s="54"/>
      <c r="G107" s="54" t="e">
        <f t="shared" si="88"/>
        <v>#DIV/0!</v>
      </c>
      <c r="H107" s="54"/>
      <c r="I107" s="51" t="e">
        <f t="shared" si="91"/>
        <v>#DIV/0!</v>
      </c>
      <c r="K107" s="54"/>
      <c r="L107" s="54"/>
      <c r="M107" s="65" t="e">
        <f t="shared" si="89"/>
        <v>#DIV/0!</v>
      </c>
      <c r="N107" s="54">
        <v>0</v>
      </c>
      <c r="O107" s="51" t="e">
        <f t="shared" si="92"/>
        <v>#DIV/0!</v>
      </c>
      <c r="R107" s="53"/>
      <c r="S107" s="66">
        <f t="shared" si="93"/>
        <v>0</v>
      </c>
      <c r="T107" s="66">
        <f t="shared" si="94"/>
        <v>0</v>
      </c>
      <c r="U107" s="66">
        <f t="shared" si="95"/>
        <v>0</v>
      </c>
      <c r="W107" s="54">
        <f t="shared" si="96"/>
        <v>0</v>
      </c>
      <c r="X107" s="54">
        <f t="shared" si="97"/>
        <v>0</v>
      </c>
      <c r="Y107" s="56"/>
      <c r="Z107" s="56"/>
    </row>
    <row r="108" spans="1:26" x14ac:dyDescent="0.15">
      <c r="A108" s="52" t="s">
        <v>44</v>
      </c>
      <c r="B108" s="52"/>
      <c r="C108" s="59"/>
      <c r="D108" s="52">
        <f>SUM(D102:D107)</f>
        <v>0</v>
      </c>
      <c r="E108" s="52">
        <f t="shared" ref="E108:F108" si="98">SUM(E102:E107)</f>
        <v>0</v>
      </c>
      <c r="F108" s="52">
        <f t="shared" si="98"/>
        <v>0</v>
      </c>
      <c r="G108" s="52"/>
      <c r="H108" s="52">
        <f t="shared" ref="H108" si="99">SUM(H102:H107)</f>
        <v>0</v>
      </c>
      <c r="I108" s="52"/>
      <c r="J108" s="52"/>
      <c r="K108" s="52">
        <f>SUM(K102:K107)</f>
        <v>0</v>
      </c>
      <c r="L108" s="52">
        <f t="shared" ref="L108" si="100">SUM(L102:L107)</f>
        <v>0</v>
      </c>
      <c r="M108" s="52"/>
      <c r="N108" s="52">
        <f t="shared" ref="N108" si="101">SUM(N102:N107)</f>
        <v>0</v>
      </c>
      <c r="O108" s="52"/>
    </row>
    <row r="109" spans="1:26" x14ac:dyDescent="0.15">
      <c r="A109" s="52"/>
      <c r="C109" s="56"/>
      <c r="D109" s="56"/>
      <c r="E109" s="56"/>
      <c r="F109" s="56"/>
      <c r="G109" s="56"/>
      <c r="H109" s="56"/>
      <c r="I109" s="56"/>
      <c r="J109" s="56"/>
      <c r="K109" s="56"/>
      <c r="L109" s="56"/>
    </row>
    <row r="110" spans="1:26" x14ac:dyDescent="0.15">
      <c r="A110" s="52"/>
      <c r="C110" s="56"/>
      <c r="D110" s="56"/>
      <c r="E110" s="56"/>
      <c r="F110" s="56"/>
      <c r="G110" s="56"/>
      <c r="H110" s="56"/>
      <c r="I110" s="56"/>
      <c r="J110" s="56"/>
      <c r="K110" s="56"/>
      <c r="L110" s="56"/>
    </row>
    <row r="111" spans="1:26" x14ac:dyDescent="0.15">
      <c r="A111" s="489" t="s">
        <v>52</v>
      </c>
      <c r="B111" s="489"/>
      <c r="C111" s="489"/>
      <c r="D111" s="489"/>
      <c r="E111" s="489"/>
      <c r="F111" s="489"/>
      <c r="G111" s="489"/>
      <c r="H111" s="56"/>
      <c r="I111" s="56"/>
      <c r="J111" s="489" t="s">
        <v>49</v>
      </c>
      <c r="K111" s="489"/>
      <c r="L111" s="489"/>
      <c r="M111" s="489"/>
      <c r="N111" s="489"/>
      <c r="R111" s="489" t="s">
        <v>50</v>
      </c>
      <c r="S111" s="489"/>
      <c r="T111" s="489"/>
      <c r="V111" s="489" t="s">
        <v>51</v>
      </c>
      <c r="W111" s="491"/>
    </row>
    <row r="112" spans="1:26" x14ac:dyDescent="0.15">
      <c r="A112" s="52" t="s">
        <v>31</v>
      </c>
      <c r="B112" s="52" t="s">
        <v>66</v>
      </c>
      <c r="C112" s="52" t="s">
        <v>34</v>
      </c>
      <c r="D112" s="52" t="s">
        <v>17</v>
      </c>
      <c r="E112" s="52" t="s">
        <v>18</v>
      </c>
      <c r="F112" s="52" t="s">
        <v>19</v>
      </c>
      <c r="G112" s="52" t="s">
        <v>20</v>
      </c>
      <c r="H112" s="52" t="s">
        <v>6</v>
      </c>
      <c r="I112" s="52" t="s">
        <v>53</v>
      </c>
      <c r="K112" s="52" t="s">
        <v>10</v>
      </c>
      <c r="L112" s="52" t="s">
        <v>11</v>
      </c>
      <c r="M112" s="52" t="s">
        <v>12</v>
      </c>
      <c r="N112" s="52" t="s">
        <v>54</v>
      </c>
      <c r="O112" s="52" t="s">
        <v>7</v>
      </c>
      <c r="R112" s="52" t="s">
        <v>31</v>
      </c>
      <c r="S112" s="52" t="s">
        <v>47</v>
      </c>
      <c r="T112" s="52" t="s">
        <v>45</v>
      </c>
      <c r="U112" s="52" t="s">
        <v>46</v>
      </c>
      <c r="W112" s="52" t="s">
        <v>14</v>
      </c>
      <c r="X112" s="52" t="s">
        <v>21</v>
      </c>
      <c r="Y112" s="52"/>
      <c r="Z112" s="52"/>
    </row>
    <row r="113" spans="1:26" x14ac:dyDescent="0.15">
      <c r="A113" s="53" t="s">
        <v>829</v>
      </c>
      <c r="B113" s="54"/>
      <c r="C113" s="51" t="e">
        <f>E113/D113</f>
        <v>#DIV/0!</v>
      </c>
      <c r="D113" s="54"/>
      <c r="E113" s="54"/>
      <c r="F113" s="54"/>
      <c r="G113" s="54" t="e">
        <f>F113/E113</f>
        <v>#DIV/0!</v>
      </c>
      <c r="H113" s="54"/>
      <c r="I113" s="51" t="e">
        <f>H113/E113</f>
        <v>#DIV/0!</v>
      </c>
      <c r="K113" s="54">
        <v>0</v>
      </c>
      <c r="L113" s="54">
        <v>0</v>
      </c>
      <c r="M113" s="54" t="e">
        <f>L113/K113</f>
        <v>#DIV/0!</v>
      </c>
      <c r="N113" s="54">
        <v>0</v>
      </c>
      <c r="O113" s="51" t="e">
        <f>N113/K113</f>
        <v>#DIV/0!</v>
      </c>
      <c r="R113" s="53" t="s">
        <v>548</v>
      </c>
      <c r="S113" s="66">
        <f>(D113+K113)/($D$47+$K$47+$D$38+$K$38+$J$27+$C$27+$M$17)</f>
        <v>0</v>
      </c>
      <c r="T113" s="66">
        <f>D113/($D$47+$D$38+$J$27)</f>
        <v>0</v>
      </c>
      <c r="U113" s="66">
        <f>K113/($K$47+$K$38+$C$27+$M$17)</f>
        <v>0</v>
      </c>
      <c r="W113" s="54">
        <f>(F113*0.1)+(H113*6)+(L113*0.1)+(N113*6)</f>
        <v>0</v>
      </c>
      <c r="X113" s="54">
        <f>(E113*1)+(F113*0.1)+(H113*6)+(L113*0.1)+(N113*6)</f>
        <v>0</v>
      </c>
      <c r="Y113" s="56"/>
      <c r="Z113" s="56"/>
    </row>
    <row r="114" spans="1:26" x14ac:dyDescent="0.15">
      <c r="A114" s="53" t="s">
        <v>828</v>
      </c>
      <c r="B114" s="54"/>
      <c r="C114" s="51" t="e">
        <f t="shared" ref="C114:C116" si="102">E114/D114</f>
        <v>#DIV/0!</v>
      </c>
      <c r="D114" s="54"/>
      <c r="E114" s="54"/>
      <c r="F114" s="54"/>
      <c r="G114" s="54" t="e">
        <f>F114/E114</f>
        <v>#DIV/0!</v>
      </c>
      <c r="H114" s="54"/>
      <c r="I114" s="51" t="e">
        <f t="shared" ref="I114:I116" si="103">H114/E114</f>
        <v>#DIV/0!</v>
      </c>
      <c r="K114" s="54">
        <v>0</v>
      </c>
      <c r="L114" s="54">
        <v>0</v>
      </c>
      <c r="M114" s="54" t="e">
        <f t="shared" ref="M114:M115" si="104">L114/K114</f>
        <v>#DIV/0!</v>
      </c>
      <c r="N114" s="54">
        <v>0</v>
      </c>
      <c r="O114" s="51" t="e">
        <f t="shared" ref="O114:O116" si="105">N114/K114</f>
        <v>#DIV/0!</v>
      </c>
      <c r="R114" s="53" t="s">
        <v>195</v>
      </c>
      <c r="S114" s="66">
        <f t="shared" ref="S114:S116" si="106">(D114+K114)/($D$47+$K$47+$D$38+$K$38+$J$27+$C$27+$M$17)</f>
        <v>0</v>
      </c>
      <c r="T114" s="66">
        <f t="shared" ref="T114:T116" si="107">D114/($D$47+$D$38+$J$27)</f>
        <v>0</v>
      </c>
      <c r="U114" s="66">
        <f t="shared" ref="U114:U116" si="108">K114/($K$47+$K$38+$C$27+$M$17)</f>
        <v>0</v>
      </c>
      <c r="W114" s="54">
        <f t="shared" ref="W114:W116" si="109">(F114*0.1)+(H114*6)+(L114*0.1)+(N114*6)</f>
        <v>0</v>
      </c>
      <c r="X114" s="54">
        <f t="shared" ref="X114:X116" si="110">(E114*1)+(F114*0.1)+(H114*6)+(L114*0.1)+(N114*6)</f>
        <v>0</v>
      </c>
      <c r="Y114" s="56"/>
      <c r="Z114" s="56"/>
    </row>
    <row r="115" spans="1:26" x14ac:dyDescent="0.15">
      <c r="A115" s="53" t="s">
        <v>827</v>
      </c>
      <c r="B115" s="54"/>
      <c r="C115" s="51" t="e">
        <f t="shared" si="102"/>
        <v>#DIV/0!</v>
      </c>
      <c r="D115" s="54"/>
      <c r="E115" s="54"/>
      <c r="F115" s="54"/>
      <c r="G115" s="54" t="e">
        <f>F115/E115</f>
        <v>#DIV/0!</v>
      </c>
      <c r="H115" s="54"/>
      <c r="I115" s="51" t="e">
        <f t="shared" si="103"/>
        <v>#DIV/0!</v>
      </c>
      <c r="K115" s="54">
        <v>0</v>
      </c>
      <c r="L115" s="54">
        <v>0</v>
      </c>
      <c r="M115" s="54" t="e">
        <f t="shared" si="104"/>
        <v>#DIV/0!</v>
      </c>
      <c r="N115" s="54">
        <v>0</v>
      </c>
      <c r="O115" s="51" t="e">
        <f t="shared" si="105"/>
        <v>#DIV/0!</v>
      </c>
      <c r="R115" s="53" t="s">
        <v>196</v>
      </c>
      <c r="S115" s="66">
        <f t="shared" si="106"/>
        <v>0</v>
      </c>
      <c r="T115" s="66">
        <f t="shared" si="107"/>
        <v>0</v>
      </c>
      <c r="U115" s="66">
        <f t="shared" si="108"/>
        <v>0</v>
      </c>
      <c r="W115" s="54">
        <f t="shared" si="109"/>
        <v>0</v>
      </c>
      <c r="X115" s="54">
        <f t="shared" si="110"/>
        <v>0</v>
      </c>
      <c r="Y115" s="56"/>
      <c r="Z115" s="56"/>
    </row>
    <row r="116" spans="1:26" x14ac:dyDescent="0.15">
      <c r="A116" s="53"/>
      <c r="B116" s="54"/>
      <c r="C116" s="51" t="e">
        <f t="shared" si="102"/>
        <v>#DIV/0!</v>
      </c>
      <c r="D116" s="54"/>
      <c r="E116" s="54"/>
      <c r="F116" s="54"/>
      <c r="G116" s="54" t="e">
        <f>F116/E116</f>
        <v>#DIV/0!</v>
      </c>
      <c r="H116" s="54"/>
      <c r="I116" s="51" t="e">
        <f t="shared" si="103"/>
        <v>#DIV/0!</v>
      </c>
      <c r="K116" s="54"/>
      <c r="L116" s="54"/>
      <c r="M116" s="54"/>
      <c r="N116" s="54">
        <v>0</v>
      </c>
      <c r="O116" s="51" t="e">
        <f t="shared" si="105"/>
        <v>#DIV/0!</v>
      </c>
      <c r="R116" s="53"/>
      <c r="S116" s="66">
        <f t="shared" si="106"/>
        <v>0</v>
      </c>
      <c r="T116" s="66">
        <f t="shared" si="107"/>
        <v>0</v>
      </c>
      <c r="U116" s="66">
        <f t="shared" si="108"/>
        <v>0</v>
      </c>
      <c r="W116" s="54">
        <f t="shared" si="109"/>
        <v>0</v>
      </c>
      <c r="X116" s="54">
        <f t="shared" si="110"/>
        <v>0</v>
      </c>
      <c r="Y116" s="56"/>
      <c r="Z116" s="56"/>
    </row>
    <row r="117" spans="1:26" x14ac:dyDescent="0.15">
      <c r="A117" s="52" t="s">
        <v>44</v>
      </c>
      <c r="B117" s="52"/>
      <c r="C117" s="59"/>
      <c r="D117" s="52">
        <f>SUM(D113:D116)</f>
        <v>0</v>
      </c>
      <c r="E117" s="52">
        <f t="shared" ref="E117:F117" si="111">SUM(E113:E116)</f>
        <v>0</v>
      </c>
      <c r="F117" s="52">
        <f t="shared" si="111"/>
        <v>0</v>
      </c>
      <c r="G117" s="52"/>
      <c r="H117" s="52">
        <f t="shared" ref="H117" si="112">SUM(H113:H116)</f>
        <v>0</v>
      </c>
      <c r="I117" s="52"/>
      <c r="J117" s="52"/>
      <c r="K117" s="52">
        <f>SUM(K113:K116)</f>
        <v>0</v>
      </c>
      <c r="L117" s="52">
        <f t="shared" ref="L117" si="113">SUM(L113:L116)</f>
        <v>0</v>
      </c>
      <c r="M117" s="52"/>
      <c r="N117" s="52">
        <f t="shared" ref="N117" si="114">SUM(N113:N116)</f>
        <v>0</v>
      </c>
      <c r="O117" s="59"/>
      <c r="Q117" s="57"/>
      <c r="S117" s="57"/>
      <c r="U117" s="56"/>
      <c r="V117" s="56"/>
    </row>
    <row r="118" spans="1:26" x14ac:dyDescent="0.15">
      <c r="H118" s="62"/>
      <c r="I118" s="56"/>
      <c r="J118" s="56"/>
      <c r="P118" s="57"/>
      <c r="Q118" s="57"/>
      <c r="R118" s="57"/>
      <c r="T118" s="56"/>
      <c r="U118" s="56"/>
    </row>
    <row r="119" spans="1:26" x14ac:dyDescent="0.15">
      <c r="H119" s="62"/>
      <c r="I119" s="56"/>
      <c r="J119" s="56"/>
      <c r="P119" s="57"/>
      <c r="Q119" s="57"/>
      <c r="R119" s="57"/>
      <c r="T119" s="56"/>
      <c r="U119" s="56"/>
    </row>
    <row r="120" spans="1:26" x14ac:dyDescent="0.15">
      <c r="A120" s="489" t="s">
        <v>57</v>
      </c>
      <c r="B120" s="489"/>
      <c r="C120" s="489"/>
      <c r="D120" s="489"/>
      <c r="E120" s="489"/>
      <c r="F120" s="489"/>
      <c r="G120" s="489"/>
      <c r="H120" s="62"/>
      <c r="I120" s="56"/>
      <c r="J120" s="489" t="s">
        <v>58</v>
      </c>
      <c r="K120" s="495"/>
      <c r="L120" s="495"/>
      <c r="M120" s="495"/>
      <c r="N120" s="495"/>
      <c r="P120" s="68"/>
      <c r="Q120" s="57"/>
      <c r="R120" s="489" t="s">
        <v>62</v>
      </c>
      <c r="S120" s="495"/>
      <c r="T120" s="495"/>
      <c r="U120" s="495"/>
      <c r="V120" s="495"/>
    </row>
    <row r="121" spans="1:26" x14ac:dyDescent="0.15">
      <c r="A121" s="59"/>
      <c r="B121" s="52" t="s">
        <v>17</v>
      </c>
      <c r="C121" s="52" t="s">
        <v>42</v>
      </c>
      <c r="D121" s="52" t="s">
        <v>19</v>
      </c>
      <c r="E121" s="52" t="s">
        <v>6</v>
      </c>
      <c r="H121" s="56"/>
      <c r="I121" s="56"/>
      <c r="J121" s="494" t="s">
        <v>59</v>
      </c>
      <c r="K121" s="491"/>
      <c r="L121" s="491"/>
      <c r="M121" s="491"/>
      <c r="N121" s="59" t="s">
        <v>60</v>
      </c>
      <c r="R121" s="494" t="s">
        <v>59</v>
      </c>
      <c r="S121" s="491"/>
      <c r="T121" s="491"/>
      <c r="U121" s="491"/>
      <c r="V121" s="59" t="s">
        <v>60</v>
      </c>
    </row>
    <row r="122" spans="1:26" x14ac:dyDescent="0.15">
      <c r="A122" s="67" t="s">
        <v>33</v>
      </c>
      <c r="B122" s="54">
        <f>SUM(J92:J96,D102:D107,D113:D116)</f>
        <v>0</v>
      </c>
      <c r="C122" s="54">
        <f>SUM(E113:E116,E102:E107,K92:K96)</f>
        <v>0</v>
      </c>
      <c r="D122" s="54">
        <f>SUM(F113:F116,F102:F107,L92:L96)</f>
        <v>0</v>
      </c>
      <c r="E122" s="54">
        <f>SUM(N92:N96,H102:H107,H113:H116)</f>
        <v>0</v>
      </c>
      <c r="H122" s="56"/>
      <c r="I122" s="56"/>
      <c r="J122" s="492" t="s">
        <v>1667</v>
      </c>
      <c r="K122" s="492"/>
      <c r="L122" s="492"/>
      <c r="M122" s="492"/>
      <c r="N122" s="53" t="s">
        <v>16</v>
      </c>
      <c r="R122" s="493" t="s">
        <v>1183</v>
      </c>
      <c r="S122" s="492"/>
      <c r="T122" s="492"/>
      <c r="U122" s="492"/>
      <c r="V122" s="53" t="s">
        <v>374</v>
      </c>
    </row>
    <row r="123" spans="1:26" x14ac:dyDescent="0.15">
      <c r="A123" s="67" t="s">
        <v>43</v>
      </c>
      <c r="B123" s="54">
        <f>SUM(C87)</f>
        <v>0</v>
      </c>
      <c r="C123" s="54">
        <f>SUM(D87)</f>
        <v>0</v>
      </c>
      <c r="D123" s="54">
        <f>SUM(F87)</f>
        <v>0</v>
      </c>
      <c r="E123" s="54">
        <f>SUM(H87)</f>
        <v>0</v>
      </c>
      <c r="F123" s="52"/>
      <c r="J123" s="492" t="s">
        <v>546</v>
      </c>
      <c r="K123" s="492"/>
      <c r="L123" s="492"/>
      <c r="M123" s="492"/>
      <c r="N123" s="53" t="s">
        <v>16</v>
      </c>
      <c r="R123" s="492"/>
      <c r="S123" s="492"/>
      <c r="T123" s="492"/>
      <c r="U123" s="492"/>
      <c r="V123" s="53"/>
    </row>
    <row r="124" spans="1:26" x14ac:dyDescent="0.15">
      <c r="A124" s="67" t="s">
        <v>65</v>
      </c>
      <c r="B124" s="53"/>
      <c r="F124" s="52"/>
      <c r="J124" s="492"/>
      <c r="K124" s="492"/>
      <c r="L124" s="492"/>
      <c r="M124" s="492"/>
      <c r="N124" s="53"/>
      <c r="R124" s="493"/>
      <c r="S124" s="492"/>
      <c r="T124" s="492"/>
      <c r="U124" s="492"/>
      <c r="V124" s="53"/>
    </row>
    <row r="125" spans="1:26" x14ac:dyDescent="0.15">
      <c r="J125" s="492" t="s">
        <v>1292</v>
      </c>
      <c r="K125" s="492"/>
      <c r="L125" s="492"/>
      <c r="M125" s="492"/>
      <c r="N125" s="53" t="s">
        <v>374</v>
      </c>
      <c r="R125" s="493"/>
      <c r="S125" s="492"/>
      <c r="T125" s="492"/>
      <c r="U125" s="492"/>
      <c r="V125" s="53"/>
    </row>
    <row r="126" spans="1:26" x14ac:dyDescent="0.15">
      <c r="A126" s="59"/>
      <c r="B126" s="52" t="s">
        <v>1</v>
      </c>
      <c r="C126" s="52" t="s">
        <v>4</v>
      </c>
      <c r="D126" s="52" t="s">
        <v>6</v>
      </c>
      <c r="J126" s="492" t="s">
        <v>1291</v>
      </c>
      <c r="K126" s="492"/>
      <c r="L126" s="492"/>
      <c r="M126" s="492"/>
      <c r="N126" s="53" t="s">
        <v>373</v>
      </c>
      <c r="R126" s="493"/>
      <c r="S126" s="492"/>
      <c r="T126" s="492"/>
      <c r="U126" s="492"/>
      <c r="V126" s="53"/>
    </row>
    <row r="127" spans="1:26" x14ac:dyDescent="0.15">
      <c r="A127" s="67" t="s">
        <v>56</v>
      </c>
      <c r="B127" s="54">
        <f>SUM(M84:M86,C92:C96,K102:K107,K113:K116)</f>
        <v>0</v>
      </c>
      <c r="C127" s="54">
        <f>SUM(N84:N86,D92:D96,L102:L107,L113:L116)</f>
        <v>0</v>
      </c>
      <c r="D127" s="54">
        <f>SUM(P84:P86,F92:F96,N102:N107,N113:N116)</f>
        <v>0</v>
      </c>
      <c r="J127" s="492" t="s">
        <v>1290</v>
      </c>
      <c r="K127" s="492"/>
      <c r="L127" s="492"/>
      <c r="M127" s="492"/>
      <c r="N127" s="53" t="s">
        <v>373</v>
      </c>
      <c r="R127" s="493"/>
      <c r="S127" s="492"/>
      <c r="T127" s="492"/>
      <c r="U127" s="492"/>
      <c r="V127" s="53"/>
    </row>
    <row r="128" spans="1:26" x14ac:dyDescent="0.15">
      <c r="A128" s="67" t="s">
        <v>65</v>
      </c>
      <c r="B128" s="53"/>
      <c r="J128" s="492" t="s">
        <v>1289</v>
      </c>
      <c r="K128" s="492"/>
      <c r="L128" s="492"/>
      <c r="M128" s="492"/>
      <c r="N128" s="53" t="s">
        <v>374</v>
      </c>
      <c r="R128" s="493"/>
      <c r="S128" s="492"/>
      <c r="T128" s="492"/>
      <c r="U128" s="492"/>
      <c r="V128" s="53"/>
    </row>
    <row r="129" spans="1:23" x14ac:dyDescent="0.15">
      <c r="J129" s="492" t="s">
        <v>1288</v>
      </c>
      <c r="K129" s="492"/>
      <c r="L129" s="492"/>
      <c r="M129" s="492"/>
      <c r="N129" s="53" t="s">
        <v>373</v>
      </c>
      <c r="R129" s="493"/>
      <c r="S129" s="492"/>
      <c r="T129" s="492"/>
      <c r="U129" s="492"/>
      <c r="V129" s="53"/>
    </row>
    <row r="130" spans="1:23" x14ac:dyDescent="0.15">
      <c r="B130" s="52" t="s">
        <v>40</v>
      </c>
      <c r="C130" s="52" t="s">
        <v>41</v>
      </c>
    </row>
    <row r="131" spans="1:23" x14ac:dyDescent="0.15">
      <c r="A131" s="67" t="s">
        <v>39</v>
      </c>
      <c r="B131" s="51" t="e">
        <f>B127/(B123+B127)</f>
        <v>#DIV/0!</v>
      </c>
      <c r="C131" s="51" t="e">
        <f>B123/(B123+B127)</f>
        <v>#DIV/0!</v>
      </c>
      <c r="J131" s="50" t="s">
        <v>61</v>
      </c>
    </row>
    <row r="132" spans="1:23" x14ac:dyDescent="0.15">
      <c r="A132" s="67" t="s">
        <v>64</v>
      </c>
      <c r="B132" s="53"/>
      <c r="C132" s="53"/>
    </row>
    <row r="141" spans="1:23" x14ac:dyDescent="0.15">
      <c r="A141" s="489" t="s">
        <v>93</v>
      </c>
      <c r="B141" s="489"/>
      <c r="C141" s="489"/>
      <c r="D141" s="489"/>
      <c r="E141" s="489"/>
      <c r="F141" s="489"/>
      <c r="G141" s="489"/>
      <c r="H141" s="489"/>
      <c r="I141" s="489"/>
      <c r="J141" s="489"/>
      <c r="K141" s="489"/>
      <c r="L141" s="489"/>
      <c r="M141" s="489"/>
      <c r="N141" s="489"/>
      <c r="O141" s="489"/>
      <c r="P141" s="489"/>
      <c r="Q141" s="489"/>
      <c r="R141" s="489"/>
      <c r="S141" s="489"/>
      <c r="T141" s="489"/>
      <c r="U141" s="489"/>
      <c r="V141" s="489"/>
      <c r="W141" s="489"/>
    </row>
    <row r="142" spans="1:23" x14ac:dyDescent="0.15">
      <c r="A142" s="99"/>
      <c r="B142" s="99"/>
      <c r="C142" s="99"/>
      <c r="D142" s="99"/>
      <c r="E142" s="99"/>
      <c r="F142" s="99"/>
      <c r="G142" s="99"/>
      <c r="H142" s="99"/>
      <c r="I142" s="99"/>
      <c r="J142" s="99"/>
      <c r="K142" s="99"/>
      <c r="L142" s="99"/>
      <c r="M142" s="99"/>
      <c r="N142" s="99"/>
      <c r="O142" s="99"/>
      <c r="P142" s="99"/>
      <c r="Q142" s="99"/>
      <c r="R142" s="99"/>
      <c r="S142" s="99"/>
      <c r="T142" s="99"/>
      <c r="U142" s="99"/>
      <c r="V142" s="99"/>
      <c r="W142" s="99"/>
    </row>
    <row r="143" spans="1:23" x14ac:dyDescent="0.15">
      <c r="H143" s="490" t="s">
        <v>36</v>
      </c>
      <c r="I143" s="491"/>
      <c r="J143" s="491"/>
      <c r="M143" s="490" t="s">
        <v>37</v>
      </c>
      <c r="N143" s="490"/>
      <c r="O143" s="490"/>
    </row>
    <row r="144" spans="1:23" x14ac:dyDescent="0.15">
      <c r="H144" s="490" t="s">
        <v>38</v>
      </c>
      <c r="I144" s="490"/>
      <c r="J144" s="490"/>
    </row>
    <row r="145" spans="1:20" x14ac:dyDescent="0.15">
      <c r="H145" s="490"/>
      <c r="I145" s="491"/>
      <c r="J145" s="491"/>
    </row>
    <row r="146" spans="1:20" x14ac:dyDescent="0.15">
      <c r="H146" s="490"/>
      <c r="I146" s="491"/>
      <c r="J146" s="491"/>
    </row>
    <row r="147" spans="1:20" x14ac:dyDescent="0.15">
      <c r="D147" s="59" t="s">
        <v>83</v>
      </c>
      <c r="P147" s="59" t="s">
        <v>84</v>
      </c>
    </row>
    <row r="148" spans="1:20" x14ac:dyDescent="0.15">
      <c r="A148" s="52" t="s">
        <v>90</v>
      </c>
      <c r="P148" s="59" t="s">
        <v>90</v>
      </c>
      <c r="S148" s="52" t="s">
        <v>92</v>
      </c>
    </row>
    <row r="149" spans="1:20" x14ac:dyDescent="0.15">
      <c r="A149" s="67" t="s">
        <v>79</v>
      </c>
      <c r="B149" s="253" t="s">
        <v>89</v>
      </c>
      <c r="C149" s="253" t="s">
        <v>2</v>
      </c>
      <c r="D149" s="253" t="s">
        <v>3</v>
      </c>
      <c r="E149" s="253" t="s">
        <v>19</v>
      </c>
      <c r="F149" s="253" t="s">
        <v>6</v>
      </c>
      <c r="G149" s="253" t="s">
        <v>76</v>
      </c>
      <c r="H149" s="253" t="s">
        <v>10</v>
      </c>
      <c r="I149" s="253" t="s">
        <v>19</v>
      </c>
      <c r="J149" s="253" t="s">
        <v>77</v>
      </c>
      <c r="K149" s="253" t="s">
        <v>6</v>
      </c>
      <c r="L149" s="253" t="s">
        <v>14</v>
      </c>
      <c r="O149" s="253" t="s">
        <v>85</v>
      </c>
      <c r="P149" s="253" t="s">
        <v>86</v>
      </c>
      <c r="Q149" s="253" t="s">
        <v>87</v>
      </c>
      <c r="S149" s="251" t="s">
        <v>40</v>
      </c>
      <c r="T149" s="251" t="s">
        <v>41</v>
      </c>
    </row>
    <row r="150" spans="1:20" x14ac:dyDescent="0.15">
      <c r="A150" s="53" t="s">
        <v>44</v>
      </c>
      <c r="B150" s="252">
        <f>AVERAGE(B160,B170)</f>
        <v>562.5</v>
      </c>
      <c r="C150" s="252">
        <f>AVERAGE(C160,C170)</f>
        <v>361</v>
      </c>
      <c r="D150" s="254">
        <f>C150/B150</f>
        <v>0.64177777777777778</v>
      </c>
      <c r="E150" s="252">
        <f>AVERAGE(E160,E170)</f>
        <v>3724</v>
      </c>
      <c r="F150" s="252">
        <f t="shared" ref="F150:I150" si="115">AVERAGE(F160,F170)</f>
        <v>22</v>
      </c>
      <c r="G150" s="252">
        <f t="shared" si="115"/>
        <v>14</v>
      </c>
      <c r="H150" s="252">
        <f t="shared" si="115"/>
        <v>48</v>
      </c>
      <c r="I150" s="252">
        <f t="shared" si="115"/>
        <v>194.5</v>
      </c>
      <c r="J150" s="255">
        <f>I150/H150</f>
        <v>4.052083333333333</v>
      </c>
      <c r="K150" s="252">
        <f>AVERAGE(K160,K170)</f>
        <v>1</v>
      </c>
      <c r="L150" s="54">
        <f>((E150*0.05)+(F150*4)+(G150*-1)+(I150*0.1)+(K150*6))</f>
        <v>285.65000000000003</v>
      </c>
      <c r="O150" s="254">
        <f>(B150+H150)/(B152+F152+B154+F154+B156+F156+B150+H150)</f>
        <v>0.38860598345003183</v>
      </c>
      <c r="P150" s="51">
        <f>B150/(B150+F152+F154+F156)</f>
        <v>0.50790067720090293</v>
      </c>
      <c r="Q150" s="51">
        <f>H150/(H150+B152+B154+B156)</f>
        <v>0.10355987055016182</v>
      </c>
      <c r="S150" s="51">
        <f>(H150+B152+B154+B156)/(H150+B152+B154+B156+B150)</f>
        <v>0.4517543859649123</v>
      </c>
      <c r="T150" s="51">
        <f>B150/(B150+H150+B152+B154+B156)</f>
        <v>0.54824561403508776</v>
      </c>
    </row>
    <row r="151" spans="1:20" x14ac:dyDescent="0.15">
      <c r="A151" s="67" t="s">
        <v>80</v>
      </c>
      <c r="B151" s="253" t="s">
        <v>10</v>
      </c>
      <c r="C151" s="253" t="s">
        <v>19</v>
      </c>
      <c r="D151" s="253" t="s">
        <v>77</v>
      </c>
      <c r="E151" s="253" t="s">
        <v>6</v>
      </c>
      <c r="F151" s="253" t="s">
        <v>17</v>
      </c>
      <c r="G151" s="253" t="s">
        <v>18</v>
      </c>
      <c r="H151" s="253" t="s">
        <v>19</v>
      </c>
      <c r="I151" s="253" t="s">
        <v>78</v>
      </c>
      <c r="J151" s="253" t="s">
        <v>6</v>
      </c>
      <c r="K151" s="253" t="s">
        <v>14</v>
      </c>
      <c r="L151" s="252" t="s">
        <v>91</v>
      </c>
      <c r="O151" s="251" t="s">
        <v>85</v>
      </c>
      <c r="P151" s="251" t="s">
        <v>87</v>
      </c>
      <c r="Q151" s="251" t="s">
        <v>88</v>
      </c>
    </row>
    <row r="152" spans="1:20" x14ac:dyDescent="0.15">
      <c r="A152" s="53" t="s">
        <v>44</v>
      </c>
      <c r="B152" s="252">
        <f>AVERAGE(B162,B172)</f>
        <v>405.5</v>
      </c>
      <c r="C152" s="252">
        <f>AVERAGE(C162,C172)</f>
        <v>1917</v>
      </c>
      <c r="D152" s="255">
        <f>C152/B152</f>
        <v>4.7274969173859436</v>
      </c>
      <c r="E152" s="252">
        <f>AVERAGE(E162,E172)</f>
        <v>14</v>
      </c>
      <c r="F152" s="252">
        <f t="shared" ref="F152:H152" si="116">AVERAGE(F162,F172)</f>
        <v>118</v>
      </c>
      <c r="G152" s="252">
        <f t="shared" si="116"/>
        <v>90.5</v>
      </c>
      <c r="H152" s="252">
        <f t="shared" si="116"/>
        <v>639</v>
      </c>
      <c r="I152" s="255">
        <f>H152/G152</f>
        <v>7.0607734806629834</v>
      </c>
      <c r="J152" s="252">
        <f>AVERAGE(J162,J172)</f>
        <v>2</v>
      </c>
      <c r="K152" s="54">
        <f>(C152*0.1)+(E152*6)+(H152*0.1)+(J152*6)</f>
        <v>351.6</v>
      </c>
      <c r="L152" s="54">
        <f>(C152*0.1)+(E152*6)+(G152*1)+(H152*0.1)+(J152*6)</f>
        <v>442.1</v>
      </c>
      <c r="O152" s="254">
        <f>(B152+F152)/(B152+F152+B154+F154+B156+F156+B150+H150)</f>
        <v>0.33322724379376195</v>
      </c>
      <c r="P152" s="51">
        <f>B152/(H150+B152+B154+B156)</f>
        <v>0.87486515641855445</v>
      </c>
      <c r="Q152" s="51">
        <f>F152/(F152+F154+F156)</f>
        <v>0.21651376146788992</v>
      </c>
    </row>
    <row r="153" spans="1:20" x14ac:dyDescent="0.15">
      <c r="A153" s="67" t="s">
        <v>81</v>
      </c>
      <c r="B153" s="253" t="s">
        <v>10</v>
      </c>
      <c r="C153" s="253" t="s">
        <v>19</v>
      </c>
      <c r="D153" s="253" t="s">
        <v>77</v>
      </c>
      <c r="E153" s="253" t="s">
        <v>6</v>
      </c>
      <c r="F153" s="253" t="s">
        <v>17</v>
      </c>
      <c r="G153" s="253" t="s">
        <v>18</v>
      </c>
      <c r="H153" s="253" t="s">
        <v>19</v>
      </c>
      <c r="I153" s="253" t="s">
        <v>78</v>
      </c>
      <c r="J153" s="253" t="s">
        <v>6</v>
      </c>
      <c r="K153" s="253" t="s">
        <v>14</v>
      </c>
      <c r="L153" s="252" t="s">
        <v>91</v>
      </c>
      <c r="O153" s="251" t="s">
        <v>85</v>
      </c>
      <c r="P153" s="251" t="s">
        <v>87</v>
      </c>
      <c r="Q153" s="251" t="s">
        <v>88</v>
      </c>
    </row>
    <row r="154" spans="1:20" x14ac:dyDescent="0.15">
      <c r="A154" s="53" t="s">
        <v>44</v>
      </c>
      <c r="B154" s="252">
        <f>AVERAGE(B164,B174)</f>
        <v>10</v>
      </c>
      <c r="C154" s="252">
        <f>AVERAGE(C164,C174)</f>
        <v>92.5</v>
      </c>
      <c r="D154" s="252">
        <f>C154/B154</f>
        <v>9.25</v>
      </c>
      <c r="E154" s="252">
        <f>AVERAGE(E164,E174)</f>
        <v>0</v>
      </c>
      <c r="F154" s="252">
        <f t="shared" ref="F154:H154" si="117">AVERAGE(F164,F174)</f>
        <v>316.5</v>
      </c>
      <c r="G154" s="252">
        <f t="shared" si="117"/>
        <v>200.5</v>
      </c>
      <c r="H154" s="252">
        <f t="shared" si="117"/>
        <v>2317.5</v>
      </c>
      <c r="I154" s="255">
        <f>H154/G154</f>
        <v>11.558603491271821</v>
      </c>
      <c r="J154" s="252">
        <f>AVERAGE(J164,J174)</f>
        <v>13</v>
      </c>
      <c r="K154" s="54">
        <f>(C154*0.1)+(E154*6)+(H154*0.1)+(J154*6)</f>
        <v>319</v>
      </c>
      <c r="L154" s="54">
        <f>(C154*0.1)+(E154*6)+(G154*1)+(H154*0.1)+(J154*6)</f>
        <v>519.5</v>
      </c>
      <c r="O154" s="254">
        <f>(B154+F154)/(B152+F152+B154+F154+B156+F156+B150+H150)</f>
        <v>0.2078294080203692</v>
      </c>
      <c r="P154" s="51">
        <f>B154/(B152+H150+B154+B156)</f>
        <v>2.1574973031283712E-2</v>
      </c>
      <c r="Q154" s="51">
        <f>F154/(F154+F152+F156)</f>
        <v>0.58073394495412844</v>
      </c>
    </row>
    <row r="155" spans="1:20" x14ac:dyDescent="0.15">
      <c r="A155" s="67" t="s">
        <v>82</v>
      </c>
      <c r="B155" s="253" t="s">
        <v>10</v>
      </c>
      <c r="C155" s="253" t="s">
        <v>19</v>
      </c>
      <c r="D155" s="253" t="s">
        <v>77</v>
      </c>
      <c r="E155" s="253" t="s">
        <v>6</v>
      </c>
      <c r="F155" s="253" t="s">
        <v>17</v>
      </c>
      <c r="G155" s="253" t="s">
        <v>18</v>
      </c>
      <c r="H155" s="253" t="s">
        <v>19</v>
      </c>
      <c r="I155" s="253" t="s">
        <v>78</v>
      </c>
      <c r="J155" s="253" t="s">
        <v>6</v>
      </c>
      <c r="K155" s="253" t="s">
        <v>14</v>
      </c>
      <c r="L155" s="252" t="s">
        <v>91</v>
      </c>
      <c r="O155" s="251" t="s">
        <v>85</v>
      </c>
      <c r="P155" s="251" t="s">
        <v>87</v>
      </c>
      <c r="Q155" s="251" t="s">
        <v>88</v>
      </c>
    </row>
    <row r="156" spans="1:20" x14ac:dyDescent="0.15">
      <c r="A156" s="53" t="s">
        <v>44</v>
      </c>
      <c r="B156" s="252">
        <f>AVERAGE(B166,B176)</f>
        <v>0</v>
      </c>
      <c r="C156" s="252">
        <f>AVERAGE(C166,C176)</f>
        <v>0</v>
      </c>
      <c r="D156" s="252" t="e">
        <f>C156/B156</f>
        <v>#DIV/0!</v>
      </c>
      <c r="E156" s="252">
        <f>AVERAGE(E166,E176)</f>
        <v>0</v>
      </c>
      <c r="F156" s="252">
        <f>AVERAGE(F166,F176)</f>
        <v>110.5</v>
      </c>
      <c r="G156" s="252">
        <f t="shared" ref="G156:H156" si="118">AVERAGE(G166,G176)</f>
        <v>69.5</v>
      </c>
      <c r="H156" s="252">
        <f t="shared" si="118"/>
        <v>763.5</v>
      </c>
      <c r="I156" s="255">
        <f>H156/G156</f>
        <v>10.985611510791367</v>
      </c>
      <c r="J156" s="252">
        <f>AVERAGE(J166,J176)</f>
        <v>6.5</v>
      </c>
      <c r="K156" s="54">
        <f>(C156*0.1)+(E156*6)+(H156*0.1)+(J156*6)</f>
        <v>115.35000000000001</v>
      </c>
      <c r="L156" s="54">
        <f>(C156*0.1)+(E156*6)+(G156*1)+(H156*0.1)+(J156*6)</f>
        <v>184.85000000000002</v>
      </c>
      <c r="O156" s="254">
        <f>(B156+F156)/(B152+F152+B154+F154+B156+F156+B150+H150)</f>
        <v>7.0337364735837044E-2</v>
      </c>
      <c r="P156" s="66">
        <f>B156/(B156+B154+B152+H150)</f>
        <v>0</v>
      </c>
      <c r="Q156" s="51">
        <f>F156/(F156+F154+F152)</f>
        <v>0.20275229357798166</v>
      </c>
    </row>
    <row r="157" spans="1:20" x14ac:dyDescent="0.15">
      <c r="B157" s="256"/>
      <c r="C157" s="256"/>
      <c r="D157" s="256"/>
      <c r="E157" s="256"/>
      <c r="F157" s="256"/>
      <c r="G157" s="256"/>
      <c r="H157" s="256"/>
      <c r="I157" s="256"/>
      <c r="J157" s="256"/>
      <c r="K157" s="256"/>
      <c r="L157" s="257"/>
      <c r="P157" s="59"/>
    </row>
    <row r="158" spans="1:20" x14ac:dyDescent="0.15">
      <c r="A158" s="52">
        <v>2022</v>
      </c>
      <c r="P158" s="59">
        <v>2022</v>
      </c>
      <c r="S158" s="52" t="s">
        <v>92</v>
      </c>
    </row>
    <row r="159" spans="1:20" x14ac:dyDescent="0.15">
      <c r="A159" s="67" t="s">
        <v>79</v>
      </c>
      <c r="B159" s="253" t="s">
        <v>89</v>
      </c>
      <c r="C159" s="253" t="s">
        <v>2</v>
      </c>
      <c r="D159" s="253" t="s">
        <v>3</v>
      </c>
      <c r="E159" s="253" t="s">
        <v>19</v>
      </c>
      <c r="F159" s="253" t="s">
        <v>6</v>
      </c>
      <c r="G159" s="253" t="s">
        <v>76</v>
      </c>
      <c r="H159" s="253" t="s">
        <v>10</v>
      </c>
      <c r="I159" s="253" t="s">
        <v>19</v>
      </c>
      <c r="J159" s="253" t="s">
        <v>77</v>
      </c>
      <c r="K159" s="253" t="s">
        <v>6</v>
      </c>
      <c r="L159" s="253" t="s">
        <v>14</v>
      </c>
      <c r="O159" s="253" t="s">
        <v>85</v>
      </c>
      <c r="P159" s="253" t="s">
        <v>86</v>
      </c>
      <c r="Q159" s="253" t="s">
        <v>87</v>
      </c>
      <c r="S159" s="251" t="s">
        <v>40</v>
      </c>
      <c r="T159" s="251" t="s">
        <v>41</v>
      </c>
    </row>
    <row r="160" spans="1:20" x14ac:dyDescent="0.15">
      <c r="A160" s="53" t="s">
        <v>44</v>
      </c>
      <c r="B160" s="252">
        <v>604</v>
      </c>
      <c r="C160" s="252">
        <v>398</v>
      </c>
      <c r="D160" s="254">
        <f>C160/B160</f>
        <v>0.65894039735099341</v>
      </c>
      <c r="E160" s="252">
        <v>3854</v>
      </c>
      <c r="F160" s="252">
        <v>17</v>
      </c>
      <c r="G160" s="252">
        <v>20</v>
      </c>
      <c r="H160" s="252">
        <v>36</v>
      </c>
      <c r="I160" s="252">
        <v>165</v>
      </c>
      <c r="J160" s="255">
        <f>I160/H160</f>
        <v>4.583333333333333</v>
      </c>
      <c r="K160" s="252">
        <v>1</v>
      </c>
      <c r="L160" s="54">
        <f>((E160*0.05)+(F160*4)+(G160*-1)+(I160*0.1)+(K160*6))</f>
        <v>263.20000000000005</v>
      </c>
      <c r="O160" s="254">
        <f>(B160+H160)/(B162+F162+B164+F164+B166+F166+B160+H160)</f>
        <v>0.39726877715704534</v>
      </c>
      <c r="P160" s="51">
        <f>B160/(B160+F162+F164+F166)</f>
        <v>0.5105663567202029</v>
      </c>
      <c r="Q160" s="51">
        <f>H160/(H160+B162+B164+B166)</f>
        <v>8.4112149532710276E-2</v>
      </c>
      <c r="S160" s="51">
        <f>(H160+B162+B164+B166)/(H160+B162+B164+B166+B160)</f>
        <v>0.41472868217054265</v>
      </c>
      <c r="T160" s="51">
        <f>B160/(B160+H160+B162+B164+B166)</f>
        <v>0.5852713178294574</v>
      </c>
    </row>
    <row r="161" spans="1:20" x14ac:dyDescent="0.15">
      <c r="A161" s="67" t="s">
        <v>80</v>
      </c>
      <c r="B161" s="253" t="s">
        <v>10</v>
      </c>
      <c r="C161" s="253" t="s">
        <v>19</v>
      </c>
      <c r="D161" s="253" t="s">
        <v>77</v>
      </c>
      <c r="E161" s="253" t="s">
        <v>6</v>
      </c>
      <c r="F161" s="253" t="s">
        <v>17</v>
      </c>
      <c r="G161" s="253" t="s">
        <v>18</v>
      </c>
      <c r="H161" s="253" t="s">
        <v>19</v>
      </c>
      <c r="I161" s="253" t="s">
        <v>78</v>
      </c>
      <c r="J161" s="253" t="s">
        <v>6</v>
      </c>
      <c r="K161" s="253" t="s">
        <v>14</v>
      </c>
      <c r="L161" s="253" t="s">
        <v>91</v>
      </c>
      <c r="O161" s="251" t="s">
        <v>85</v>
      </c>
      <c r="P161" s="251" t="s">
        <v>87</v>
      </c>
      <c r="Q161" s="251" t="s">
        <v>88</v>
      </c>
    </row>
    <row r="162" spans="1:20" x14ac:dyDescent="0.15">
      <c r="A162" s="53" t="s">
        <v>44</v>
      </c>
      <c r="B162" s="252">
        <v>382</v>
      </c>
      <c r="C162" s="252">
        <v>1605</v>
      </c>
      <c r="D162" s="255">
        <f>C162/B162</f>
        <v>4.2015706806282722</v>
      </c>
      <c r="E162" s="252">
        <v>7</v>
      </c>
      <c r="F162" s="252">
        <v>123</v>
      </c>
      <c r="G162" s="252">
        <v>99</v>
      </c>
      <c r="H162" s="252">
        <v>600</v>
      </c>
      <c r="I162" s="255">
        <f>H162/G162</f>
        <v>6.0606060606060606</v>
      </c>
      <c r="J162" s="252">
        <v>1</v>
      </c>
      <c r="K162" s="54">
        <f>(C162*0.1)+(E162*6)+(H162*0.1)+(J162*6)</f>
        <v>268.5</v>
      </c>
      <c r="L162" s="54">
        <f>(C162*0.1)+(E162*6)+(G162*1)+(H162*0.1)+(J162*6)</f>
        <v>367.5</v>
      </c>
      <c r="O162" s="254">
        <f>(B162+F162)/(B162+F162+B164+F164+B166+F166+B160+H160)</f>
        <v>0.31346989447548107</v>
      </c>
      <c r="P162" s="51">
        <f>B162/(H160+B162+B164+B166)</f>
        <v>0.89252336448598135</v>
      </c>
      <c r="Q162" s="51">
        <f>F162/(F162+F164+F166)</f>
        <v>0.21243523316062177</v>
      </c>
    </row>
    <row r="163" spans="1:20" x14ac:dyDescent="0.15">
      <c r="A163" s="67" t="s">
        <v>81</v>
      </c>
      <c r="B163" s="253" t="s">
        <v>10</v>
      </c>
      <c r="C163" s="253" t="s">
        <v>19</v>
      </c>
      <c r="D163" s="253" t="s">
        <v>77</v>
      </c>
      <c r="E163" s="253" t="s">
        <v>6</v>
      </c>
      <c r="F163" s="253" t="s">
        <v>17</v>
      </c>
      <c r="G163" s="253" t="s">
        <v>18</v>
      </c>
      <c r="H163" s="253" t="s">
        <v>19</v>
      </c>
      <c r="I163" s="253" t="s">
        <v>78</v>
      </c>
      <c r="J163" s="253" t="s">
        <v>6</v>
      </c>
      <c r="K163" s="253" t="s">
        <v>14</v>
      </c>
      <c r="L163" s="253" t="s">
        <v>91</v>
      </c>
      <c r="O163" s="251" t="s">
        <v>85</v>
      </c>
      <c r="P163" s="251" t="s">
        <v>87</v>
      </c>
      <c r="Q163" s="251" t="s">
        <v>88</v>
      </c>
    </row>
    <row r="164" spans="1:20" x14ac:dyDescent="0.15">
      <c r="A164" s="53" t="s">
        <v>44</v>
      </c>
      <c r="B164" s="252">
        <v>10</v>
      </c>
      <c r="C164" s="252">
        <v>88</v>
      </c>
      <c r="D164" s="252">
        <f>C164/B164</f>
        <v>8.8000000000000007</v>
      </c>
      <c r="E164" s="252">
        <v>0</v>
      </c>
      <c r="F164" s="252">
        <v>348</v>
      </c>
      <c r="G164" s="252">
        <v>224</v>
      </c>
      <c r="H164" s="252">
        <v>2451</v>
      </c>
      <c r="I164" s="255">
        <f>H164/G164</f>
        <v>10.941964285714286</v>
      </c>
      <c r="J164" s="252">
        <v>10</v>
      </c>
      <c r="K164" s="54">
        <f>(C164*0.1)+(E164*6)+(H164*0.1)+(J164*6)</f>
        <v>313.90000000000003</v>
      </c>
      <c r="L164" s="54">
        <f>(C164*0.1)+(E164*6)+(G164*1)+(H164*0.1)+(J164*6)</f>
        <v>537.90000000000009</v>
      </c>
      <c r="O164" s="254">
        <f>(B164+F164)/(B162+F162+B164+F164+B166+F166+B160+H160)</f>
        <v>0.22222222222222221</v>
      </c>
      <c r="P164" s="51">
        <f>B164/(B162+H160+B164+B166)</f>
        <v>2.336448598130841E-2</v>
      </c>
      <c r="Q164" s="51">
        <f>F164/(F164+F162+F166)</f>
        <v>0.60103626943005184</v>
      </c>
    </row>
    <row r="165" spans="1:20" x14ac:dyDescent="0.15">
      <c r="A165" s="67" t="s">
        <v>82</v>
      </c>
      <c r="B165" s="253" t="s">
        <v>10</v>
      </c>
      <c r="C165" s="253" t="s">
        <v>19</v>
      </c>
      <c r="D165" s="253" t="s">
        <v>77</v>
      </c>
      <c r="E165" s="253" t="s">
        <v>6</v>
      </c>
      <c r="F165" s="253" t="s">
        <v>17</v>
      </c>
      <c r="G165" s="253" t="s">
        <v>18</v>
      </c>
      <c r="H165" s="253" t="s">
        <v>19</v>
      </c>
      <c r="I165" s="253" t="s">
        <v>78</v>
      </c>
      <c r="J165" s="253" t="s">
        <v>6</v>
      </c>
      <c r="K165" s="253" t="s">
        <v>14</v>
      </c>
      <c r="L165" s="253" t="s">
        <v>91</v>
      </c>
      <c r="O165" s="251" t="s">
        <v>85</v>
      </c>
      <c r="P165" s="251" t="s">
        <v>87</v>
      </c>
      <c r="Q165" s="251" t="s">
        <v>88</v>
      </c>
    </row>
    <row r="166" spans="1:20" x14ac:dyDescent="0.15">
      <c r="A166" s="53" t="s">
        <v>44</v>
      </c>
      <c r="B166" s="252">
        <v>0</v>
      </c>
      <c r="C166" s="252">
        <v>0</v>
      </c>
      <c r="D166" s="252" t="e">
        <f>C166/B166</f>
        <v>#DIV/0!</v>
      </c>
      <c r="E166" s="252">
        <v>0</v>
      </c>
      <c r="F166" s="252">
        <v>108</v>
      </c>
      <c r="G166" s="252">
        <v>75</v>
      </c>
      <c r="H166" s="252">
        <v>803</v>
      </c>
      <c r="I166" s="255">
        <f>H166/G166</f>
        <v>10.706666666666667</v>
      </c>
      <c r="J166" s="252">
        <v>6</v>
      </c>
      <c r="K166" s="54">
        <f>(C166*0.1)+(E166*6)+(H166*0.1)+(J166*6)</f>
        <v>116.30000000000001</v>
      </c>
      <c r="L166" s="54">
        <f>(C166*0.1)+(E166*6)+(G166*1)+(H166*0.1)+(J166*6)</f>
        <v>191.3</v>
      </c>
      <c r="O166" s="254">
        <f>(B166+F166)/(B162+F162+B164+F164+B166+F166+B160+H160)</f>
        <v>6.7039106145251395E-2</v>
      </c>
      <c r="P166" s="66">
        <f>B166/(B166+B164+B162+H160)</f>
        <v>0</v>
      </c>
      <c r="Q166" s="51">
        <f>F166/(F166+F164+F162)</f>
        <v>0.18652849740932642</v>
      </c>
    </row>
    <row r="168" spans="1:20" x14ac:dyDescent="0.15">
      <c r="A168" s="52">
        <v>2021</v>
      </c>
      <c r="P168" s="59">
        <v>2021</v>
      </c>
      <c r="S168" s="52" t="s">
        <v>92</v>
      </c>
    </row>
    <row r="169" spans="1:20" x14ac:dyDescent="0.15">
      <c r="A169" s="67" t="s">
        <v>79</v>
      </c>
      <c r="B169" s="253" t="s">
        <v>89</v>
      </c>
      <c r="C169" s="253" t="s">
        <v>2</v>
      </c>
      <c r="D169" s="253" t="s">
        <v>3</v>
      </c>
      <c r="E169" s="253" t="s">
        <v>19</v>
      </c>
      <c r="F169" s="253" t="s">
        <v>6</v>
      </c>
      <c r="G169" s="253" t="s">
        <v>76</v>
      </c>
      <c r="H169" s="253" t="s">
        <v>10</v>
      </c>
      <c r="I169" s="253" t="s">
        <v>19</v>
      </c>
      <c r="J169" s="253" t="s">
        <v>77</v>
      </c>
      <c r="K169" s="253" t="s">
        <v>6</v>
      </c>
      <c r="L169" s="253" t="s">
        <v>14</v>
      </c>
      <c r="O169" s="253" t="s">
        <v>85</v>
      </c>
      <c r="P169" s="253" t="s">
        <v>86</v>
      </c>
      <c r="Q169" s="253" t="s">
        <v>87</v>
      </c>
      <c r="S169" s="251" t="s">
        <v>40</v>
      </c>
      <c r="T169" s="251" t="s">
        <v>41</v>
      </c>
    </row>
    <row r="170" spans="1:20" x14ac:dyDescent="0.15">
      <c r="A170" s="53" t="s">
        <v>44</v>
      </c>
      <c r="B170" s="252">
        <v>521</v>
      </c>
      <c r="C170" s="252">
        <v>324</v>
      </c>
      <c r="D170" s="254">
        <f>C170/B170</f>
        <v>0.62188099808061426</v>
      </c>
      <c r="E170" s="252">
        <v>3594</v>
      </c>
      <c r="F170" s="252">
        <v>27</v>
      </c>
      <c r="G170" s="252">
        <v>8</v>
      </c>
      <c r="H170" s="252">
        <v>60</v>
      </c>
      <c r="I170" s="252">
        <v>224</v>
      </c>
      <c r="J170" s="252">
        <f>I170/H170</f>
        <v>3.7333333333333334</v>
      </c>
      <c r="K170" s="252">
        <v>1</v>
      </c>
      <c r="L170" s="54">
        <f>((E170*0.05)+(F170*4)+(G170*-1)+(I170*0.1)+(K170*6))</f>
        <v>308.10000000000002</v>
      </c>
      <c r="O170" s="254">
        <f>(B170+H170)/(B172+F172+B174+F174+B176+F176+B170+H170)</f>
        <v>0.37949052906596997</v>
      </c>
      <c r="P170" s="51">
        <f>B170/(B170+F172+F174+F176)</f>
        <v>0.50484496124031009</v>
      </c>
      <c r="Q170" s="51">
        <f>H170/(H170+B172+B174+B176)</f>
        <v>0.12024048096192384</v>
      </c>
      <c r="S170" s="51">
        <f>(H170+B172+B174+B176)/(H170+B172+B174+B176+B170)</f>
        <v>0.48921568627450979</v>
      </c>
      <c r="T170" s="51">
        <f>B170/(B170+H170+B172+B174+B176)</f>
        <v>0.51078431372549016</v>
      </c>
    </row>
    <row r="171" spans="1:20" x14ac:dyDescent="0.15">
      <c r="A171" s="67" t="s">
        <v>80</v>
      </c>
      <c r="B171" s="253" t="s">
        <v>10</v>
      </c>
      <c r="C171" s="253" t="s">
        <v>19</v>
      </c>
      <c r="D171" s="253" t="s">
        <v>77</v>
      </c>
      <c r="E171" s="253" t="s">
        <v>6</v>
      </c>
      <c r="F171" s="253" t="s">
        <v>17</v>
      </c>
      <c r="G171" s="253" t="s">
        <v>18</v>
      </c>
      <c r="H171" s="253" t="s">
        <v>19</v>
      </c>
      <c r="I171" s="253" t="s">
        <v>78</v>
      </c>
      <c r="J171" s="253" t="s">
        <v>6</v>
      </c>
      <c r="K171" s="253" t="s">
        <v>14</v>
      </c>
      <c r="L171" s="253" t="s">
        <v>91</v>
      </c>
      <c r="O171" s="251" t="s">
        <v>85</v>
      </c>
      <c r="P171" s="251" t="s">
        <v>87</v>
      </c>
      <c r="Q171" s="251" t="s">
        <v>88</v>
      </c>
    </row>
    <row r="172" spans="1:20" x14ac:dyDescent="0.15">
      <c r="A172" s="53" t="s">
        <v>44</v>
      </c>
      <c r="B172" s="252">
        <v>429</v>
      </c>
      <c r="C172" s="252">
        <v>2229</v>
      </c>
      <c r="D172" s="255">
        <f>C172/B172</f>
        <v>5.1958041958041958</v>
      </c>
      <c r="E172" s="252">
        <v>21</v>
      </c>
      <c r="F172" s="252">
        <v>113</v>
      </c>
      <c r="G172" s="252">
        <v>82</v>
      </c>
      <c r="H172" s="252">
        <v>678</v>
      </c>
      <c r="I172" s="255">
        <f>H172/G172</f>
        <v>8.2682926829268286</v>
      </c>
      <c r="J172" s="252">
        <v>3</v>
      </c>
      <c r="K172" s="54">
        <f>(C172*0.1)+(E172*6)+(H172*0.1)+(J172*6)</f>
        <v>434.7</v>
      </c>
      <c r="L172" s="54">
        <f>(C172*0.1)+(E172*6)+(G172*1)+(H172*0.1)+(J172*6)</f>
        <v>516.70000000000005</v>
      </c>
      <c r="O172" s="254">
        <f>(B172+F172)/(B172+F172+B174+F174+B176+F176+B170+H170)</f>
        <v>0.35401698236446766</v>
      </c>
      <c r="P172" s="51">
        <f>B172/(H170+B172+B174+B176)</f>
        <v>0.85971943887775548</v>
      </c>
      <c r="Q172" s="51">
        <f>F172/(F172+F174+F176)</f>
        <v>0.22113502935420742</v>
      </c>
    </row>
    <row r="173" spans="1:20" x14ac:dyDescent="0.15">
      <c r="A173" s="67" t="s">
        <v>81</v>
      </c>
      <c r="B173" s="253" t="s">
        <v>10</v>
      </c>
      <c r="C173" s="253" t="s">
        <v>19</v>
      </c>
      <c r="D173" s="253" t="s">
        <v>77</v>
      </c>
      <c r="E173" s="253" t="s">
        <v>6</v>
      </c>
      <c r="F173" s="253" t="s">
        <v>17</v>
      </c>
      <c r="G173" s="253" t="s">
        <v>18</v>
      </c>
      <c r="H173" s="253" t="s">
        <v>19</v>
      </c>
      <c r="I173" s="253" t="s">
        <v>78</v>
      </c>
      <c r="J173" s="253" t="s">
        <v>6</v>
      </c>
      <c r="K173" s="253" t="s">
        <v>14</v>
      </c>
      <c r="L173" s="253" t="s">
        <v>91</v>
      </c>
      <c r="O173" s="251" t="s">
        <v>85</v>
      </c>
      <c r="P173" s="251" t="s">
        <v>87</v>
      </c>
      <c r="Q173" s="251" t="s">
        <v>88</v>
      </c>
    </row>
    <row r="174" spans="1:20" x14ac:dyDescent="0.15">
      <c r="A174" s="53" t="s">
        <v>44</v>
      </c>
      <c r="B174" s="252">
        <v>10</v>
      </c>
      <c r="C174" s="252">
        <v>97</v>
      </c>
      <c r="D174" s="255">
        <f>C174/B174</f>
        <v>9.6999999999999993</v>
      </c>
      <c r="E174" s="252">
        <v>0</v>
      </c>
      <c r="F174" s="252">
        <v>285</v>
      </c>
      <c r="G174" s="252">
        <v>177</v>
      </c>
      <c r="H174" s="252">
        <v>2184</v>
      </c>
      <c r="I174" s="255">
        <f>H174/G174</f>
        <v>12.338983050847459</v>
      </c>
      <c r="J174" s="252">
        <v>16</v>
      </c>
      <c r="K174" s="54">
        <f>(C174*0.1)+(E174*6)+(H174*0.1)+(J174*6)</f>
        <v>324.10000000000002</v>
      </c>
      <c r="L174" s="54">
        <f>(C174*0.1)+(E174*6)+(G174*1)+(H174*0.1)+(J174*6)</f>
        <v>501.1</v>
      </c>
      <c r="O174" s="254">
        <f>(B174+F174)/(B172+F172+B174+F174+B176+F176+B170+H170)</f>
        <v>0.19268451992161986</v>
      </c>
      <c r="P174" s="51">
        <f>B174/(B172+H170+B174+B176)</f>
        <v>2.004008016032064E-2</v>
      </c>
      <c r="Q174" s="51">
        <f>F174/(F174+F172+F176)</f>
        <v>0.55772994129158515</v>
      </c>
    </row>
    <row r="175" spans="1:20" x14ac:dyDescent="0.15">
      <c r="A175" s="67" t="s">
        <v>82</v>
      </c>
      <c r="B175" s="253" t="s">
        <v>10</v>
      </c>
      <c r="C175" s="253" t="s">
        <v>19</v>
      </c>
      <c r="D175" s="253" t="s">
        <v>77</v>
      </c>
      <c r="E175" s="253" t="s">
        <v>6</v>
      </c>
      <c r="F175" s="253" t="s">
        <v>17</v>
      </c>
      <c r="G175" s="253" t="s">
        <v>18</v>
      </c>
      <c r="H175" s="253" t="s">
        <v>19</v>
      </c>
      <c r="I175" s="253" t="s">
        <v>78</v>
      </c>
      <c r="J175" s="253" t="s">
        <v>6</v>
      </c>
      <c r="K175" s="253" t="s">
        <v>14</v>
      </c>
      <c r="L175" s="253" t="s">
        <v>91</v>
      </c>
      <c r="O175" s="251" t="s">
        <v>85</v>
      </c>
      <c r="P175" s="251" t="s">
        <v>87</v>
      </c>
      <c r="Q175" s="251" t="s">
        <v>88</v>
      </c>
    </row>
    <row r="176" spans="1:20" x14ac:dyDescent="0.15">
      <c r="A176" s="53" t="s">
        <v>44</v>
      </c>
      <c r="B176" s="252">
        <v>0</v>
      </c>
      <c r="C176" s="252">
        <v>0</v>
      </c>
      <c r="D176" s="252" t="e">
        <f>C176/B176</f>
        <v>#DIV/0!</v>
      </c>
      <c r="E176" s="252">
        <v>0</v>
      </c>
      <c r="F176" s="252">
        <v>113</v>
      </c>
      <c r="G176" s="252">
        <v>64</v>
      </c>
      <c r="H176" s="252">
        <v>724</v>
      </c>
      <c r="I176" s="255">
        <f>H176/G176</f>
        <v>11.3125</v>
      </c>
      <c r="J176" s="252">
        <v>7</v>
      </c>
      <c r="K176" s="54">
        <f>(C176*0.1)+(E176*6)+(H176*0.1)+(J176*6)</f>
        <v>114.4</v>
      </c>
      <c r="L176" s="54">
        <f>(C176*0.1)+(E176*6)+(G176*1)+(H176*0.1)+(J176*6)</f>
        <v>178.4</v>
      </c>
      <c r="O176" s="254">
        <f>(B176+F176)/(B172+F172+B174+F174+B176+F176+B170+H170)</f>
        <v>7.3807968647942521E-2</v>
      </c>
      <c r="P176" s="66">
        <f>B176/(B176+B174+B172+H170)</f>
        <v>0</v>
      </c>
      <c r="Q176" s="51">
        <f>F176/(F176+F174+F172)</f>
        <v>0.22113502935420742</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731DD69E-6213-4468-A70B-CC73C2D29078}"/>
    <hyperlink ref="H6:J6" location="ARI!A110" display="RSP Projections: Year 2" xr:uid="{5769A8B5-34D4-49BE-AFC0-CC7C518A8C96}"/>
    <hyperlink ref="M5:O5" location="ARI!AX11" display="Adjustable Projections: Year 1" xr:uid="{C2574DEB-AA99-463E-B998-6D3B60C7A5D6}"/>
    <hyperlink ref="AJ5" location="ARI!C9" display="RSP Projections: Year 1" xr:uid="{2F9D6E58-7965-4445-B10E-8B0AE70A6E8A}"/>
    <hyperlink ref="AJ6" location="ARI!A90" display="RSP Projections: Year 2" xr:uid="{D4D7961D-88D7-4F09-AA55-3F815B06E9C8}"/>
    <hyperlink ref="AJ6:AL6" location="ARI!A110" display="RSP Projections: Year 2" xr:uid="{1DA9251D-947A-4BA8-A095-B02734982A79}"/>
    <hyperlink ref="AO5:AQ5" location="ARI!AX11" display="Adjustable Projections: Year 1" xr:uid="{DEAC88EE-C47C-4227-984F-6D35E434AD68}"/>
    <hyperlink ref="H5" location="ARI!C9" display="RSP Projections: Year 1" xr:uid="{06FC6125-34C5-420F-BEA8-CD85E2A26921}"/>
    <hyperlink ref="H76" location="ARI!A90" display="RSP Projections: Year 2" xr:uid="{132A5320-34D2-46E4-B89C-A7519AD17C51}"/>
    <hyperlink ref="H76:J76" location="ARI!A110" display="RSP Projections: Year 2" xr:uid="{C16C321D-D9FE-43F9-B423-B3C048FE4851}"/>
    <hyperlink ref="M75:O75" location="ARI!AX11" display="Adjustable Projections: Year 1" xr:uid="{0A5F198D-6E79-40B5-B42A-0D46EEAD8806}"/>
    <hyperlink ref="H75" location="ARI!C9" display="RSP Projections: Year 1" xr:uid="{514EA8BC-E22D-4584-976A-F276A2D350F6}"/>
    <hyperlink ref="M143:O143" location="ARI!AX11" display="Adjustable Projections: Year 1" xr:uid="{70F65BBF-F787-461C-9309-1693CC431717}"/>
    <hyperlink ref="H144:J144" location="ARI!A110" display="RSP Projections: Year 2" xr:uid="{74078225-FA1D-4E02-8BD9-9CFC4C4BA517}"/>
    <hyperlink ref="H144" location="ARI!A90" display="RSP Projections: Year 2" xr:uid="{2A05B952-0342-4FCC-A5DC-1082E8F3614E}"/>
    <hyperlink ref="H143" location="ARI!C9" display="RSP Projections: Year 1" xr:uid="{58367EB3-71D7-4FB1-A524-EBF45DA6638A}"/>
    <hyperlink ref="M6" location="ARI!A170" display="Past Run/Pass Performances" xr:uid="{E4ED8DD7-DB51-432D-BC24-6EEB6D680BDC}"/>
    <hyperlink ref="M76" location="ARI!A170" display="Past Run/Pass Performances" xr:uid="{66632CE1-58FE-43AD-920A-DA6465242248}"/>
  </hyperlinks>
  <pageMargins left="0" right="0" top="0" bottom="0" header="0" footer="0"/>
  <pageSetup scale="54" orientation="landscape"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30D10-D8AB-4D07-9AAC-70C7B970DBC9}">
  <dimension ref="A1:AZ176"/>
  <sheetViews>
    <sheetView zoomScale="200" zoomScaleNormal="200" workbookViewId="0">
      <selection sqref="A1:X177"/>
    </sheetView>
  </sheetViews>
  <sheetFormatPr defaultColWidth="4.6640625" defaultRowHeight="6.6" x14ac:dyDescent="0.15"/>
  <cols>
    <col min="1" max="1" width="14" style="226" customWidth="1"/>
    <col min="2" max="14" width="3.44140625" style="226" customWidth="1"/>
    <col min="15" max="17" width="4.88671875" style="226" bestFit="1" customWidth="1"/>
    <col min="18" max="18" width="11.44140625" style="226" customWidth="1"/>
    <col min="19" max="19" width="5.33203125" style="226" bestFit="1" customWidth="1"/>
    <col min="20" max="21" width="4.88671875" style="226" bestFit="1" customWidth="1"/>
    <col min="22" max="22" width="4.6640625" style="226"/>
    <col min="23" max="24" width="4.88671875" style="226" bestFit="1" customWidth="1"/>
    <col min="25" max="29" width="4.6640625" style="226"/>
    <col min="30" max="45" width="4.88671875" style="226" bestFit="1" customWidth="1"/>
    <col min="46" max="46" width="4.6640625" style="226"/>
    <col min="47" max="47" width="5.88671875" style="226" bestFit="1" customWidth="1"/>
    <col min="48" max="49" width="4.88671875" style="226" bestFit="1" customWidth="1"/>
    <col min="50" max="50" width="4.6640625" style="226"/>
    <col min="51" max="52" width="4.88671875" style="226" bestFit="1" customWidth="1"/>
    <col min="53" max="16384" width="4.6640625" style="226"/>
  </cols>
  <sheetData>
    <row r="1" spans="1:52" x14ac:dyDescent="0.15">
      <c r="A1" s="482" t="s">
        <v>109</v>
      </c>
      <c r="B1" s="482"/>
      <c r="C1" s="482"/>
      <c r="D1" s="482"/>
      <c r="E1" s="482"/>
      <c r="F1" s="482"/>
      <c r="G1" s="482"/>
      <c r="H1" s="482"/>
      <c r="I1" s="482"/>
      <c r="J1" s="482"/>
      <c r="K1" s="482"/>
      <c r="L1" s="482"/>
      <c r="M1" s="482"/>
      <c r="N1" s="482"/>
      <c r="O1" s="482"/>
      <c r="P1" s="482"/>
      <c r="Q1" s="482"/>
      <c r="R1" s="482"/>
      <c r="S1" s="482"/>
      <c r="T1" s="482"/>
      <c r="U1" s="482"/>
      <c r="V1" s="482"/>
      <c r="W1" s="482"/>
    </row>
    <row r="2" spans="1:52" x14ac:dyDescent="0.15">
      <c r="C2" s="228"/>
      <c r="D2" s="228"/>
      <c r="E2" s="228"/>
      <c r="F2" s="228"/>
      <c r="G2" s="228"/>
      <c r="H2" s="228"/>
      <c r="I2" s="228"/>
      <c r="J2" s="228"/>
      <c r="K2" s="228"/>
      <c r="L2" s="228"/>
      <c r="M2" s="228"/>
      <c r="N2" s="228"/>
    </row>
    <row r="3" spans="1:52" x14ac:dyDescent="0.15">
      <c r="A3" s="482" t="s">
        <v>55</v>
      </c>
      <c r="B3" s="482"/>
      <c r="C3" s="482"/>
      <c r="D3" s="482"/>
      <c r="E3" s="482"/>
      <c r="F3" s="482"/>
      <c r="G3" s="482"/>
      <c r="H3" s="482"/>
      <c r="I3" s="482"/>
      <c r="J3" s="482"/>
      <c r="K3" s="482"/>
      <c r="L3" s="482"/>
      <c r="M3" s="482"/>
      <c r="N3" s="482"/>
      <c r="O3" s="482"/>
      <c r="P3" s="482"/>
      <c r="Q3" s="482"/>
      <c r="R3" s="482"/>
      <c r="S3" s="482"/>
      <c r="T3" s="482"/>
      <c r="U3" s="482"/>
      <c r="V3" s="482"/>
      <c r="W3" s="482"/>
      <c r="AC3" s="482" t="s">
        <v>55</v>
      </c>
      <c r="AD3" s="482"/>
      <c r="AE3" s="482"/>
      <c r="AF3" s="482"/>
      <c r="AG3" s="482"/>
      <c r="AH3" s="482"/>
      <c r="AI3" s="482"/>
      <c r="AJ3" s="482"/>
      <c r="AK3" s="482"/>
      <c r="AL3" s="482"/>
      <c r="AM3" s="482"/>
      <c r="AN3" s="482"/>
      <c r="AO3" s="482"/>
      <c r="AP3" s="482"/>
      <c r="AQ3" s="482"/>
      <c r="AR3" s="482"/>
      <c r="AS3" s="482"/>
      <c r="AT3" s="482"/>
      <c r="AU3" s="482"/>
      <c r="AV3" s="482"/>
      <c r="AW3" s="482"/>
      <c r="AX3" s="482"/>
      <c r="AY3" s="482"/>
    </row>
    <row r="4" spans="1:52" x14ac:dyDescent="0.15">
      <c r="A4" s="228"/>
      <c r="B4" s="228"/>
      <c r="C4" s="228"/>
      <c r="D4" s="228"/>
      <c r="E4" s="228"/>
      <c r="F4" s="228"/>
      <c r="G4" s="228"/>
      <c r="H4" s="228"/>
      <c r="I4" s="228"/>
      <c r="J4" s="228"/>
      <c r="K4" s="228"/>
      <c r="L4" s="228"/>
      <c r="M4" s="228"/>
      <c r="N4" s="228"/>
      <c r="O4" s="228"/>
      <c r="P4" s="228"/>
      <c r="Q4" s="228"/>
      <c r="R4" s="228"/>
      <c r="S4" s="228"/>
      <c r="T4" s="228"/>
      <c r="U4" s="228"/>
      <c r="V4" s="228"/>
      <c r="W4" s="228"/>
      <c r="X4" s="228"/>
      <c r="Y4" s="228"/>
      <c r="Z4" s="228"/>
      <c r="AA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row>
    <row r="5" spans="1:52" x14ac:dyDescent="0.15">
      <c r="H5" s="488" t="s">
        <v>36</v>
      </c>
      <c r="I5" s="483"/>
      <c r="J5" s="483"/>
      <c r="M5" s="488" t="s">
        <v>37</v>
      </c>
      <c r="N5" s="488"/>
      <c r="O5" s="488"/>
      <c r="S5" s="227" t="s">
        <v>94</v>
      </c>
      <c r="AJ5" s="488" t="s">
        <v>36</v>
      </c>
      <c r="AK5" s="483"/>
      <c r="AL5" s="483"/>
      <c r="AO5" s="488" t="s">
        <v>37</v>
      </c>
      <c r="AP5" s="488"/>
      <c r="AQ5" s="488"/>
    </row>
    <row r="6" spans="1:52" x14ac:dyDescent="0.15">
      <c r="H6" s="488" t="s">
        <v>38</v>
      </c>
      <c r="I6" s="488"/>
      <c r="J6" s="488"/>
      <c r="M6" s="229" t="s">
        <v>75</v>
      </c>
      <c r="S6" s="222" t="s">
        <v>40</v>
      </c>
      <c r="T6" s="222" t="s">
        <v>41</v>
      </c>
      <c r="AJ6" s="488" t="s">
        <v>38</v>
      </c>
      <c r="AK6" s="488"/>
      <c r="AL6" s="488"/>
    </row>
    <row r="7" spans="1:52" x14ac:dyDescent="0.15">
      <c r="H7" s="488"/>
      <c r="I7" s="483"/>
      <c r="J7" s="483"/>
      <c r="S7" s="221">
        <f>(M17+C27+K38+K47)/(M17+C27+K38+C17)</f>
        <v>0.41550695825049699</v>
      </c>
      <c r="T7" s="221">
        <f>C17/(C17+M17+C27+K38+K47)</f>
        <v>0.58449304174950301</v>
      </c>
      <c r="AJ7" s="488"/>
      <c r="AK7" s="483"/>
      <c r="AL7" s="483"/>
    </row>
    <row r="10" spans="1:52" x14ac:dyDescent="0.15">
      <c r="A10" s="482" t="s">
        <v>36</v>
      </c>
      <c r="B10" s="482"/>
      <c r="C10" s="482"/>
      <c r="D10" s="482"/>
      <c r="E10" s="482"/>
      <c r="F10" s="482"/>
      <c r="G10" s="482"/>
      <c r="H10" s="482"/>
      <c r="I10" s="482"/>
      <c r="J10" s="482"/>
      <c r="K10" s="482"/>
      <c r="L10" s="482"/>
      <c r="M10" s="482"/>
      <c r="N10" s="482"/>
      <c r="O10" s="482"/>
      <c r="P10" s="482"/>
      <c r="Q10" s="482"/>
      <c r="R10" s="482"/>
      <c r="S10" s="482"/>
      <c r="T10" s="482"/>
      <c r="U10" s="482"/>
      <c r="V10" s="482"/>
      <c r="W10" s="482"/>
      <c r="AC10" s="482" t="s">
        <v>37</v>
      </c>
      <c r="AD10" s="482"/>
      <c r="AE10" s="482"/>
      <c r="AF10" s="482"/>
      <c r="AG10" s="482"/>
      <c r="AH10" s="482"/>
      <c r="AI10" s="482"/>
      <c r="AJ10" s="482"/>
      <c r="AK10" s="482"/>
      <c r="AL10" s="482"/>
      <c r="AM10" s="482"/>
      <c r="AN10" s="482"/>
      <c r="AO10" s="482"/>
      <c r="AP10" s="482"/>
      <c r="AQ10" s="482"/>
      <c r="AR10" s="482"/>
      <c r="AS10" s="482"/>
      <c r="AT10" s="482"/>
      <c r="AU10" s="482"/>
      <c r="AV10" s="482"/>
      <c r="AW10" s="482"/>
      <c r="AX10" s="482"/>
      <c r="AY10" s="482"/>
    </row>
    <row r="12" spans="1:52" x14ac:dyDescent="0.15">
      <c r="C12" s="482" t="s">
        <v>48</v>
      </c>
      <c r="D12" s="482"/>
      <c r="E12" s="482"/>
      <c r="F12" s="482"/>
      <c r="G12" s="482"/>
      <c r="H12" s="482"/>
      <c r="I12" s="482"/>
      <c r="L12" s="482" t="s">
        <v>49</v>
      </c>
      <c r="M12" s="484"/>
      <c r="N12" s="484"/>
      <c r="O12" s="484"/>
      <c r="P12" s="484"/>
      <c r="R12" s="482" t="s">
        <v>50</v>
      </c>
      <c r="S12" s="482"/>
      <c r="T12" s="482"/>
      <c r="V12" s="482" t="s">
        <v>51</v>
      </c>
      <c r="W12" s="482"/>
      <c r="AE12" s="482" t="s">
        <v>48</v>
      </c>
      <c r="AF12" s="482"/>
      <c r="AG12" s="482"/>
      <c r="AH12" s="482"/>
      <c r="AI12" s="482"/>
      <c r="AJ12" s="482"/>
      <c r="AK12" s="482"/>
      <c r="AN12" s="482" t="s">
        <v>49</v>
      </c>
      <c r="AO12" s="484"/>
      <c r="AP12" s="484"/>
      <c r="AQ12" s="484"/>
      <c r="AR12" s="484"/>
      <c r="AT12" s="482" t="s">
        <v>50</v>
      </c>
      <c r="AU12" s="482"/>
      <c r="AV12" s="482"/>
      <c r="AX12" s="482" t="s">
        <v>51</v>
      </c>
      <c r="AY12" s="482"/>
    </row>
    <row r="13" spans="1:52" x14ac:dyDescent="0.15">
      <c r="A13" s="230" t="s">
        <v>0</v>
      </c>
      <c r="B13" s="230" t="s">
        <v>66</v>
      </c>
      <c r="C13" s="230" t="s">
        <v>1</v>
      </c>
      <c r="D13" s="230" t="s">
        <v>2</v>
      </c>
      <c r="E13" s="230" t="s">
        <v>3</v>
      </c>
      <c r="F13" s="230" t="s">
        <v>4</v>
      </c>
      <c r="G13" s="230" t="s">
        <v>5</v>
      </c>
      <c r="H13" s="230" t="s">
        <v>6</v>
      </c>
      <c r="I13" s="230" t="s">
        <v>7</v>
      </c>
      <c r="J13" s="230" t="s">
        <v>8</v>
      </c>
      <c r="K13" s="230" t="s">
        <v>9</v>
      </c>
      <c r="M13" s="230" t="s">
        <v>10</v>
      </c>
      <c r="N13" s="230" t="s">
        <v>11</v>
      </c>
      <c r="O13" s="230" t="s">
        <v>12</v>
      </c>
      <c r="P13" s="230" t="s">
        <v>6</v>
      </c>
      <c r="Q13" s="230" t="s">
        <v>13</v>
      </c>
      <c r="R13" s="230"/>
      <c r="S13" s="230" t="s">
        <v>47</v>
      </c>
      <c r="T13" s="230" t="s">
        <v>45</v>
      </c>
      <c r="U13" s="230" t="s">
        <v>46</v>
      </c>
      <c r="V13" s="230"/>
      <c r="W13" s="230" t="s">
        <v>14</v>
      </c>
      <c r="X13" s="230" t="s">
        <v>63</v>
      </c>
      <c r="Y13" s="230"/>
      <c r="Z13" s="230"/>
      <c r="AC13" s="230" t="s">
        <v>0</v>
      </c>
      <c r="AD13" s="230" t="s">
        <v>66</v>
      </c>
      <c r="AE13" s="230" t="s">
        <v>1</v>
      </c>
      <c r="AF13" s="230" t="s">
        <v>2</v>
      </c>
      <c r="AG13" s="230" t="s">
        <v>3</v>
      </c>
      <c r="AH13" s="230" t="s">
        <v>4</v>
      </c>
      <c r="AI13" s="230" t="s">
        <v>5</v>
      </c>
      <c r="AJ13" s="230" t="s">
        <v>6</v>
      </c>
      <c r="AK13" s="230" t="s">
        <v>7</v>
      </c>
      <c r="AL13" s="230" t="s">
        <v>8</v>
      </c>
      <c r="AM13" s="230" t="s">
        <v>9</v>
      </c>
      <c r="AO13" s="230" t="s">
        <v>10</v>
      </c>
      <c r="AP13" s="230" t="s">
        <v>11</v>
      </c>
      <c r="AQ13" s="230" t="s">
        <v>12</v>
      </c>
      <c r="AR13" s="230" t="s">
        <v>6</v>
      </c>
      <c r="AS13" s="230" t="s">
        <v>13</v>
      </c>
      <c r="AT13" s="230"/>
      <c r="AU13" s="230" t="s">
        <v>47</v>
      </c>
      <c r="AV13" s="230" t="s">
        <v>45</v>
      </c>
      <c r="AW13" s="230" t="s">
        <v>46</v>
      </c>
      <c r="AX13" s="230"/>
      <c r="AY13" s="230" t="s">
        <v>14</v>
      </c>
      <c r="AZ13" s="230" t="s">
        <v>63</v>
      </c>
    </row>
    <row r="14" spans="1:52" x14ac:dyDescent="0.15">
      <c r="A14" s="231" t="s">
        <v>812</v>
      </c>
      <c r="B14" s="232">
        <v>17</v>
      </c>
      <c r="C14" s="232">
        <v>588</v>
      </c>
      <c r="D14" s="232">
        <v>393</v>
      </c>
      <c r="E14" s="221">
        <f>D14/C14</f>
        <v>0.66836734693877553</v>
      </c>
      <c r="F14" s="232">
        <v>4285</v>
      </c>
      <c r="G14" s="233">
        <f>F14/C14</f>
        <v>7.2874149659863949</v>
      </c>
      <c r="H14" s="232">
        <v>31</v>
      </c>
      <c r="I14" s="221">
        <f>H14/C14</f>
        <v>5.2721088435374153E-2</v>
      </c>
      <c r="J14" s="232">
        <v>8</v>
      </c>
      <c r="K14" s="221">
        <f>J14/C14</f>
        <v>1.3605442176870748E-2</v>
      </c>
      <c r="M14" s="232">
        <v>64</v>
      </c>
      <c r="N14" s="232">
        <v>288</v>
      </c>
      <c r="O14" s="232">
        <f>N14/M14</f>
        <v>4.5</v>
      </c>
      <c r="P14" s="232">
        <v>4</v>
      </c>
      <c r="Q14" s="221">
        <f>P14/M14</f>
        <v>6.25E-2</v>
      </c>
      <c r="R14" s="234"/>
      <c r="S14" s="221">
        <f>(C14+M14)/($C$17+$M$17)</f>
        <v>1</v>
      </c>
      <c r="T14" s="221">
        <f>C14/($C$17)</f>
        <v>1</v>
      </c>
      <c r="U14" s="221">
        <f>M14/($M$17)</f>
        <v>1</v>
      </c>
      <c r="V14" s="235"/>
      <c r="W14" s="232">
        <f>(F14*0.05)+(H14*4)+(J14*-1)+(N14*0.1)+(P14*6)</f>
        <v>383.05</v>
      </c>
      <c r="X14" s="236">
        <f>((F14*0.05)+(H14*4)+(J14*-1)+(N14*0.1)+(P14*6))*0.4</f>
        <v>153.22</v>
      </c>
      <c r="Y14" s="234"/>
      <c r="Z14" s="234"/>
      <c r="AC14" s="231" t="s">
        <v>15</v>
      </c>
      <c r="AD14" s="231"/>
      <c r="AE14" s="232">
        <v>583</v>
      </c>
      <c r="AF14" s="232">
        <v>378</v>
      </c>
      <c r="AG14" s="221">
        <f>AF14/AE14</f>
        <v>0.64837049742710118</v>
      </c>
      <c r="AH14" s="232">
        <v>4072</v>
      </c>
      <c r="AI14" s="233">
        <f>AH14/AE14</f>
        <v>6.9845626072041167</v>
      </c>
      <c r="AJ14" s="232">
        <v>27</v>
      </c>
      <c r="AK14" s="221">
        <f>AJ14/AE14</f>
        <v>4.6312178387650088E-2</v>
      </c>
      <c r="AL14" s="232">
        <v>11</v>
      </c>
      <c r="AM14" s="221">
        <f>AL14/AE14</f>
        <v>1.8867924528301886E-2</v>
      </c>
      <c r="AO14" s="232">
        <v>100</v>
      </c>
      <c r="AP14" s="232">
        <v>590</v>
      </c>
      <c r="AQ14" s="232">
        <f>AP14/AO14</f>
        <v>5.9</v>
      </c>
      <c r="AR14" s="232">
        <v>5</v>
      </c>
      <c r="AS14" s="221">
        <f>AR14/AO14</f>
        <v>0.05</v>
      </c>
      <c r="AT14" s="234"/>
      <c r="AU14" s="221">
        <f>(AE14+AO14)/(AE17+AO17)</f>
        <v>1</v>
      </c>
      <c r="AV14" s="221">
        <f>AE14/(AO14+AE14)</f>
        <v>0.85358711566617862</v>
      </c>
      <c r="AW14" s="221">
        <f>AO14/(AE14+AO14)</f>
        <v>0.14641288433382138</v>
      </c>
      <c r="AX14" s="235"/>
      <c r="AY14" s="232">
        <f>((AH14*0.05)+(AJ14*4)+(AL14*-1)+(AP14*0.1)+(AR14*6))*0.55</f>
        <v>214.28000000000003</v>
      </c>
      <c r="AZ14" s="236">
        <f>((AH14*0.05)+(AJ14*4)+(AL14*-1)+(AP14*0.1)+(AR14*6))*0.4</f>
        <v>155.84000000000003</v>
      </c>
    </row>
    <row r="15" spans="1:52" x14ac:dyDescent="0.15">
      <c r="A15" s="231" t="s">
        <v>2218</v>
      </c>
      <c r="B15" s="232"/>
      <c r="C15" s="232"/>
      <c r="D15" s="232"/>
      <c r="E15" s="221" t="e">
        <f>D15/C15</f>
        <v>#DIV/0!</v>
      </c>
      <c r="F15" s="232"/>
      <c r="G15" s="233" t="e">
        <f>F15/C15</f>
        <v>#DIV/0!</v>
      </c>
      <c r="H15" s="232"/>
      <c r="I15" s="221" t="e">
        <f>H15/C15</f>
        <v>#DIV/0!</v>
      </c>
      <c r="J15" s="232"/>
      <c r="K15" s="221" t="e">
        <f t="shared" ref="K15:K16" si="0">J15/C15</f>
        <v>#DIV/0!</v>
      </c>
      <c r="M15" s="232"/>
      <c r="N15" s="232"/>
      <c r="O15" s="232" t="e">
        <f>N15/M15</f>
        <v>#DIV/0!</v>
      </c>
      <c r="P15" s="232"/>
      <c r="Q15" s="221" t="e">
        <f t="shared" ref="Q15:Q16" si="1">P15/M15</f>
        <v>#DIV/0!</v>
      </c>
      <c r="R15" s="234"/>
      <c r="S15" s="221">
        <f t="shared" ref="S15:S16" si="2">(C15+M15)/($C$17+$M$17)</f>
        <v>0</v>
      </c>
      <c r="T15" s="221">
        <f t="shared" ref="T15:T16" si="3">C15/($C$17)</f>
        <v>0</v>
      </c>
      <c r="U15" s="221">
        <f t="shared" ref="U15:U16" si="4">M15/($M$17)</f>
        <v>0</v>
      </c>
      <c r="V15" s="235"/>
      <c r="W15" s="232">
        <f t="shared" ref="W15:W16" si="5">(F15*0.05)+(H15*4)+(J15*-1)+(N15*0.1)+(P15*6)</f>
        <v>0</v>
      </c>
      <c r="X15" s="236">
        <f t="shared" ref="X15:X16" si="6">((F15*0.05)+(H15*4)+(J15*-1)+(N15*0.1)+(P15*6))*0.4</f>
        <v>0</v>
      </c>
      <c r="Y15" s="234"/>
      <c r="Z15" s="234"/>
      <c r="AC15" s="231" t="s">
        <v>67</v>
      </c>
      <c r="AD15" s="231"/>
      <c r="AE15" s="232">
        <v>0</v>
      </c>
      <c r="AF15" s="232">
        <v>0</v>
      </c>
      <c r="AG15" s="221">
        <v>0</v>
      </c>
      <c r="AH15" s="232">
        <v>0</v>
      </c>
      <c r="AI15" s="233"/>
      <c r="AJ15" s="232">
        <v>0</v>
      </c>
      <c r="AK15" s="221" t="e">
        <f>AJ15/AE15</f>
        <v>#DIV/0!</v>
      </c>
      <c r="AL15" s="232">
        <v>0</v>
      </c>
      <c r="AM15" s="221" t="e">
        <f t="shared" ref="AM15:AM16" si="7">AL15/AE15</f>
        <v>#DIV/0!</v>
      </c>
      <c r="AO15" s="232">
        <v>0</v>
      </c>
      <c r="AP15" s="232">
        <v>0</v>
      </c>
      <c r="AQ15" s="232"/>
      <c r="AR15" s="232">
        <v>0</v>
      </c>
      <c r="AS15" s="221" t="e">
        <f t="shared" ref="AS15:AS16" si="8">AR15/AO15</f>
        <v>#DIV/0!</v>
      </c>
      <c r="AT15" s="234"/>
      <c r="AU15" s="221" t="e">
        <f>(AE15+AO15)/(AD18+AN18)</f>
        <v>#DIV/0!</v>
      </c>
      <c r="AV15" s="221" t="e">
        <f>AE15/(AO15+AE15)</f>
        <v>#DIV/0!</v>
      </c>
      <c r="AW15" s="221" t="e">
        <f>AO15/(AE15+AO15)</f>
        <v>#DIV/0!</v>
      </c>
      <c r="AX15" s="235"/>
      <c r="AY15" s="232"/>
      <c r="AZ15" s="236"/>
    </row>
    <row r="16" spans="1:52" x14ac:dyDescent="0.15">
      <c r="A16" s="231" t="s">
        <v>2516</v>
      </c>
      <c r="B16" s="232"/>
      <c r="C16" s="232"/>
      <c r="D16" s="232"/>
      <c r="E16" s="221" t="e">
        <f>D16/C16</f>
        <v>#DIV/0!</v>
      </c>
      <c r="F16" s="232"/>
      <c r="G16" s="233" t="e">
        <f>F16/C16</f>
        <v>#DIV/0!</v>
      </c>
      <c r="H16" s="232"/>
      <c r="I16" s="221" t="e">
        <f>H16/C16</f>
        <v>#DIV/0!</v>
      </c>
      <c r="J16" s="232"/>
      <c r="K16" s="221" t="e">
        <f t="shared" si="0"/>
        <v>#DIV/0!</v>
      </c>
      <c r="M16" s="232"/>
      <c r="N16" s="232"/>
      <c r="O16" s="232" t="e">
        <f>N16/M16</f>
        <v>#DIV/0!</v>
      </c>
      <c r="P16" s="232"/>
      <c r="Q16" s="221" t="e">
        <f t="shared" si="1"/>
        <v>#DIV/0!</v>
      </c>
      <c r="R16" s="234"/>
      <c r="S16" s="221">
        <f t="shared" si="2"/>
        <v>0</v>
      </c>
      <c r="T16" s="221">
        <f t="shared" si="3"/>
        <v>0</v>
      </c>
      <c r="U16" s="221">
        <f t="shared" si="4"/>
        <v>0</v>
      </c>
      <c r="V16" s="235"/>
      <c r="W16" s="232">
        <f t="shared" si="5"/>
        <v>0</v>
      </c>
      <c r="X16" s="236">
        <f t="shared" si="6"/>
        <v>0</v>
      </c>
      <c r="Y16" s="234"/>
      <c r="Z16" s="234"/>
      <c r="AC16" s="231" t="s">
        <v>68</v>
      </c>
      <c r="AD16" s="231"/>
      <c r="AE16" s="232"/>
      <c r="AF16" s="232"/>
      <c r="AG16" s="221" t="e">
        <f>AF16/AE16</f>
        <v>#DIV/0!</v>
      </c>
      <c r="AH16" s="232"/>
      <c r="AI16" s="233" t="e">
        <f>AH16/AE16</f>
        <v>#DIV/0!</v>
      </c>
      <c r="AJ16" s="232"/>
      <c r="AK16" s="221" t="e">
        <f>AJ16/AE16</f>
        <v>#DIV/0!</v>
      </c>
      <c r="AL16" s="232"/>
      <c r="AM16" s="221" t="e">
        <f t="shared" si="7"/>
        <v>#DIV/0!</v>
      </c>
      <c r="AO16" s="232"/>
      <c r="AP16" s="232"/>
      <c r="AQ16" s="232" t="e">
        <f>AP16/AO16</f>
        <v>#DIV/0!</v>
      </c>
      <c r="AR16" s="232"/>
      <c r="AS16" s="221" t="e">
        <f t="shared" si="8"/>
        <v>#DIV/0!</v>
      </c>
      <c r="AT16" s="234"/>
      <c r="AU16" s="221" t="e">
        <f>(AE16+AO16)/(AD20+AN20)</f>
        <v>#DIV/0!</v>
      </c>
      <c r="AV16" s="221" t="e">
        <f>AE16/(AO16+AE16)</f>
        <v>#DIV/0!</v>
      </c>
      <c r="AW16" s="221" t="e">
        <f>AO16/(AE16+AO16)</f>
        <v>#DIV/0!</v>
      </c>
      <c r="AX16" s="235"/>
      <c r="AY16" s="232">
        <f>((AH16*0.05)+(AJ16*4)+(AL16*-1)+(AP16*0.1)+(AR16*6))*0.55</f>
        <v>0</v>
      </c>
      <c r="AZ16" s="236">
        <f>((AH16*0.05)+(AJ16*4)+(AL16*-1)+(AP16*0.1)+(AR16*6))*0.4</f>
        <v>0</v>
      </c>
    </row>
    <row r="17" spans="1:52" x14ac:dyDescent="0.15">
      <c r="A17" s="230" t="s">
        <v>44</v>
      </c>
      <c r="B17" s="230"/>
      <c r="C17" s="230">
        <f>SUM(C14:C16)</f>
        <v>588</v>
      </c>
      <c r="D17" s="230">
        <f>SUM(D14:D16)</f>
        <v>393</v>
      </c>
      <c r="E17" s="230"/>
      <c r="F17" s="230">
        <f t="shared" ref="F17:J17" si="9">SUM(F14:F16)</f>
        <v>4285</v>
      </c>
      <c r="G17" s="230"/>
      <c r="H17" s="230">
        <f t="shared" si="9"/>
        <v>31</v>
      </c>
      <c r="I17" s="230"/>
      <c r="J17" s="230">
        <f t="shared" si="9"/>
        <v>8</v>
      </c>
      <c r="K17" s="230"/>
      <c r="L17" s="227"/>
      <c r="M17" s="230">
        <f>SUM(M14:M16)</f>
        <v>64</v>
      </c>
      <c r="N17" s="230">
        <f>SUM(N14:N16)</f>
        <v>288</v>
      </c>
      <c r="O17" s="230"/>
      <c r="P17" s="230">
        <f>SUM(P14:P16)</f>
        <v>4</v>
      </c>
      <c r="Q17" s="230"/>
      <c r="R17" s="230"/>
      <c r="S17" s="237">
        <f>S14+S15+S16</f>
        <v>1</v>
      </c>
      <c r="T17" s="238">
        <f>C17/(C17+M17)</f>
        <v>0.90184049079754602</v>
      </c>
      <c r="U17" s="238">
        <f>M17/(M17+C17)</f>
        <v>9.815950920245399E-2</v>
      </c>
      <c r="V17" s="235"/>
      <c r="W17" s="234"/>
      <c r="X17" s="234"/>
      <c r="Y17" s="234"/>
      <c r="Z17" s="234"/>
      <c r="AC17" s="230" t="s">
        <v>44</v>
      </c>
      <c r="AD17" s="230"/>
      <c r="AE17" s="230">
        <f>SUM(AE14:AE16)</f>
        <v>583</v>
      </c>
      <c r="AF17" s="230">
        <f>SUM(AF14:AF16)</f>
        <v>378</v>
      </c>
      <c r="AG17" s="230"/>
      <c r="AH17" s="230">
        <f t="shared" ref="AH17" si="10">SUM(AH14:AH16)</f>
        <v>4072</v>
      </c>
      <c r="AI17" s="230"/>
      <c r="AJ17" s="230">
        <f t="shared" ref="AJ17" si="11">SUM(AJ14:AJ16)</f>
        <v>27</v>
      </c>
      <c r="AK17" s="230"/>
      <c r="AL17" s="230">
        <f t="shared" ref="AL17" si="12">SUM(AL14:AL16)</f>
        <v>11</v>
      </c>
      <c r="AM17" s="230"/>
      <c r="AN17" s="227"/>
      <c r="AO17" s="230">
        <f>SUM(AO14:AO16)</f>
        <v>100</v>
      </c>
      <c r="AP17" s="230">
        <f>SUM(AP14:AP16)</f>
        <v>590</v>
      </c>
      <c r="AQ17" s="230"/>
      <c r="AR17" s="230">
        <f>SUM(AR14:AR16)</f>
        <v>5</v>
      </c>
      <c r="AS17" s="230"/>
      <c r="AT17" s="230"/>
      <c r="AU17" s="237" t="e">
        <f>AU14+AU15+AU16</f>
        <v>#DIV/0!</v>
      </c>
      <c r="AV17" s="238">
        <f>AE17/(AE17+AO17)</f>
        <v>0.85358711566617862</v>
      </c>
      <c r="AW17" s="238">
        <f>AO17/(AO17+AE17)</f>
        <v>0.14641288433382138</v>
      </c>
      <c r="AX17" s="235"/>
      <c r="AY17" s="234"/>
      <c r="AZ17" s="234"/>
    </row>
    <row r="18" spans="1:52" x14ac:dyDescent="0.15">
      <c r="B18" s="234"/>
      <c r="C18" s="234"/>
      <c r="D18" s="239"/>
      <c r="E18" s="234"/>
      <c r="F18" s="240"/>
      <c r="G18" s="234"/>
      <c r="H18" s="241"/>
      <c r="I18" s="234"/>
      <c r="J18" s="241"/>
      <c r="K18" s="234"/>
      <c r="L18" s="234"/>
      <c r="M18" s="234"/>
      <c r="N18" s="234"/>
      <c r="O18" s="234"/>
      <c r="P18" s="234"/>
      <c r="Q18" s="234"/>
      <c r="R18" s="234"/>
      <c r="AD18" s="234"/>
      <c r="AE18" s="234"/>
      <c r="AF18" s="239"/>
      <c r="AG18" s="234"/>
      <c r="AH18" s="240"/>
      <c r="AI18" s="234"/>
      <c r="AJ18" s="241"/>
      <c r="AK18" s="234"/>
      <c r="AL18" s="241"/>
      <c r="AM18" s="234"/>
      <c r="AN18" s="234"/>
      <c r="AO18" s="234"/>
      <c r="AP18" s="234"/>
      <c r="AQ18" s="234"/>
      <c r="AR18" s="234"/>
      <c r="AS18" s="234"/>
      <c r="AT18" s="234"/>
    </row>
    <row r="19" spans="1:52" x14ac:dyDescent="0.15">
      <c r="B19" s="234"/>
      <c r="C19" s="234"/>
      <c r="D19" s="239"/>
      <c r="E19" s="234"/>
      <c r="F19" s="240"/>
      <c r="G19" s="234"/>
      <c r="H19" s="241"/>
      <c r="I19" s="234"/>
      <c r="J19" s="241"/>
      <c r="K19" s="234"/>
      <c r="L19" s="234"/>
      <c r="M19" s="234"/>
      <c r="N19" s="234"/>
      <c r="O19" s="234"/>
      <c r="P19" s="234"/>
      <c r="Q19" s="234"/>
      <c r="R19" s="234"/>
      <c r="AD19" s="234"/>
      <c r="AE19" s="234"/>
      <c r="AF19" s="239"/>
      <c r="AG19" s="234"/>
      <c r="AH19" s="240"/>
      <c r="AI19" s="234"/>
      <c r="AJ19" s="241"/>
      <c r="AK19" s="234"/>
      <c r="AL19" s="241"/>
      <c r="AM19" s="234"/>
      <c r="AN19" s="234"/>
      <c r="AO19" s="234"/>
      <c r="AP19" s="234"/>
      <c r="AQ19" s="234"/>
      <c r="AR19" s="234"/>
      <c r="AS19" s="234"/>
      <c r="AT19" s="234"/>
    </row>
    <row r="20" spans="1:52" x14ac:dyDescent="0.15">
      <c r="A20" s="482" t="s">
        <v>49</v>
      </c>
      <c r="B20" s="482"/>
      <c r="C20" s="482"/>
      <c r="D20" s="482"/>
      <c r="E20" s="482"/>
      <c r="F20" s="482"/>
      <c r="G20" s="482"/>
      <c r="H20" s="482" t="s">
        <v>52</v>
      </c>
      <c r="I20" s="484"/>
      <c r="J20" s="484"/>
      <c r="K20" s="484"/>
      <c r="L20" s="484"/>
      <c r="M20" s="484"/>
      <c r="N20" s="234"/>
      <c r="O20" s="234"/>
      <c r="R20" s="482" t="s">
        <v>50</v>
      </c>
      <c r="S20" s="482"/>
      <c r="T20" s="482"/>
      <c r="V20" s="482" t="s">
        <v>51</v>
      </c>
      <c r="W20" s="482"/>
      <c r="X20" s="228"/>
      <c r="Y20" s="228"/>
      <c r="Z20" s="228"/>
      <c r="AA20" s="228"/>
      <c r="AC20" s="482" t="s">
        <v>49</v>
      </c>
      <c r="AD20" s="482"/>
      <c r="AE20" s="482"/>
      <c r="AF20" s="482"/>
      <c r="AG20" s="482"/>
      <c r="AH20" s="482"/>
      <c r="AI20" s="482"/>
      <c r="AJ20" s="482" t="s">
        <v>52</v>
      </c>
      <c r="AK20" s="484"/>
      <c r="AL20" s="484"/>
      <c r="AM20" s="484"/>
      <c r="AN20" s="484"/>
      <c r="AO20" s="484"/>
      <c r="AP20" s="234"/>
      <c r="AQ20" s="234"/>
      <c r="AT20" s="482" t="s">
        <v>50</v>
      </c>
      <c r="AU20" s="482"/>
      <c r="AV20" s="482"/>
      <c r="AX20" s="482" t="s">
        <v>51</v>
      </c>
      <c r="AY20" s="482"/>
      <c r="AZ20" s="228"/>
    </row>
    <row r="21" spans="1:52" x14ac:dyDescent="0.15">
      <c r="A21" s="230" t="s">
        <v>16</v>
      </c>
      <c r="B21" s="230" t="s">
        <v>66</v>
      </c>
      <c r="C21" s="230" t="s">
        <v>1</v>
      </c>
      <c r="D21" s="230" t="s">
        <v>4</v>
      </c>
      <c r="E21" s="230" t="s">
        <v>5</v>
      </c>
      <c r="F21" s="230" t="s">
        <v>6</v>
      </c>
      <c r="G21" s="230" t="s">
        <v>7</v>
      </c>
      <c r="I21" s="230" t="s">
        <v>34</v>
      </c>
      <c r="J21" s="230" t="s">
        <v>17</v>
      </c>
      <c r="K21" s="230" t="s">
        <v>18</v>
      </c>
      <c r="L21" s="230" t="s">
        <v>19</v>
      </c>
      <c r="M21" s="230" t="s">
        <v>20</v>
      </c>
      <c r="N21" s="230" t="s">
        <v>6</v>
      </c>
      <c r="O21" s="230" t="s">
        <v>53</v>
      </c>
      <c r="R21" s="230" t="s">
        <v>16</v>
      </c>
      <c r="S21" s="230" t="s">
        <v>47</v>
      </c>
      <c r="T21" s="230" t="s">
        <v>45</v>
      </c>
      <c r="U21" s="230" t="s">
        <v>46</v>
      </c>
      <c r="W21" s="230" t="s">
        <v>14</v>
      </c>
      <c r="X21" s="230" t="s">
        <v>21</v>
      </c>
      <c r="Y21" s="230"/>
      <c r="Z21" s="230"/>
      <c r="AA21" s="230"/>
      <c r="AB21" s="230"/>
      <c r="AC21" s="230" t="s">
        <v>16</v>
      </c>
      <c r="AD21" s="230" t="s">
        <v>66</v>
      </c>
      <c r="AE21" s="230" t="s">
        <v>1</v>
      </c>
      <c r="AF21" s="230" t="s">
        <v>4</v>
      </c>
      <c r="AG21" s="230" t="s">
        <v>5</v>
      </c>
      <c r="AH21" s="230" t="s">
        <v>6</v>
      </c>
      <c r="AI21" s="230" t="s">
        <v>7</v>
      </c>
      <c r="AK21" s="230" t="s">
        <v>34</v>
      </c>
      <c r="AL21" s="230" t="s">
        <v>17</v>
      </c>
      <c r="AM21" s="230" t="s">
        <v>18</v>
      </c>
      <c r="AN21" s="230" t="s">
        <v>19</v>
      </c>
      <c r="AO21" s="230" t="s">
        <v>20</v>
      </c>
      <c r="AP21" s="230" t="s">
        <v>6</v>
      </c>
      <c r="AQ21" s="230" t="s">
        <v>53</v>
      </c>
      <c r="AU21" s="230" t="s">
        <v>47</v>
      </c>
      <c r="AV21" s="230" t="s">
        <v>45</v>
      </c>
      <c r="AW21" s="230" t="s">
        <v>46</v>
      </c>
      <c r="AY21" s="230" t="s">
        <v>14</v>
      </c>
      <c r="AZ21" s="230" t="s">
        <v>21</v>
      </c>
    </row>
    <row r="22" spans="1:52" x14ac:dyDescent="0.15">
      <c r="A22" s="231" t="s">
        <v>930</v>
      </c>
      <c r="B22" s="243">
        <v>17</v>
      </c>
      <c r="C22" s="232">
        <v>200</v>
      </c>
      <c r="D22" s="232">
        <v>1050</v>
      </c>
      <c r="E22" s="232">
        <f>D22/C22</f>
        <v>5.25</v>
      </c>
      <c r="F22" s="232">
        <v>5</v>
      </c>
      <c r="G22" s="221">
        <f>F22/C22</f>
        <v>2.5000000000000001E-2</v>
      </c>
      <c r="I22" s="221">
        <f>K22/J22</f>
        <v>0.74545454545454548</v>
      </c>
      <c r="J22" s="232">
        <v>55</v>
      </c>
      <c r="K22" s="232">
        <v>41</v>
      </c>
      <c r="L22" s="232">
        <v>360</v>
      </c>
      <c r="M22" s="232">
        <f>L22/K22</f>
        <v>8.7804878048780495</v>
      </c>
      <c r="N22" s="232">
        <v>1</v>
      </c>
      <c r="O22" s="221">
        <f>N22/K22</f>
        <v>2.4390243902439025E-2</v>
      </c>
      <c r="R22" s="231" t="s">
        <v>552</v>
      </c>
      <c r="S22" s="221">
        <f>(C22+J22)/($C$27+$J$27+$M$17+$D$17+$K$38+$K$47)</f>
        <v>0.28270509977827052</v>
      </c>
      <c r="T22" s="221">
        <f>J22/($J$27+$E$38+$E$47)</f>
        <v>0.13126491646778043</v>
      </c>
      <c r="U22" s="221">
        <f>C22/($C$27+$M$17+$K$38+$K$47)</f>
        <v>0.4784688995215311</v>
      </c>
      <c r="W22" s="232">
        <f>(D22*0.1)+(F22*6)+(L22*0.1)+(N22*6)</f>
        <v>177</v>
      </c>
      <c r="X22" s="232">
        <f>(D22*0.1)+(F22*6)+(K22*1)+(L22*0.1)+(N22*6)</f>
        <v>218</v>
      </c>
      <c r="Y22" s="234"/>
      <c r="Z22" s="234"/>
      <c r="AA22" s="234"/>
      <c r="AB22" s="234"/>
      <c r="AC22" s="231" t="s">
        <v>69</v>
      </c>
      <c r="AD22" s="231"/>
      <c r="AE22" s="232">
        <v>200</v>
      </c>
      <c r="AF22" s="232">
        <v>1040</v>
      </c>
      <c r="AG22" s="232">
        <f>AF22/AE22</f>
        <v>5.2</v>
      </c>
      <c r="AH22" s="232">
        <v>7</v>
      </c>
      <c r="AI22" s="221">
        <f>AH22/AE22</f>
        <v>3.5000000000000003E-2</v>
      </c>
      <c r="AK22" s="221">
        <f>AM22/AL22</f>
        <v>0.8</v>
      </c>
      <c r="AL22" s="232">
        <v>70</v>
      </c>
      <c r="AM22" s="232">
        <v>56</v>
      </c>
      <c r="AN22" s="232">
        <v>364</v>
      </c>
      <c r="AO22" s="232">
        <f>AN22/AM22</f>
        <v>6.5</v>
      </c>
      <c r="AP22" s="232">
        <v>2</v>
      </c>
      <c r="AQ22" s="221">
        <f>AP22/AM22</f>
        <v>3.5714285714285712E-2</v>
      </c>
      <c r="AU22" s="221" t="e">
        <f>(#REF!+AL22)/(#REF!+AL25)</f>
        <v>#REF!</v>
      </c>
      <c r="AV22" s="221" t="e">
        <f>#REF!/(AL22+#REF!)</f>
        <v>#REF!</v>
      </c>
      <c r="AW22" s="221" t="e">
        <f>AL22/(#REF!+AL22)</f>
        <v>#REF!</v>
      </c>
      <c r="AY22" s="232" t="e">
        <f>(#REF!*0.1)+(AE22*6)+(AK22*0.1)+(AM22*6)</f>
        <v>#REF!</v>
      </c>
      <c r="AZ22" s="232" t="e">
        <f>(#REF!*0.1)+(AE22*6)+(AJ22*1)+(AK22*0.1)+(AM22*6)</f>
        <v>#REF!</v>
      </c>
    </row>
    <row r="23" spans="1:52" x14ac:dyDescent="0.15">
      <c r="A23" s="231" t="s">
        <v>813</v>
      </c>
      <c r="B23" s="243">
        <v>10</v>
      </c>
      <c r="C23" s="232">
        <v>15</v>
      </c>
      <c r="D23" s="232">
        <v>55</v>
      </c>
      <c r="E23" s="232">
        <f>D23/C23</f>
        <v>3.6666666666666665</v>
      </c>
      <c r="F23" s="232">
        <v>1</v>
      </c>
      <c r="G23" s="221">
        <f>F23/C23</f>
        <v>6.6666666666666666E-2</v>
      </c>
      <c r="I23" s="221" t="e">
        <f t="shared" ref="I23:I26" si="13">K23/J23</f>
        <v>#DIV/0!</v>
      </c>
      <c r="J23" s="232">
        <v>0</v>
      </c>
      <c r="K23" s="232">
        <v>0</v>
      </c>
      <c r="L23" s="232">
        <v>0</v>
      </c>
      <c r="M23" s="232" t="e">
        <f>L23/K23</f>
        <v>#DIV/0!</v>
      </c>
      <c r="N23" s="232">
        <v>0</v>
      </c>
      <c r="O23" s="221" t="e">
        <f t="shared" ref="O23:O26" si="14">N23/K23</f>
        <v>#DIV/0!</v>
      </c>
      <c r="R23" s="231" t="s">
        <v>553</v>
      </c>
      <c r="S23" s="221">
        <f t="shared" ref="S23:S26" si="15">(C23+J23)/($C$27+$J$27+$M$17+$D$17+$K$38+$K$47)</f>
        <v>1.662971175166297E-2</v>
      </c>
      <c r="T23" s="221">
        <f t="shared" ref="T23:T26" si="16">J23/($J$27+$E$38+$E$47)</f>
        <v>0</v>
      </c>
      <c r="U23" s="221">
        <f t="shared" ref="U23:U26" si="17">C23/($C$27+$M$17+$K$38+$K$47)</f>
        <v>3.5885167464114832E-2</v>
      </c>
      <c r="W23" s="232">
        <f t="shared" ref="W23:W26" si="18">(D23*0.1)+(F23*6)+(L23*0.1)+(N23*6)</f>
        <v>11.5</v>
      </c>
      <c r="X23" s="232">
        <f t="shared" ref="X23:X26" si="19">(D23*0.1)+(F23*6)+(K23*1)+(L23*0.1)+(N23*6)</f>
        <v>11.5</v>
      </c>
      <c r="Y23" s="234"/>
      <c r="Z23" s="234"/>
      <c r="AA23" s="234"/>
      <c r="AB23" s="234"/>
      <c r="AC23" s="231" t="s">
        <v>22</v>
      </c>
      <c r="AD23" s="231"/>
      <c r="AE23" s="232">
        <v>96</v>
      </c>
      <c r="AF23" s="232">
        <v>445</v>
      </c>
      <c r="AG23" s="232">
        <f>AF23/AE23</f>
        <v>4.635416666666667</v>
      </c>
      <c r="AH23" s="232">
        <v>6</v>
      </c>
      <c r="AI23" s="221">
        <f>AH23/AE23</f>
        <v>6.25E-2</v>
      </c>
      <c r="AK23" s="221">
        <f t="shared" ref="AK23:AK26" si="20">AM23/AL23</f>
        <v>0.58333333333333337</v>
      </c>
      <c r="AL23" s="232">
        <v>24</v>
      </c>
      <c r="AM23" s="232">
        <v>14</v>
      </c>
      <c r="AN23" s="232">
        <v>110</v>
      </c>
      <c r="AO23" s="232">
        <f>AN23/AM23</f>
        <v>7.8571428571428568</v>
      </c>
      <c r="AP23" s="232">
        <v>2</v>
      </c>
      <c r="AQ23" s="221">
        <f t="shared" ref="AQ23:AQ26" si="21">AP23/AM23</f>
        <v>0.14285714285714285</v>
      </c>
      <c r="AU23" s="221" t="e">
        <f>(#REF!+AL23)/(#REF!+AL26)</f>
        <v>#REF!</v>
      </c>
      <c r="AV23" s="221" t="e">
        <f>#REF!/(AL23+#REF!)</f>
        <v>#REF!</v>
      </c>
      <c r="AW23" s="221" t="e">
        <f>AL23/(#REF!+AL23)</f>
        <v>#REF!</v>
      </c>
      <c r="AY23" s="232" t="e">
        <f>(#REF!*0.1)+(AE23*6)+(AK23*0.1)+(AM23*6)</f>
        <v>#REF!</v>
      </c>
      <c r="AZ23" s="232" t="e">
        <f>(#REF!*0.1)+(AE23*6)+(AJ23*1)+(AK23*0.1)+(AM23*6)</f>
        <v>#REF!</v>
      </c>
    </row>
    <row r="24" spans="1:52" x14ac:dyDescent="0.15">
      <c r="A24" s="231" t="s">
        <v>1076</v>
      </c>
      <c r="B24" s="243">
        <v>0</v>
      </c>
      <c r="C24" s="232">
        <v>0</v>
      </c>
      <c r="D24" s="232">
        <v>0</v>
      </c>
      <c r="E24" s="232" t="e">
        <f>D24/C24</f>
        <v>#DIV/0!</v>
      </c>
      <c r="F24" s="232">
        <v>0</v>
      </c>
      <c r="G24" s="221" t="e">
        <f>F24/C24</f>
        <v>#DIV/0!</v>
      </c>
      <c r="I24" s="221" t="e">
        <f t="shared" si="13"/>
        <v>#DIV/0!</v>
      </c>
      <c r="J24" s="232">
        <v>0</v>
      </c>
      <c r="K24" s="232">
        <v>0</v>
      </c>
      <c r="L24" s="232">
        <v>0</v>
      </c>
      <c r="M24" s="232" t="e">
        <f>L24/K24</f>
        <v>#DIV/0!</v>
      </c>
      <c r="N24" s="232">
        <v>0</v>
      </c>
      <c r="O24" s="221" t="e">
        <f t="shared" si="14"/>
        <v>#DIV/0!</v>
      </c>
      <c r="R24" s="231" t="s">
        <v>1077</v>
      </c>
      <c r="S24" s="221">
        <f t="shared" si="15"/>
        <v>0</v>
      </c>
      <c r="T24" s="221">
        <f t="shared" si="16"/>
        <v>0</v>
      </c>
      <c r="U24" s="221">
        <f t="shared" si="17"/>
        <v>0</v>
      </c>
      <c r="W24" s="232">
        <f t="shared" si="18"/>
        <v>0</v>
      </c>
      <c r="X24" s="232">
        <f t="shared" si="19"/>
        <v>0</v>
      </c>
      <c r="Y24" s="234"/>
      <c r="Z24" s="234"/>
      <c r="AA24" s="234"/>
      <c r="AB24" s="234"/>
      <c r="AC24" s="231" t="s">
        <v>23</v>
      </c>
      <c r="AD24" s="231"/>
      <c r="AE24" s="232">
        <v>8</v>
      </c>
      <c r="AF24" s="232">
        <v>28</v>
      </c>
      <c r="AG24" s="232">
        <f>AF24/AE24</f>
        <v>3.5</v>
      </c>
      <c r="AH24" s="232">
        <v>0</v>
      </c>
      <c r="AI24" s="221">
        <f>AH24/AE24</f>
        <v>0</v>
      </c>
      <c r="AK24" s="221">
        <f t="shared" si="20"/>
        <v>0.5</v>
      </c>
      <c r="AL24" s="232">
        <v>4</v>
      </c>
      <c r="AM24" s="232">
        <v>2</v>
      </c>
      <c r="AN24" s="232">
        <v>17</v>
      </c>
      <c r="AO24" s="232">
        <f>AN24/AM24</f>
        <v>8.5</v>
      </c>
      <c r="AP24" s="232">
        <v>0</v>
      </c>
      <c r="AQ24" s="221">
        <f t="shared" si="21"/>
        <v>0</v>
      </c>
      <c r="AU24" s="221" t="e">
        <f>(#REF!+AL24)/(#REF!+AK30)</f>
        <v>#REF!</v>
      </c>
      <c r="AV24" s="221" t="e">
        <f>#REF!/(AL24+#REF!)</f>
        <v>#REF!</v>
      </c>
      <c r="AW24" s="221" t="e">
        <f>AL24/(#REF!+AL24)</f>
        <v>#REF!</v>
      </c>
      <c r="AY24" s="232" t="e">
        <f>(#REF!*0.1)+(AE24*6)+(AK24*0.1)+(AM24*6)</f>
        <v>#REF!</v>
      </c>
      <c r="AZ24" s="232" t="e">
        <f>(#REF!*0.1)+(AE24*6)+(AJ24*1)+(AK24*0.1)+(AM24*6)</f>
        <v>#REF!</v>
      </c>
    </row>
    <row r="25" spans="1:52" x14ac:dyDescent="0.15">
      <c r="A25" s="231" t="s">
        <v>2221</v>
      </c>
      <c r="B25" s="243">
        <v>17</v>
      </c>
      <c r="C25" s="232">
        <v>64</v>
      </c>
      <c r="D25" s="232">
        <v>289</v>
      </c>
      <c r="E25" s="232">
        <f>D25/C25</f>
        <v>4.515625</v>
      </c>
      <c r="F25" s="232">
        <v>3</v>
      </c>
      <c r="G25" s="221">
        <f>F25/C25</f>
        <v>4.6875E-2</v>
      </c>
      <c r="I25" s="221">
        <f t="shared" si="13"/>
        <v>0.70833333333333337</v>
      </c>
      <c r="J25" s="232">
        <v>24</v>
      </c>
      <c r="K25" s="232">
        <v>17</v>
      </c>
      <c r="L25" s="232">
        <v>117</v>
      </c>
      <c r="M25" s="232">
        <f>L25/K25</f>
        <v>6.882352941176471</v>
      </c>
      <c r="N25" s="232">
        <v>1</v>
      </c>
      <c r="O25" s="221">
        <f t="shared" si="14"/>
        <v>5.8823529411764705E-2</v>
      </c>
      <c r="R25" s="231" t="s">
        <v>2220</v>
      </c>
      <c r="S25" s="221">
        <f t="shared" si="15"/>
        <v>9.7560975609756101E-2</v>
      </c>
      <c r="T25" s="221">
        <f t="shared" si="16"/>
        <v>5.7279236276849645E-2</v>
      </c>
      <c r="U25" s="221">
        <f t="shared" si="17"/>
        <v>0.15311004784688995</v>
      </c>
      <c r="W25" s="232">
        <f t="shared" si="18"/>
        <v>64.600000000000009</v>
      </c>
      <c r="X25" s="232">
        <f t="shared" si="19"/>
        <v>81.600000000000009</v>
      </c>
      <c r="Y25" s="234"/>
      <c r="Z25" s="234"/>
      <c r="AA25" s="234"/>
      <c r="AB25" s="234"/>
      <c r="AC25" s="231" t="s">
        <v>24</v>
      </c>
      <c r="AD25" s="231"/>
      <c r="AE25" s="232"/>
      <c r="AF25" s="232"/>
      <c r="AG25" s="232" t="e">
        <f>AF25/AE25</f>
        <v>#DIV/0!</v>
      </c>
      <c r="AH25" s="232">
        <v>0</v>
      </c>
      <c r="AI25" s="221" t="e">
        <f>AH25/AE25</f>
        <v>#DIV/0!</v>
      </c>
      <c r="AK25" s="221" t="e">
        <f t="shared" si="20"/>
        <v>#DIV/0!</v>
      </c>
      <c r="AL25" s="232"/>
      <c r="AM25" s="232"/>
      <c r="AN25" s="232"/>
      <c r="AO25" s="232" t="e">
        <f>AN25/AM25</f>
        <v>#DIV/0!</v>
      </c>
      <c r="AP25" s="232">
        <v>0</v>
      </c>
      <c r="AQ25" s="221" t="e">
        <f t="shared" si="21"/>
        <v>#DIV/0!</v>
      </c>
      <c r="AU25" s="221" t="e">
        <f>(#REF!+AL25)/(#REF!+AL31)</f>
        <v>#REF!</v>
      </c>
      <c r="AV25" s="221" t="e">
        <f>#REF!/(AL25+#REF!)</f>
        <v>#REF!</v>
      </c>
      <c r="AW25" s="221" t="e">
        <f>AL25/(#REF!+AL25)</f>
        <v>#REF!</v>
      </c>
      <c r="AY25" s="232" t="e">
        <f>(#REF!*0.1)+(AE25*6)+(AK25*0.1)+(AM25*6)</f>
        <v>#REF!</v>
      </c>
      <c r="AZ25" s="232" t="e">
        <f>(#REF!*0.1)+(AE25*6)+(AJ25*1)+(AK25*0.1)+(AM25*6)</f>
        <v>#REF!</v>
      </c>
    </row>
    <row r="26" spans="1:52" x14ac:dyDescent="0.15">
      <c r="A26" s="231" t="s">
        <v>2517</v>
      </c>
      <c r="B26" s="243">
        <v>17</v>
      </c>
      <c r="C26" s="232">
        <v>63</v>
      </c>
      <c r="D26" s="232">
        <v>239</v>
      </c>
      <c r="E26" s="232">
        <f>D26/C26</f>
        <v>3.7936507936507935</v>
      </c>
      <c r="F26" s="232">
        <v>2</v>
      </c>
      <c r="G26" s="221">
        <f>F26/C26</f>
        <v>3.1746031746031744E-2</v>
      </c>
      <c r="I26" s="221">
        <f t="shared" si="13"/>
        <v>0.58333333333333337</v>
      </c>
      <c r="J26" s="232">
        <v>12</v>
      </c>
      <c r="K26" s="232">
        <v>7</v>
      </c>
      <c r="L26" s="232">
        <v>35</v>
      </c>
      <c r="M26" s="232">
        <f>L26/K26</f>
        <v>5</v>
      </c>
      <c r="N26" s="232">
        <v>1</v>
      </c>
      <c r="O26" s="221">
        <f t="shared" si="14"/>
        <v>0.14285714285714285</v>
      </c>
      <c r="R26" s="231" t="s">
        <v>2518</v>
      </c>
      <c r="S26" s="221">
        <f t="shared" si="15"/>
        <v>8.3148558758314853E-2</v>
      </c>
      <c r="T26" s="221">
        <f t="shared" si="16"/>
        <v>2.8639618138424822E-2</v>
      </c>
      <c r="U26" s="221">
        <f t="shared" si="17"/>
        <v>0.15071770334928231</v>
      </c>
      <c r="W26" s="232">
        <f t="shared" si="18"/>
        <v>45.400000000000006</v>
      </c>
      <c r="X26" s="232">
        <f t="shared" si="19"/>
        <v>52.400000000000006</v>
      </c>
      <c r="Y26" s="234"/>
      <c r="Z26" s="234"/>
      <c r="AA26" s="234"/>
      <c r="AB26" s="234"/>
      <c r="AC26" s="231" t="s">
        <v>70</v>
      </c>
      <c r="AD26" s="231"/>
      <c r="AE26" s="232"/>
      <c r="AF26" s="232"/>
      <c r="AG26" s="232" t="e">
        <f>AF26/AE26</f>
        <v>#DIV/0!</v>
      </c>
      <c r="AH26" s="232"/>
      <c r="AI26" s="221" t="e">
        <f>AH26/AE26</f>
        <v>#DIV/0!</v>
      </c>
      <c r="AK26" s="221" t="e">
        <f t="shared" si="20"/>
        <v>#DIV/0!</v>
      </c>
      <c r="AL26" s="232"/>
      <c r="AM26" s="232"/>
      <c r="AN26" s="232"/>
      <c r="AO26" s="232"/>
      <c r="AP26" s="232">
        <f>(AF26*0.1)+(AH26*6)+(AM26*0.1)+(AO26*6)</f>
        <v>0</v>
      </c>
      <c r="AQ26" s="221" t="e">
        <f t="shared" si="21"/>
        <v>#DIV/0!</v>
      </c>
      <c r="AU26" s="221" t="e">
        <f>(#REF!+AL26)/(#REF!+AL32)</f>
        <v>#REF!</v>
      </c>
      <c r="AV26" s="221" t="e">
        <f>#REF!/(AL26+#REF!)</f>
        <v>#REF!</v>
      </c>
      <c r="AW26" s="221" t="e">
        <f>AL26/(#REF!+AL26)</f>
        <v>#REF!</v>
      </c>
      <c r="AY26" s="232" t="e">
        <f>(#REF!*0.1)+(AE26*6)+(AI26*1)+(AJ26*0.1)+(AL26*6)</f>
        <v>#REF!</v>
      </c>
      <c r="AZ26" s="232" t="e">
        <f>(#REF!*0.1)+(AE26*6)+(AJ26*1)+(AK26*0.1)+(AM26*6)</f>
        <v>#REF!</v>
      </c>
    </row>
    <row r="27" spans="1:52" x14ac:dyDescent="0.15">
      <c r="A27" s="230" t="s">
        <v>44</v>
      </c>
      <c r="B27" s="230"/>
      <c r="C27" s="230">
        <f>SUM(C22:C26)</f>
        <v>342</v>
      </c>
      <c r="D27" s="230">
        <f t="shared" ref="D27:F27" si="22">SUM(D22:D26)</f>
        <v>1633</v>
      </c>
      <c r="E27" s="230"/>
      <c r="F27" s="230">
        <f t="shared" si="22"/>
        <v>11</v>
      </c>
      <c r="G27" s="230"/>
      <c r="H27" s="230"/>
      <c r="I27" s="230"/>
      <c r="J27" s="230">
        <f>SUM(J22:J26)</f>
        <v>91</v>
      </c>
      <c r="K27" s="230">
        <f t="shared" ref="K27:N27" si="23">SUM(K22:K26)</f>
        <v>65</v>
      </c>
      <c r="L27" s="230">
        <f t="shared" si="23"/>
        <v>512</v>
      </c>
      <c r="M27" s="230"/>
      <c r="N27" s="230">
        <f t="shared" si="23"/>
        <v>3</v>
      </c>
      <c r="O27" s="230"/>
      <c r="AC27" s="230" t="s">
        <v>44</v>
      </c>
      <c r="AD27" s="230"/>
      <c r="AE27" s="230">
        <f>SUM(AE22:AE26)</f>
        <v>304</v>
      </c>
      <c r="AF27" s="230">
        <f t="shared" ref="AF27" si="24">SUM(AF22:AF26)</f>
        <v>1513</v>
      </c>
      <c r="AG27" s="230"/>
      <c r="AH27" s="230">
        <f t="shared" ref="AH27" si="25">SUM(AH22:AH26)</f>
        <v>13</v>
      </c>
      <c r="AI27" s="230"/>
      <c r="AJ27" s="230"/>
      <c r="AK27" s="230"/>
      <c r="AL27" s="230">
        <f>SUM(AL22:AL26)</f>
        <v>98</v>
      </c>
      <c r="AM27" s="230">
        <f t="shared" ref="AM27:AN27" si="26">SUM(AM22:AM26)</f>
        <v>72</v>
      </c>
      <c r="AN27" s="230">
        <f t="shared" si="26"/>
        <v>491</v>
      </c>
      <c r="AO27" s="230"/>
      <c r="AP27" s="230">
        <f t="shared" ref="AP27" si="27">SUM(AP22:AP26)</f>
        <v>4</v>
      </c>
      <c r="AQ27" s="230"/>
    </row>
    <row r="28" spans="1:52" x14ac:dyDescent="0.15">
      <c r="A28" s="230"/>
      <c r="B28" s="234"/>
      <c r="C28" s="234"/>
      <c r="D28" s="234"/>
      <c r="E28" s="234"/>
      <c r="F28" s="234"/>
      <c r="G28" s="234"/>
      <c r="H28" s="230"/>
      <c r="I28" s="234"/>
      <c r="J28" s="234"/>
      <c r="K28" s="234"/>
      <c r="L28" s="234"/>
      <c r="M28" s="234"/>
      <c r="N28" s="234"/>
      <c r="AC28" s="230"/>
      <c r="AD28" s="234"/>
      <c r="AE28" s="234"/>
      <c r="AF28" s="234"/>
      <c r="AG28" s="234"/>
      <c r="AH28" s="234"/>
      <c r="AI28" s="234"/>
      <c r="AJ28" s="230"/>
      <c r="AK28" s="234"/>
      <c r="AL28" s="234"/>
      <c r="AM28" s="234"/>
      <c r="AN28" s="234"/>
      <c r="AO28" s="234"/>
      <c r="AP28" s="234"/>
    </row>
    <row r="29" spans="1:52" x14ac:dyDescent="0.15">
      <c r="B29" s="234"/>
      <c r="C29" s="234"/>
      <c r="D29" s="234"/>
      <c r="E29" s="234"/>
      <c r="F29" s="234"/>
      <c r="G29" s="234"/>
      <c r="H29" s="234"/>
      <c r="I29" s="234"/>
      <c r="J29" s="234"/>
      <c r="K29" s="234"/>
      <c r="L29" s="234"/>
      <c r="M29" s="234"/>
      <c r="AD29" s="234"/>
      <c r="AE29" s="234"/>
      <c r="AF29" s="234"/>
      <c r="AG29" s="234"/>
      <c r="AH29" s="234"/>
      <c r="AI29" s="234"/>
      <c r="AJ29" s="234"/>
      <c r="AK29" s="234"/>
      <c r="AL29" s="234"/>
      <c r="AM29" s="234"/>
      <c r="AN29" s="234"/>
      <c r="AO29" s="234"/>
    </row>
    <row r="30" spans="1:52" x14ac:dyDescent="0.15">
      <c r="A30" s="482" t="s">
        <v>52</v>
      </c>
      <c r="B30" s="482"/>
      <c r="C30" s="482"/>
      <c r="D30" s="482"/>
      <c r="E30" s="482"/>
      <c r="F30" s="482"/>
      <c r="G30" s="482"/>
      <c r="H30" s="234"/>
      <c r="I30" s="234"/>
      <c r="J30" s="482" t="s">
        <v>49</v>
      </c>
      <c r="K30" s="482"/>
      <c r="L30" s="482"/>
      <c r="M30" s="482"/>
      <c r="N30" s="482"/>
      <c r="R30" s="482" t="s">
        <v>50</v>
      </c>
      <c r="S30" s="482"/>
      <c r="T30" s="482"/>
      <c r="V30" s="482" t="s">
        <v>51</v>
      </c>
      <c r="W30" s="483"/>
      <c r="AC30" s="482" t="s">
        <v>52</v>
      </c>
      <c r="AD30" s="482"/>
      <c r="AE30" s="482"/>
      <c r="AF30" s="482"/>
      <c r="AG30" s="482"/>
      <c r="AH30" s="482"/>
      <c r="AI30" s="482"/>
      <c r="AJ30" s="234"/>
      <c r="AK30" s="234"/>
      <c r="AL30" s="482" t="s">
        <v>49</v>
      </c>
      <c r="AM30" s="482"/>
      <c r="AN30" s="482"/>
      <c r="AO30" s="482"/>
      <c r="AP30" s="482"/>
      <c r="AT30" s="482" t="s">
        <v>50</v>
      </c>
      <c r="AU30" s="482"/>
      <c r="AV30" s="482"/>
      <c r="AX30" s="482" t="s">
        <v>51</v>
      </c>
      <c r="AY30" s="483"/>
    </row>
    <row r="31" spans="1:52" x14ac:dyDescent="0.15">
      <c r="A31" s="230" t="s">
        <v>25</v>
      </c>
      <c r="B31" s="230" t="s">
        <v>66</v>
      </c>
      <c r="C31" s="230" t="s">
        <v>34</v>
      </c>
      <c r="D31" s="230" t="s">
        <v>17</v>
      </c>
      <c r="E31" s="230" t="s">
        <v>18</v>
      </c>
      <c r="F31" s="230" t="s">
        <v>19</v>
      </c>
      <c r="G31" s="230" t="s">
        <v>20</v>
      </c>
      <c r="H31" s="230" t="s">
        <v>6</v>
      </c>
      <c r="I31" s="230" t="s">
        <v>53</v>
      </c>
      <c r="K31" s="230" t="s">
        <v>10</v>
      </c>
      <c r="L31" s="230" t="s">
        <v>11</v>
      </c>
      <c r="M31" s="230" t="s">
        <v>12</v>
      </c>
      <c r="N31" s="230" t="s">
        <v>26</v>
      </c>
      <c r="O31" s="230" t="s">
        <v>7</v>
      </c>
      <c r="R31" s="230" t="s">
        <v>25</v>
      </c>
      <c r="S31" s="230" t="s">
        <v>47</v>
      </c>
      <c r="T31" s="230" t="s">
        <v>45</v>
      </c>
      <c r="U31" s="230" t="s">
        <v>46</v>
      </c>
      <c r="W31" s="230" t="s">
        <v>14</v>
      </c>
      <c r="X31" s="230" t="s">
        <v>21</v>
      </c>
      <c r="Y31" s="230"/>
      <c r="Z31" s="230"/>
      <c r="AC31" s="230" t="s">
        <v>25</v>
      </c>
      <c r="AD31" s="230" t="s">
        <v>66</v>
      </c>
      <c r="AE31" s="230" t="s">
        <v>34</v>
      </c>
      <c r="AF31" s="230" t="s">
        <v>17</v>
      </c>
      <c r="AG31" s="230" t="s">
        <v>18</v>
      </c>
      <c r="AH31" s="230" t="s">
        <v>19</v>
      </c>
      <c r="AI31" s="230" t="s">
        <v>20</v>
      </c>
      <c r="AJ31" s="230" t="s">
        <v>6</v>
      </c>
      <c r="AK31" s="230" t="s">
        <v>53</v>
      </c>
      <c r="AM31" s="230" t="s">
        <v>10</v>
      </c>
      <c r="AN31" s="230" t="s">
        <v>11</v>
      </c>
      <c r="AO31" s="230" t="s">
        <v>12</v>
      </c>
      <c r="AP31" s="230" t="s">
        <v>26</v>
      </c>
      <c r="AQ31" s="230" t="s">
        <v>7</v>
      </c>
      <c r="AU31" s="230" t="s">
        <v>47</v>
      </c>
      <c r="AV31" s="230" t="s">
        <v>45</v>
      </c>
      <c r="AW31" s="230" t="s">
        <v>46</v>
      </c>
      <c r="AY31" s="230" t="s">
        <v>14</v>
      </c>
      <c r="AZ31" s="230" t="s">
        <v>21</v>
      </c>
    </row>
    <row r="32" spans="1:52" x14ac:dyDescent="0.15">
      <c r="A32" s="231" t="s">
        <v>814</v>
      </c>
      <c r="B32" s="232">
        <v>17</v>
      </c>
      <c r="C32" s="221">
        <f>E32/D32</f>
        <v>0.63076923076923075</v>
      </c>
      <c r="D32" s="232">
        <v>130</v>
      </c>
      <c r="E32" s="232">
        <v>82</v>
      </c>
      <c r="F32" s="232">
        <v>1100</v>
      </c>
      <c r="G32" s="232">
        <f t="shared" ref="G32:G37" si="28">F32/E32</f>
        <v>13.414634146341463</v>
      </c>
      <c r="H32" s="232">
        <v>8</v>
      </c>
      <c r="I32" s="221">
        <f>H32/E32</f>
        <v>9.7560975609756101E-2</v>
      </c>
      <c r="K32" s="232">
        <v>7</v>
      </c>
      <c r="L32" s="232">
        <v>28</v>
      </c>
      <c r="M32" s="244">
        <f t="shared" ref="M32:M37" si="29">L32/K32</f>
        <v>4</v>
      </c>
      <c r="N32" s="232">
        <v>0</v>
      </c>
      <c r="O32" s="221">
        <f>N32/K32</f>
        <v>0</v>
      </c>
      <c r="R32" s="231" t="s">
        <v>554</v>
      </c>
      <c r="S32" s="223">
        <f>(D32+K32)/($C$27+$K$27+$M$17+$D$47+$K$47)</f>
        <v>0.23299319727891157</v>
      </c>
      <c r="T32" s="223">
        <f>D32/($D$17)</f>
        <v>0.33078880407124683</v>
      </c>
      <c r="U32" s="223">
        <f>K32/($M$17+$C$27+$K$38+$K$47)</f>
        <v>1.6746411483253589E-2</v>
      </c>
      <c r="W32" s="232">
        <f>(F32*0.1)+(H32*6)+(L32*0.1)+(N32*6)</f>
        <v>160.80000000000001</v>
      </c>
      <c r="X32" s="232">
        <f>(E32*1)+(F32*0.1)+(H32*6)+(L32*0.1)+(N32*6)</f>
        <v>242.8</v>
      </c>
      <c r="Y32" s="234"/>
      <c r="Z32" s="234"/>
      <c r="AC32" s="231" t="s">
        <v>71</v>
      </c>
      <c r="AD32" s="231"/>
      <c r="AE32" s="221">
        <f>AG32/AF32</f>
        <v>0.60747663551401865</v>
      </c>
      <c r="AF32" s="232">
        <v>107</v>
      </c>
      <c r="AG32" s="232">
        <v>65</v>
      </c>
      <c r="AH32" s="232">
        <v>710</v>
      </c>
      <c r="AI32" s="232">
        <f t="shared" ref="AI32:AI36" si="30">AH32/AG32</f>
        <v>10.923076923076923</v>
      </c>
      <c r="AJ32" s="232">
        <v>6</v>
      </c>
      <c r="AK32" s="221">
        <f>AJ32/AG32</f>
        <v>9.2307692307692313E-2</v>
      </c>
      <c r="AM32" s="232">
        <v>0</v>
      </c>
      <c r="AN32" s="232">
        <v>0</v>
      </c>
      <c r="AO32" s="244" t="e">
        <f t="shared" ref="AO32:AO37" si="31">AN32/AM32</f>
        <v>#DIV/0!</v>
      </c>
      <c r="AP32" s="232">
        <v>0</v>
      </c>
      <c r="AQ32" s="221" t="e">
        <f>AP32/AM32</f>
        <v>#DIV/0!</v>
      </c>
      <c r="AU32" s="223" t="e">
        <f>(#REF!+AJ32)/(#REF!+AJ35)</f>
        <v>#REF!</v>
      </c>
      <c r="AV32" s="223" t="e">
        <f>#REF!/(AJ32+#REF!)</f>
        <v>#REF!</v>
      </c>
      <c r="AW32" s="223" t="e">
        <f>AJ32/(#REF!+AJ32)</f>
        <v>#REF!</v>
      </c>
      <c r="AY32" s="232">
        <f>(AH32*0.1)+(AJ32*6)+(AN32*0.1)+(AP32*6)</f>
        <v>107</v>
      </c>
      <c r="AZ32" s="232">
        <f>(AG32*1)+(AH32*0.1)+(AJ32*6)+(AN32*0.1)+(AP32*6)</f>
        <v>172</v>
      </c>
    </row>
    <row r="33" spans="1:52" x14ac:dyDescent="0.15">
      <c r="A33" s="231" t="s">
        <v>1894</v>
      </c>
      <c r="B33" s="232">
        <v>14</v>
      </c>
      <c r="C33" s="221">
        <f t="shared" ref="C33:C37" si="32">E33/D33</f>
        <v>0.65217391304347827</v>
      </c>
      <c r="D33" s="232">
        <v>115</v>
      </c>
      <c r="E33" s="232">
        <v>75</v>
      </c>
      <c r="F33" s="232">
        <v>1000</v>
      </c>
      <c r="G33" s="232">
        <f t="shared" si="28"/>
        <v>13.333333333333334</v>
      </c>
      <c r="H33" s="232">
        <v>8</v>
      </c>
      <c r="I33" s="221">
        <f t="shared" ref="I33:I37" si="33">H33/E33</f>
        <v>0.10666666666666667</v>
      </c>
      <c r="K33" s="232"/>
      <c r="L33" s="232"/>
      <c r="M33" s="244" t="e">
        <f t="shared" si="29"/>
        <v>#DIV/0!</v>
      </c>
      <c r="N33" s="232">
        <v>0</v>
      </c>
      <c r="O33" s="221" t="e">
        <f t="shared" ref="O33:O37" si="34">N33/K33</f>
        <v>#DIV/0!</v>
      </c>
      <c r="R33" s="231" t="s">
        <v>1485</v>
      </c>
      <c r="S33" s="223">
        <f t="shared" ref="S33:S37" si="35">(D33+K33)/($C$27+$K$27+$M$17+$D$47+$K$47)</f>
        <v>0.195578231292517</v>
      </c>
      <c r="T33" s="223">
        <f t="shared" ref="T33:T37" si="36">D33/($D$17)</f>
        <v>0.29262086513994912</v>
      </c>
      <c r="U33" s="223">
        <f t="shared" ref="U33:U37" si="37">K33/($M$17+$C$27+$K$38+$K$47)</f>
        <v>0</v>
      </c>
      <c r="W33" s="232">
        <f t="shared" ref="W33:W37" si="38">(F33*0.1)+(H33*6)+(L33*0.1)+(N33*6)</f>
        <v>148</v>
      </c>
      <c r="X33" s="232">
        <f t="shared" ref="X33:X37" si="39">(E33*1)+(F33*0.1)+(H33*6)+(L33*0.1)+(N33*6)</f>
        <v>223</v>
      </c>
      <c r="Y33" s="234"/>
      <c r="Z33" s="234"/>
      <c r="AC33" s="231" t="s">
        <v>27</v>
      </c>
      <c r="AD33" s="231"/>
      <c r="AE33" s="221">
        <f t="shared" ref="AE33:AE37" si="40">AG33/AF33</f>
        <v>0.6333333333333333</v>
      </c>
      <c r="AF33" s="232">
        <v>120</v>
      </c>
      <c r="AG33" s="232">
        <v>76</v>
      </c>
      <c r="AH33" s="232">
        <v>892</v>
      </c>
      <c r="AI33" s="232">
        <f t="shared" si="30"/>
        <v>11.736842105263158</v>
      </c>
      <c r="AJ33" s="232">
        <v>5</v>
      </c>
      <c r="AK33" s="221">
        <f t="shared" ref="AK33:AK37" si="41">AJ33/AG33</f>
        <v>6.5789473684210523E-2</v>
      </c>
      <c r="AM33" s="232">
        <v>12</v>
      </c>
      <c r="AN33" s="232">
        <v>108</v>
      </c>
      <c r="AO33" s="244">
        <f t="shared" si="31"/>
        <v>9</v>
      </c>
      <c r="AP33" s="232">
        <v>0</v>
      </c>
      <c r="AQ33" s="221">
        <f t="shared" ref="AQ33:AQ37" si="42">AP33/AM33</f>
        <v>0</v>
      </c>
      <c r="AU33" s="223" t="e">
        <f>(#REF!+AJ33)/(#REF!+AJ36)</f>
        <v>#REF!</v>
      </c>
      <c r="AV33" s="223" t="e">
        <f>#REF!/(AJ33+#REF!)</f>
        <v>#REF!</v>
      </c>
      <c r="AW33" s="223" t="e">
        <f>AJ33/(#REF!+AJ33)</f>
        <v>#REF!</v>
      </c>
      <c r="AY33" s="232">
        <f>(AH33*0.1)+(AJ33*6)+(AN33*0.1)+(AP33*6)</f>
        <v>130</v>
      </c>
      <c r="AZ33" s="232">
        <f>(AG33*1)+(AH33*0.1)+(AJ33*6)+(AN33*0.1)+(AP33*6)</f>
        <v>206</v>
      </c>
    </row>
    <row r="34" spans="1:52" x14ac:dyDescent="0.15">
      <c r="A34" s="231" t="s">
        <v>815</v>
      </c>
      <c r="B34" s="232">
        <v>16</v>
      </c>
      <c r="C34" s="221">
        <f t="shared" si="32"/>
        <v>0.61111111111111116</v>
      </c>
      <c r="D34" s="232">
        <v>90</v>
      </c>
      <c r="E34" s="232">
        <v>55</v>
      </c>
      <c r="F34" s="232">
        <v>550</v>
      </c>
      <c r="G34" s="232">
        <f t="shared" si="28"/>
        <v>10</v>
      </c>
      <c r="H34" s="232">
        <v>4</v>
      </c>
      <c r="I34" s="221">
        <f t="shared" si="33"/>
        <v>7.2727272727272724E-2</v>
      </c>
      <c r="K34" s="232">
        <v>5</v>
      </c>
      <c r="L34" s="232">
        <v>22</v>
      </c>
      <c r="M34" s="244">
        <f t="shared" si="29"/>
        <v>4.4000000000000004</v>
      </c>
      <c r="N34" s="232">
        <v>0</v>
      </c>
      <c r="O34" s="221">
        <f t="shared" si="34"/>
        <v>0</v>
      </c>
      <c r="R34" s="231" t="s">
        <v>555</v>
      </c>
      <c r="S34" s="223">
        <f t="shared" si="35"/>
        <v>0.16156462585034015</v>
      </c>
      <c r="T34" s="223">
        <f t="shared" si="36"/>
        <v>0.22900763358778625</v>
      </c>
      <c r="U34" s="223">
        <f t="shared" si="37"/>
        <v>1.1961722488038277E-2</v>
      </c>
      <c r="W34" s="232">
        <f t="shared" si="38"/>
        <v>81.2</v>
      </c>
      <c r="X34" s="232">
        <f t="shared" si="39"/>
        <v>136.19999999999999</v>
      </c>
      <c r="Y34" s="234"/>
      <c r="Z34" s="234"/>
      <c r="AC34" s="231" t="s">
        <v>28</v>
      </c>
      <c r="AD34" s="231"/>
      <c r="AE34" s="221">
        <f t="shared" si="40"/>
        <v>0.55000000000000004</v>
      </c>
      <c r="AF34" s="232">
        <v>40</v>
      </c>
      <c r="AG34" s="232">
        <v>22</v>
      </c>
      <c r="AH34" s="232">
        <v>325</v>
      </c>
      <c r="AI34" s="232">
        <f t="shared" si="30"/>
        <v>14.772727272727273</v>
      </c>
      <c r="AJ34" s="232">
        <v>2</v>
      </c>
      <c r="AK34" s="221">
        <f t="shared" si="41"/>
        <v>9.0909090909090912E-2</v>
      </c>
      <c r="AM34" s="232">
        <v>5</v>
      </c>
      <c r="AN34" s="232">
        <v>20</v>
      </c>
      <c r="AO34" s="244">
        <f t="shared" si="31"/>
        <v>4</v>
      </c>
      <c r="AP34" s="232">
        <v>0</v>
      </c>
      <c r="AQ34" s="221">
        <f t="shared" si="42"/>
        <v>0</v>
      </c>
      <c r="AU34" s="223" t="e">
        <f>(#REF!+AJ34)/(#REF!+AJ37)</f>
        <v>#REF!</v>
      </c>
      <c r="AV34" s="223" t="e">
        <f>#REF!/(AJ34+#REF!)</f>
        <v>#REF!</v>
      </c>
      <c r="AW34" s="223" t="e">
        <f>AJ34/(#REF!+AJ34)</f>
        <v>#REF!</v>
      </c>
      <c r="AY34" s="232">
        <f>(AH34*0.1)+(AJ34*6)+(AN34*0.1)+(AP34*6)</f>
        <v>46.5</v>
      </c>
      <c r="AZ34" s="232">
        <f>(AG34*1)+(AH34*0.1)+(AJ34*6)+(AN34*0.1)+(AP34*6)</f>
        <v>68.5</v>
      </c>
    </row>
    <row r="35" spans="1:52" x14ac:dyDescent="0.15">
      <c r="A35" s="231" t="s">
        <v>816</v>
      </c>
      <c r="B35" s="232">
        <v>14</v>
      </c>
      <c r="C35" s="221">
        <f t="shared" si="32"/>
        <v>0.8</v>
      </c>
      <c r="D35" s="232">
        <v>30</v>
      </c>
      <c r="E35" s="232">
        <v>24</v>
      </c>
      <c r="F35" s="232">
        <v>193</v>
      </c>
      <c r="G35" s="232">
        <f t="shared" si="28"/>
        <v>8.0416666666666661</v>
      </c>
      <c r="H35" s="232">
        <v>2</v>
      </c>
      <c r="I35" s="221">
        <f t="shared" si="33"/>
        <v>8.3333333333333329E-2</v>
      </c>
      <c r="K35" s="232"/>
      <c r="L35" s="232"/>
      <c r="M35" s="244" t="e">
        <f t="shared" si="29"/>
        <v>#DIV/0!</v>
      </c>
      <c r="N35" s="232"/>
      <c r="O35" s="221" t="e">
        <f t="shared" si="34"/>
        <v>#DIV/0!</v>
      </c>
      <c r="R35" s="231" t="s">
        <v>447</v>
      </c>
      <c r="S35" s="223">
        <f t="shared" si="35"/>
        <v>5.1020408163265307E-2</v>
      </c>
      <c r="T35" s="223">
        <f t="shared" si="36"/>
        <v>7.6335877862595422E-2</v>
      </c>
      <c r="U35" s="223">
        <f t="shared" si="37"/>
        <v>0</v>
      </c>
      <c r="W35" s="232">
        <f t="shared" si="38"/>
        <v>31.3</v>
      </c>
      <c r="X35" s="232">
        <f t="shared" si="39"/>
        <v>55.3</v>
      </c>
      <c r="Y35" s="234"/>
      <c r="Z35" s="234"/>
      <c r="AC35" s="231" t="s">
        <v>29</v>
      </c>
      <c r="AD35" s="231"/>
      <c r="AE35" s="221">
        <f t="shared" si="40"/>
        <v>0.66206896551724137</v>
      </c>
      <c r="AF35" s="232">
        <v>145</v>
      </c>
      <c r="AG35" s="232">
        <v>96</v>
      </c>
      <c r="AH35" s="232">
        <v>1098</v>
      </c>
      <c r="AI35" s="232">
        <f t="shared" si="30"/>
        <v>11.4375</v>
      </c>
      <c r="AJ35" s="232">
        <v>7</v>
      </c>
      <c r="AK35" s="221">
        <f t="shared" si="41"/>
        <v>7.2916666666666671E-2</v>
      </c>
      <c r="AM35" s="232">
        <v>0</v>
      </c>
      <c r="AN35" s="232">
        <v>0</v>
      </c>
      <c r="AO35" s="244" t="e">
        <f t="shared" si="31"/>
        <v>#DIV/0!</v>
      </c>
      <c r="AP35" s="232">
        <v>0</v>
      </c>
      <c r="AQ35" s="221" t="e">
        <f t="shared" si="42"/>
        <v>#DIV/0!</v>
      </c>
      <c r="AU35" s="223" t="e">
        <f>(#REF!+AJ35)/(#REF!+AJ38)</f>
        <v>#REF!</v>
      </c>
      <c r="AV35" s="223" t="e">
        <f>#REF!/(AJ35+#REF!)</f>
        <v>#REF!</v>
      </c>
      <c r="AW35" s="223" t="e">
        <f>AJ35/(#REF!+AJ35)</f>
        <v>#REF!</v>
      </c>
      <c r="AY35" s="232">
        <f>(AH35*0.1)+(AJ35*6)+(AN35*0.1)+(AP35*6)</f>
        <v>151.80000000000001</v>
      </c>
      <c r="AZ35" s="232">
        <f>(AG35*1)+(AH35*0.1)+(AJ35*6)+(AN35*0.1)+(AP35*6)</f>
        <v>247.8</v>
      </c>
    </row>
    <row r="36" spans="1:52" x14ac:dyDescent="0.15">
      <c r="A36" s="231" t="s">
        <v>1078</v>
      </c>
      <c r="B36" s="232">
        <v>12</v>
      </c>
      <c r="C36" s="221" t="e">
        <f t="shared" si="32"/>
        <v>#DIV/0!</v>
      </c>
      <c r="D36" s="232"/>
      <c r="E36" s="232"/>
      <c r="F36" s="232"/>
      <c r="G36" s="232" t="e">
        <f t="shared" si="28"/>
        <v>#DIV/0!</v>
      </c>
      <c r="H36" s="232"/>
      <c r="I36" s="221" t="e">
        <f t="shared" si="33"/>
        <v>#DIV/0!</v>
      </c>
      <c r="K36" s="232"/>
      <c r="L36" s="232"/>
      <c r="M36" s="244" t="e">
        <f t="shared" si="29"/>
        <v>#DIV/0!</v>
      </c>
      <c r="N36" s="232">
        <v>0</v>
      </c>
      <c r="O36" s="221" t="e">
        <f t="shared" si="34"/>
        <v>#DIV/0!</v>
      </c>
      <c r="R36" s="231" t="s">
        <v>2222</v>
      </c>
      <c r="S36" s="223">
        <f t="shared" si="35"/>
        <v>0</v>
      </c>
      <c r="T36" s="223">
        <f t="shared" si="36"/>
        <v>0</v>
      </c>
      <c r="U36" s="223">
        <f t="shared" si="37"/>
        <v>0</v>
      </c>
      <c r="W36" s="232">
        <f t="shared" si="38"/>
        <v>0</v>
      </c>
      <c r="X36" s="232">
        <f t="shared" si="39"/>
        <v>0</v>
      </c>
      <c r="Y36" s="234"/>
      <c r="Z36" s="234"/>
      <c r="AC36" s="231" t="s">
        <v>30</v>
      </c>
      <c r="AD36" s="231"/>
      <c r="AE36" s="221">
        <f t="shared" si="40"/>
        <v>0.6</v>
      </c>
      <c r="AF36" s="232">
        <v>10</v>
      </c>
      <c r="AG36" s="232">
        <v>6</v>
      </c>
      <c r="AH36" s="232">
        <v>100</v>
      </c>
      <c r="AI36" s="232">
        <f t="shared" si="30"/>
        <v>16.666666666666668</v>
      </c>
      <c r="AJ36" s="232">
        <v>0</v>
      </c>
      <c r="AK36" s="221">
        <f t="shared" si="41"/>
        <v>0</v>
      </c>
      <c r="AM36" s="232">
        <v>0</v>
      </c>
      <c r="AN36" s="232">
        <v>0</v>
      </c>
      <c r="AO36" s="244" t="e">
        <f t="shared" si="31"/>
        <v>#DIV/0!</v>
      </c>
      <c r="AP36" s="232">
        <v>0</v>
      </c>
      <c r="AQ36" s="221" t="e">
        <f t="shared" si="42"/>
        <v>#DIV/0!</v>
      </c>
      <c r="AU36" s="223" t="e">
        <f>(#REF!+AJ36)/(#REF!+AI41)</f>
        <v>#REF!</v>
      </c>
      <c r="AV36" s="223" t="e">
        <f>#REF!/(AJ36+#REF!)</f>
        <v>#REF!</v>
      </c>
      <c r="AW36" s="223" t="e">
        <f>AJ36/(#REF!+AJ36)</f>
        <v>#REF!</v>
      </c>
      <c r="AY36" s="232">
        <f>(AH36*0.1)+(AJ36*6)+(AN36*0.1)+(AP36*6)</f>
        <v>10</v>
      </c>
      <c r="AZ36" s="232">
        <f>(AG36*1)+(AH36*0.1)+(AJ36*6)+(AN36*0.1)+(AP36*6)</f>
        <v>16</v>
      </c>
    </row>
    <row r="37" spans="1:52" x14ac:dyDescent="0.15">
      <c r="A37" s="231" t="s">
        <v>2520</v>
      </c>
      <c r="B37" s="232">
        <v>17</v>
      </c>
      <c r="C37" s="221">
        <f t="shared" si="32"/>
        <v>0.66666666666666663</v>
      </c>
      <c r="D37" s="232">
        <v>15</v>
      </c>
      <c r="E37" s="232">
        <v>10</v>
      </c>
      <c r="F37" s="232">
        <v>85</v>
      </c>
      <c r="G37" s="232">
        <f t="shared" si="28"/>
        <v>8.5</v>
      </c>
      <c r="H37" s="232">
        <v>0</v>
      </c>
      <c r="I37" s="221">
        <f t="shared" si="33"/>
        <v>0</v>
      </c>
      <c r="K37" s="232"/>
      <c r="L37" s="232"/>
      <c r="M37" s="244" t="e">
        <f t="shared" si="29"/>
        <v>#DIV/0!</v>
      </c>
      <c r="N37" s="232"/>
      <c r="O37" s="221" t="e">
        <f t="shared" si="34"/>
        <v>#DIV/0!</v>
      </c>
      <c r="R37" s="231" t="s">
        <v>2521</v>
      </c>
      <c r="S37" s="223">
        <f t="shared" si="35"/>
        <v>2.5510204081632654E-2</v>
      </c>
      <c r="T37" s="223">
        <f t="shared" si="36"/>
        <v>3.8167938931297711E-2</v>
      </c>
      <c r="U37" s="223">
        <f t="shared" si="37"/>
        <v>0</v>
      </c>
      <c r="W37" s="232">
        <f t="shared" si="38"/>
        <v>8.5</v>
      </c>
      <c r="X37" s="232">
        <f t="shared" si="39"/>
        <v>18.5</v>
      </c>
      <c r="Y37" s="234"/>
      <c r="Z37" s="234"/>
      <c r="AC37" s="231" t="s">
        <v>72</v>
      </c>
      <c r="AD37" s="231"/>
      <c r="AE37" s="221" t="e">
        <f t="shared" si="40"/>
        <v>#DIV/0!</v>
      </c>
      <c r="AF37" s="232"/>
      <c r="AG37" s="232"/>
      <c r="AH37" s="232"/>
      <c r="AI37" s="232"/>
      <c r="AJ37" s="232"/>
      <c r="AK37" s="221" t="e">
        <f t="shared" si="41"/>
        <v>#DIV/0!</v>
      </c>
      <c r="AM37" s="232"/>
      <c r="AN37" s="232"/>
      <c r="AO37" s="244" t="e">
        <f t="shared" si="31"/>
        <v>#DIV/0!</v>
      </c>
      <c r="AP37" s="232"/>
      <c r="AQ37" s="221" t="e">
        <f t="shared" si="42"/>
        <v>#DIV/0!</v>
      </c>
      <c r="AU37" s="223" t="e">
        <f>(#REF!+AJ37)/(#REF!+AJ42)</f>
        <v>#REF!</v>
      </c>
      <c r="AV37" s="223" t="e">
        <f>#REF!/(AJ37+#REF!)</f>
        <v>#REF!</v>
      </c>
      <c r="AW37" s="223" t="e">
        <f>AJ37/(#REF!+AJ37)</f>
        <v>#REF!</v>
      </c>
      <c r="AY37" s="232"/>
      <c r="AZ37" s="232"/>
    </row>
    <row r="38" spans="1:52" x14ac:dyDescent="0.15">
      <c r="A38" s="230" t="s">
        <v>44</v>
      </c>
      <c r="B38" s="230"/>
      <c r="C38" s="227"/>
      <c r="D38" s="230">
        <f>SUM(D32:D37)</f>
        <v>380</v>
      </c>
      <c r="E38" s="230">
        <f t="shared" ref="E38:H38" si="43">SUM(E32:E37)</f>
        <v>246</v>
      </c>
      <c r="F38" s="230">
        <f t="shared" si="43"/>
        <v>2928</v>
      </c>
      <c r="G38" s="230"/>
      <c r="H38" s="230">
        <f t="shared" si="43"/>
        <v>22</v>
      </c>
      <c r="I38" s="230"/>
      <c r="J38" s="230"/>
      <c r="K38" s="230">
        <f>SUM(K32:K37)</f>
        <v>12</v>
      </c>
      <c r="L38" s="230">
        <f t="shared" ref="L38:N38" si="44">SUM(L32:L37)</f>
        <v>50</v>
      </c>
      <c r="M38" s="230"/>
      <c r="N38" s="230">
        <f t="shared" si="44"/>
        <v>0</v>
      </c>
      <c r="O38" s="230"/>
      <c r="AC38" s="230" t="s">
        <v>44</v>
      </c>
      <c r="AD38" s="230"/>
      <c r="AE38" s="227"/>
      <c r="AF38" s="230">
        <f>SUM(AF32:AF37)</f>
        <v>422</v>
      </c>
      <c r="AG38" s="230">
        <f t="shared" ref="AG38:AH38" si="45">SUM(AG32:AG37)</f>
        <v>265</v>
      </c>
      <c r="AH38" s="230">
        <f t="shared" si="45"/>
        <v>3125</v>
      </c>
      <c r="AI38" s="230"/>
      <c r="AJ38" s="230">
        <f t="shared" ref="AJ38" si="46">SUM(AJ32:AJ37)</f>
        <v>20</v>
      </c>
      <c r="AK38" s="230"/>
      <c r="AL38" s="230"/>
      <c r="AM38" s="230">
        <f>SUM(AM32:AM37)</f>
        <v>17</v>
      </c>
      <c r="AN38" s="230">
        <f t="shared" ref="AN38" si="47">SUM(AN32:AN37)</f>
        <v>128</v>
      </c>
      <c r="AO38" s="230"/>
      <c r="AP38" s="230">
        <f t="shared" ref="AP38" si="48">SUM(AP32:AP37)</f>
        <v>0</v>
      </c>
      <c r="AQ38" s="230"/>
    </row>
    <row r="39" spans="1:52" x14ac:dyDescent="0.15">
      <c r="A39" s="230"/>
      <c r="C39" s="234"/>
      <c r="D39" s="234"/>
      <c r="E39" s="234"/>
      <c r="F39" s="234"/>
      <c r="G39" s="234"/>
      <c r="H39" s="234"/>
      <c r="I39" s="234"/>
      <c r="J39" s="234"/>
      <c r="K39" s="234"/>
      <c r="L39" s="234"/>
      <c r="AC39" s="230"/>
      <c r="AE39" s="234"/>
      <c r="AF39" s="234"/>
      <c r="AG39" s="234"/>
      <c r="AH39" s="234"/>
      <c r="AI39" s="234"/>
      <c r="AJ39" s="234"/>
      <c r="AK39" s="234"/>
      <c r="AL39" s="234"/>
      <c r="AM39" s="234"/>
      <c r="AN39" s="234"/>
    </row>
    <row r="40" spans="1:52" x14ac:dyDescent="0.15">
      <c r="A40" s="230"/>
      <c r="C40" s="234"/>
      <c r="D40" s="234"/>
      <c r="E40" s="234"/>
      <c r="F40" s="234"/>
      <c r="G40" s="234"/>
      <c r="H40" s="234"/>
      <c r="I40" s="234"/>
      <c r="J40" s="234"/>
      <c r="K40" s="234"/>
      <c r="L40" s="234"/>
      <c r="AC40" s="230"/>
      <c r="AE40" s="234"/>
      <c r="AF40" s="234"/>
      <c r="AG40" s="234"/>
      <c r="AH40" s="234"/>
      <c r="AI40" s="234"/>
      <c r="AJ40" s="234"/>
      <c r="AK40" s="234"/>
      <c r="AL40" s="234"/>
      <c r="AM40" s="234"/>
      <c r="AN40" s="234"/>
    </row>
    <row r="41" spans="1:52" x14ac:dyDescent="0.15">
      <c r="A41" s="482" t="s">
        <v>52</v>
      </c>
      <c r="B41" s="482"/>
      <c r="C41" s="482"/>
      <c r="D41" s="482"/>
      <c r="E41" s="482"/>
      <c r="F41" s="482"/>
      <c r="G41" s="482"/>
      <c r="H41" s="234"/>
      <c r="I41" s="234"/>
      <c r="J41" s="482" t="s">
        <v>49</v>
      </c>
      <c r="K41" s="482"/>
      <c r="L41" s="482"/>
      <c r="M41" s="482"/>
      <c r="N41" s="482"/>
      <c r="R41" s="482" t="s">
        <v>50</v>
      </c>
      <c r="S41" s="482"/>
      <c r="T41" s="482"/>
      <c r="V41" s="482" t="s">
        <v>51</v>
      </c>
      <c r="W41" s="483"/>
      <c r="AC41" s="482" t="s">
        <v>52</v>
      </c>
      <c r="AD41" s="482"/>
      <c r="AE41" s="482"/>
      <c r="AF41" s="482"/>
      <c r="AG41" s="482"/>
      <c r="AH41" s="482"/>
      <c r="AI41" s="482"/>
      <c r="AJ41" s="234"/>
      <c r="AK41" s="234"/>
      <c r="AL41" s="482" t="s">
        <v>49</v>
      </c>
      <c r="AM41" s="482"/>
      <c r="AN41" s="482"/>
      <c r="AO41" s="482"/>
      <c r="AP41" s="482"/>
      <c r="AT41" s="482" t="s">
        <v>50</v>
      </c>
      <c r="AU41" s="482"/>
      <c r="AV41" s="482"/>
      <c r="AX41" s="482" t="s">
        <v>51</v>
      </c>
      <c r="AY41" s="483"/>
    </row>
    <row r="42" spans="1:52" x14ac:dyDescent="0.15">
      <c r="A42" s="230" t="s">
        <v>31</v>
      </c>
      <c r="B42" s="230" t="s">
        <v>66</v>
      </c>
      <c r="C42" s="230" t="s">
        <v>34</v>
      </c>
      <c r="D42" s="230" t="s">
        <v>17</v>
      </c>
      <c r="E42" s="230" t="s">
        <v>18</v>
      </c>
      <c r="F42" s="230" t="s">
        <v>19</v>
      </c>
      <c r="G42" s="230" t="s">
        <v>20</v>
      </c>
      <c r="H42" s="230" t="s">
        <v>6</v>
      </c>
      <c r="I42" s="230" t="s">
        <v>53</v>
      </c>
      <c r="K42" s="230" t="s">
        <v>10</v>
      </c>
      <c r="L42" s="230" t="s">
        <v>11</v>
      </c>
      <c r="M42" s="230" t="s">
        <v>12</v>
      </c>
      <c r="N42" s="230" t="s">
        <v>54</v>
      </c>
      <c r="O42" s="230" t="s">
        <v>7</v>
      </c>
      <c r="R42" s="230" t="s">
        <v>31</v>
      </c>
      <c r="S42" s="230" t="s">
        <v>47</v>
      </c>
      <c r="T42" s="230" t="s">
        <v>45</v>
      </c>
      <c r="U42" s="230" t="s">
        <v>46</v>
      </c>
      <c r="W42" s="230" t="s">
        <v>14</v>
      </c>
      <c r="X42" s="230" t="s">
        <v>21</v>
      </c>
      <c r="Y42" s="230"/>
      <c r="Z42" s="230"/>
      <c r="AC42" s="230" t="s">
        <v>31</v>
      </c>
      <c r="AD42" s="230" t="s">
        <v>66</v>
      </c>
      <c r="AE42" s="230" t="s">
        <v>34</v>
      </c>
      <c r="AF42" s="230" t="s">
        <v>17</v>
      </c>
      <c r="AG42" s="230" t="s">
        <v>18</v>
      </c>
      <c r="AH42" s="230" t="s">
        <v>19</v>
      </c>
      <c r="AI42" s="230" t="s">
        <v>20</v>
      </c>
      <c r="AJ42" s="230" t="s">
        <v>6</v>
      </c>
      <c r="AK42" s="230" t="s">
        <v>53</v>
      </c>
      <c r="AM42" s="230" t="s">
        <v>10</v>
      </c>
      <c r="AN42" s="230" t="s">
        <v>11</v>
      </c>
      <c r="AO42" s="230" t="s">
        <v>12</v>
      </c>
      <c r="AP42" s="230" t="s">
        <v>54</v>
      </c>
      <c r="AQ42" s="230" t="s">
        <v>7</v>
      </c>
      <c r="AU42" s="230" t="s">
        <v>47</v>
      </c>
      <c r="AV42" s="230" t="s">
        <v>45</v>
      </c>
      <c r="AW42" s="230" t="s">
        <v>46</v>
      </c>
      <c r="AY42" s="230" t="s">
        <v>14</v>
      </c>
      <c r="AZ42" s="230" t="s">
        <v>21</v>
      </c>
    </row>
    <row r="43" spans="1:52" x14ac:dyDescent="0.15">
      <c r="A43" s="231" t="s">
        <v>2223</v>
      </c>
      <c r="B43" s="232">
        <v>17</v>
      </c>
      <c r="C43" s="221">
        <f>E43/D43</f>
        <v>0.7142857142857143</v>
      </c>
      <c r="D43" s="232">
        <v>105</v>
      </c>
      <c r="E43" s="232">
        <v>75</v>
      </c>
      <c r="F43" s="232">
        <v>775</v>
      </c>
      <c r="G43" s="232">
        <f>F43/E43</f>
        <v>10.333333333333334</v>
      </c>
      <c r="H43" s="232">
        <v>6</v>
      </c>
      <c r="I43" s="221">
        <f>H43/E43</f>
        <v>0.08</v>
      </c>
      <c r="K43" s="232">
        <v>0</v>
      </c>
      <c r="L43" s="232">
        <v>0</v>
      </c>
      <c r="M43" s="232">
        <v>0</v>
      </c>
      <c r="N43" s="232">
        <v>0</v>
      </c>
      <c r="O43" s="221" t="e">
        <f>N43/K43</f>
        <v>#DIV/0!</v>
      </c>
      <c r="R43" s="231" t="s">
        <v>556</v>
      </c>
      <c r="S43" s="223">
        <f>(D43+K43)/($D$47+$K$47+$D$38+$K$38+$J$27+$C$27+$M$17)</f>
        <v>0.10437375745526839</v>
      </c>
      <c r="T43" s="223">
        <f>D43/($D$47+$D$38+$J$27)</f>
        <v>0.17857142857142858</v>
      </c>
      <c r="U43" s="223">
        <f>K43/($K$47+$K$38+$C$27+$M$17)</f>
        <v>0</v>
      </c>
      <c r="W43" s="232">
        <f>(F43*0.1)+(H43*6)+(L43*0.1)+(N43*6)</f>
        <v>113.5</v>
      </c>
      <c r="X43" s="232">
        <f>(E43*1)+(F43*0.1)+(H43*6)+(L43*0.1)+(N43*6)</f>
        <v>188.5</v>
      </c>
      <c r="Y43" s="234"/>
      <c r="Z43" s="234"/>
      <c r="AC43" s="231" t="s">
        <v>32</v>
      </c>
      <c r="AD43" s="231"/>
      <c r="AE43" s="221">
        <f>AG43/AF43</f>
        <v>0.5625</v>
      </c>
      <c r="AF43" s="232">
        <v>16</v>
      </c>
      <c r="AG43" s="232">
        <v>9</v>
      </c>
      <c r="AH43" s="232">
        <v>108</v>
      </c>
      <c r="AI43" s="232">
        <f>AH43/AG43</f>
        <v>12</v>
      </c>
      <c r="AJ43" s="232">
        <v>1</v>
      </c>
      <c r="AK43" s="221">
        <f>AJ43/AG43</f>
        <v>0.1111111111111111</v>
      </c>
      <c r="AM43" s="232">
        <v>0</v>
      </c>
      <c r="AN43" s="232">
        <v>0</v>
      </c>
      <c r="AO43" s="232">
        <v>0</v>
      </c>
      <c r="AP43" s="232">
        <v>0</v>
      </c>
      <c r="AQ43" s="221" t="e">
        <f>AP43/AM43</f>
        <v>#DIV/0!</v>
      </c>
      <c r="AU43" s="223" t="e">
        <f>(#REF!+AJ43)/(#REF!+AJ46)</f>
        <v>#REF!</v>
      </c>
      <c r="AV43" s="223" t="e">
        <f>#REF!/(AJ43+#REF!)</f>
        <v>#REF!</v>
      </c>
      <c r="AW43" s="223" t="e">
        <f>AJ43/(#REF!+AJ43)</f>
        <v>#REF!</v>
      </c>
      <c r="AY43" s="232">
        <f>(AH43*0.1)+(AJ43*6)+(AN43*0.1)+(AP43*6)</f>
        <v>16.8</v>
      </c>
      <c r="AZ43" s="232">
        <f>(AG43*1)+(AH43*0.1)+(AJ43*6)+(AN43*0.1)+(AP43*6)</f>
        <v>25.8</v>
      </c>
    </row>
    <row r="44" spans="1:52" x14ac:dyDescent="0.15">
      <c r="A44" s="231" t="s">
        <v>817</v>
      </c>
      <c r="B44" s="232">
        <v>12</v>
      </c>
      <c r="C44" s="221">
        <f t="shared" ref="C44:C46" si="49">E44/D44</f>
        <v>0.625</v>
      </c>
      <c r="D44" s="232">
        <v>8</v>
      </c>
      <c r="E44" s="232">
        <v>5</v>
      </c>
      <c r="F44" s="232">
        <v>50</v>
      </c>
      <c r="G44" s="232">
        <f>F44/E44</f>
        <v>10</v>
      </c>
      <c r="H44" s="232">
        <v>0</v>
      </c>
      <c r="I44" s="221">
        <f t="shared" ref="I44:I46" si="50">H44/E44</f>
        <v>0</v>
      </c>
      <c r="K44" s="232">
        <v>0</v>
      </c>
      <c r="L44" s="232">
        <v>0</v>
      </c>
      <c r="M44" s="232">
        <v>0</v>
      </c>
      <c r="N44" s="232">
        <v>0</v>
      </c>
      <c r="O44" s="221" t="e">
        <f t="shared" ref="O44:O46" si="51">N44/K44</f>
        <v>#DIV/0!</v>
      </c>
      <c r="R44" s="231" t="s">
        <v>202</v>
      </c>
      <c r="S44" s="223">
        <f t="shared" ref="S44:S46" si="52">(D44+K44)/($D$47+$K$47+$D$38+$K$38+$J$27+$C$27+$M$17)</f>
        <v>7.9522862823061622E-3</v>
      </c>
      <c r="T44" s="223">
        <f t="shared" ref="T44:T46" si="53">D44/($D$47+$D$38+$J$27)</f>
        <v>1.3605442176870748E-2</v>
      </c>
      <c r="U44" s="223">
        <f t="shared" ref="U44:U46" si="54">K44/($K$47+$K$38+$C$27+$M$17)</f>
        <v>0</v>
      </c>
      <c r="W44" s="232">
        <f t="shared" ref="W44:W46" si="55">(F44*0.1)+(H44*6)+(L44*0.1)+(N44*6)</f>
        <v>5</v>
      </c>
      <c r="X44" s="232">
        <f t="shared" ref="X44:X46" si="56">(E44*1)+(F44*0.1)+(H44*6)+(L44*0.1)+(N44*6)</f>
        <v>10</v>
      </c>
      <c r="Y44" s="234"/>
      <c r="Z44" s="234"/>
      <c r="AC44" s="231" t="s">
        <v>73</v>
      </c>
      <c r="AD44" s="231"/>
      <c r="AE44" s="221">
        <f t="shared" ref="AE44:AE46" si="57">AG44/AF44</f>
        <v>0.74285714285714288</v>
      </c>
      <c r="AF44" s="232">
        <v>35</v>
      </c>
      <c r="AG44" s="232">
        <v>26</v>
      </c>
      <c r="AH44" s="232">
        <v>283</v>
      </c>
      <c r="AI44" s="232">
        <f>AH44/AG44</f>
        <v>10.884615384615385</v>
      </c>
      <c r="AJ44" s="232">
        <v>2</v>
      </c>
      <c r="AK44" s="221">
        <f t="shared" ref="AK44:AK46" si="58">AJ44/AG44</f>
        <v>7.6923076923076927E-2</v>
      </c>
      <c r="AM44" s="232">
        <v>0</v>
      </c>
      <c r="AN44" s="232">
        <v>0</v>
      </c>
      <c r="AO44" s="232">
        <v>0</v>
      </c>
      <c r="AP44" s="232">
        <v>0</v>
      </c>
      <c r="AQ44" s="221" t="e">
        <f t="shared" ref="AQ44:AQ46" si="59">AP44/AM44</f>
        <v>#DIV/0!</v>
      </c>
      <c r="AU44" s="223" t="e">
        <f>(#REF!+AJ44)/(#REF!+AJ47)</f>
        <v>#REF!</v>
      </c>
      <c r="AV44" s="223" t="e">
        <f>#REF!/(AJ44+#REF!)</f>
        <v>#REF!</v>
      </c>
      <c r="AW44" s="223" t="e">
        <f>AJ44/(#REF!+AJ44)</f>
        <v>#REF!</v>
      </c>
      <c r="AY44" s="232">
        <f>(AH44*0.1)+(AJ44*6)+(AN44*0.1)+(AP44*6)</f>
        <v>40.299999999999997</v>
      </c>
      <c r="AZ44" s="232">
        <f>(AG44*1)+(AH44*0.1)+(AJ44*6)+(AN44*0.1)+(AP44*6)</f>
        <v>66.3</v>
      </c>
    </row>
    <row r="45" spans="1:52" x14ac:dyDescent="0.15">
      <c r="A45" s="231" t="s">
        <v>2524</v>
      </c>
      <c r="B45" s="232">
        <v>12</v>
      </c>
      <c r="C45" s="221">
        <f t="shared" si="49"/>
        <v>0.5</v>
      </c>
      <c r="D45" s="232">
        <v>4</v>
      </c>
      <c r="E45" s="232">
        <v>2</v>
      </c>
      <c r="F45" s="232">
        <v>20</v>
      </c>
      <c r="G45" s="232">
        <f>F45/E45</f>
        <v>10</v>
      </c>
      <c r="H45" s="232">
        <v>0</v>
      </c>
      <c r="I45" s="221">
        <f t="shared" si="50"/>
        <v>0</v>
      </c>
      <c r="K45" s="232">
        <v>0</v>
      </c>
      <c r="L45" s="232">
        <v>0</v>
      </c>
      <c r="M45" s="232">
        <v>0</v>
      </c>
      <c r="N45" s="232">
        <v>0</v>
      </c>
      <c r="O45" s="221" t="e">
        <f t="shared" si="51"/>
        <v>#DIV/0!</v>
      </c>
      <c r="R45" s="231" t="s">
        <v>2525</v>
      </c>
      <c r="S45" s="223">
        <f t="shared" si="52"/>
        <v>3.9761431411530811E-3</v>
      </c>
      <c r="T45" s="223">
        <f t="shared" si="53"/>
        <v>6.8027210884353739E-3</v>
      </c>
      <c r="U45" s="223">
        <f t="shared" si="54"/>
        <v>0</v>
      </c>
      <c r="W45" s="232">
        <f t="shared" si="55"/>
        <v>2</v>
      </c>
      <c r="X45" s="232">
        <f t="shared" si="56"/>
        <v>4</v>
      </c>
      <c r="Y45" s="234"/>
      <c r="Z45" s="234"/>
      <c r="AC45" s="231" t="s">
        <v>74</v>
      </c>
      <c r="AD45" s="231"/>
      <c r="AE45" s="221">
        <f t="shared" si="57"/>
        <v>0.5</v>
      </c>
      <c r="AF45" s="232">
        <v>12</v>
      </c>
      <c r="AG45" s="232">
        <v>6</v>
      </c>
      <c r="AH45" s="232">
        <v>65</v>
      </c>
      <c r="AI45" s="232">
        <f>AH45/AG45</f>
        <v>10.833333333333334</v>
      </c>
      <c r="AJ45" s="232">
        <v>0</v>
      </c>
      <c r="AK45" s="221">
        <f t="shared" si="58"/>
        <v>0</v>
      </c>
      <c r="AM45" s="232">
        <v>0</v>
      </c>
      <c r="AN45" s="232">
        <v>0</v>
      </c>
      <c r="AO45" s="232">
        <v>0</v>
      </c>
      <c r="AP45" s="232">
        <v>0</v>
      </c>
      <c r="AQ45" s="221" t="e">
        <f t="shared" si="59"/>
        <v>#DIV/0!</v>
      </c>
      <c r="AU45" s="223" t="e">
        <f>(#REF!+AJ45)/(#REF!+AI49)</f>
        <v>#REF!</v>
      </c>
      <c r="AV45" s="223" t="e">
        <f>#REF!/(AJ45+#REF!)</f>
        <v>#REF!</v>
      </c>
      <c r="AW45" s="223" t="e">
        <f>AJ45/(#REF!+AJ45)</f>
        <v>#REF!</v>
      </c>
      <c r="AY45" s="232">
        <f>(AH45*0.1)+(AJ45*6)+(AN45*0.1)+(AP45*6)</f>
        <v>6.5</v>
      </c>
      <c r="AZ45" s="232">
        <f>(AG45*1)+(AH45*0.1)+(AJ45*6)+(AN45*0.1)+(AP45*6)</f>
        <v>12.5</v>
      </c>
    </row>
    <row r="46" spans="1:52" x14ac:dyDescent="0.15">
      <c r="A46" s="242"/>
      <c r="B46" s="232"/>
      <c r="C46" s="221" t="e">
        <f t="shared" si="49"/>
        <v>#DIV/0!</v>
      </c>
      <c r="D46" s="232"/>
      <c r="E46" s="232"/>
      <c r="F46" s="232"/>
      <c r="G46" s="232" t="e">
        <f>F46/E46</f>
        <v>#DIV/0!</v>
      </c>
      <c r="H46" s="232"/>
      <c r="I46" s="221" t="e">
        <f t="shared" si="50"/>
        <v>#DIV/0!</v>
      </c>
      <c r="K46" s="232"/>
      <c r="L46" s="232"/>
      <c r="M46" s="232" t="e">
        <f>L46/K46</f>
        <v>#DIV/0!</v>
      </c>
      <c r="N46" s="232"/>
      <c r="O46" s="221" t="e">
        <f t="shared" si="51"/>
        <v>#DIV/0!</v>
      </c>
      <c r="R46" s="231"/>
      <c r="S46" s="223">
        <f t="shared" si="52"/>
        <v>0</v>
      </c>
      <c r="T46" s="223">
        <f t="shared" si="53"/>
        <v>0</v>
      </c>
      <c r="U46" s="223">
        <f t="shared" si="54"/>
        <v>0</v>
      </c>
      <c r="W46" s="232">
        <f t="shared" si="55"/>
        <v>0</v>
      </c>
      <c r="X46" s="232">
        <f t="shared" si="56"/>
        <v>0</v>
      </c>
      <c r="Y46" s="234"/>
      <c r="Z46" s="234"/>
      <c r="AC46" s="231"/>
      <c r="AD46" s="231"/>
      <c r="AE46" s="221" t="e">
        <f t="shared" si="57"/>
        <v>#DIV/0!</v>
      </c>
      <c r="AF46" s="232"/>
      <c r="AG46" s="232"/>
      <c r="AH46" s="232"/>
      <c r="AI46" s="232" t="e">
        <f>AH46/AG46</f>
        <v>#DIV/0!</v>
      </c>
      <c r="AJ46" s="232"/>
      <c r="AK46" s="221" t="e">
        <f t="shared" si="58"/>
        <v>#DIV/0!</v>
      </c>
      <c r="AM46" s="232"/>
      <c r="AN46" s="232"/>
      <c r="AO46" s="232"/>
      <c r="AP46" s="232">
        <v>0</v>
      </c>
      <c r="AQ46" s="221" t="e">
        <f t="shared" si="59"/>
        <v>#DIV/0!</v>
      </c>
      <c r="AU46" s="223" t="e">
        <f>(#REF!+AJ46)/(#REF!+AI50)</f>
        <v>#REF!</v>
      </c>
      <c r="AV46" s="223" t="e">
        <f>#REF!/(AJ46+#REF!)</f>
        <v>#REF!</v>
      </c>
      <c r="AW46" s="223" t="e">
        <f>AJ46/(#REF!+AJ46)</f>
        <v>#REF!</v>
      </c>
      <c r="AY46" s="232">
        <f>(AH46*0.1)+(AJ46*6)+(AN46*0.1)+(AP46*6)</f>
        <v>0</v>
      </c>
      <c r="AZ46" s="232">
        <f>(AG46*1)+(AH46*0.1)+(AJ46*6)+(AN46*0.1)+(AP46*6)</f>
        <v>0</v>
      </c>
    </row>
    <row r="47" spans="1:52" x14ac:dyDescent="0.15">
      <c r="A47" s="230" t="s">
        <v>44</v>
      </c>
      <c r="B47" s="230"/>
      <c r="C47" s="227"/>
      <c r="D47" s="230">
        <f>SUM(D43:D46)</f>
        <v>117</v>
      </c>
      <c r="E47" s="230">
        <f t="shared" ref="E47:H47" si="60">SUM(E43:E46)</f>
        <v>82</v>
      </c>
      <c r="F47" s="230">
        <f t="shared" si="60"/>
        <v>845</v>
      </c>
      <c r="G47" s="230"/>
      <c r="H47" s="230">
        <f t="shared" si="60"/>
        <v>6</v>
      </c>
      <c r="I47" s="230"/>
      <c r="J47" s="230"/>
      <c r="K47" s="230">
        <f>SUM(K43:K46)</f>
        <v>0</v>
      </c>
      <c r="L47" s="230">
        <f t="shared" ref="L47:N47" si="61">SUM(L43:L46)</f>
        <v>0</v>
      </c>
      <c r="M47" s="230"/>
      <c r="N47" s="230">
        <f t="shared" si="61"/>
        <v>0</v>
      </c>
      <c r="O47" s="227"/>
      <c r="Q47" s="235"/>
      <c r="S47" s="235"/>
      <c r="U47" s="234"/>
      <c r="V47" s="234"/>
      <c r="AC47" s="230" t="s">
        <v>44</v>
      </c>
      <c r="AD47" s="230"/>
      <c r="AE47" s="227"/>
      <c r="AF47" s="230">
        <f>SUM(AF43:AF46)</f>
        <v>63</v>
      </c>
      <c r="AG47" s="230">
        <f t="shared" ref="AG47:AH47" si="62">SUM(AG43:AG46)</f>
        <v>41</v>
      </c>
      <c r="AH47" s="230">
        <f t="shared" si="62"/>
        <v>456</v>
      </c>
      <c r="AI47" s="230"/>
      <c r="AJ47" s="230">
        <f t="shared" ref="AJ47" si="63">SUM(AJ43:AJ46)</f>
        <v>3</v>
      </c>
      <c r="AK47" s="230"/>
      <c r="AL47" s="230"/>
      <c r="AM47" s="230">
        <f>SUM(AM43:AM46)</f>
        <v>0</v>
      </c>
      <c r="AN47" s="230">
        <f t="shared" ref="AN47" si="64">SUM(AN43:AN46)</f>
        <v>0</v>
      </c>
      <c r="AO47" s="230"/>
      <c r="AP47" s="230">
        <f t="shared" ref="AP47" si="65">SUM(AP43:AP46)</f>
        <v>0</v>
      </c>
      <c r="AQ47" s="227"/>
      <c r="AS47" s="235"/>
      <c r="AT47" s="235"/>
      <c r="AU47" s="235"/>
      <c r="AW47" s="234"/>
      <c r="AX47" s="234"/>
    </row>
    <row r="48" spans="1:52" x14ac:dyDescent="0.15">
      <c r="H48" s="239"/>
      <c r="I48" s="234"/>
      <c r="J48" s="234"/>
      <c r="P48" s="235"/>
      <c r="Q48" s="235"/>
      <c r="R48" s="235"/>
      <c r="T48" s="234"/>
      <c r="U48" s="234"/>
      <c r="AJ48" s="239"/>
      <c r="AK48" s="234"/>
      <c r="AL48" s="234"/>
      <c r="AR48" s="235"/>
      <c r="AS48" s="235"/>
      <c r="AT48" s="235"/>
      <c r="AV48" s="234"/>
      <c r="AW48" s="234"/>
    </row>
    <row r="49" spans="1:50" x14ac:dyDescent="0.15">
      <c r="H49" s="239"/>
      <c r="I49" s="234"/>
      <c r="J49" s="234"/>
      <c r="P49" s="235"/>
      <c r="Q49" s="235"/>
      <c r="R49" s="235"/>
      <c r="T49" s="234"/>
      <c r="U49" s="234"/>
      <c r="AJ49" s="239"/>
      <c r="AK49" s="234"/>
      <c r="AL49" s="234"/>
      <c r="AR49" s="235"/>
      <c r="AS49" s="235"/>
      <c r="AT49" s="235"/>
      <c r="AV49" s="234"/>
      <c r="AW49" s="234"/>
    </row>
    <row r="50" spans="1:50" x14ac:dyDescent="0.15">
      <c r="A50" s="482" t="s">
        <v>57</v>
      </c>
      <c r="B50" s="482"/>
      <c r="C50" s="482"/>
      <c r="D50" s="482"/>
      <c r="E50" s="482"/>
      <c r="F50" s="482"/>
      <c r="G50" s="482"/>
      <c r="H50" s="239"/>
      <c r="I50" s="234"/>
      <c r="J50" s="482" t="s">
        <v>58</v>
      </c>
      <c r="K50" s="484"/>
      <c r="L50" s="484"/>
      <c r="M50" s="484"/>
      <c r="N50" s="484"/>
      <c r="P50" s="245"/>
      <c r="Q50" s="235"/>
      <c r="R50" s="482" t="s">
        <v>62</v>
      </c>
      <c r="S50" s="484"/>
      <c r="T50" s="484"/>
      <c r="U50" s="484"/>
      <c r="V50" s="484"/>
      <c r="AC50" s="482" t="s">
        <v>57</v>
      </c>
      <c r="AD50" s="482"/>
      <c r="AE50" s="482"/>
      <c r="AF50" s="482"/>
      <c r="AG50" s="482"/>
      <c r="AH50" s="482"/>
      <c r="AI50" s="482"/>
      <c r="AJ50" s="239"/>
      <c r="AK50" s="234"/>
      <c r="AL50" s="482" t="s">
        <v>58</v>
      </c>
      <c r="AM50" s="484"/>
      <c r="AN50" s="484"/>
      <c r="AO50" s="484"/>
      <c r="AP50" s="484"/>
      <c r="AR50" s="245"/>
      <c r="AS50" s="235"/>
      <c r="AT50" s="482" t="s">
        <v>62</v>
      </c>
      <c r="AU50" s="484"/>
      <c r="AV50" s="484"/>
      <c r="AW50" s="484"/>
      <c r="AX50" s="484"/>
    </row>
    <row r="51" spans="1:50" x14ac:dyDescent="0.15">
      <c r="A51" s="227"/>
      <c r="B51" s="230" t="s">
        <v>17</v>
      </c>
      <c r="C51" s="230" t="s">
        <v>42</v>
      </c>
      <c r="D51" s="230" t="s">
        <v>19</v>
      </c>
      <c r="E51" s="230" t="s">
        <v>6</v>
      </c>
      <c r="H51" s="234"/>
      <c r="I51" s="234"/>
      <c r="J51" s="485" t="s">
        <v>59</v>
      </c>
      <c r="K51" s="483"/>
      <c r="L51" s="483"/>
      <c r="M51" s="483"/>
      <c r="N51" s="227" t="s">
        <v>60</v>
      </c>
      <c r="R51" s="485" t="s">
        <v>59</v>
      </c>
      <c r="S51" s="483"/>
      <c r="T51" s="483"/>
      <c r="U51" s="483"/>
      <c r="V51" s="227" t="s">
        <v>60</v>
      </c>
      <c r="AC51" s="227"/>
      <c r="AD51" s="230" t="s">
        <v>17</v>
      </c>
      <c r="AE51" s="230" t="s">
        <v>42</v>
      </c>
      <c r="AF51" s="230" t="s">
        <v>19</v>
      </c>
      <c r="AG51" s="230" t="s">
        <v>6</v>
      </c>
      <c r="AJ51" s="234"/>
      <c r="AK51" s="234"/>
      <c r="AL51" s="485" t="s">
        <v>59</v>
      </c>
      <c r="AM51" s="483"/>
      <c r="AN51" s="483"/>
      <c r="AO51" s="483"/>
      <c r="AP51" s="227" t="s">
        <v>60</v>
      </c>
      <c r="AT51" s="485" t="s">
        <v>59</v>
      </c>
      <c r="AU51" s="483"/>
      <c r="AV51" s="483"/>
      <c r="AW51" s="483"/>
      <c r="AX51" s="227" t="s">
        <v>60</v>
      </c>
    </row>
    <row r="52" spans="1:50" x14ac:dyDescent="0.15">
      <c r="A52" s="242" t="s">
        <v>33</v>
      </c>
      <c r="B52" s="232">
        <f>SUM(J22:J26,D32:D37,D43:D46)</f>
        <v>588</v>
      </c>
      <c r="C52" s="232">
        <f>SUM(E43:E46,E32:E37,K22:K26)</f>
        <v>393</v>
      </c>
      <c r="D52" s="232">
        <f>SUM(F43:F46,F32:F37,L22:L26)</f>
        <v>4285</v>
      </c>
      <c r="E52" s="232">
        <f>SUM(N22:N26,H32:H37,H43:H46)</f>
        <v>31</v>
      </c>
      <c r="H52" s="234"/>
      <c r="I52" s="234"/>
      <c r="J52" s="486" t="s">
        <v>1184</v>
      </c>
      <c r="K52" s="486"/>
      <c r="L52" s="486"/>
      <c r="M52" s="486"/>
      <c r="N52" s="231" t="s">
        <v>373</v>
      </c>
      <c r="R52" s="486"/>
      <c r="S52" s="486"/>
      <c r="T52" s="486"/>
      <c r="U52" s="486"/>
      <c r="V52" s="231"/>
      <c r="AC52" s="242" t="s">
        <v>33</v>
      </c>
      <c r="AD52" s="232">
        <f>SUM(AL22:AL26,AF32:AF37,AF43:AF46)</f>
        <v>583</v>
      </c>
      <c r="AE52" s="232">
        <f>SUM(AG43:AG46,AG32:AG37,AL22:AL26)</f>
        <v>404</v>
      </c>
      <c r="AF52" s="232">
        <f>SUM(AH43:AH46,AH32:AH37,AM22:AM26)</f>
        <v>3653</v>
      </c>
      <c r="AG52" s="232">
        <f>SUM(AP22:AP26,AJ32:AJ37,AJ43:AJ46)</f>
        <v>27</v>
      </c>
      <c r="AJ52" s="234"/>
      <c r="AK52" s="234"/>
      <c r="AL52" s="487"/>
      <c r="AM52" s="486"/>
      <c r="AN52" s="486"/>
      <c r="AO52" s="486"/>
      <c r="AP52" s="231"/>
      <c r="AT52" s="487"/>
      <c r="AU52" s="486"/>
      <c r="AV52" s="486"/>
      <c r="AW52" s="486"/>
      <c r="AX52" s="231"/>
    </row>
    <row r="53" spans="1:50" x14ac:dyDescent="0.15">
      <c r="A53" s="242" t="s">
        <v>43</v>
      </c>
      <c r="B53" s="232">
        <f>SUM(C17)</f>
        <v>588</v>
      </c>
      <c r="C53" s="232">
        <f>SUM(D17)</f>
        <v>393</v>
      </c>
      <c r="D53" s="232">
        <f>SUM(F17)</f>
        <v>4285</v>
      </c>
      <c r="E53" s="232">
        <f>SUM(H17)</f>
        <v>31</v>
      </c>
      <c r="F53" s="230"/>
      <c r="J53" s="486" t="s">
        <v>1185</v>
      </c>
      <c r="K53" s="486"/>
      <c r="L53" s="486"/>
      <c r="M53" s="486"/>
      <c r="N53" s="231" t="s">
        <v>374</v>
      </c>
      <c r="R53" s="486"/>
      <c r="S53" s="486"/>
      <c r="T53" s="486"/>
      <c r="U53" s="486"/>
      <c r="V53" s="231"/>
      <c r="AC53" s="242" t="s">
        <v>43</v>
      </c>
      <c r="AD53" s="232">
        <f>SUM(AE17)</f>
        <v>583</v>
      </c>
      <c r="AE53" s="232">
        <f>SUM(AF17)</f>
        <v>378</v>
      </c>
      <c r="AF53" s="232">
        <f>SUM(AH17)</f>
        <v>4072</v>
      </c>
      <c r="AG53" s="232">
        <f>SUM(AJ17)</f>
        <v>27</v>
      </c>
      <c r="AH53" s="230"/>
      <c r="AL53" s="487"/>
      <c r="AM53" s="486"/>
      <c r="AN53" s="486"/>
      <c r="AO53" s="486"/>
      <c r="AP53" s="231"/>
      <c r="AT53" s="487"/>
      <c r="AU53" s="486"/>
      <c r="AV53" s="486"/>
      <c r="AW53" s="486"/>
      <c r="AX53" s="231"/>
    </row>
    <row r="54" spans="1:50" x14ac:dyDescent="0.15">
      <c r="A54" s="242" t="s">
        <v>65</v>
      </c>
      <c r="B54" s="231"/>
      <c r="F54" s="230"/>
      <c r="J54" s="486" t="s">
        <v>2519</v>
      </c>
      <c r="K54" s="486"/>
      <c r="L54" s="486"/>
      <c r="M54" s="486"/>
      <c r="N54" s="231" t="s">
        <v>16</v>
      </c>
      <c r="R54" s="487"/>
      <c r="S54" s="486"/>
      <c r="T54" s="486"/>
      <c r="U54" s="486"/>
      <c r="V54" s="231"/>
      <c r="AC54" s="242" t="s">
        <v>65</v>
      </c>
      <c r="AD54" s="231"/>
      <c r="AH54" s="230"/>
      <c r="AL54" s="487"/>
      <c r="AM54" s="486"/>
      <c r="AN54" s="486"/>
      <c r="AO54" s="486"/>
      <c r="AP54" s="231"/>
      <c r="AT54" s="487"/>
      <c r="AU54" s="486"/>
      <c r="AV54" s="486"/>
      <c r="AW54" s="486"/>
      <c r="AX54" s="231"/>
    </row>
    <row r="55" spans="1:50" x14ac:dyDescent="0.15">
      <c r="J55" s="486" t="s">
        <v>2219</v>
      </c>
      <c r="K55" s="486"/>
      <c r="L55" s="486"/>
      <c r="M55" s="486"/>
      <c r="N55" s="231" t="s">
        <v>0</v>
      </c>
      <c r="R55" s="487"/>
      <c r="S55" s="486"/>
      <c r="T55" s="486"/>
      <c r="U55" s="486"/>
      <c r="V55" s="231"/>
      <c r="AL55" s="487"/>
      <c r="AM55" s="486"/>
      <c r="AN55" s="486"/>
      <c r="AO55" s="486"/>
      <c r="AP55" s="231"/>
      <c r="AT55" s="487"/>
      <c r="AU55" s="486"/>
      <c r="AV55" s="486"/>
      <c r="AW55" s="486"/>
      <c r="AX55" s="231"/>
    </row>
    <row r="56" spans="1:50" x14ac:dyDescent="0.15">
      <c r="A56" s="227"/>
      <c r="B56" s="230" t="s">
        <v>1</v>
      </c>
      <c r="C56" s="230" t="s">
        <v>4</v>
      </c>
      <c r="D56" s="230" t="s">
        <v>6</v>
      </c>
      <c r="J56" s="486" t="s">
        <v>1188</v>
      </c>
      <c r="K56" s="486"/>
      <c r="L56" s="486"/>
      <c r="M56" s="486"/>
      <c r="N56" s="231" t="s">
        <v>373</v>
      </c>
      <c r="R56" s="487"/>
      <c r="S56" s="486"/>
      <c r="T56" s="486"/>
      <c r="U56" s="486"/>
      <c r="V56" s="231"/>
      <c r="AC56" s="227"/>
      <c r="AD56" s="230" t="s">
        <v>1</v>
      </c>
      <c r="AE56" s="230" t="s">
        <v>4</v>
      </c>
      <c r="AF56" s="230" t="s">
        <v>6</v>
      </c>
      <c r="AL56" s="487"/>
      <c r="AM56" s="486"/>
      <c r="AN56" s="486"/>
      <c r="AO56" s="486"/>
      <c r="AP56" s="231"/>
      <c r="AT56" s="487"/>
      <c r="AU56" s="486"/>
      <c r="AV56" s="486"/>
      <c r="AW56" s="486"/>
      <c r="AX56" s="231"/>
    </row>
    <row r="57" spans="1:50" x14ac:dyDescent="0.15">
      <c r="A57" s="242" t="s">
        <v>56</v>
      </c>
      <c r="B57" s="232">
        <f>SUM(M14:M16,C22:C26,K32:K37,K43:K46)</f>
        <v>418</v>
      </c>
      <c r="C57" s="232">
        <f>SUM(N14:N16,D22:D26,L32:L37,L43:L46)</f>
        <v>1971</v>
      </c>
      <c r="D57" s="232">
        <f>SUM(P14:P16,F22:F26,N32:N37,N43:N46)</f>
        <v>15</v>
      </c>
      <c r="J57" s="486" t="s">
        <v>1040</v>
      </c>
      <c r="K57" s="486"/>
      <c r="L57" s="486"/>
      <c r="M57" s="486"/>
      <c r="N57" s="231" t="s">
        <v>373</v>
      </c>
      <c r="R57" s="487"/>
      <c r="S57" s="486"/>
      <c r="T57" s="486"/>
      <c r="U57" s="486"/>
      <c r="V57" s="231"/>
      <c r="AC57" s="242" t="s">
        <v>56</v>
      </c>
      <c r="AD57" s="232">
        <f>SUM(AO14:AO16,AE22:AE26,AM32:AM37,AM43:AM46)</f>
        <v>421</v>
      </c>
      <c r="AE57" s="232">
        <f>SUM(AP14:AP16,AF22:AF26,AN32:AN37,AN43:AN46)</f>
        <v>2231</v>
      </c>
      <c r="AF57" s="232">
        <f>SUM(AR14:AR16,AH22:AH26,AP32:AP37,AP43:AP46)</f>
        <v>18</v>
      </c>
      <c r="AL57" s="487"/>
      <c r="AM57" s="486"/>
      <c r="AN57" s="486"/>
      <c r="AO57" s="486"/>
      <c r="AP57" s="231"/>
      <c r="AT57" s="487"/>
      <c r="AU57" s="486"/>
      <c r="AV57" s="486"/>
      <c r="AW57" s="486"/>
      <c r="AX57" s="231"/>
    </row>
    <row r="58" spans="1:50" x14ac:dyDescent="0.15">
      <c r="A58" s="242" t="s">
        <v>65</v>
      </c>
      <c r="B58" s="231"/>
      <c r="J58" s="486" t="s">
        <v>2522</v>
      </c>
      <c r="K58" s="486"/>
      <c r="L58" s="486"/>
      <c r="M58" s="486"/>
      <c r="N58" s="231" t="s">
        <v>373</v>
      </c>
      <c r="R58" s="487"/>
      <c r="S58" s="486"/>
      <c r="T58" s="486"/>
      <c r="U58" s="486"/>
      <c r="V58" s="231"/>
      <c r="AC58" s="242" t="s">
        <v>65</v>
      </c>
      <c r="AD58" s="231"/>
      <c r="AL58" s="487"/>
      <c r="AM58" s="486"/>
      <c r="AN58" s="486"/>
      <c r="AO58" s="486"/>
      <c r="AP58" s="231"/>
      <c r="AT58" s="487"/>
      <c r="AU58" s="486"/>
      <c r="AV58" s="486"/>
      <c r="AW58" s="486"/>
      <c r="AX58" s="231"/>
    </row>
    <row r="59" spans="1:50" x14ac:dyDescent="0.15">
      <c r="J59" s="486" t="s">
        <v>2523</v>
      </c>
      <c r="K59" s="486"/>
      <c r="L59" s="486"/>
      <c r="M59" s="486"/>
      <c r="N59" s="231" t="s">
        <v>373</v>
      </c>
      <c r="R59" s="487"/>
      <c r="S59" s="486"/>
      <c r="T59" s="486"/>
      <c r="U59" s="486"/>
      <c r="V59" s="231"/>
      <c r="AL59" s="487"/>
      <c r="AM59" s="486"/>
      <c r="AN59" s="486"/>
      <c r="AO59" s="486"/>
      <c r="AP59" s="231"/>
      <c r="AT59" s="487"/>
      <c r="AU59" s="486"/>
      <c r="AV59" s="486"/>
      <c r="AW59" s="486"/>
      <c r="AX59" s="231"/>
    </row>
    <row r="60" spans="1:50" x14ac:dyDescent="0.15">
      <c r="B60" s="230" t="s">
        <v>40</v>
      </c>
      <c r="C60" s="230" t="s">
        <v>41</v>
      </c>
      <c r="AD60" s="230" t="s">
        <v>40</v>
      </c>
      <c r="AE60" s="230" t="s">
        <v>41</v>
      </c>
    </row>
    <row r="61" spans="1:50" x14ac:dyDescent="0.15">
      <c r="A61" s="242" t="s">
        <v>39</v>
      </c>
      <c r="B61" s="221">
        <f>B57/(B53+B57)</f>
        <v>0.41550695825049699</v>
      </c>
      <c r="C61" s="221">
        <f>B53/(B53+B57)</f>
        <v>0.58449304174950301</v>
      </c>
      <c r="J61" s="226" t="s">
        <v>61</v>
      </c>
      <c r="AC61" s="242" t="s">
        <v>39</v>
      </c>
      <c r="AD61" s="221">
        <f>AD57/(AD53+AD57)</f>
        <v>0.41932270916334663</v>
      </c>
      <c r="AE61" s="221">
        <f>AD53/(AD53+AD57)</f>
        <v>0.58067729083665343</v>
      </c>
      <c r="AL61" s="226" t="s">
        <v>61</v>
      </c>
    </row>
    <row r="62" spans="1:50" x14ac:dyDescent="0.15">
      <c r="A62" s="242" t="s">
        <v>64</v>
      </c>
      <c r="B62" s="231"/>
      <c r="C62" s="231"/>
      <c r="AC62" s="242" t="s">
        <v>64</v>
      </c>
      <c r="AD62" s="231"/>
      <c r="AE62" s="231"/>
    </row>
    <row r="73" spans="1:23" x14ac:dyDescent="0.15">
      <c r="A73" s="482" t="s">
        <v>55</v>
      </c>
      <c r="B73" s="482"/>
      <c r="C73" s="482"/>
      <c r="D73" s="482"/>
      <c r="E73" s="482"/>
      <c r="F73" s="482"/>
      <c r="G73" s="482"/>
      <c r="H73" s="482"/>
      <c r="I73" s="482"/>
      <c r="J73" s="482"/>
      <c r="K73" s="482"/>
      <c r="L73" s="482"/>
      <c r="M73" s="482"/>
      <c r="N73" s="482"/>
      <c r="O73" s="482"/>
      <c r="P73" s="482"/>
      <c r="Q73" s="482"/>
      <c r="R73" s="482"/>
      <c r="S73" s="482"/>
      <c r="T73" s="482"/>
      <c r="U73" s="482"/>
      <c r="V73" s="482"/>
      <c r="W73" s="482"/>
    </row>
    <row r="74" spans="1:23" x14ac:dyDescent="0.15">
      <c r="A74" s="228"/>
      <c r="B74" s="228"/>
      <c r="C74" s="228"/>
      <c r="D74" s="228"/>
      <c r="E74" s="228"/>
      <c r="F74" s="228"/>
      <c r="G74" s="228"/>
      <c r="H74" s="228"/>
      <c r="I74" s="228"/>
      <c r="J74" s="228"/>
      <c r="K74" s="228"/>
      <c r="L74" s="228"/>
      <c r="M74" s="228"/>
      <c r="N74" s="228"/>
      <c r="O74" s="228"/>
      <c r="P74" s="228"/>
      <c r="Q74" s="228"/>
      <c r="R74" s="228"/>
      <c r="S74" s="228"/>
      <c r="T74" s="228"/>
      <c r="U74" s="228"/>
      <c r="V74" s="228"/>
      <c r="W74" s="228"/>
    </row>
    <row r="75" spans="1:23" x14ac:dyDescent="0.15">
      <c r="H75" s="488" t="s">
        <v>36</v>
      </c>
      <c r="I75" s="488"/>
      <c r="J75" s="488"/>
      <c r="M75" s="488" t="s">
        <v>37</v>
      </c>
      <c r="N75" s="488"/>
      <c r="O75" s="488"/>
      <c r="S75" s="227" t="s">
        <v>94</v>
      </c>
    </row>
    <row r="76" spans="1:23" x14ac:dyDescent="0.15">
      <c r="H76" s="488" t="s">
        <v>38</v>
      </c>
      <c r="I76" s="488"/>
      <c r="J76" s="488"/>
      <c r="M76" s="229" t="s">
        <v>75</v>
      </c>
      <c r="S76" s="222" t="s">
        <v>40</v>
      </c>
      <c r="T76" s="222" t="s">
        <v>41</v>
      </c>
    </row>
    <row r="77" spans="1:23" x14ac:dyDescent="0.15">
      <c r="H77" s="488"/>
      <c r="I77" s="488"/>
      <c r="J77" s="488"/>
      <c r="S77" s="221">
        <f>(M87+C97+K108+K117)/(M87+C97+K108+C87)</f>
        <v>1</v>
      </c>
      <c r="T77" s="221">
        <f>C87/(C87+M87+C97+K108+K117)</f>
        <v>0</v>
      </c>
    </row>
    <row r="80" spans="1:23" x14ac:dyDescent="0.15">
      <c r="A80" s="482" t="s">
        <v>38</v>
      </c>
      <c r="B80" s="482"/>
      <c r="C80" s="482"/>
      <c r="D80" s="482"/>
      <c r="E80" s="482"/>
      <c r="F80" s="482"/>
      <c r="G80" s="482"/>
      <c r="H80" s="482"/>
      <c r="I80" s="482"/>
      <c r="J80" s="482"/>
      <c r="K80" s="482"/>
      <c r="L80" s="482"/>
      <c r="M80" s="482"/>
      <c r="N80" s="482"/>
      <c r="O80" s="482"/>
      <c r="P80" s="482"/>
      <c r="Q80" s="482"/>
      <c r="R80" s="482"/>
      <c r="S80" s="482"/>
      <c r="T80" s="482"/>
      <c r="U80" s="482"/>
      <c r="V80" s="482"/>
      <c r="W80" s="482"/>
    </row>
    <row r="82" spans="1:27" x14ac:dyDescent="0.15">
      <c r="C82" s="482" t="s">
        <v>48</v>
      </c>
      <c r="D82" s="482"/>
      <c r="E82" s="482"/>
      <c r="F82" s="482"/>
      <c r="G82" s="482"/>
      <c r="H82" s="482"/>
      <c r="I82" s="482"/>
      <c r="L82" s="482" t="s">
        <v>49</v>
      </c>
      <c r="M82" s="484"/>
      <c r="N82" s="484"/>
      <c r="O82" s="484"/>
      <c r="P82" s="484"/>
      <c r="R82" s="482" t="s">
        <v>50</v>
      </c>
      <c r="S82" s="482"/>
      <c r="T82" s="482"/>
      <c r="V82" s="482" t="s">
        <v>51</v>
      </c>
      <c r="W82" s="482"/>
    </row>
    <row r="83" spans="1:27" x14ac:dyDescent="0.15">
      <c r="A83" s="230" t="s">
        <v>0</v>
      </c>
      <c r="B83" s="230" t="s">
        <v>66</v>
      </c>
      <c r="C83" s="230" t="s">
        <v>1</v>
      </c>
      <c r="D83" s="230" t="s">
        <v>2</v>
      </c>
      <c r="E83" s="230" t="s">
        <v>3</v>
      </c>
      <c r="F83" s="230" t="s">
        <v>4</v>
      </c>
      <c r="G83" s="230" t="s">
        <v>5</v>
      </c>
      <c r="H83" s="230" t="s">
        <v>6</v>
      </c>
      <c r="I83" s="230" t="s">
        <v>7</v>
      </c>
      <c r="J83" s="230" t="s">
        <v>8</v>
      </c>
      <c r="K83" s="230" t="s">
        <v>9</v>
      </c>
      <c r="M83" s="230" t="s">
        <v>10</v>
      </c>
      <c r="N83" s="230" t="s">
        <v>11</v>
      </c>
      <c r="O83" s="230" t="s">
        <v>12</v>
      </c>
      <c r="P83" s="230" t="s">
        <v>6</v>
      </c>
      <c r="Q83" s="230" t="s">
        <v>13</v>
      </c>
      <c r="R83" s="230"/>
      <c r="S83" s="230" t="s">
        <v>47</v>
      </c>
      <c r="T83" s="230" t="s">
        <v>45</v>
      </c>
      <c r="U83" s="230" t="s">
        <v>46</v>
      </c>
      <c r="V83" s="230"/>
      <c r="W83" s="230" t="s">
        <v>14</v>
      </c>
      <c r="X83" s="230" t="s">
        <v>63</v>
      </c>
      <c r="Y83" s="230"/>
      <c r="Z83" s="230"/>
    </row>
    <row r="84" spans="1:27" x14ac:dyDescent="0.15">
      <c r="A84" s="231" t="s">
        <v>812</v>
      </c>
      <c r="B84" s="232"/>
      <c r="C84" s="232"/>
      <c r="D84" s="232"/>
      <c r="E84" s="221" t="e">
        <f>D84/C84</f>
        <v>#DIV/0!</v>
      </c>
      <c r="F84" s="232"/>
      <c r="G84" s="233" t="e">
        <f>F84/C84</f>
        <v>#DIV/0!</v>
      </c>
      <c r="H84" s="232"/>
      <c r="I84" s="221" t="e">
        <f>H84/C84</f>
        <v>#DIV/0!</v>
      </c>
      <c r="J84" s="232"/>
      <c r="K84" s="221" t="e">
        <f>J84/C84</f>
        <v>#DIV/0!</v>
      </c>
      <c r="M84" s="232"/>
      <c r="N84" s="232"/>
      <c r="O84" s="232" t="e">
        <f>N84/M84</f>
        <v>#DIV/0!</v>
      </c>
      <c r="P84" s="232"/>
      <c r="Q84" s="221" t="e">
        <f>P84/M84</f>
        <v>#DIV/0!</v>
      </c>
      <c r="R84" s="234"/>
      <c r="S84" s="221">
        <f>(C84+M84)/($C$17+$M$17)</f>
        <v>0</v>
      </c>
      <c r="T84" s="221">
        <f>C84/($C$17)</f>
        <v>0</v>
      </c>
      <c r="U84" s="221">
        <f>M84/($M$17)</f>
        <v>0</v>
      </c>
      <c r="V84" s="235"/>
      <c r="W84" s="232">
        <f>(F84*0.05)+(H84*4)+(J84*-1)+(N84*0.1)+(P84*6)</f>
        <v>0</v>
      </c>
      <c r="X84" s="236">
        <f>((F84*0.05)+(H84*4)+(J84*-1)+(N84*0.1)+(P84*6))*0.4</f>
        <v>0</v>
      </c>
      <c r="Y84" s="234"/>
      <c r="Z84" s="234"/>
    </row>
    <row r="85" spans="1:27" x14ac:dyDescent="0.15">
      <c r="A85" s="242"/>
      <c r="B85" s="232"/>
      <c r="C85" s="232"/>
      <c r="D85" s="232"/>
      <c r="E85" s="221" t="e">
        <f>D85/C85</f>
        <v>#DIV/0!</v>
      </c>
      <c r="F85" s="232"/>
      <c r="G85" s="233" t="e">
        <f>F85/C85</f>
        <v>#DIV/0!</v>
      </c>
      <c r="H85" s="232"/>
      <c r="I85" s="221" t="e">
        <f>H85/C85</f>
        <v>#DIV/0!</v>
      </c>
      <c r="J85" s="232"/>
      <c r="K85" s="221" t="e">
        <f t="shared" ref="K85:K86" si="66">J85/C85</f>
        <v>#DIV/0!</v>
      </c>
      <c r="M85" s="232"/>
      <c r="N85" s="232"/>
      <c r="O85" s="232" t="e">
        <f>N85/M85</f>
        <v>#DIV/0!</v>
      </c>
      <c r="P85" s="232"/>
      <c r="Q85" s="221" t="e">
        <f t="shared" ref="Q85:Q86" si="67">P85/M85</f>
        <v>#DIV/0!</v>
      </c>
      <c r="R85" s="234"/>
      <c r="S85" s="221">
        <f t="shared" ref="S85:S86" si="68">(C85+M85)/($C$17+$M$17)</f>
        <v>0</v>
      </c>
      <c r="T85" s="221">
        <f t="shared" ref="T85:T86" si="69">C85/($C$17)</f>
        <v>0</v>
      </c>
      <c r="U85" s="221">
        <f t="shared" ref="U85:U86" si="70">M85/($M$17)</f>
        <v>0</v>
      </c>
      <c r="V85" s="235"/>
      <c r="W85" s="232">
        <f t="shared" ref="W85:W86" si="71">(F85*0.05)+(H85*4)+(J85*-1)+(N85*0.1)+(P85*6)</f>
        <v>0</v>
      </c>
      <c r="X85" s="236">
        <f t="shared" ref="X85:X86" si="72">((F85*0.05)+(H85*4)+(J85*-1)+(N85*0.1)+(P85*6))*0.4</f>
        <v>0</v>
      </c>
      <c r="Y85" s="234"/>
      <c r="Z85" s="234"/>
    </row>
    <row r="86" spans="1:27" x14ac:dyDescent="0.15">
      <c r="A86" s="231"/>
      <c r="B86" s="232"/>
      <c r="C86" s="232"/>
      <c r="D86" s="232"/>
      <c r="E86" s="221" t="e">
        <f>D86/C86</f>
        <v>#DIV/0!</v>
      </c>
      <c r="F86" s="232"/>
      <c r="G86" s="233" t="e">
        <f>F86/C86</f>
        <v>#DIV/0!</v>
      </c>
      <c r="H86" s="232"/>
      <c r="I86" s="221" t="e">
        <f>H86/C86</f>
        <v>#DIV/0!</v>
      </c>
      <c r="J86" s="232"/>
      <c r="K86" s="221" t="e">
        <f t="shared" si="66"/>
        <v>#DIV/0!</v>
      </c>
      <c r="M86" s="232"/>
      <c r="N86" s="232"/>
      <c r="O86" s="232" t="e">
        <f>N86/M86</f>
        <v>#DIV/0!</v>
      </c>
      <c r="P86" s="232"/>
      <c r="Q86" s="221" t="e">
        <f t="shared" si="67"/>
        <v>#DIV/0!</v>
      </c>
      <c r="R86" s="234"/>
      <c r="S86" s="221">
        <f t="shared" si="68"/>
        <v>0</v>
      </c>
      <c r="T86" s="221">
        <f t="shared" si="69"/>
        <v>0</v>
      </c>
      <c r="U86" s="221">
        <f t="shared" si="70"/>
        <v>0</v>
      </c>
      <c r="V86" s="235"/>
      <c r="W86" s="232">
        <f t="shared" si="71"/>
        <v>0</v>
      </c>
      <c r="X86" s="236">
        <f t="shared" si="72"/>
        <v>0</v>
      </c>
      <c r="Y86" s="234"/>
      <c r="Z86" s="234"/>
    </row>
    <row r="87" spans="1:27" x14ac:dyDescent="0.15">
      <c r="A87" s="230" t="s">
        <v>44</v>
      </c>
      <c r="B87" s="230"/>
      <c r="C87" s="230">
        <f>SUM(C84:C86)</f>
        <v>0</v>
      </c>
      <c r="D87" s="230">
        <f>SUM(D84:D86)</f>
        <v>0</v>
      </c>
      <c r="E87" s="230"/>
      <c r="F87" s="230">
        <f t="shared" ref="F87" si="73">SUM(F84:F86)</f>
        <v>0</v>
      </c>
      <c r="G87" s="230"/>
      <c r="H87" s="230">
        <f t="shared" ref="H87" si="74">SUM(H84:H86)</f>
        <v>0</v>
      </c>
      <c r="I87" s="230"/>
      <c r="J87" s="230">
        <f t="shared" ref="J87" si="75">SUM(J84:J86)</f>
        <v>0</v>
      </c>
      <c r="K87" s="230"/>
      <c r="L87" s="227"/>
      <c r="M87" s="230">
        <f>SUM(M84:M86)</f>
        <v>0</v>
      </c>
      <c r="N87" s="230">
        <f>SUM(N84:N86)</f>
        <v>0</v>
      </c>
      <c r="O87" s="230"/>
      <c r="P87" s="230">
        <f>SUM(P84:P86)</f>
        <v>0</v>
      </c>
      <c r="Q87" s="230"/>
      <c r="R87" s="230"/>
      <c r="S87" s="237">
        <f>S84+S85+S86</f>
        <v>0</v>
      </c>
      <c r="T87" s="238" t="e">
        <f>C87/(C87+M87)</f>
        <v>#DIV/0!</v>
      </c>
      <c r="U87" s="238" t="e">
        <f>M87/(M87+C87)</f>
        <v>#DIV/0!</v>
      </c>
      <c r="V87" s="235"/>
      <c r="W87" s="234"/>
      <c r="X87" s="234"/>
      <c r="Y87" s="234"/>
      <c r="Z87" s="234"/>
    </row>
    <row r="88" spans="1:27" x14ac:dyDescent="0.15">
      <c r="B88" s="234"/>
      <c r="C88" s="234"/>
      <c r="D88" s="239"/>
      <c r="E88" s="234"/>
      <c r="F88" s="240"/>
      <c r="G88" s="234"/>
      <c r="H88" s="241"/>
      <c r="I88" s="234"/>
      <c r="J88" s="241"/>
      <c r="K88" s="234"/>
      <c r="L88" s="234"/>
      <c r="M88" s="234"/>
      <c r="N88" s="234"/>
      <c r="O88" s="234"/>
      <c r="P88" s="234"/>
      <c r="Q88" s="234"/>
      <c r="R88" s="234"/>
    </row>
    <row r="89" spans="1:27" x14ac:dyDescent="0.15">
      <c r="B89" s="234"/>
      <c r="C89" s="234"/>
      <c r="D89" s="239"/>
      <c r="E89" s="234"/>
      <c r="F89" s="240"/>
      <c r="G89" s="234"/>
      <c r="H89" s="241"/>
      <c r="I89" s="234"/>
      <c r="J89" s="241"/>
      <c r="K89" s="234"/>
      <c r="L89" s="234"/>
      <c r="M89" s="234"/>
      <c r="N89" s="234"/>
      <c r="O89" s="234"/>
      <c r="P89" s="234"/>
      <c r="Q89" s="234"/>
      <c r="R89" s="234"/>
    </row>
    <row r="90" spans="1:27" x14ac:dyDescent="0.15">
      <c r="A90" s="482" t="s">
        <v>49</v>
      </c>
      <c r="B90" s="482"/>
      <c r="C90" s="482"/>
      <c r="D90" s="482"/>
      <c r="E90" s="482"/>
      <c r="F90" s="482"/>
      <c r="G90" s="482"/>
      <c r="H90" s="482" t="s">
        <v>52</v>
      </c>
      <c r="I90" s="484"/>
      <c r="J90" s="484"/>
      <c r="K90" s="484"/>
      <c r="L90" s="484"/>
      <c r="M90" s="484"/>
      <c r="N90" s="234"/>
      <c r="O90" s="234"/>
      <c r="R90" s="482" t="s">
        <v>50</v>
      </c>
      <c r="S90" s="482"/>
      <c r="T90" s="482"/>
      <c r="V90" s="482" t="s">
        <v>51</v>
      </c>
      <c r="W90" s="482"/>
      <c r="X90" s="228"/>
      <c r="Y90" s="228"/>
      <c r="Z90" s="228"/>
      <c r="AA90" s="228"/>
    </row>
    <row r="91" spans="1:27" x14ac:dyDescent="0.15">
      <c r="A91" s="230" t="s">
        <v>16</v>
      </c>
      <c r="B91" s="230" t="s">
        <v>66</v>
      </c>
      <c r="C91" s="230" t="s">
        <v>1</v>
      </c>
      <c r="D91" s="230" t="s">
        <v>4</v>
      </c>
      <c r="E91" s="230" t="s">
        <v>5</v>
      </c>
      <c r="F91" s="230" t="s">
        <v>6</v>
      </c>
      <c r="G91" s="230" t="s">
        <v>7</v>
      </c>
      <c r="I91" s="230" t="s">
        <v>34</v>
      </c>
      <c r="J91" s="230" t="s">
        <v>17</v>
      </c>
      <c r="K91" s="230" t="s">
        <v>18</v>
      </c>
      <c r="L91" s="230" t="s">
        <v>19</v>
      </c>
      <c r="M91" s="230" t="s">
        <v>20</v>
      </c>
      <c r="N91" s="230" t="s">
        <v>6</v>
      </c>
      <c r="O91" s="230" t="s">
        <v>53</v>
      </c>
      <c r="R91" s="230" t="s">
        <v>16</v>
      </c>
      <c r="S91" s="230" t="s">
        <v>47</v>
      </c>
      <c r="T91" s="230" t="s">
        <v>45</v>
      </c>
      <c r="U91" s="230" t="s">
        <v>46</v>
      </c>
      <c r="W91" s="230" t="s">
        <v>14</v>
      </c>
      <c r="X91" s="230" t="s">
        <v>21</v>
      </c>
      <c r="Y91" s="230"/>
      <c r="Z91" s="230"/>
      <c r="AA91" s="230"/>
    </row>
    <row r="92" spans="1:27" x14ac:dyDescent="0.15">
      <c r="A92" s="231" t="s">
        <v>930</v>
      </c>
      <c r="B92" s="243"/>
      <c r="C92" s="232"/>
      <c r="D92" s="232"/>
      <c r="E92" s="232" t="e">
        <f>D92/C92</f>
        <v>#DIV/0!</v>
      </c>
      <c r="F92" s="232"/>
      <c r="G92" s="221" t="e">
        <f>F92/C92</f>
        <v>#DIV/0!</v>
      </c>
      <c r="I92" s="221" t="e">
        <f>K92/J92</f>
        <v>#DIV/0!</v>
      </c>
      <c r="J92" s="232"/>
      <c r="K92" s="232"/>
      <c r="L92" s="232"/>
      <c r="M92" s="232" t="e">
        <f>L92/K92</f>
        <v>#DIV/0!</v>
      </c>
      <c r="N92" s="232"/>
      <c r="O92" s="221" t="e">
        <f>N92/K92</f>
        <v>#DIV/0!</v>
      </c>
      <c r="R92" s="231" t="s">
        <v>552</v>
      </c>
      <c r="S92" s="221">
        <f>(C92+J92)/($C$27+$J$27+$M$17+$D$17+$K$38+$K$47)</f>
        <v>0</v>
      </c>
      <c r="T92" s="221">
        <f>J92/($J$27+$E$38+$E$47)</f>
        <v>0</v>
      </c>
      <c r="U92" s="221">
        <f>C92/($C$27+$M$17+$K$38+$K$47)</f>
        <v>0</v>
      </c>
      <c r="W92" s="232">
        <f>(D92*0.1)+(F92*6)+(L92*0.1)+(N92*6)</f>
        <v>0</v>
      </c>
      <c r="X92" s="232">
        <f>(D92*0.1)+(F92*6)+(K92*1)+(L92*0.1)+(N92*6)</f>
        <v>0</v>
      </c>
      <c r="Y92" s="234"/>
      <c r="Z92" s="234"/>
      <c r="AA92" s="234"/>
    </row>
    <row r="93" spans="1:27" x14ac:dyDescent="0.15">
      <c r="A93" s="231" t="s">
        <v>813</v>
      </c>
      <c r="B93" s="243"/>
      <c r="C93" s="232"/>
      <c r="D93" s="232"/>
      <c r="E93" s="232" t="e">
        <f>D93/C93</f>
        <v>#DIV/0!</v>
      </c>
      <c r="F93" s="232"/>
      <c r="G93" s="221" t="e">
        <f>F93/C93</f>
        <v>#DIV/0!</v>
      </c>
      <c r="I93" s="221" t="e">
        <f t="shared" ref="I93:I96" si="76">K93/J93</f>
        <v>#DIV/0!</v>
      </c>
      <c r="J93" s="232"/>
      <c r="K93" s="232"/>
      <c r="L93" s="232"/>
      <c r="M93" s="232" t="e">
        <f>L93/K93</f>
        <v>#DIV/0!</v>
      </c>
      <c r="N93" s="232"/>
      <c r="O93" s="221" t="e">
        <f t="shared" ref="O93:O96" si="77">N93/K93</f>
        <v>#DIV/0!</v>
      </c>
      <c r="R93" s="231" t="s">
        <v>553</v>
      </c>
      <c r="S93" s="221">
        <f t="shared" ref="S93:S96" si="78">(C93+J93)/($C$27+$J$27+$M$17+$D$17+$K$38+$K$47)</f>
        <v>0</v>
      </c>
      <c r="T93" s="221">
        <f t="shared" ref="T93:T96" si="79">J93/($J$27+$E$38+$E$47)</f>
        <v>0</v>
      </c>
      <c r="U93" s="221">
        <f t="shared" ref="U93:U96" si="80">C93/($C$27+$M$17+$K$38+$K$47)</f>
        <v>0</v>
      </c>
      <c r="W93" s="232">
        <f t="shared" ref="W93:W96" si="81">(D93*0.1)+(F93*6)+(L93*0.1)+(N93*6)</f>
        <v>0</v>
      </c>
      <c r="X93" s="232">
        <f t="shared" ref="X93:X96" si="82">(D93*0.1)+(F93*6)+(K93*1)+(L93*0.1)+(N93*6)</f>
        <v>0</v>
      </c>
      <c r="Y93" s="234"/>
      <c r="Z93" s="234"/>
      <c r="AA93" s="234"/>
    </row>
    <row r="94" spans="1:27" x14ac:dyDescent="0.15">
      <c r="A94" s="231" t="s">
        <v>1076</v>
      </c>
      <c r="B94" s="243"/>
      <c r="C94" s="232"/>
      <c r="D94" s="232"/>
      <c r="E94" s="232" t="e">
        <f>D94/C94</f>
        <v>#DIV/0!</v>
      </c>
      <c r="F94" s="232"/>
      <c r="G94" s="221" t="e">
        <f>F94/C94</f>
        <v>#DIV/0!</v>
      </c>
      <c r="I94" s="221" t="e">
        <f t="shared" si="76"/>
        <v>#DIV/0!</v>
      </c>
      <c r="J94" s="232"/>
      <c r="K94" s="232"/>
      <c r="L94" s="232"/>
      <c r="M94" s="232" t="e">
        <f>L94/K94</f>
        <v>#DIV/0!</v>
      </c>
      <c r="N94" s="232"/>
      <c r="O94" s="221" t="e">
        <f t="shared" si="77"/>
        <v>#DIV/0!</v>
      </c>
      <c r="R94" s="231" t="s">
        <v>1077</v>
      </c>
      <c r="S94" s="221">
        <f t="shared" si="78"/>
        <v>0</v>
      </c>
      <c r="T94" s="221">
        <f t="shared" si="79"/>
        <v>0</v>
      </c>
      <c r="U94" s="221">
        <f t="shared" si="80"/>
        <v>0</v>
      </c>
      <c r="W94" s="232">
        <f t="shared" si="81"/>
        <v>0</v>
      </c>
      <c r="X94" s="232">
        <f t="shared" si="82"/>
        <v>0</v>
      </c>
      <c r="Y94" s="234"/>
      <c r="Z94" s="234"/>
      <c r="AA94" s="234"/>
    </row>
    <row r="95" spans="1:27" x14ac:dyDescent="0.15">
      <c r="A95" s="242"/>
      <c r="B95" s="243"/>
      <c r="C95" s="232"/>
      <c r="D95" s="232"/>
      <c r="E95" s="232" t="e">
        <f>D95/C95</f>
        <v>#DIV/0!</v>
      </c>
      <c r="F95" s="232"/>
      <c r="G95" s="221" t="e">
        <f>F95/C95</f>
        <v>#DIV/0!</v>
      </c>
      <c r="I95" s="221" t="e">
        <f t="shared" si="76"/>
        <v>#DIV/0!</v>
      </c>
      <c r="J95" s="232"/>
      <c r="K95" s="232"/>
      <c r="L95" s="232"/>
      <c r="M95" s="232" t="e">
        <f>L95/K95</f>
        <v>#DIV/0!</v>
      </c>
      <c r="N95" s="232"/>
      <c r="O95" s="221" t="e">
        <f t="shared" si="77"/>
        <v>#DIV/0!</v>
      </c>
      <c r="R95" s="231"/>
      <c r="S95" s="221">
        <f t="shared" si="78"/>
        <v>0</v>
      </c>
      <c r="T95" s="221">
        <f t="shared" si="79"/>
        <v>0</v>
      </c>
      <c r="U95" s="221">
        <f t="shared" si="80"/>
        <v>0</v>
      </c>
      <c r="W95" s="232">
        <f t="shared" si="81"/>
        <v>0</v>
      </c>
      <c r="X95" s="232">
        <f t="shared" si="82"/>
        <v>0</v>
      </c>
      <c r="Y95" s="234"/>
      <c r="Z95" s="234"/>
      <c r="AA95" s="234"/>
    </row>
    <row r="96" spans="1:27" x14ac:dyDescent="0.15">
      <c r="A96" s="231"/>
      <c r="B96" s="243"/>
      <c r="C96" s="232"/>
      <c r="D96" s="232"/>
      <c r="E96" s="232" t="e">
        <f>D96/C96</f>
        <v>#DIV/0!</v>
      </c>
      <c r="F96" s="232"/>
      <c r="G96" s="221" t="e">
        <f>F96/C96</f>
        <v>#DIV/0!</v>
      </c>
      <c r="I96" s="221" t="e">
        <f t="shared" si="76"/>
        <v>#DIV/0!</v>
      </c>
      <c r="J96" s="232"/>
      <c r="K96" s="232"/>
      <c r="L96" s="232"/>
      <c r="M96" s="232" t="e">
        <f>L96/K96</f>
        <v>#DIV/0!</v>
      </c>
      <c r="N96" s="232"/>
      <c r="O96" s="221" t="e">
        <f t="shared" si="77"/>
        <v>#DIV/0!</v>
      </c>
      <c r="R96" s="231"/>
      <c r="S96" s="221">
        <f t="shared" si="78"/>
        <v>0</v>
      </c>
      <c r="T96" s="221">
        <f t="shared" si="79"/>
        <v>0</v>
      </c>
      <c r="U96" s="221">
        <f t="shared" si="80"/>
        <v>0</v>
      </c>
      <c r="W96" s="232">
        <f t="shared" si="81"/>
        <v>0</v>
      </c>
      <c r="X96" s="232">
        <f t="shared" si="82"/>
        <v>0</v>
      </c>
      <c r="Y96" s="234"/>
      <c r="Z96" s="234"/>
      <c r="AA96" s="234"/>
    </row>
    <row r="97" spans="1:26" x14ac:dyDescent="0.15">
      <c r="A97" s="230" t="s">
        <v>44</v>
      </c>
      <c r="B97" s="230"/>
      <c r="C97" s="230">
        <f>SUM(C92:C96)</f>
        <v>0</v>
      </c>
      <c r="D97" s="230">
        <f t="shared" ref="D97" si="83">SUM(D92:D96)</f>
        <v>0</v>
      </c>
      <c r="E97" s="230"/>
      <c r="F97" s="230">
        <f t="shared" ref="F97" si="84">SUM(F92:F96)</f>
        <v>0</v>
      </c>
      <c r="G97" s="230"/>
      <c r="H97" s="230"/>
      <c r="I97" s="230"/>
      <c r="J97" s="230">
        <f>SUM(J92:J96)</f>
        <v>0</v>
      </c>
      <c r="K97" s="230">
        <f t="shared" ref="K97:L97" si="85">SUM(K92:K96)</f>
        <v>0</v>
      </c>
      <c r="L97" s="230">
        <f t="shared" si="85"/>
        <v>0</v>
      </c>
      <c r="M97" s="230"/>
      <c r="N97" s="230">
        <f t="shared" ref="N97" si="86">SUM(N92:N96)</f>
        <v>0</v>
      </c>
      <c r="O97" s="230"/>
    </row>
    <row r="98" spans="1:26" x14ac:dyDescent="0.15">
      <c r="A98" s="230"/>
      <c r="B98" s="234"/>
      <c r="C98" s="234"/>
      <c r="D98" s="234"/>
      <c r="E98" s="234"/>
      <c r="F98" s="234"/>
      <c r="G98" s="234"/>
      <c r="H98" s="230"/>
      <c r="I98" s="234"/>
      <c r="J98" s="234"/>
      <c r="K98" s="234"/>
      <c r="L98" s="234"/>
      <c r="M98" s="234"/>
      <c r="N98" s="234"/>
    </row>
    <row r="99" spans="1:26" x14ac:dyDescent="0.15">
      <c r="B99" s="234"/>
      <c r="C99" s="234"/>
      <c r="D99" s="234"/>
      <c r="E99" s="234"/>
      <c r="F99" s="234"/>
      <c r="G99" s="234"/>
      <c r="H99" s="234"/>
      <c r="I99" s="234"/>
      <c r="J99" s="234"/>
      <c r="K99" s="234"/>
      <c r="L99" s="234"/>
      <c r="M99" s="234"/>
    </row>
    <row r="100" spans="1:26" x14ac:dyDescent="0.15">
      <c r="A100" s="482" t="s">
        <v>52</v>
      </c>
      <c r="B100" s="482"/>
      <c r="C100" s="482"/>
      <c r="D100" s="482"/>
      <c r="E100" s="482"/>
      <c r="F100" s="482"/>
      <c r="G100" s="482"/>
      <c r="H100" s="234"/>
      <c r="I100" s="234"/>
      <c r="J100" s="482" t="s">
        <v>49</v>
      </c>
      <c r="K100" s="482"/>
      <c r="L100" s="482"/>
      <c r="M100" s="482"/>
      <c r="N100" s="482"/>
      <c r="R100" s="482" t="s">
        <v>50</v>
      </c>
      <c r="S100" s="482"/>
      <c r="T100" s="482"/>
      <c r="V100" s="482" t="s">
        <v>51</v>
      </c>
      <c r="W100" s="483"/>
    </row>
    <row r="101" spans="1:26" x14ac:dyDescent="0.15">
      <c r="A101" s="230" t="s">
        <v>25</v>
      </c>
      <c r="B101" s="230" t="s">
        <v>66</v>
      </c>
      <c r="C101" s="230" t="s">
        <v>34</v>
      </c>
      <c r="D101" s="230" t="s">
        <v>17</v>
      </c>
      <c r="E101" s="230" t="s">
        <v>18</v>
      </c>
      <c r="F101" s="230" t="s">
        <v>19</v>
      </c>
      <c r="G101" s="230" t="s">
        <v>20</v>
      </c>
      <c r="H101" s="230" t="s">
        <v>6</v>
      </c>
      <c r="I101" s="230" t="s">
        <v>53</v>
      </c>
      <c r="K101" s="230" t="s">
        <v>10</v>
      </c>
      <c r="L101" s="230" t="s">
        <v>11</v>
      </c>
      <c r="M101" s="230" t="s">
        <v>12</v>
      </c>
      <c r="N101" s="230" t="s">
        <v>26</v>
      </c>
      <c r="O101" s="230" t="s">
        <v>7</v>
      </c>
      <c r="R101" s="230" t="s">
        <v>25</v>
      </c>
      <c r="S101" s="230" t="s">
        <v>47</v>
      </c>
      <c r="T101" s="230" t="s">
        <v>45</v>
      </c>
      <c r="U101" s="230" t="s">
        <v>46</v>
      </c>
      <c r="W101" s="230" t="s">
        <v>14</v>
      </c>
      <c r="X101" s="230" t="s">
        <v>21</v>
      </c>
      <c r="Y101" s="230"/>
      <c r="Z101" s="230"/>
    </row>
    <row r="102" spans="1:26" x14ac:dyDescent="0.15">
      <c r="A102" s="231" t="s">
        <v>814</v>
      </c>
      <c r="B102" s="232"/>
      <c r="C102" s="221" t="e">
        <f>E102/D102</f>
        <v>#DIV/0!</v>
      </c>
      <c r="D102" s="232"/>
      <c r="E102" s="232"/>
      <c r="F102" s="232"/>
      <c r="G102" s="232" t="e">
        <f t="shared" ref="G102:G107" si="87">F102/E102</f>
        <v>#DIV/0!</v>
      </c>
      <c r="H102" s="232"/>
      <c r="I102" s="221" t="e">
        <f>H102/E102</f>
        <v>#DIV/0!</v>
      </c>
      <c r="K102" s="232">
        <v>7</v>
      </c>
      <c r="L102" s="232">
        <v>28</v>
      </c>
      <c r="M102" s="244">
        <f t="shared" ref="M102:M107" si="88">L102/K102</f>
        <v>4</v>
      </c>
      <c r="N102" s="232">
        <v>0</v>
      </c>
      <c r="O102" s="221">
        <f>N102/K102</f>
        <v>0</v>
      </c>
      <c r="R102" s="231"/>
      <c r="S102" s="223">
        <f>(D102+K102)/($C$27+$K$27+$M$17+$D$47+$K$47)</f>
        <v>1.1904761904761904E-2</v>
      </c>
      <c r="T102" s="223">
        <f>D102/($D$17)</f>
        <v>0</v>
      </c>
      <c r="U102" s="223">
        <f>K102/($M$17+$C$27+$K$38+$K$47)</f>
        <v>1.6746411483253589E-2</v>
      </c>
      <c r="W102" s="232">
        <f>(F102*0.1)+(H102*6)+(L102*0.1)+(N102*6)</f>
        <v>2.8000000000000003</v>
      </c>
      <c r="X102" s="232">
        <f>(E102*1)+(F102*0.1)+(H102*6)+(L102*0.1)+(N102*6)</f>
        <v>2.8000000000000003</v>
      </c>
      <c r="Y102" s="234"/>
      <c r="Z102" s="234"/>
    </row>
    <row r="103" spans="1:26" x14ac:dyDescent="0.15">
      <c r="A103" s="231" t="s">
        <v>815</v>
      </c>
      <c r="B103" s="232"/>
      <c r="C103" s="221" t="e">
        <f t="shared" ref="C103:C107" si="89">E103/D103</f>
        <v>#DIV/0!</v>
      </c>
      <c r="D103" s="232"/>
      <c r="E103" s="232"/>
      <c r="F103" s="232"/>
      <c r="G103" s="232" t="e">
        <f t="shared" si="87"/>
        <v>#DIV/0!</v>
      </c>
      <c r="H103" s="232"/>
      <c r="I103" s="221" t="e">
        <f t="shared" ref="I103:I107" si="90">H103/E103</f>
        <v>#DIV/0!</v>
      </c>
      <c r="K103" s="232"/>
      <c r="L103" s="232"/>
      <c r="M103" s="244" t="e">
        <f t="shared" si="88"/>
        <v>#DIV/0!</v>
      </c>
      <c r="N103" s="232">
        <v>0</v>
      </c>
      <c r="O103" s="221" t="e">
        <f t="shared" ref="O103:O107" si="91">N103/K103</f>
        <v>#DIV/0!</v>
      </c>
      <c r="R103" s="231"/>
      <c r="S103" s="223">
        <f t="shared" ref="S103:S107" si="92">(D103+K103)/($C$27+$K$27+$M$17+$D$47+$K$47)</f>
        <v>0</v>
      </c>
      <c r="T103" s="223">
        <f t="shared" ref="T103:T107" si="93">D103/($D$17)</f>
        <v>0</v>
      </c>
      <c r="U103" s="223">
        <f t="shared" ref="U103:U107" si="94">K103/($M$17+$C$27+$K$38+$K$47)</f>
        <v>0</v>
      </c>
      <c r="W103" s="232">
        <f t="shared" ref="W103:W107" si="95">(F103*0.1)+(H103*6)+(L103*0.1)+(N103*6)</f>
        <v>0</v>
      </c>
      <c r="X103" s="232">
        <f t="shared" ref="X103:X107" si="96">(E103*1)+(F103*0.1)+(H103*6)+(L103*0.1)+(N103*6)</f>
        <v>0</v>
      </c>
      <c r="Y103" s="234"/>
      <c r="Z103" s="234"/>
    </row>
    <row r="104" spans="1:26" x14ac:dyDescent="0.15">
      <c r="A104" s="231" t="s">
        <v>1049</v>
      </c>
      <c r="B104" s="232"/>
      <c r="C104" s="221" t="e">
        <f t="shared" si="89"/>
        <v>#DIV/0!</v>
      </c>
      <c r="D104" s="232"/>
      <c r="E104" s="232"/>
      <c r="F104" s="232"/>
      <c r="G104" s="232" t="e">
        <f t="shared" si="87"/>
        <v>#DIV/0!</v>
      </c>
      <c r="H104" s="232"/>
      <c r="I104" s="221" t="e">
        <f t="shared" si="90"/>
        <v>#DIV/0!</v>
      </c>
      <c r="K104" s="232">
        <v>10</v>
      </c>
      <c r="L104" s="232">
        <v>44</v>
      </c>
      <c r="M104" s="244">
        <f t="shared" si="88"/>
        <v>4.4000000000000004</v>
      </c>
      <c r="N104" s="232">
        <v>0</v>
      </c>
      <c r="O104" s="221">
        <f t="shared" si="91"/>
        <v>0</v>
      </c>
      <c r="R104" s="231"/>
      <c r="S104" s="223">
        <f t="shared" si="92"/>
        <v>1.7006802721088437E-2</v>
      </c>
      <c r="T104" s="223">
        <f t="shared" si="93"/>
        <v>0</v>
      </c>
      <c r="U104" s="223">
        <f t="shared" si="94"/>
        <v>2.3923444976076555E-2</v>
      </c>
      <c r="W104" s="232">
        <f t="shared" si="95"/>
        <v>4.4000000000000004</v>
      </c>
      <c r="X104" s="232">
        <f t="shared" si="96"/>
        <v>4.4000000000000004</v>
      </c>
      <c r="Y104" s="234"/>
      <c r="Z104" s="234"/>
    </row>
    <row r="105" spans="1:26" x14ac:dyDescent="0.15">
      <c r="A105" s="231" t="s">
        <v>816</v>
      </c>
      <c r="B105" s="232"/>
      <c r="C105" s="221" t="e">
        <f t="shared" si="89"/>
        <v>#DIV/0!</v>
      </c>
      <c r="D105" s="232"/>
      <c r="E105" s="232"/>
      <c r="F105" s="232"/>
      <c r="G105" s="232" t="e">
        <f t="shared" si="87"/>
        <v>#DIV/0!</v>
      </c>
      <c r="H105" s="232"/>
      <c r="I105" s="221" t="e">
        <f t="shared" si="90"/>
        <v>#DIV/0!</v>
      </c>
      <c r="K105" s="232"/>
      <c r="L105" s="232"/>
      <c r="M105" s="244" t="e">
        <f t="shared" si="88"/>
        <v>#DIV/0!</v>
      </c>
      <c r="N105" s="232"/>
      <c r="O105" s="221" t="e">
        <f t="shared" si="91"/>
        <v>#DIV/0!</v>
      </c>
      <c r="R105" s="231"/>
      <c r="S105" s="223">
        <f t="shared" si="92"/>
        <v>0</v>
      </c>
      <c r="T105" s="223">
        <f t="shared" si="93"/>
        <v>0</v>
      </c>
      <c r="U105" s="223">
        <f t="shared" si="94"/>
        <v>0</v>
      </c>
      <c r="W105" s="232">
        <f t="shared" si="95"/>
        <v>0</v>
      </c>
      <c r="X105" s="232">
        <f t="shared" si="96"/>
        <v>0</v>
      </c>
      <c r="Y105" s="234"/>
      <c r="Z105" s="234"/>
    </row>
    <row r="106" spans="1:26" x14ac:dyDescent="0.15">
      <c r="A106" s="231" t="s">
        <v>1078</v>
      </c>
      <c r="B106" s="232"/>
      <c r="C106" s="221" t="e">
        <f t="shared" si="89"/>
        <v>#DIV/0!</v>
      </c>
      <c r="D106" s="232"/>
      <c r="E106" s="232"/>
      <c r="F106" s="232"/>
      <c r="G106" s="232" t="e">
        <f t="shared" si="87"/>
        <v>#DIV/0!</v>
      </c>
      <c r="H106" s="232"/>
      <c r="I106" s="221" t="e">
        <f t="shared" si="90"/>
        <v>#DIV/0!</v>
      </c>
      <c r="K106" s="232">
        <v>12</v>
      </c>
      <c r="L106" s="232">
        <v>190</v>
      </c>
      <c r="M106" s="244">
        <f t="shared" si="88"/>
        <v>15.833333333333334</v>
      </c>
      <c r="N106" s="232">
        <v>0</v>
      </c>
      <c r="O106" s="221">
        <f t="shared" si="91"/>
        <v>0</v>
      </c>
      <c r="R106" s="231"/>
      <c r="S106" s="223">
        <f t="shared" si="92"/>
        <v>2.0408163265306121E-2</v>
      </c>
      <c r="T106" s="223">
        <f t="shared" si="93"/>
        <v>0</v>
      </c>
      <c r="U106" s="223">
        <f t="shared" si="94"/>
        <v>2.8708133971291867E-2</v>
      </c>
      <c r="W106" s="232">
        <f t="shared" si="95"/>
        <v>19</v>
      </c>
      <c r="X106" s="232">
        <f t="shared" si="96"/>
        <v>19</v>
      </c>
      <c r="Y106" s="234"/>
      <c r="Z106" s="234"/>
    </row>
    <row r="107" spans="1:26" x14ac:dyDescent="0.15">
      <c r="A107" s="242"/>
      <c r="B107" s="232"/>
      <c r="C107" s="221" t="e">
        <f t="shared" si="89"/>
        <v>#DIV/0!</v>
      </c>
      <c r="D107" s="232"/>
      <c r="E107" s="232"/>
      <c r="F107" s="232"/>
      <c r="G107" s="232" t="e">
        <f t="shared" si="87"/>
        <v>#DIV/0!</v>
      </c>
      <c r="H107" s="232"/>
      <c r="I107" s="221" t="e">
        <f t="shared" si="90"/>
        <v>#DIV/0!</v>
      </c>
      <c r="K107" s="232"/>
      <c r="L107" s="232"/>
      <c r="M107" s="244" t="e">
        <f t="shared" si="88"/>
        <v>#DIV/0!</v>
      </c>
      <c r="N107" s="232"/>
      <c r="O107" s="221" t="e">
        <f t="shared" si="91"/>
        <v>#DIV/0!</v>
      </c>
      <c r="R107" s="231"/>
      <c r="S107" s="223">
        <f t="shared" si="92"/>
        <v>0</v>
      </c>
      <c r="T107" s="223">
        <f t="shared" si="93"/>
        <v>0</v>
      </c>
      <c r="U107" s="223">
        <f t="shared" si="94"/>
        <v>0</v>
      </c>
      <c r="W107" s="232">
        <f t="shared" si="95"/>
        <v>0</v>
      </c>
      <c r="X107" s="232">
        <f t="shared" si="96"/>
        <v>0</v>
      </c>
      <c r="Y107" s="234"/>
      <c r="Z107" s="234"/>
    </row>
    <row r="108" spans="1:26" x14ac:dyDescent="0.15">
      <c r="A108" s="230" t="s">
        <v>44</v>
      </c>
      <c r="B108" s="230"/>
      <c r="C108" s="227"/>
      <c r="D108" s="230">
        <f>SUM(D102:D107)</f>
        <v>0</v>
      </c>
      <c r="E108" s="230">
        <f t="shared" ref="E108:F108" si="97">SUM(E102:E107)</f>
        <v>0</v>
      </c>
      <c r="F108" s="230">
        <f t="shared" si="97"/>
        <v>0</v>
      </c>
      <c r="G108" s="230"/>
      <c r="H108" s="230">
        <f t="shared" ref="H108" si="98">SUM(H102:H107)</f>
        <v>0</v>
      </c>
      <c r="I108" s="230"/>
      <c r="J108" s="230"/>
      <c r="K108" s="230">
        <f>SUM(K102:K107)</f>
        <v>29</v>
      </c>
      <c r="L108" s="230">
        <f t="shared" ref="L108" si="99">SUM(L102:L107)</f>
        <v>262</v>
      </c>
      <c r="M108" s="230"/>
      <c r="N108" s="230">
        <f t="shared" ref="N108" si="100">SUM(N102:N107)</f>
        <v>0</v>
      </c>
      <c r="O108" s="230"/>
    </row>
    <row r="109" spans="1:26" x14ac:dyDescent="0.15">
      <c r="A109" s="230"/>
      <c r="C109" s="234"/>
      <c r="D109" s="234"/>
      <c r="E109" s="234"/>
      <c r="F109" s="234"/>
      <c r="G109" s="234"/>
      <c r="H109" s="234"/>
      <c r="I109" s="234"/>
      <c r="J109" s="234"/>
      <c r="K109" s="234"/>
      <c r="L109" s="234"/>
    </row>
    <row r="110" spans="1:26" x14ac:dyDescent="0.15">
      <c r="A110" s="230"/>
      <c r="C110" s="234"/>
      <c r="D110" s="234"/>
      <c r="E110" s="234"/>
      <c r="F110" s="234"/>
      <c r="G110" s="234"/>
      <c r="H110" s="234"/>
      <c r="I110" s="234"/>
      <c r="J110" s="234"/>
      <c r="K110" s="234"/>
      <c r="L110" s="234"/>
    </row>
    <row r="111" spans="1:26" x14ac:dyDescent="0.15">
      <c r="A111" s="482" t="s">
        <v>52</v>
      </c>
      <c r="B111" s="482"/>
      <c r="C111" s="482"/>
      <c r="D111" s="482"/>
      <c r="E111" s="482"/>
      <c r="F111" s="482"/>
      <c r="G111" s="482"/>
      <c r="H111" s="234"/>
      <c r="I111" s="234"/>
      <c r="J111" s="482" t="s">
        <v>49</v>
      </c>
      <c r="K111" s="482"/>
      <c r="L111" s="482"/>
      <c r="M111" s="482"/>
      <c r="N111" s="482"/>
      <c r="R111" s="482" t="s">
        <v>50</v>
      </c>
      <c r="S111" s="482"/>
      <c r="T111" s="482"/>
      <c r="V111" s="482" t="s">
        <v>51</v>
      </c>
      <c r="W111" s="483"/>
    </row>
    <row r="112" spans="1:26" x14ac:dyDescent="0.15">
      <c r="A112" s="230" t="s">
        <v>31</v>
      </c>
      <c r="B112" s="230" t="s">
        <v>66</v>
      </c>
      <c r="C112" s="230" t="s">
        <v>34</v>
      </c>
      <c r="D112" s="230" t="s">
        <v>17</v>
      </c>
      <c r="E112" s="230" t="s">
        <v>18</v>
      </c>
      <c r="F112" s="230" t="s">
        <v>19</v>
      </c>
      <c r="G112" s="230" t="s">
        <v>20</v>
      </c>
      <c r="H112" s="230" t="s">
        <v>6</v>
      </c>
      <c r="I112" s="230" t="s">
        <v>53</v>
      </c>
      <c r="K112" s="230" t="s">
        <v>10</v>
      </c>
      <c r="L112" s="230" t="s">
        <v>11</v>
      </c>
      <c r="M112" s="230" t="s">
        <v>12</v>
      </c>
      <c r="N112" s="230" t="s">
        <v>54</v>
      </c>
      <c r="O112" s="230" t="s">
        <v>7</v>
      </c>
      <c r="R112" s="230" t="s">
        <v>31</v>
      </c>
      <c r="S112" s="230" t="s">
        <v>47</v>
      </c>
      <c r="T112" s="230" t="s">
        <v>45</v>
      </c>
      <c r="U112" s="230" t="s">
        <v>46</v>
      </c>
      <c r="W112" s="230" t="s">
        <v>14</v>
      </c>
      <c r="X112" s="230" t="s">
        <v>21</v>
      </c>
      <c r="Y112" s="230"/>
      <c r="Z112" s="230"/>
    </row>
    <row r="113" spans="1:26" x14ac:dyDescent="0.15">
      <c r="A113" s="231" t="s">
        <v>817</v>
      </c>
      <c r="B113" s="232"/>
      <c r="C113" s="221" t="e">
        <f>E113/D113</f>
        <v>#DIV/0!</v>
      </c>
      <c r="D113" s="232"/>
      <c r="E113" s="232"/>
      <c r="F113" s="232"/>
      <c r="G113" s="232" t="e">
        <f>F113/E113</f>
        <v>#DIV/0!</v>
      </c>
      <c r="H113" s="232"/>
      <c r="I113" s="221" t="e">
        <f>H113/E113</f>
        <v>#DIV/0!</v>
      </c>
      <c r="K113" s="232">
        <v>0</v>
      </c>
      <c r="L113" s="232">
        <v>0</v>
      </c>
      <c r="M113" s="232">
        <v>0</v>
      </c>
      <c r="N113" s="232">
        <v>0</v>
      </c>
      <c r="O113" s="221" t="e">
        <f>N113/K113</f>
        <v>#DIV/0!</v>
      </c>
      <c r="R113" s="231"/>
      <c r="S113" s="223">
        <f>(D113+K113)/($D$47+$K$47+$D$38+$K$38+$J$27+$C$27+$M$17)</f>
        <v>0</v>
      </c>
      <c r="T113" s="223">
        <f>D113/($D$47+$D$38+$J$27)</f>
        <v>0</v>
      </c>
      <c r="U113" s="223">
        <f>K113/($K$47+$K$38+$C$27+$M$17)</f>
        <v>0</v>
      </c>
      <c r="W113" s="232">
        <f>(F113*0.1)+(H113*6)+(L113*0.1)+(N113*6)</f>
        <v>0</v>
      </c>
      <c r="X113" s="232">
        <f>(E113*1)+(F113*0.1)+(H113*6)+(L113*0.1)+(N113*6)</f>
        <v>0</v>
      </c>
      <c r="Y113" s="234"/>
      <c r="Z113" s="234"/>
    </row>
    <row r="114" spans="1:26" x14ac:dyDescent="0.15">
      <c r="A114" s="231" t="s">
        <v>818</v>
      </c>
      <c r="B114" s="232"/>
      <c r="C114" s="221" t="e">
        <f t="shared" ref="C114:C116" si="101">E114/D114</f>
        <v>#DIV/0!</v>
      </c>
      <c r="D114" s="232"/>
      <c r="E114" s="232"/>
      <c r="F114" s="232"/>
      <c r="G114" s="232" t="e">
        <f>F114/E114</f>
        <v>#DIV/0!</v>
      </c>
      <c r="H114" s="232"/>
      <c r="I114" s="221" t="e">
        <f t="shared" ref="I114:I116" si="102">H114/E114</f>
        <v>#DIV/0!</v>
      </c>
      <c r="K114" s="232">
        <v>0</v>
      </c>
      <c r="L114" s="232">
        <v>0</v>
      </c>
      <c r="M114" s="232">
        <v>0</v>
      </c>
      <c r="N114" s="232">
        <v>0</v>
      </c>
      <c r="O114" s="221" t="e">
        <f t="shared" ref="O114:O116" si="103">N114/K114</f>
        <v>#DIV/0!</v>
      </c>
      <c r="R114" s="231"/>
      <c r="S114" s="223">
        <f t="shared" ref="S114:S116" si="104">(D114+K114)/($D$47+$K$47+$D$38+$K$38+$J$27+$C$27+$M$17)</f>
        <v>0</v>
      </c>
      <c r="T114" s="223">
        <f t="shared" ref="T114:T116" si="105">D114/($D$47+$D$38+$J$27)</f>
        <v>0</v>
      </c>
      <c r="U114" s="223">
        <f t="shared" ref="U114:U116" si="106">K114/($K$47+$K$38+$C$27+$M$17)</f>
        <v>0</v>
      </c>
      <c r="W114" s="232">
        <f t="shared" ref="W114:W116" si="107">(F114*0.1)+(H114*6)+(L114*0.1)+(N114*6)</f>
        <v>0</v>
      </c>
      <c r="X114" s="232">
        <f t="shared" ref="X114:X116" si="108">(E114*1)+(F114*0.1)+(H114*6)+(L114*0.1)+(N114*6)</f>
        <v>0</v>
      </c>
      <c r="Y114" s="234"/>
      <c r="Z114" s="234"/>
    </row>
    <row r="115" spans="1:26" x14ac:dyDescent="0.15">
      <c r="A115" s="242"/>
      <c r="B115" s="232"/>
      <c r="C115" s="221" t="e">
        <f t="shared" si="101"/>
        <v>#DIV/0!</v>
      </c>
      <c r="D115" s="232"/>
      <c r="E115" s="232"/>
      <c r="F115" s="232"/>
      <c r="G115" s="232" t="e">
        <f>F115/E115</f>
        <v>#DIV/0!</v>
      </c>
      <c r="H115" s="232"/>
      <c r="I115" s="221" t="e">
        <f t="shared" si="102"/>
        <v>#DIV/0!</v>
      </c>
      <c r="K115" s="232">
        <v>0</v>
      </c>
      <c r="L115" s="232">
        <v>0</v>
      </c>
      <c r="M115" s="232">
        <v>0</v>
      </c>
      <c r="N115" s="232">
        <v>0</v>
      </c>
      <c r="O115" s="221" t="e">
        <f t="shared" si="103"/>
        <v>#DIV/0!</v>
      </c>
      <c r="R115" s="231"/>
      <c r="S115" s="223">
        <f t="shared" si="104"/>
        <v>0</v>
      </c>
      <c r="T115" s="223">
        <f t="shared" si="105"/>
        <v>0</v>
      </c>
      <c r="U115" s="223">
        <f t="shared" si="106"/>
        <v>0</v>
      </c>
      <c r="W115" s="232">
        <f t="shared" si="107"/>
        <v>0</v>
      </c>
      <c r="X115" s="232">
        <f t="shared" si="108"/>
        <v>0</v>
      </c>
      <c r="Y115" s="234"/>
      <c r="Z115" s="234"/>
    </row>
    <row r="116" spans="1:26" x14ac:dyDescent="0.15">
      <c r="A116" s="242"/>
      <c r="B116" s="232"/>
      <c r="C116" s="221" t="e">
        <f t="shared" si="101"/>
        <v>#DIV/0!</v>
      </c>
      <c r="D116" s="232"/>
      <c r="E116" s="232"/>
      <c r="F116" s="232"/>
      <c r="G116" s="232" t="e">
        <f>F116/E116</f>
        <v>#DIV/0!</v>
      </c>
      <c r="H116" s="232"/>
      <c r="I116" s="221" t="e">
        <f t="shared" si="102"/>
        <v>#DIV/0!</v>
      </c>
      <c r="K116" s="232"/>
      <c r="L116" s="232"/>
      <c r="M116" s="232" t="e">
        <f>L116/K116</f>
        <v>#DIV/0!</v>
      </c>
      <c r="N116" s="232"/>
      <c r="O116" s="221" t="e">
        <f t="shared" si="103"/>
        <v>#DIV/0!</v>
      </c>
      <c r="R116" s="231"/>
      <c r="S116" s="223">
        <f t="shared" si="104"/>
        <v>0</v>
      </c>
      <c r="T116" s="223">
        <f t="shared" si="105"/>
        <v>0</v>
      </c>
      <c r="U116" s="223">
        <f t="shared" si="106"/>
        <v>0</v>
      </c>
      <c r="W116" s="232">
        <f t="shared" si="107"/>
        <v>0</v>
      </c>
      <c r="X116" s="232">
        <f t="shared" si="108"/>
        <v>0</v>
      </c>
      <c r="Y116" s="234"/>
      <c r="Z116" s="234"/>
    </row>
    <row r="117" spans="1:26" x14ac:dyDescent="0.15">
      <c r="A117" s="230" t="s">
        <v>44</v>
      </c>
      <c r="B117" s="230"/>
      <c r="C117" s="227"/>
      <c r="D117" s="230">
        <f>SUM(D113:D116)</f>
        <v>0</v>
      </c>
      <c r="E117" s="230">
        <f t="shared" ref="E117:F117" si="109">SUM(E113:E116)</f>
        <v>0</v>
      </c>
      <c r="F117" s="230">
        <f t="shared" si="109"/>
        <v>0</v>
      </c>
      <c r="G117" s="230"/>
      <c r="H117" s="230">
        <f t="shared" ref="H117" si="110">SUM(H113:H116)</f>
        <v>0</v>
      </c>
      <c r="I117" s="230"/>
      <c r="J117" s="230"/>
      <c r="K117" s="230">
        <f>SUM(K113:K116)</f>
        <v>0</v>
      </c>
      <c r="L117" s="230">
        <f t="shared" ref="L117" si="111">SUM(L113:L116)</f>
        <v>0</v>
      </c>
      <c r="M117" s="230"/>
      <c r="N117" s="230">
        <f t="shared" ref="N117" si="112">SUM(N113:N116)</f>
        <v>0</v>
      </c>
      <c r="O117" s="227"/>
      <c r="Q117" s="235"/>
      <c r="S117" s="235"/>
      <c r="U117" s="234"/>
      <c r="V117" s="234"/>
    </row>
    <row r="118" spans="1:26" x14ac:dyDescent="0.15">
      <c r="H118" s="239"/>
      <c r="I118" s="234"/>
      <c r="J118" s="234"/>
      <c r="P118" s="235"/>
      <c r="Q118" s="235"/>
      <c r="R118" s="235"/>
      <c r="T118" s="234"/>
      <c r="U118" s="234"/>
    </row>
    <row r="119" spans="1:26" x14ac:dyDescent="0.15">
      <c r="H119" s="239"/>
      <c r="I119" s="234"/>
      <c r="J119" s="234"/>
      <c r="P119" s="235"/>
      <c r="Q119" s="235"/>
      <c r="R119" s="235"/>
      <c r="T119" s="234"/>
      <c r="U119" s="234"/>
    </row>
    <row r="120" spans="1:26" x14ac:dyDescent="0.15">
      <c r="A120" s="482" t="s">
        <v>57</v>
      </c>
      <c r="B120" s="482"/>
      <c r="C120" s="482"/>
      <c r="D120" s="482"/>
      <c r="E120" s="482"/>
      <c r="F120" s="482"/>
      <c r="G120" s="482"/>
      <c r="H120" s="239"/>
      <c r="I120" s="234"/>
      <c r="J120" s="482" t="s">
        <v>58</v>
      </c>
      <c r="K120" s="484"/>
      <c r="L120" s="484"/>
      <c r="M120" s="484"/>
      <c r="N120" s="484"/>
      <c r="P120" s="245"/>
      <c r="Q120" s="235"/>
      <c r="R120" s="482" t="s">
        <v>62</v>
      </c>
      <c r="S120" s="484"/>
      <c r="T120" s="484"/>
      <c r="U120" s="484"/>
      <c r="V120" s="484"/>
    </row>
    <row r="121" spans="1:26" x14ac:dyDescent="0.15">
      <c r="A121" s="227"/>
      <c r="B121" s="230" t="s">
        <v>17</v>
      </c>
      <c r="C121" s="230" t="s">
        <v>42</v>
      </c>
      <c r="D121" s="230" t="s">
        <v>19</v>
      </c>
      <c r="E121" s="230" t="s">
        <v>6</v>
      </c>
      <c r="H121" s="234"/>
      <c r="I121" s="234"/>
      <c r="J121" s="485" t="s">
        <v>59</v>
      </c>
      <c r="K121" s="483"/>
      <c r="L121" s="483"/>
      <c r="M121" s="483"/>
      <c r="N121" s="227" t="s">
        <v>60</v>
      </c>
      <c r="R121" s="485" t="s">
        <v>59</v>
      </c>
      <c r="S121" s="483"/>
      <c r="T121" s="483"/>
      <c r="U121" s="483"/>
      <c r="V121" s="227" t="s">
        <v>60</v>
      </c>
    </row>
    <row r="122" spans="1:26" x14ac:dyDescent="0.15">
      <c r="A122" s="242" t="s">
        <v>33</v>
      </c>
      <c r="B122" s="232">
        <f>SUM(J92:J96,D102:D107,D113:D116)</f>
        <v>0</v>
      </c>
      <c r="C122" s="232">
        <f>SUM(E113:E116,E102:E107,K92:K96)</f>
        <v>0</v>
      </c>
      <c r="D122" s="232">
        <f>SUM(F113:F116,F102:F107,L92:L96)</f>
        <v>0</v>
      </c>
      <c r="E122" s="232">
        <f>SUM(N92:N96,H102:H107,H113:H116)</f>
        <v>0</v>
      </c>
      <c r="H122" s="234"/>
      <c r="I122" s="234"/>
      <c r="J122" s="486" t="s">
        <v>1184</v>
      </c>
      <c r="K122" s="486"/>
      <c r="L122" s="486"/>
      <c r="M122" s="486"/>
      <c r="N122" s="231" t="s">
        <v>373</v>
      </c>
      <c r="R122" s="486" t="s">
        <v>1406</v>
      </c>
      <c r="S122" s="486"/>
      <c r="T122" s="486"/>
      <c r="U122" s="486"/>
      <c r="V122" s="231" t="s">
        <v>373</v>
      </c>
    </row>
    <row r="123" spans="1:26" x14ac:dyDescent="0.15">
      <c r="A123" s="242" t="s">
        <v>43</v>
      </c>
      <c r="B123" s="232">
        <f>SUM(C87)</f>
        <v>0</v>
      </c>
      <c r="C123" s="232">
        <f>SUM(D87)</f>
        <v>0</v>
      </c>
      <c r="D123" s="232">
        <f>SUM(F87)</f>
        <v>0</v>
      </c>
      <c r="E123" s="232">
        <f>SUM(H87)</f>
        <v>0</v>
      </c>
      <c r="F123" s="230"/>
      <c r="J123" s="486" t="s">
        <v>1185</v>
      </c>
      <c r="K123" s="486"/>
      <c r="L123" s="486"/>
      <c r="M123" s="486"/>
      <c r="N123" s="231" t="s">
        <v>374</v>
      </c>
      <c r="R123" s="486"/>
      <c r="S123" s="486"/>
      <c r="T123" s="486"/>
      <c r="U123" s="486"/>
      <c r="V123" s="231"/>
    </row>
    <row r="124" spans="1:26" x14ac:dyDescent="0.15">
      <c r="A124" s="242" t="s">
        <v>65</v>
      </c>
      <c r="B124" s="231"/>
      <c r="F124" s="230"/>
      <c r="J124" s="486" t="s">
        <v>1186</v>
      </c>
      <c r="K124" s="486"/>
      <c r="L124" s="486"/>
      <c r="M124" s="486"/>
      <c r="N124" s="231" t="s">
        <v>16</v>
      </c>
      <c r="R124" s="487"/>
      <c r="S124" s="486"/>
      <c r="T124" s="486"/>
      <c r="U124" s="486"/>
      <c r="V124" s="231"/>
    </row>
    <row r="125" spans="1:26" x14ac:dyDescent="0.15">
      <c r="J125" s="486" t="s">
        <v>1187</v>
      </c>
      <c r="K125" s="486"/>
      <c r="L125" s="486"/>
      <c r="M125" s="486"/>
      <c r="N125" s="231" t="s">
        <v>0</v>
      </c>
      <c r="R125" s="487"/>
      <c r="S125" s="486"/>
      <c r="T125" s="486"/>
      <c r="U125" s="486"/>
      <c r="V125" s="231"/>
    </row>
    <row r="126" spans="1:26" x14ac:dyDescent="0.15">
      <c r="A126" s="227"/>
      <c r="B126" s="230" t="s">
        <v>1</v>
      </c>
      <c r="C126" s="230" t="s">
        <v>4</v>
      </c>
      <c r="D126" s="230" t="s">
        <v>6</v>
      </c>
      <c r="J126" s="486" t="s">
        <v>1188</v>
      </c>
      <c r="K126" s="486"/>
      <c r="L126" s="486"/>
      <c r="M126" s="486"/>
      <c r="N126" s="231" t="s">
        <v>373</v>
      </c>
      <c r="R126" s="487"/>
      <c r="S126" s="486"/>
      <c r="T126" s="486"/>
      <c r="U126" s="486"/>
      <c r="V126" s="231"/>
    </row>
    <row r="127" spans="1:26" x14ac:dyDescent="0.15">
      <c r="A127" s="242" t="s">
        <v>56</v>
      </c>
      <c r="B127" s="232">
        <f>SUM(M84:M86,C92:C96,K102:K107,K113:K116)</f>
        <v>29</v>
      </c>
      <c r="C127" s="232">
        <f>SUM(N84:N86,D92:D96,L102:L107,L113:L116)</f>
        <v>262</v>
      </c>
      <c r="D127" s="232">
        <f>SUM(P84:P86,F92:F96,N102:N107,N113:N116)</f>
        <v>0</v>
      </c>
      <c r="J127" s="486" t="s">
        <v>1040</v>
      </c>
      <c r="K127" s="486"/>
      <c r="L127" s="486"/>
      <c r="M127" s="486"/>
      <c r="N127" s="231" t="s">
        <v>373</v>
      </c>
      <c r="R127" s="487"/>
      <c r="S127" s="486"/>
      <c r="T127" s="486"/>
      <c r="U127" s="486"/>
      <c r="V127" s="231"/>
    </row>
    <row r="128" spans="1:26" x14ac:dyDescent="0.15">
      <c r="A128" s="242" t="s">
        <v>65</v>
      </c>
      <c r="B128" s="231"/>
      <c r="J128" s="486"/>
      <c r="K128" s="486"/>
      <c r="L128" s="486"/>
      <c r="M128" s="486"/>
      <c r="N128" s="231"/>
      <c r="R128" s="487"/>
      <c r="S128" s="486"/>
      <c r="T128" s="486"/>
      <c r="U128" s="486"/>
      <c r="V128" s="231"/>
    </row>
    <row r="129" spans="1:23" x14ac:dyDescent="0.15">
      <c r="J129" s="486"/>
      <c r="K129" s="486"/>
      <c r="L129" s="486"/>
      <c r="M129" s="486"/>
      <c r="N129" s="231"/>
      <c r="R129" s="487"/>
      <c r="S129" s="486"/>
      <c r="T129" s="486"/>
      <c r="U129" s="486"/>
      <c r="V129" s="231"/>
    </row>
    <row r="130" spans="1:23" x14ac:dyDescent="0.15">
      <c r="B130" s="230" t="s">
        <v>40</v>
      </c>
      <c r="C130" s="230" t="s">
        <v>41</v>
      </c>
    </row>
    <row r="131" spans="1:23" x14ac:dyDescent="0.15">
      <c r="A131" s="242" t="s">
        <v>39</v>
      </c>
      <c r="B131" s="221">
        <f>B127/(B123+B127)</f>
        <v>1</v>
      </c>
      <c r="C131" s="221">
        <f>B123/(B123+B127)</f>
        <v>0</v>
      </c>
      <c r="J131" s="226" t="s">
        <v>61</v>
      </c>
    </row>
    <row r="132" spans="1:23" x14ac:dyDescent="0.15">
      <c r="A132" s="242" t="s">
        <v>64</v>
      </c>
      <c r="B132" s="231"/>
      <c r="C132" s="231"/>
    </row>
    <row r="141" spans="1:23" x14ac:dyDescent="0.15">
      <c r="A141" s="482" t="s">
        <v>93</v>
      </c>
      <c r="B141" s="482"/>
      <c r="C141" s="482"/>
      <c r="D141" s="482"/>
      <c r="E141" s="482"/>
      <c r="F141" s="482"/>
      <c r="G141" s="482"/>
      <c r="H141" s="482"/>
      <c r="I141" s="482"/>
      <c r="J141" s="482"/>
      <c r="K141" s="482"/>
      <c r="L141" s="482"/>
      <c r="M141" s="482"/>
      <c r="N141" s="482"/>
      <c r="O141" s="482"/>
      <c r="P141" s="482"/>
      <c r="Q141" s="482"/>
      <c r="R141" s="482"/>
      <c r="S141" s="482"/>
      <c r="T141" s="482"/>
      <c r="U141" s="482"/>
      <c r="V141" s="482"/>
      <c r="W141" s="482"/>
    </row>
    <row r="142" spans="1:23" x14ac:dyDescent="0.15">
      <c r="A142" s="228"/>
      <c r="B142" s="228"/>
      <c r="C142" s="228"/>
      <c r="D142" s="228"/>
      <c r="E142" s="228"/>
      <c r="F142" s="228"/>
      <c r="G142" s="228"/>
      <c r="H142" s="228"/>
      <c r="I142" s="228"/>
      <c r="J142" s="228"/>
      <c r="K142" s="228"/>
      <c r="L142" s="228"/>
      <c r="M142" s="228"/>
      <c r="N142" s="228"/>
      <c r="O142" s="228"/>
      <c r="P142" s="228"/>
      <c r="Q142" s="228"/>
      <c r="R142" s="228"/>
      <c r="S142" s="228"/>
      <c r="T142" s="228"/>
      <c r="U142" s="228"/>
      <c r="V142" s="228"/>
      <c r="W142" s="228"/>
    </row>
    <row r="143" spans="1:23" x14ac:dyDescent="0.15">
      <c r="H143" s="488" t="s">
        <v>36</v>
      </c>
      <c r="I143" s="483"/>
      <c r="J143" s="483"/>
      <c r="M143" s="488" t="s">
        <v>37</v>
      </c>
      <c r="N143" s="488"/>
      <c r="O143" s="488"/>
    </row>
    <row r="144" spans="1:23" x14ac:dyDescent="0.15">
      <c r="H144" s="488" t="s">
        <v>38</v>
      </c>
      <c r="I144" s="488"/>
      <c r="J144" s="488"/>
    </row>
    <row r="145" spans="1:20" x14ac:dyDescent="0.15">
      <c r="H145" s="488"/>
      <c r="I145" s="483"/>
      <c r="J145" s="483"/>
    </row>
    <row r="146" spans="1:20" x14ac:dyDescent="0.15">
      <c r="H146" s="488"/>
      <c r="I146" s="483"/>
      <c r="J146" s="483"/>
    </row>
    <row r="147" spans="1:20" x14ac:dyDescent="0.15">
      <c r="D147" s="227" t="s">
        <v>83</v>
      </c>
      <c r="P147" s="227" t="s">
        <v>84</v>
      </c>
    </row>
    <row r="148" spans="1:20" x14ac:dyDescent="0.15">
      <c r="A148" s="230" t="s">
        <v>90</v>
      </c>
      <c r="P148" s="227" t="s">
        <v>90</v>
      </c>
      <c r="S148" s="230" t="s">
        <v>92</v>
      </c>
    </row>
    <row r="149" spans="1:20" x14ac:dyDescent="0.15">
      <c r="A149" s="242" t="s">
        <v>79</v>
      </c>
      <c r="B149" s="217" t="s">
        <v>89</v>
      </c>
      <c r="C149" s="217" t="s">
        <v>2</v>
      </c>
      <c r="D149" s="217" t="s">
        <v>3</v>
      </c>
      <c r="E149" s="217" t="s">
        <v>19</v>
      </c>
      <c r="F149" s="217" t="s">
        <v>6</v>
      </c>
      <c r="G149" s="217" t="s">
        <v>76</v>
      </c>
      <c r="H149" s="217" t="s">
        <v>10</v>
      </c>
      <c r="I149" s="217" t="s">
        <v>19</v>
      </c>
      <c r="J149" s="217" t="s">
        <v>77</v>
      </c>
      <c r="K149" s="217" t="s">
        <v>6</v>
      </c>
      <c r="L149" s="217" t="s">
        <v>14</v>
      </c>
      <c r="O149" s="217" t="s">
        <v>85</v>
      </c>
      <c r="P149" s="217" t="s">
        <v>86</v>
      </c>
      <c r="Q149" s="217" t="s">
        <v>87</v>
      </c>
      <c r="S149" s="222" t="s">
        <v>40</v>
      </c>
      <c r="T149" s="222" t="s">
        <v>41</v>
      </c>
    </row>
    <row r="150" spans="1:20" x14ac:dyDescent="0.15">
      <c r="A150" s="231" t="s">
        <v>44</v>
      </c>
      <c r="B150" s="243">
        <f>AVERAGE(B160,B170)</f>
        <v>599.5</v>
      </c>
      <c r="C150" s="243">
        <f>AVERAGE(C160,C170)</f>
        <v>377.5</v>
      </c>
      <c r="D150" s="220">
        <f>C150/B150</f>
        <v>0.62969140950792324</v>
      </c>
      <c r="E150" s="243">
        <f>AVERAGE(E160,E170)</f>
        <v>3911</v>
      </c>
      <c r="F150" s="243">
        <f t="shared" ref="F150:I150" si="113">AVERAGE(F160,F170)</f>
        <v>18.5</v>
      </c>
      <c r="G150" s="243">
        <f t="shared" si="113"/>
        <v>13</v>
      </c>
      <c r="H150" s="243">
        <f t="shared" si="113"/>
        <v>70</v>
      </c>
      <c r="I150" s="243">
        <f t="shared" si="113"/>
        <v>311.5</v>
      </c>
      <c r="J150" s="246">
        <f>I150/H150</f>
        <v>4.45</v>
      </c>
      <c r="K150" s="243">
        <f>AVERAGE(K160,K170)</f>
        <v>3.5</v>
      </c>
      <c r="L150" s="232">
        <f>((E150*0.05)+(F150*4)+(G150*-1)+(I150*0.1)+(K150*6))</f>
        <v>308.7</v>
      </c>
      <c r="O150" s="220">
        <f>(B150+H150)/(B152+F152+B154+F154+B156+F156+B150+H150)</f>
        <v>0.44089562067830096</v>
      </c>
      <c r="P150" s="221">
        <f>B150/(B150+F152+F154+F156)</f>
        <v>0.52358078602620084</v>
      </c>
      <c r="Q150" s="221">
        <f>H150/(H150+B152+B154+B156)</f>
        <v>0.18741633199464525</v>
      </c>
      <c r="S150" s="221">
        <f>(H150+B152+B154+B156)/(H150+B152+B154+B156+B150)</f>
        <v>0.38386433710174717</v>
      </c>
      <c r="T150" s="221">
        <f>B150/(B150+H150+B152+B154+B156)</f>
        <v>0.61613566289825283</v>
      </c>
    </row>
    <row r="151" spans="1:20" x14ac:dyDescent="0.15">
      <c r="A151" s="242" t="s">
        <v>80</v>
      </c>
      <c r="B151" s="217" t="s">
        <v>10</v>
      </c>
      <c r="C151" s="217" t="s">
        <v>19</v>
      </c>
      <c r="D151" s="217" t="s">
        <v>77</v>
      </c>
      <c r="E151" s="217" t="s">
        <v>6</v>
      </c>
      <c r="F151" s="217" t="s">
        <v>17</v>
      </c>
      <c r="G151" s="217" t="s">
        <v>18</v>
      </c>
      <c r="H151" s="217" t="s">
        <v>19</v>
      </c>
      <c r="I151" s="217" t="s">
        <v>78</v>
      </c>
      <c r="J151" s="217" t="s">
        <v>6</v>
      </c>
      <c r="K151" s="217" t="s">
        <v>14</v>
      </c>
      <c r="L151" s="243" t="s">
        <v>91</v>
      </c>
      <c r="O151" s="222" t="s">
        <v>85</v>
      </c>
      <c r="P151" s="222" t="s">
        <v>87</v>
      </c>
      <c r="Q151" s="222" t="s">
        <v>88</v>
      </c>
    </row>
    <row r="152" spans="1:20" x14ac:dyDescent="0.15">
      <c r="A152" s="231" t="s">
        <v>44</v>
      </c>
      <c r="B152" s="243">
        <f>AVERAGE(B162,B172)</f>
        <v>282.5</v>
      </c>
      <c r="C152" s="243">
        <f>AVERAGE(C162,C172)</f>
        <v>1471.5</v>
      </c>
      <c r="D152" s="246">
        <f>C152/B152</f>
        <v>5.2088495575221243</v>
      </c>
      <c r="E152" s="243">
        <f>AVERAGE(E162,E172)</f>
        <v>10.5</v>
      </c>
      <c r="F152" s="243">
        <f t="shared" ref="F152:H152" si="114">AVERAGE(F162,F172)</f>
        <v>88</v>
      </c>
      <c r="G152" s="243">
        <f t="shared" si="114"/>
        <v>61.5</v>
      </c>
      <c r="H152" s="243">
        <f t="shared" si="114"/>
        <v>661</v>
      </c>
      <c r="I152" s="246">
        <f>H152/G152</f>
        <v>10.747967479674797</v>
      </c>
      <c r="J152" s="243">
        <f>AVERAGE(J162,J172)</f>
        <v>1.5</v>
      </c>
      <c r="K152" s="232">
        <f>(C152*0.1)+(E152*6)+(H152*0.1)+(J152*6)</f>
        <v>285.25</v>
      </c>
      <c r="L152" s="232">
        <f>(C152*0.1)+(E152*6)+(G152*1)+(H152*0.1)+(J152*6)</f>
        <v>346.75</v>
      </c>
      <c r="O152" s="220">
        <f>(B152+F152)/(B152+F152+B154+F154+B156+F156+B150+H150)</f>
        <v>0.24399078037537042</v>
      </c>
      <c r="P152" s="221">
        <f>B152/(H150+B152+B154+B156)</f>
        <v>0.75635876840696115</v>
      </c>
      <c r="Q152" s="221">
        <f>F152/(F152+F154+F156)</f>
        <v>0.16131989000916591</v>
      </c>
    </row>
    <row r="153" spans="1:20" x14ac:dyDescent="0.15">
      <c r="A153" s="242" t="s">
        <v>81</v>
      </c>
      <c r="B153" s="217" t="s">
        <v>10</v>
      </c>
      <c r="C153" s="217" t="s">
        <v>19</v>
      </c>
      <c r="D153" s="217" t="s">
        <v>77</v>
      </c>
      <c r="E153" s="217" t="s">
        <v>6</v>
      </c>
      <c r="F153" s="217" t="s">
        <v>17</v>
      </c>
      <c r="G153" s="217" t="s">
        <v>18</v>
      </c>
      <c r="H153" s="217" t="s">
        <v>19</v>
      </c>
      <c r="I153" s="217" t="s">
        <v>78</v>
      </c>
      <c r="J153" s="217" t="s">
        <v>6</v>
      </c>
      <c r="K153" s="217" t="s">
        <v>14</v>
      </c>
      <c r="L153" s="243" t="s">
        <v>91</v>
      </c>
      <c r="O153" s="222" t="s">
        <v>85</v>
      </c>
      <c r="P153" s="222" t="s">
        <v>87</v>
      </c>
      <c r="Q153" s="222" t="s">
        <v>88</v>
      </c>
    </row>
    <row r="154" spans="1:20" x14ac:dyDescent="0.15">
      <c r="A154" s="231" t="s">
        <v>44</v>
      </c>
      <c r="B154" s="243">
        <f>AVERAGE(B164,B174)</f>
        <v>21</v>
      </c>
      <c r="C154" s="243">
        <f>AVERAGE(C164,C174)</f>
        <v>144</v>
      </c>
      <c r="D154" s="243">
        <f>C154/B154</f>
        <v>6.8571428571428568</v>
      </c>
      <c r="E154" s="243">
        <f>AVERAGE(E164,E174)</f>
        <v>0.5</v>
      </c>
      <c r="F154" s="243">
        <f t="shared" ref="F154:H154" si="115">AVERAGE(F164,F174)</f>
        <v>374.5</v>
      </c>
      <c r="G154" s="243">
        <f t="shared" si="115"/>
        <v>347</v>
      </c>
      <c r="H154" s="243">
        <f t="shared" si="115"/>
        <v>2592</v>
      </c>
      <c r="I154" s="246">
        <f>H154/G154</f>
        <v>7.4697406340057633</v>
      </c>
      <c r="J154" s="243">
        <f>AVERAGE(J164,J174)</f>
        <v>14</v>
      </c>
      <c r="K154" s="232">
        <f>(C154*0.1)+(E154*6)+(H154*0.1)+(J154*6)</f>
        <v>360.59999999999997</v>
      </c>
      <c r="L154" s="232">
        <f>(C154*0.1)+(E154*6)+(G154*1)+(H154*0.1)+(J154*6)</f>
        <v>707.59999999999991</v>
      </c>
      <c r="O154" s="220">
        <f>(B154+F154)/(B152+F152+B154+F154+B156+F156+B150+H150)</f>
        <v>0.26045439578531443</v>
      </c>
      <c r="P154" s="221">
        <f>B154/(B152+H150+B154+B156)</f>
        <v>5.6224899598393573E-2</v>
      </c>
      <c r="Q154" s="221">
        <f>F154/(F154+F152+F156)</f>
        <v>0.68652612282309811</v>
      </c>
    </row>
    <row r="155" spans="1:20" x14ac:dyDescent="0.15">
      <c r="A155" s="242" t="s">
        <v>82</v>
      </c>
      <c r="B155" s="217" t="s">
        <v>10</v>
      </c>
      <c r="C155" s="217" t="s">
        <v>19</v>
      </c>
      <c r="D155" s="217" t="s">
        <v>77</v>
      </c>
      <c r="E155" s="217" t="s">
        <v>6</v>
      </c>
      <c r="F155" s="217" t="s">
        <v>17</v>
      </c>
      <c r="G155" s="217" t="s">
        <v>18</v>
      </c>
      <c r="H155" s="217" t="s">
        <v>19</v>
      </c>
      <c r="I155" s="217" t="s">
        <v>78</v>
      </c>
      <c r="J155" s="217" t="s">
        <v>6</v>
      </c>
      <c r="K155" s="217" t="s">
        <v>14</v>
      </c>
      <c r="L155" s="243" t="s">
        <v>91</v>
      </c>
      <c r="O155" s="222" t="s">
        <v>85</v>
      </c>
      <c r="P155" s="222" t="s">
        <v>87</v>
      </c>
      <c r="Q155" s="222" t="s">
        <v>88</v>
      </c>
    </row>
    <row r="156" spans="1:20" x14ac:dyDescent="0.15">
      <c r="A156" s="231" t="s">
        <v>44</v>
      </c>
      <c r="B156" s="243">
        <f>AVERAGE(B166,B176)</f>
        <v>0</v>
      </c>
      <c r="C156" s="243">
        <f>AVERAGE(C166,C176)</f>
        <v>0</v>
      </c>
      <c r="D156" s="243" t="e">
        <f>C156/B156</f>
        <v>#DIV/0!</v>
      </c>
      <c r="E156" s="243">
        <f>AVERAGE(E166,E176)</f>
        <v>0</v>
      </c>
      <c r="F156" s="243">
        <f>AVERAGE(G166,G176)</f>
        <v>83</v>
      </c>
      <c r="G156" s="243">
        <f t="shared" ref="G156:H156" si="116">AVERAGE(H166,H176)</f>
        <v>866.5</v>
      </c>
      <c r="H156" s="243">
        <f t="shared" si="116"/>
        <v>10.409958871915393</v>
      </c>
      <c r="I156" s="246">
        <f>H156/G156</f>
        <v>1.2013801352470158E-2</v>
      </c>
      <c r="J156" s="243">
        <f>AVERAGE(J166,J176)</f>
        <v>3</v>
      </c>
      <c r="K156" s="232">
        <f>(C156*0.1)+(E156*6)+(H156*0.1)+(J156*6)</f>
        <v>19.040995887191539</v>
      </c>
      <c r="L156" s="232">
        <f>(C156*0.1)+(E156*6)+(G156*1)+(H156*0.1)+(J156*6)</f>
        <v>885.54099588719157</v>
      </c>
      <c r="O156" s="220">
        <f>(B156+F156)/(B152+F152+B154+F154+B156+F156+B150+H150)</f>
        <v>5.4659203161014157E-2</v>
      </c>
      <c r="P156" s="223">
        <f>B156/(B156+B154+B152+H150)</f>
        <v>0</v>
      </c>
      <c r="Q156" s="221">
        <f>F156/(F156+F154+F152)</f>
        <v>0.15215398716773601</v>
      </c>
    </row>
    <row r="157" spans="1:20" x14ac:dyDescent="0.15">
      <c r="B157" s="248"/>
      <c r="C157" s="248"/>
      <c r="D157" s="248"/>
      <c r="E157" s="248"/>
      <c r="F157" s="248"/>
      <c r="G157" s="248"/>
      <c r="H157" s="248"/>
      <c r="I157" s="248"/>
      <c r="J157" s="248"/>
      <c r="K157" s="248"/>
      <c r="L157" s="249"/>
      <c r="P157" s="227"/>
    </row>
    <row r="158" spans="1:20" x14ac:dyDescent="0.15">
      <c r="A158" s="230">
        <v>2022</v>
      </c>
      <c r="P158" s="227">
        <v>2022</v>
      </c>
      <c r="S158" s="230" t="s">
        <v>92</v>
      </c>
    </row>
    <row r="159" spans="1:20" x14ac:dyDescent="0.15">
      <c r="A159" s="242" t="s">
        <v>79</v>
      </c>
      <c r="B159" s="217" t="s">
        <v>89</v>
      </c>
      <c r="C159" s="217" t="s">
        <v>2</v>
      </c>
      <c r="D159" s="217" t="s">
        <v>3</v>
      </c>
      <c r="E159" s="217" t="s">
        <v>19</v>
      </c>
      <c r="F159" s="217" t="s">
        <v>6</v>
      </c>
      <c r="G159" s="217" t="s">
        <v>76</v>
      </c>
      <c r="H159" s="217" t="s">
        <v>10</v>
      </c>
      <c r="I159" s="217" t="s">
        <v>19</v>
      </c>
      <c r="J159" s="217" t="s">
        <v>77</v>
      </c>
      <c r="K159" s="217" t="s">
        <v>6</v>
      </c>
      <c r="L159" s="217" t="s">
        <v>14</v>
      </c>
      <c r="O159" s="217" t="s">
        <v>85</v>
      </c>
      <c r="P159" s="217" t="s">
        <v>86</v>
      </c>
      <c r="Q159" s="217" t="s">
        <v>87</v>
      </c>
      <c r="S159" s="222" t="s">
        <v>40</v>
      </c>
      <c r="T159" s="222" t="s">
        <v>41</v>
      </c>
    </row>
    <row r="160" spans="1:20" x14ac:dyDescent="0.15">
      <c r="A160" s="231" t="s">
        <v>44</v>
      </c>
      <c r="B160" s="243">
        <v>595</v>
      </c>
      <c r="C160" s="243">
        <v>394</v>
      </c>
      <c r="D160" s="220">
        <f>C160/B160</f>
        <v>0.66218487394957981</v>
      </c>
      <c r="E160" s="243">
        <v>4148</v>
      </c>
      <c r="F160" s="243">
        <v>25</v>
      </c>
      <c r="G160" s="243">
        <v>9</v>
      </c>
      <c r="H160" s="243">
        <v>66</v>
      </c>
      <c r="I160" s="243">
        <v>287</v>
      </c>
      <c r="J160" s="246">
        <f>I160/H160</f>
        <v>4.3484848484848486</v>
      </c>
      <c r="K160" s="243">
        <v>5</v>
      </c>
      <c r="L160" s="232">
        <f>((E160*0.05)+(F160*4)+(G160*-1)+(I160*0.1)+(K160*6))</f>
        <v>357.09999999999997</v>
      </c>
      <c r="O160" s="220">
        <f>(B160+H160)/(B162+F162+B164+F164+B166+F166+B160+H160)</f>
        <v>0.41158156911581567</v>
      </c>
      <c r="P160" s="221">
        <f>B160/(B160+F162+F164+F166)</f>
        <v>0.51293103448275867</v>
      </c>
      <c r="Q160" s="221">
        <f>H160/(H160+B162+B164+B166)</f>
        <v>0.14798206278026907</v>
      </c>
      <c r="S160" s="221">
        <f>(H160+B162+B164+B166)/(H160+B162+B164+B166+B160)</f>
        <v>0.42843419788664744</v>
      </c>
      <c r="T160" s="221">
        <f>B160/(B160+H160+B162+B164+B166)</f>
        <v>0.57156580211335251</v>
      </c>
    </row>
    <row r="161" spans="1:20" x14ac:dyDescent="0.15">
      <c r="A161" s="242" t="s">
        <v>80</v>
      </c>
      <c r="B161" s="217" t="s">
        <v>10</v>
      </c>
      <c r="C161" s="217" t="s">
        <v>19</v>
      </c>
      <c r="D161" s="217" t="s">
        <v>77</v>
      </c>
      <c r="E161" s="217" t="s">
        <v>6</v>
      </c>
      <c r="F161" s="217" t="s">
        <v>17</v>
      </c>
      <c r="G161" s="217" t="s">
        <v>18</v>
      </c>
      <c r="H161" s="217" t="s">
        <v>19</v>
      </c>
      <c r="I161" s="217" t="s">
        <v>78</v>
      </c>
      <c r="J161" s="217" t="s">
        <v>6</v>
      </c>
      <c r="K161" s="217" t="s">
        <v>14</v>
      </c>
      <c r="L161" s="217" t="s">
        <v>91</v>
      </c>
      <c r="O161" s="222" t="s">
        <v>85</v>
      </c>
      <c r="P161" s="222" t="s">
        <v>87</v>
      </c>
      <c r="Q161" s="222" t="s">
        <v>88</v>
      </c>
    </row>
    <row r="162" spans="1:20" x14ac:dyDescent="0.15">
      <c r="A162" s="231" t="s">
        <v>44</v>
      </c>
      <c r="B162" s="243">
        <v>359</v>
      </c>
      <c r="C162" s="243">
        <v>1701</v>
      </c>
      <c r="D162" s="246">
        <f>C162/B162</f>
        <v>4.7381615598885798</v>
      </c>
      <c r="E162" s="243">
        <v>11</v>
      </c>
      <c r="F162" s="243">
        <v>82</v>
      </c>
      <c r="G162" s="243">
        <v>64</v>
      </c>
      <c r="H162" s="243">
        <v>488</v>
      </c>
      <c r="I162" s="246">
        <f>H162/G162</f>
        <v>7.625</v>
      </c>
      <c r="J162" s="243">
        <v>2</v>
      </c>
      <c r="K162" s="232">
        <f>(C162*0.1)+(E162*6)+(H162*0.1)+(J162*6)</f>
        <v>296.90000000000003</v>
      </c>
      <c r="L162" s="232">
        <f>(C162*0.1)+(E162*6)+(G162*1)+(H162*0.1)+(J162*6)</f>
        <v>360.90000000000003</v>
      </c>
      <c r="O162" s="220">
        <f>(B162+F162)/(B162+F162+B164+F164+B166+F166+B160+H160)</f>
        <v>0.27459526774595266</v>
      </c>
      <c r="P162" s="221">
        <f>B162/(H160+B162+B164+B166)</f>
        <v>0.80493273542600896</v>
      </c>
      <c r="Q162" s="221">
        <f>F162/(F162+F164+F166)</f>
        <v>0.14513274336283186</v>
      </c>
    </row>
    <row r="163" spans="1:20" x14ac:dyDescent="0.15">
      <c r="A163" s="242" t="s">
        <v>81</v>
      </c>
      <c r="B163" s="217" t="s">
        <v>10</v>
      </c>
      <c r="C163" s="217" t="s">
        <v>19</v>
      </c>
      <c r="D163" s="217" t="s">
        <v>77</v>
      </c>
      <c r="E163" s="217" t="s">
        <v>6</v>
      </c>
      <c r="F163" s="217" t="s">
        <v>17</v>
      </c>
      <c r="G163" s="217" t="s">
        <v>18</v>
      </c>
      <c r="H163" s="217" t="s">
        <v>19</v>
      </c>
      <c r="I163" s="217" t="s">
        <v>78</v>
      </c>
      <c r="J163" s="217" t="s">
        <v>6</v>
      </c>
      <c r="K163" s="217" t="s">
        <v>14</v>
      </c>
      <c r="L163" s="217" t="s">
        <v>91</v>
      </c>
      <c r="O163" s="222" t="s">
        <v>85</v>
      </c>
      <c r="P163" s="222" t="s">
        <v>87</v>
      </c>
      <c r="Q163" s="222" t="s">
        <v>88</v>
      </c>
    </row>
    <row r="164" spans="1:20" x14ac:dyDescent="0.15">
      <c r="A164" s="231" t="s">
        <v>44</v>
      </c>
      <c r="B164" s="243">
        <v>21</v>
      </c>
      <c r="C164" s="243">
        <v>115</v>
      </c>
      <c r="D164" s="243">
        <f>C164/B164</f>
        <v>5.4761904761904763</v>
      </c>
      <c r="E164" s="243">
        <v>0</v>
      </c>
      <c r="F164" s="243">
        <v>369</v>
      </c>
      <c r="G164" s="243">
        <v>238</v>
      </c>
      <c r="H164" s="243">
        <v>2677</v>
      </c>
      <c r="I164" s="246">
        <f>H164/G164</f>
        <v>11.247899159663865</v>
      </c>
      <c r="J164" s="243">
        <v>19</v>
      </c>
      <c r="K164" s="232">
        <f>(C164*0.1)+(E164*6)+(H164*0.1)+(J164*6)</f>
        <v>393.2</v>
      </c>
      <c r="L164" s="232">
        <f>(C164*0.1)+(E164*6)+(G164*1)+(H164*0.1)+(J164*6)</f>
        <v>631.20000000000005</v>
      </c>
      <c r="O164" s="220">
        <f>(B164+F164)/(B162+F162+B164+F164+B166+F166+B160+H160)</f>
        <v>0.24283935242839352</v>
      </c>
      <c r="P164" s="221">
        <f>B164/(B162+H160+B164+B166)</f>
        <v>4.708520179372197E-2</v>
      </c>
      <c r="Q164" s="221">
        <f>F164/(F164+F162+F166)</f>
        <v>0.65309734513274331</v>
      </c>
    </row>
    <row r="165" spans="1:20" x14ac:dyDescent="0.15">
      <c r="A165" s="242" t="s">
        <v>82</v>
      </c>
      <c r="B165" s="217" t="s">
        <v>10</v>
      </c>
      <c r="C165" s="217" t="s">
        <v>19</v>
      </c>
      <c r="D165" s="217" t="s">
        <v>77</v>
      </c>
      <c r="E165" s="217" t="s">
        <v>6</v>
      </c>
      <c r="F165" s="217" t="s">
        <v>17</v>
      </c>
      <c r="G165" s="217" t="s">
        <v>18</v>
      </c>
      <c r="H165" s="217" t="s">
        <v>19</v>
      </c>
      <c r="I165" s="217" t="s">
        <v>78</v>
      </c>
      <c r="J165" s="217" t="s">
        <v>6</v>
      </c>
      <c r="K165" s="217" t="s">
        <v>14</v>
      </c>
      <c r="L165" s="217" t="s">
        <v>91</v>
      </c>
      <c r="O165" s="222" t="s">
        <v>85</v>
      </c>
      <c r="P165" s="222" t="s">
        <v>87</v>
      </c>
      <c r="Q165" s="222" t="s">
        <v>88</v>
      </c>
    </row>
    <row r="166" spans="1:20" x14ac:dyDescent="0.15">
      <c r="A166" s="231" t="s">
        <v>44</v>
      </c>
      <c r="B166" s="243">
        <v>0</v>
      </c>
      <c r="C166" s="243">
        <v>0</v>
      </c>
      <c r="D166" s="243" t="e">
        <f>C166/B166</f>
        <v>#DIV/0!</v>
      </c>
      <c r="E166" s="243">
        <v>0</v>
      </c>
      <c r="F166" s="243">
        <v>114</v>
      </c>
      <c r="G166" s="243">
        <v>92</v>
      </c>
      <c r="H166" s="243">
        <v>983</v>
      </c>
      <c r="I166" s="246">
        <f>H166/G166</f>
        <v>10.684782608695652</v>
      </c>
      <c r="J166" s="243">
        <v>4</v>
      </c>
      <c r="K166" s="232">
        <f>(C166*0.1)+(E166*6)+(H166*0.1)+(J166*6)</f>
        <v>122.30000000000001</v>
      </c>
      <c r="L166" s="232">
        <f>(C166*0.1)+(E166*6)+(G166*1)+(H166*0.1)+(J166*6)</f>
        <v>214.3</v>
      </c>
      <c r="O166" s="220">
        <f>(B166+F166)/(B162+F162+B164+F164+B166+F166+B160+H160)</f>
        <v>7.0983810709838113E-2</v>
      </c>
      <c r="P166" s="223">
        <f>B166/(B166+B164+B162+H160)</f>
        <v>0</v>
      </c>
      <c r="Q166" s="221">
        <f>F166/(F166+F164+F162)</f>
        <v>0.20176991150442478</v>
      </c>
    </row>
    <row r="168" spans="1:20" x14ac:dyDescent="0.15">
      <c r="A168" s="230">
        <v>2021</v>
      </c>
      <c r="P168" s="227">
        <v>2021</v>
      </c>
      <c r="S168" s="230" t="s">
        <v>92</v>
      </c>
    </row>
    <row r="169" spans="1:20" x14ac:dyDescent="0.15">
      <c r="A169" s="242" t="s">
        <v>79</v>
      </c>
      <c r="B169" s="217" t="s">
        <v>89</v>
      </c>
      <c r="C169" s="217" t="s">
        <v>2</v>
      </c>
      <c r="D169" s="217" t="s">
        <v>3</v>
      </c>
      <c r="E169" s="217" t="s">
        <v>19</v>
      </c>
      <c r="F169" s="217" t="s">
        <v>6</v>
      </c>
      <c r="G169" s="217" t="s">
        <v>76</v>
      </c>
      <c r="H169" s="217" t="s">
        <v>10</v>
      </c>
      <c r="I169" s="217" t="s">
        <v>19</v>
      </c>
      <c r="J169" s="217" t="s">
        <v>77</v>
      </c>
      <c r="K169" s="217" t="s">
        <v>6</v>
      </c>
      <c r="L169" s="217" t="s">
        <v>14</v>
      </c>
      <c r="O169" s="217" t="s">
        <v>85</v>
      </c>
      <c r="P169" s="217" t="s">
        <v>86</v>
      </c>
      <c r="Q169" s="217" t="s">
        <v>87</v>
      </c>
      <c r="S169" s="222" t="s">
        <v>40</v>
      </c>
      <c r="T169" s="222" t="s">
        <v>41</v>
      </c>
    </row>
    <row r="170" spans="1:20" x14ac:dyDescent="0.15">
      <c r="A170" s="231" t="s">
        <v>44</v>
      </c>
      <c r="B170" s="243">
        <v>604</v>
      </c>
      <c r="C170" s="243">
        <v>361</v>
      </c>
      <c r="D170" s="220">
        <f>C170/B170</f>
        <v>0.59768211920529801</v>
      </c>
      <c r="E170" s="243">
        <v>3674</v>
      </c>
      <c r="F170" s="243">
        <v>12</v>
      </c>
      <c r="G170" s="243">
        <v>17</v>
      </c>
      <c r="H170" s="243">
        <v>74</v>
      </c>
      <c r="I170" s="243">
        <v>336</v>
      </c>
      <c r="J170" s="243">
        <f>I170/H170</f>
        <v>4.5405405405405403</v>
      </c>
      <c r="K170" s="243">
        <v>2</v>
      </c>
      <c r="L170" s="232">
        <f>((E170*0.05)+(F170*4)+(G170*-1)+(I170*0.1)+(K170*6))</f>
        <v>260.3</v>
      </c>
      <c r="O170" s="220">
        <f>(B170+H170)/(B172+F172+B174+F174+B176+F176+B170+H170)</f>
        <v>0.45595158036314726</v>
      </c>
      <c r="P170" s="221">
        <f>B170/(B170+F172+F174+F176)</f>
        <v>0.50927487352445189</v>
      </c>
      <c r="Q170" s="221">
        <f>H170/(H170+B172+B174+B176)</f>
        <v>0.24584717607973422</v>
      </c>
      <c r="S170" s="221">
        <f>(H170+B172+B174+B176)/(H170+B172+B174+B176+B170)</f>
        <v>0.33259668508287293</v>
      </c>
      <c r="T170" s="221">
        <f>B170/(B170+H170+B172+B174+B176)</f>
        <v>0.66740331491712712</v>
      </c>
    </row>
    <row r="171" spans="1:20" x14ac:dyDescent="0.15">
      <c r="A171" s="242" t="s">
        <v>80</v>
      </c>
      <c r="B171" s="217" t="s">
        <v>10</v>
      </c>
      <c r="C171" s="217" t="s">
        <v>19</v>
      </c>
      <c r="D171" s="217" t="s">
        <v>77</v>
      </c>
      <c r="E171" s="217" t="s">
        <v>6</v>
      </c>
      <c r="F171" s="217" t="s">
        <v>17</v>
      </c>
      <c r="G171" s="217" t="s">
        <v>18</v>
      </c>
      <c r="H171" s="217" t="s">
        <v>19</v>
      </c>
      <c r="I171" s="217" t="s">
        <v>78</v>
      </c>
      <c r="J171" s="217" t="s">
        <v>6</v>
      </c>
      <c r="K171" s="217" t="s">
        <v>14</v>
      </c>
      <c r="L171" s="217" t="s">
        <v>91</v>
      </c>
      <c r="O171" s="222" t="s">
        <v>85</v>
      </c>
      <c r="P171" s="222" t="s">
        <v>87</v>
      </c>
      <c r="Q171" s="222" t="s">
        <v>88</v>
      </c>
    </row>
    <row r="172" spans="1:20" x14ac:dyDescent="0.15">
      <c r="A172" s="231" t="s">
        <v>44</v>
      </c>
      <c r="B172" s="243">
        <v>206</v>
      </c>
      <c r="C172" s="243">
        <v>1242</v>
      </c>
      <c r="D172" s="246">
        <f>C172/B172</f>
        <v>6.0291262135922334</v>
      </c>
      <c r="E172" s="243">
        <v>10</v>
      </c>
      <c r="F172" s="243">
        <v>94</v>
      </c>
      <c r="G172" s="243">
        <v>59</v>
      </c>
      <c r="H172" s="243">
        <v>834</v>
      </c>
      <c r="I172" s="246">
        <f>H172/G172</f>
        <v>14.135593220338983</v>
      </c>
      <c r="J172" s="243">
        <v>1</v>
      </c>
      <c r="K172" s="232">
        <f>(C172*0.1)+(E172*6)+(H172*0.1)+(J172*6)</f>
        <v>273.60000000000002</v>
      </c>
      <c r="L172" s="232">
        <f>(C172*0.1)+(E172*6)+(G172*1)+(H172*0.1)+(J172*6)</f>
        <v>332.6</v>
      </c>
      <c r="O172" s="220">
        <f>(B172+F172)/(B172+F172+B174+F174+B176+F176+B170+H170)</f>
        <v>0.20174848688634836</v>
      </c>
      <c r="P172" s="221">
        <f>B172/(H170+B172+B174+B176)</f>
        <v>0.68438538205980071</v>
      </c>
      <c r="Q172" s="221">
        <f>F172/(F172+F174+F176)</f>
        <v>0.16151202749140894</v>
      </c>
    </row>
    <row r="173" spans="1:20" x14ac:dyDescent="0.15">
      <c r="A173" s="242" t="s">
        <v>81</v>
      </c>
      <c r="B173" s="217" t="s">
        <v>10</v>
      </c>
      <c r="C173" s="217" t="s">
        <v>19</v>
      </c>
      <c r="D173" s="217" t="s">
        <v>77</v>
      </c>
      <c r="E173" s="217" t="s">
        <v>6</v>
      </c>
      <c r="F173" s="217" t="s">
        <v>17</v>
      </c>
      <c r="G173" s="217" t="s">
        <v>18</v>
      </c>
      <c r="H173" s="217" t="s">
        <v>19</v>
      </c>
      <c r="I173" s="217" t="s">
        <v>78</v>
      </c>
      <c r="J173" s="217" t="s">
        <v>6</v>
      </c>
      <c r="K173" s="217" t="s">
        <v>14</v>
      </c>
      <c r="L173" s="217" t="s">
        <v>91</v>
      </c>
      <c r="O173" s="222" t="s">
        <v>85</v>
      </c>
      <c r="P173" s="222" t="s">
        <v>87</v>
      </c>
      <c r="Q173" s="222" t="s">
        <v>88</v>
      </c>
    </row>
    <row r="174" spans="1:20" x14ac:dyDescent="0.15">
      <c r="A174" s="231" t="s">
        <v>44</v>
      </c>
      <c r="B174" s="243">
        <v>21</v>
      </c>
      <c r="C174" s="243">
        <v>173</v>
      </c>
      <c r="D174" s="246">
        <f>C174/B174</f>
        <v>8.2380952380952372</v>
      </c>
      <c r="E174" s="243">
        <v>1</v>
      </c>
      <c r="F174" s="243">
        <v>380</v>
      </c>
      <c r="G174" s="243">
        <v>456</v>
      </c>
      <c r="H174" s="243">
        <v>2507</v>
      </c>
      <c r="I174" s="246">
        <f>H174/G174</f>
        <v>5.4978070175438596</v>
      </c>
      <c r="J174" s="243">
        <v>9</v>
      </c>
      <c r="K174" s="232">
        <f>(C174*0.1)+(E174*6)+(H174*0.1)+(J174*6)</f>
        <v>328</v>
      </c>
      <c r="L174" s="232">
        <f>(C174*0.1)+(E174*6)+(G174*1)+(H174*0.1)+(J174*6)</f>
        <v>784</v>
      </c>
      <c r="O174" s="220">
        <f>(B174+F174)/(B172+F172+B174+F174+B176+F176+B170+H170)</f>
        <v>0.26967047747141898</v>
      </c>
      <c r="P174" s="221">
        <f>B174/(B172+H170+B174+B176)</f>
        <v>6.9767441860465115E-2</v>
      </c>
      <c r="Q174" s="221">
        <f>F174/(F174+F172+F176)</f>
        <v>0.65292096219931273</v>
      </c>
    </row>
    <row r="175" spans="1:20" x14ac:dyDescent="0.15">
      <c r="A175" s="242" t="s">
        <v>82</v>
      </c>
      <c r="B175" s="217" t="s">
        <v>10</v>
      </c>
      <c r="C175" s="217" t="s">
        <v>19</v>
      </c>
      <c r="D175" s="217" t="s">
        <v>77</v>
      </c>
      <c r="E175" s="217" t="s">
        <v>6</v>
      </c>
      <c r="F175" s="217" t="s">
        <v>17</v>
      </c>
      <c r="G175" s="217" t="s">
        <v>18</v>
      </c>
      <c r="H175" s="217" t="s">
        <v>19</v>
      </c>
      <c r="I175" s="217" t="s">
        <v>78</v>
      </c>
      <c r="J175" s="217" t="s">
        <v>6</v>
      </c>
      <c r="K175" s="217" t="s">
        <v>14</v>
      </c>
      <c r="L175" s="217" t="s">
        <v>91</v>
      </c>
      <c r="O175" s="222" t="s">
        <v>85</v>
      </c>
      <c r="P175" s="222" t="s">
        <v>87</v>
      </c>
      <c r="Q175" s="222" t="s">
        <v>88</v>
      </c>
    </row>
    <row r="176" spans="1:20" x14ac:dyDescent="0.15">
      <c r="A176" s="231" t="s">
        <v>44</v>
      </c>
      <c r="B176" s="243">
        <v>0</v>
      </c>
      <c r="C176" s="243">
        <v>0</v>
      </c>
      <c r="D176" s="243" t="e">
        <f>C176/B176</f>
        <v>#DIV/0!</v>
      </c>
      <c r="E176" s="243">
        <v>0</v>
      </c>
      <c r="F176" s="243">
        <v>108</v>
      </c>
      <c r="G176" s="243">
        <v>74</v>
      </c>
      <c r="H176" s="243">
        <v>750</v>
      </c>
      <c r="I176" s="246">
        <f>H176/G176</f>
        <v>10.135135135135135</v>
      </c>
      <c r="J176" s="243">
        <v>2</v>
      </c>
      <c r="K176" s="232">
        <f>(C176*0.1)+(E176*6)+(H176*0.1)+(J176*6)</f>
        <v>87</v>
      </c>
      <c r="L176" s="232">
        <f>(C176*0.1)+(E176*6)+(G176*1)+(H176*0.1)+(J176*6)</f>
        <v>161</v>
      </c>
      <c r="O176" s="220">
        <f>(B176+F176)/(B172+F172+B174+F174+B176+F176+B170+H170)</f>
        <v>7.2629455279085403E-2</v>
      </c>
      <c r="P176" s="223">
        <f>B176/(B176+B174+B172+H170)</f>
        <v>0</v>
      </c>
      <c r="Q176" s="221">
        <f>F176/(F176+F174+F172)</f>
        <v>0.18556701030927836</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A42C6E1D-AEEC-447B-9A68-E81EA66B263C}"/>
    <hyperlink ref="H6:J6" location="ARI!A110" display="RSP Projections: Year 2" xr:uid="{F6AF61F5-4FFC-40C1-9F54-BF12D4AAE4C6}"/>
    <hyperlink ref="M5:O5" location="ARI!AX11" display="Adjustable Projections: Year 1" xr:uid="{DD1E62C4-8D1B-48E1-88D5-EA2801ED4AE9}"/>
    <hyperlink ref="AJ5" location="ARI!C9" display="RSP Projections: Year 1" xr:uid="{696384EA-7813-4234-8C33-18F4A2800F27}"/>
    <hyperlink ref="AJ6" location="ARI!A90" display="RSP Projections: Year 2" xr:uid="{721F6EC9-C892-407A-9323-B5BC01D1673A}"/>
    <hyperlink ref="AJ6:AL6" location="ARI!A110" display="RSP Projections: Year 2" xr:uid="{7D03CB4E-2530-46C3-BA61-CABAF939434C}"/>
    <hyperlink ref="AO5:AQ5" location="ARI!AX11" display="Adjustable Projections: Year 1" xr:uid="{8083F70C-22F2-4677-90BA-7DF37FD0D1BF}"/>
    <hyperlink ref="H5" location="ARI!C9" display="RSP Projections: Year 1" xr:uid="{99CCA23B-5A7E-4C30-A99A-399A01EC3144}"/>
    <hyperlink ref="H76" location="ARI!A90" display="RSP Projections: Year 2" xr:uid="{07D9B31C-0EAD-48D2-952C-B4AED4AEE698}"/>
    <hyperlink ref="H76:J76" location="ARI!A110" display="RSP Projections: Year 2" xr:uid="{0677E620-B6F7-4A67-B31A-77C55434D39B}"/>
    <hyperlink ref="M75:O75" location="ARI!AX11" display="Adjustable Projections: Year 1" xr:uid="{546052FC-D727-4D0E-B091-E36C45C96D3A}"/>
    <hyperlink ref="H75" location="ARI!C9" display="RSP Projections: Year 1" xr:uid="{71D6D72A-FBFA-4788-9176-3F0718E9263F}"/>
    <hyperlink ref="M143:O143" location="ARI!AX11" display="Adjustable Projections: Year 1" xr:uid="{FBFBFCA8-D253-4F23-ACF0-75633781653F}"/>
    <hyperlink ref="H144:J144" location="ARI!A110" display="RSP Projections: Year 2" xr:uid="{A647A698-E440-4F00-AAB4-340A3281B97A}"/>
    <hyperlink ref="H144" location="ARI!A90" display="RSP Projections: Year 2" xr:uid="{75E905AE-FFDB-4B9E-AD47-7561D397B714}"/>
    <hyperlink ref="H143" location="ARI!C9" display="RSP Projections: Year 1" xr:uid="{AD3B0F5A-417A-431E-8513-9ACB1471EEFF}"/>
    <hyperlink ref="M6" location="ARI!A170" display="Past Run/Pass Performances" xr:uid="{C2F13CC0-F2D3-49A9-BDBE-4E919F8CEE6B}"/>
    <hyperlink ref="M76" location="ARI!A170" display="Past Run/Pass Performances" xr:uid="{2A1D43E5-5E08-4C6A-BB7A-CE17CCCFE187}"/>
  </hyperlinks>
  <pageMargins left="0" right="0" top="0" bottom="0" header="0" footer="0"/>
  <pageSetup scale="54" orientation="landscape"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7A2D2-5606-4E21-87C3-7B252F8B374E}">
  <dimension ref="A1:AZ176"/>
  <sheetViews>
    <sheetView zoomScale="200" zoomScaleNormal="200" workbookViewId="0">
      <selection sqref="A1:X193"/>
    </sheetView>
  </sheetViews>
  <sheetFormatPr defaultColWidth="6.44140625" defaultRowHeight="6.6" x14ac:dyDescent="0.15"/>
  <cols>
    <col min="1" max="1" width="12.33203125" style="259" customWidth="1"/>
    <col min="2" max="17" width="3.5546875" style="259" customWidth="1"/>
    <col min="18" max="18" width="11.88671875" style="259" customWidth="1"/>
    <col min="19" max="16384" width="6.44140625" style="259"/>
  </cols>
  <sheetData>
    <row r="1" spans="1:52" x14ac:dyDescent="0.15">
      <c r="A1" s="496" t="s">
        <v>110</v>
      </c>
      <c r="B1" s="496"/>
      <c r="C1" s="496"/>
      <c r="D1" s="496"/>
      <c r="E1" s="496"/>
      <c r="F1" s="496"/>
      <c r="G1" s="496"/>
      <c r="H1" s="496"/>
      <c r="I1" s="496"/>
      <c r="J1" s="496"/>
      <c r="K1" s="496"/>
      <c r="L1" s="496"/>
      <c r="M1" s="496"/>
      <c r="N1" s="496"/>
      <c r="O1" s="496"/>
      <c r="P1" s="496"/>
      <c r="Q1" s="496"/>
      <c r="R1" s="496"/>
      <c r="S1" s="496"/>
      <c r="T1" s="496"/>
      <c r="U1" s="496"/>
      <c r="V1" s="496"/>
      <c r="W1" s="496"/>
    </row>
    <row r="2" spans="1:52" x14ac:dyDescent="0.15">
      <c r="C2" s="260"/>
      <c r="D2" s="260"/>
      <c r="E2" s="260"/>
      <c r="F2" s="260"/>
      <c r="G2" s="260"/>
      <c r="H2" s="260"/>
      <c r="I2" s="260"/>
      <c r="J2" s="260"/>
      <c r="K2" s="260"/>
      <c r="L2" s="260"/>
      <c r="M2" s="260"/>
      <c r="N2" s="260"/>
    </row>
    <row r="3" spans="1:52" x14ac:dyDescent="0.15">
      <c r="A3" s="496" t="s">
        <v>55</v>
      </c>
      <c r="B3" s="496"/>
      <c r="C3" s="496"/>
      <c r="D3" s="496"/>
      <c r="E3" s="496"/>
      <c r="F3" s="496"/>
      <c r="G3" s="496"/>
      <c r="H3" s="496"/>
      <c r="I3" s="496"/>
      <c r="J3" s="496"/>
      <c r="K3" s="496"/>
      <c r="L3" s="496"/>
      <c r="M3" s="496"/>
      <c r="N3" s="496"/>
      <c r="O3" s="496"/>
      <c r="P3" s="496"/>
      <c r="Q3" s="496"/>
      <c r="R3" s="496"/>
      <c r="S3" s="496"/>
      <c r="T3" s="496"/>
      <c r="U3" s="496"/>
      <c r="V3" s="496"/>
      <c r="W3" s="496"/>
      <c r="AC3" s="496" t="s">
        <v>55</v>
      </c>
      <c r="AD3" s="496"/>
      <c r="AE3" s="496"/>
      <c r="AF3" s="496"/>
      <c r="AG3" s="496"/>
      <c r="AH3" s="496"/>
      <c r="AI3" s="496"/>
      <c r="AJ3" s="496"/>
      <c r="AK3" s="496"/>
      <c r="AL3" s="496"/>
      <c r="AM3" s="496"/>
      <c r="AN3" s="496"/>
      <c r="AO3" s="496"/>
      <c r="AP3" s="496"/>
      <c r="AQ3" s="496"/>
      <c r="AR3" s="496"/>
      <c r="AS3" s="496"/>
      <c r="AT3" s="496"/>
      <c r="AU3" s="496"/>
      <c r="AV3" s="496"/>
      <c r="AW3" s="496"/>
      <c r="AX3" s="496"/>
      <c r="AY3" s="496"/>
    </row>
    <row r="4" spans="1:52" x14ac:dyDescent="0.15">
      <c r="A4" s="260"/>
      <c r="B4" s="260"/>
      <c r="C4" s="260"/>
      <c r="D4" s="260"/>
      <c r="E4" s="260"/>
      <c r="F4" s="260"/>
      <c r="G4" s="260"/>
      <c r="H4" s="260"/>
      <c r="I4" s="260"/>
      <c r="J4" s="260"/>
      <c r="K4" s="260"/>
      <c r="L4" s="260"/>
      <c r="M4" s="260"/>
      <c r="N4" s="260"/>
      <c r="O4" s="260"/>
      <c r="P4" s="260"/>
      <c r="Q4" s="260"/>
      <c r="R4" s="260"/>
      <c r="S4" s="260"/>
      <c r="T4" s="260"/>
      <c r="U4" s="260"/>
      <c r="V4" s="260"/>
      <c r="W4" s="260"/>
      <c r="X4" s="260"/>
      <c r="Y4" s="260"/>
      <c r="Z4" s="260"/>
      <c r="AA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row>
    <row r="5" spans="1:52" x14ac:dyDescent="0.15">
      <c r="H5" s="497" t="s">
        <v>36</v>
      </c>
      <c r="I5" s="498"/>
      <c r="J5" s="498"/>
      <c r="M5" s="497" t="s">
        <v>37</v>
      </c>
      <c r="N5" s="497"/>
      <c r="O5" s="497"/>
      <c r="S5" s="261" t="s">
        <v>94</v>
      </c>
      <c r="AJ5" s="497" t="s">
        <v>36</v>
      </c>
      <c r="AK5" s="498"/>
      <c r="AL5" s="498"/>
      <c r="AO5" s="497" t="s">
        <v>37</v>
      </c>
      <c r="AP5" s="497"/>
      <c r="AQ5" s="497"/>
    </row>
    <row r="6" spans="1:52" x14ac:dyDescent="0.15">
      <c r="H6" s="497" t="s">
        <v>38</v>
      </c>
      <c r="I6" s="497"/>
      <c r="J6" s="497"/>
      <c r="M6" s="262" t="s">
        <v>75</v>
      </c>
      <c r="S6" s="263" t="s">
        <v>40</v>
      </c>
      <c r="T6" s="263" t="s">
        <v>41</v>
      </c>
      <c r="AJ6" s="497" t="s">
        <v>38</v>
      </c>
      <c r="AK6" s="497"/>
      <c r="AL6" s="497"/>
    </row>
    <row r="7" spans="1:52" x14ac:dyDescent="0.15">
      <c r="H7" s="497"/>
      <c r="I7" s="498"/>
      <c r="J7" s="498"/>
      <c r="S7" s="264">
        <f>(M17+C27+K38+K47)/(M17+C27+K38+C17)</f>
        <v>0.40601503759398494</v>
      </c>
      <c r="T7" s="264">
        <f>C17/(C17+M17+C27+K38+K47)</f>
        <v>0.59398496240601506</v>
      </c>
      <c r="AJ7" s="497"/>
      <c r="AK7" s="498"/>
      <c r="AL7" s="498"/>
    </row>
    <row r="8" spans="1:52" x14ac:dyDescent="0.15">
      <c r="S8" s="259" t="s">
        <v>651</v>
      </c>
    </row>
    <row r="10" spans="1:52" x14ac:dyDescent="0.15">
      <c r="A10" s="496" t="s">
        <v>36</v>
      </c>
      <c r="B10" s="496"/>
      <c r="C10" s="496"/>
      <c r="D10" s="496"/>
      <c r="E10" s="496"/>
      <c r="F10" s="496"/>
      <c r="G10" s="496"/>
      <c r="H10" s="496"/>
      <c r="I10" s="496"/>
      <c r="J10" s="496"/>
      <c r="K10" s="496"/>
      <c r="L10" s="496"/>
      <c r="M10" s="496"/>
      <c r="N10" s="496"/>
      <c r="O10" s="496"/>
      <c r="P10" s="496"/>
      <c r="Q10" s="496"/>
      <c r="R10" s="496"/>
      <c r="S10" s="496"/>
      <c r="T10" s="496"/>
      <c r="U10" s="496"/>
      <c r="V10" s="496"/>
      <c r="W10" s="496"/>
      <c r="AC10" s="496" t="s">
        <v>37</v>
      </c>
      <c r="AD10" s="496"/>
      <c r="AE10" s="496"/>
      <c r="AF10" s="496"/>
      <c r="AG10" s="496"/>
      <c r="AH10" s="496"/>
      <c r="AI10" s="496"/>
      <c r="AJ10" s="496"/>
      <c r="AK10" s="496"/>
      <c r="AL10" s="496"/>
      <c r="AM10" s="496"/>
      <c r="AN10" s="496"/>
      <c r="AO10" s="496"/>
      <c r="AP10" s="496"/>
      <c r="AQ10" s="496"/>
      <c r="AR10" s="496"/>
      <c r="AS10" s="496"/>
      <c r="AT10" s="496"/>
      <c r="AU10" s="496"/>
      <c r="AV10" s="496"/>
      <c r="AW10" s="496"/>
      <c r="AX10" s="496"/>
      <c r="AY10" s="496"/>
    </row>
    <row r="12" spans="1:52" x14ac:dyDescent="0.15">
      <c r="C12" s="496" t="s">
        <v>48</v>
      </c>
      <c r="D12" s="496"/>
      <c r="E12" s="496"/>
      <c r="F12" s="496"/>
      <c r="G12" s="496"/>
      <c r="H12" s="496"/>
      <c r="I12" s="496"/>
      <c r="L12" s="496" t="s">
        <v>49</v>
      </c>
      <c r="M12" s="502"/>
      <c r="N12" s="502"/>
      <c r="O12" s="502"/>
      <c r="P12" s="502"/>
      <c r="R12" s="496" t="s">
        <v>50</v>
      </c>
      <c r="S12" s="496"/>
      <c r="T12" s="496"/>
      <c r="V12" s="496" t="s">
        <v>51</v>
      </c>
      <c r="W12" s="496"/>
      <c r="AE12" s="496" t="s">
        <v>48</v>
      </c>
      <c r="AF12" s="496"/>
      <c r="AG12" s="496"/>
      <c r="AH12" s="496"/>
      <c r="AI12" s="496"/>
      <c r="AJ12" s="496"/>
      <c r="AK12" s="496"/>
      <c r="AN12" s="496" t="s">
        <v>49</v>
      </c>
      <c r="AO12" s="502"/>
      <c r="AP12" s="502"/>
      <c r="AQ12" s="502"/>
      <c r="AR12" s="502"/>
      <c r="AT12" s="496" t="s">
        <v>50</v>
      </c>
      <c r="AU12" s="496"/>
      <c r="AV12" s="496"/>
      <c r="AX12" s="496" t="s">
        <v>51</v>
      </c>
      <c r="AY12" s="496"/>
    </row>
    <row r="13" spans="1:52" x14ac:dyDescent="0.15">
      <c r="A13" s="265" t="s">
        <v>0</v>
      </c>
      <c r="B13" s="265" t="s">
        <v>66</v>
      </c>
      <c r="C13" s="265" t="s">
        <v>1</v>
      </c>
      <c r="D13" s="265" t="s">
        <v>2</v>
      </c>
      <c r="E13" s="265" t="s">
        <v>3</v>
      </c>
      <c r="F13" s="265" t="s">
        <v>4</v>
      </c>
      <c r="G13" s="265" t="s">
        <v>5</v>
      </c>
      <c r="H13" s="265" t="s">
        <v>6</v>
      </c>
      <c r="I13" s="265" t="s">
        <v>7</v>
      </c>
      <c r="J13" s="265" t="s">
        <v>8</v>
      </c>
      <c r="K13" s="265" t="s">
        <v>9</v>
      </c>
      <c r="M13" s="265" t="s">
        <v>10</v>
      </c>
      <c r="N13" s="265" t="s">
        <v>11</v>
      </c>
      <c r="O13" s="265" t="s">
        <v>12</v>
      </c>
      <c r="P13" s="265" t="s">
        <v>6</v>
      </c>
      <c r="Q13" s="265" t="s">
        <v>13</v>
      </c>
      <c r="R13" s="265"/>
      <c r="S13" s="265" t="s">
        <v>47</v>
      </c>
      <c r="T13" s="265" t="s">
        <v>45</v>
      </c>
      <c r="U13" s="265" t="s">
        <v>46</v>
      </c>
      <c r="V13" s="265"/>
      <c r="W13" s="265" t="s">
        <v>14</v>
      </c>
      <c r="X13" s="265" t="s">
        <v>63</v>
      </c>
      <c r="Y13" s="265"/>
      <c r="Z13" s="265"/>
      <c r="AC13" s="265" t="s">
        <v>0</v>
      </c>
      <c r="AD13" s="265" t="s">
        <v>66</v>
      </c>
      <c r="AE13" s="265" t="s">
        <v>1</v>
      </c>
      <c r="AF13" s="265" t="s">
        <v>2</v>
      </c>
      <c r="AG13" s="265" t="s">
        <v>3</v>
      </c>
      <c r="AH13" s="265" t="s">
        <v>4</v>
      </c>
      <c r="AI13" s="265" t="s">
        <v>5</v>
      </c>
      <c r="AJ13" s="265" t="s">
        <v>6</v>
      </c>
      <c r="AK13" s="265" t="s">
        <v>7</v>
      </c>
      <c r="AL13" s="265" t="s">
        <v>8</v>
      </c>
      <c r="AM13" s="265" t="s">
        <v>9</v>
      </c>
      <c r="AO13" s="265" t="s">
        <v>10</v>
      </c>
      <c r="AP13" s="265" t="s">
        <v>11</v>
      </c>
      <c r="AQ13" s="265" t="s">
        <v>12</v>
      </c>
      <c r="AR13" s="265" t="s">
        <v>6</v>
      </c>
      <c r="AS13" s="265" t="s">
        <v>13</v>
      </c>
      <c r="AT13" s="265"/>
      <c r="AU13" s="265" t="s">
        <v>47</v>
      </c>
      <c r="AV13" s="265" t="s">
        <v>45</v>
      </c>
      <c r="AW13" s="265" t="s">
        <v>46</v>
      </c>
      <c r="AX13" s="265"/>
      <c r="AY13" s="265" t="s">
        <v>14</v>
      </c>
      <c r="AZ13" s="265" t="s">
        <v>63</v>
      </c>
    </row>
    <row r="14" spans="1:52" x14ac:dyDescent="0.15">
      <c r="A14" s="258" t="s">
        <v>806</v>
      </c>
      <c r="B14" s="266">
        <v>17</v>
      </c>
      <c r="C14" s="266">
        <v>632</v>
      </c>
      <c r="D14" s="266">
        <v>452</v>
      </c>
      <c r="E14" s="264">
        <f>D14/C14</f>
        <v>0.71518987341772156</v>
      </c>
      <c r="F14" s="266">
        <v>5126</v>
      </c>
      <c r="G14" s="267">
        <f>F14/C14</f>
        <v>8.1107594936708853</v>
      </c>
      <c r="H14" s="266">
        <v>41</v>
      </c>
      <c r="I14" s="264">
        <f>H14/C14</f>
        <v>6.4873417721518986E-2</v>
      </c>
      <c r="J14" s="266">
        <v>13</v>
      </c>
      <c r="K14" s="264">
        <f>J14/C14</f>
        <v>2.0569620253164556E-2</v>
      </c>
      <c r="M14" s="266">
        <v>68</v>
      </c>
      <c r="N14" s="266">
        <v>370</v>
      </c>
      <c r="O14" s="266">
        <f>N14/M14</f>
        <v>5.4411764705882355</v>
      </c>
      <c r="P14" s="266">
        <v>3</v>
      </c>
      <c r="Q14" s="264">
        <f>P14/M14</f>
        <v>4.4117647058823532E-2</v>
      </c>
      <c r="R14" s="268"/>
      <c r="S14" s="264">
        <f>(C14+M14)/($C$17+$M$17)</f>
        <v>1</v>
      </c>
      <c r="T14" s="264">
        <f>C14/($C$17)</f>
        <v>1</v>
      </c>
      <c r="U14" s="264">
        <f>M14/($M$17)</f>
        <v>1</v>
      </c>
      <c r="V14" s="269"/>
      <c r="W14" s="266">
        <f>(F14*0.05)+(H14*4)+(J14*-1)+(N14*0.1)+(P14*6)</f>
        <v>462.3</v>
      </c>
      <c r="X14" s="270">
        <f>((F14*0.05)+(H14*4)+(J14*-1)+(N14*0.1)+(P14*6))*0.4</f>
        <v>184.92000000000002</v>
      </c>
      <c r="Y14" s="268"/>
      <c r="Z14" s="268"/>
      <c r="AC14" s="258" t="s">
        <v>15</v>
      </c>
      <c r="AD14" s="258"/>
      <c r="AE14" s="266">
        <v>583</v>
      </c>
      <c r="AF14" s="266">
        <v>378</v>
      </c>
      <c r="AG14" s="264">
        <f>AF14/AE14</f>
        <v>0.64837049742710118</v>
      </c>
      <c r="AH14" s="266">
        <v>4072</v>
      </c>
      <c r="AI14" s="267">
        <f>AH14/AE14</f>
        <v>6.9845626072041167</v>
      </c>
      <c r="AJ14" s="266">
        <v>27</v>
      </c>
      <c r="AK14" s="264">
        <f>AJ14/AE14</f>
        <v>4.6312178387650088E-2</v>
      </c>
      <c r="AL14" s="266">
        <v>11</v>
      </c>
      <c r="AM14" s="264">
        <f>AL14/AE14</f>
        <v>1.8867924528301886E-2</v>
      </c>
      <c r="AO14" s="266">
        <v>100</v>
      </c>
      <c r="AP14" s="266">
        <v>590</v>
      </c>
      <c r="AQ14" s="266">
        <f>AP14/AO14</f>
        <v>5.9</v>
      </c>
      <c r="AR14" s="266">
        <v>5</v>
      </c>
      <c r="AS14" s="264">
        <f>AR14/AO14</f>
        <v>0.05</v>
      </c>
      <c r="AT14" s="268"/>
      <c r="AU14" s="264">
        <f>(AE14+AO14)/(AE17+AO17)</f>
        <v>1</v>
      </c>
      <c r="AV14" s="264">
        <f>AE14/(AO14+AE14)</f>
        <v>0.85358711566617862</v>
      </c>
      <c r="AW14" s="264">
        <f>AO14/(AE14+AO14)</f>
        <v>0.14641288433382138</v>
      </c>
      <c r="AX14" s="269"/>
      <c r="AY14" s="266">
        <f>((AH14*0.05)+(AJ14*4)+(AL14*-1)+(AP14*0.1)+(AR14*6))*0.55</f>
        <v>214.28000000000003</v>
      </c>
      <c r="AZ14" s="270">
        <f>((AH14*0.05)+(AJ14*4)+(AL14*-1)+(AP14*0.1)+(AR14*6))*0.4</f>
        <v>155.84000000000003</v>
      </c>
    </row>
    <row r="15" spans="1:52" x14ac:dyDescent="0.15">
      <c r="A15" s="258" t="s">
        <v>1407</v>
      </c>
      <c r="B15" s="266"/>
      <c r="C15" s="266"/>
      <c r="D15" s="266"/>
      <c r="E15" s="264" t="e">
        <f>D15/C15</f>
        <v>#DIV/0!</v>
      </c>
      <c r="F15" s="266"/>
      <c r="G15" s="267" t="e">
        <f>F15/C15</f>
        <v>#DIV/0!</v>
      </c>
      <c r="H15" s="266"/>
      <c r="I15" s="264" t="e">
        <f>H15/C15</f>
        <v>#DIV/0!</v>
      </c>
      <c r="J15" s="266"/>
      <c r="K15" s="264" t="e">
        <f t="shared" ref="K15:K16" si="0">J15/C15</f>
        <v>#DIV/0!</v>
      </c>
      <c r="M15" s="266"/>
      <c r="N15" s="266"/>
      <c r="O15" s="266" t="e">
        <f>N15/M15</f>
        <v>#DIV/0!</v>
      </c>
      <c r="P15" s="266"/>
      <c r="Q15" s="264" t="e">
        <f t="shared" ref="Q15:Q16" si="1">P15/M15</f>
        <v>#DIV/0!</v>
      </c>
      <c r="R15" s="268"/>
      <c r="S15" s="264">
        <f t="shared" ref="S15:S16" si="2">(C15+M15)/($C$17+$M$17)</f>
        <v>0</v>
      </c>
      <c r="T15" s="264">
        <f t="shared" ref="T15:T16" si="3">C15/($C$17)</f>
        <v>0</v>
      </c>
      <c r="U15" s="264">
        <f t="shared" ref="U15:U16" si="4">M15/($M$17)</f>
        <v>0</v>
      </c>
      <c r="V15" s="269"/>
      <c r="W15" s="266">
        <f t="shared" ref="W15:W16" si="5">(F15*0.05)+(H15*4)+(J15*-1)+(N15*0.1)+(P15*6)</f>
        <v>0</v>
      </c>
      <c r="X15" s="270">
        <f t="shared" ref="X15:X16" si="6">((F15*0.05)+(H15*4)+(J15*-1)+(N15*0.1)+(P15*6))*0.4</f>
        <v>0</v>
      </c>
      <c r="Y15" s="268"/>
      <c r="Z15" s="268"/>
      <c r="AC15" s="258" t="s">
        <v>67</v>
      </c>
      <c r="AD15" s="258"/>
      <c r="AE15" s="266">
        <v>0</v>
      </c>
      <c r="AF15" s="266">
        <v>0</v>
      </c>
      <c r="AG15" s="264">
        <v>0</v>
      </c>
      <c r="AH15" s="266">
        <v>0</v>
      </c>
      <c r="AI15" s="267"/>
      <c r="AJ15" s="266">
        <v>0</v>
      </c>
      <c r="AK15" s="264" t="e">
        <f>AJ15/AE15</f>
        <v>#DIV/0!</v>
      </c>
      <c r="AL15" s="266">
        <v>0</v>
      </c>
      <c r="AM15" s="264" t="e">
        <f t="shared" ref="AM15:AM16" si="7">AL15/AE15</f>
        <v>#DIV/0!</v>
      </c>
      <c r="AO15" s="266">
        <v>0</v>
      </c>
      <c r="AP15" s="266">
        <v>0</v>
      </c>
      <c r="AQ15" s="266"/>
      <c r="AR15" s="266">
        <v>0</v>
      </c>
      <c r="AS15" s="264" t="e">
        <f t="shared" ref="AS15:AS16" si="8">AR15/AO15</f>
        <v>#DIV/0!</v>
      </c>
      <c r="AT15" s="268"/>
      <c r="AU15" s="264" t="e">
        <f>(AE15+AO15)/(AD18+AN18)</f>
        <v>#DIV/0!</v>
      </c>
      <c r="AV15" s="264" t="e">
        <f>AE15/(AO15+AE15)</f>
        <v>#DIV/0!</v>
      </c>
      <c r="AW15" s="264" t="e">
        <f>AO15/(AE15+AO15)</f>
        <v>#DIV/0!</v>
      </c>
      <c r="AX15" s="269"/>
      <c r="AY15" s="266"/>
      <c r="AZ15" s="270"/>
    </row>
    <row r="16" spans="1:52" x14ac:dyDescent="0.15">
      <c r="A16" s="258" t="s">
        <v>2224</v>
      </c>
      <c r="B16" s="266"/>
      <c r="C16" s="266"/>
      <c r="D16" s="266"/>
      <c r="E16" s="264" t="e">
        <f>D16/C16</f>
        <v>#DIV/0!</v>
      </c>
      <c r="F16" s="266"/>
      <c r="G16" s="267" t="e">
        <f>F16/C16</f>
        <v>#DIV/0!</v>
      </c>
      <c r="H16" s="266"/>
      <c r="I16" s="264" t="e">
        <f>H16/C16</f>
        <v>#DIV/0!</v>
      </c>
      <c r="J16" s="266"/>
      <c r="K16" s="264" t="e">
        <f t="shared" si="0"/>
        <v>#DIV/0!</v>
      </c>
      <c r="M16" s="266"/>
      <c r="N16" s="266"/>
      <c r="O16" s="266" t="e">
        <f>N16/M16</f>
        <v>#DIV/0!</v>
      </c>
      <c r="P16" s="266"/>
      <c r="Q16" s="264" t="e">
        <f t="shared" si="1"/>
        <v>#DIV/0!</v>
      </c>
      <c r="R16" s="268"/>
      <c r="S16" s="264">
        <f t="shared" si="2"/>
        <v>0</v>
      </c>
      <c r="T16" s="264">
        <f t="shared" si="3"/>
        <v>0</v>
      </c>
      <c r="U16" s="264">
        <f t="shared" si="4"/>
        <v>0</v>
      </c>
      <c r="V16" s="269"/>
      <c r="W16" s="266">
        <f t="shared" si="5"/>
        <v>0</v>
      </c>
      <c r="X16" s="270">
        <f t="shared" si="6"/>
        <v>0</v>
      </c>
      <c r="Y16" s="268"/>
      <c r="Z16" s="268"/>
      <c r="AC16" s="258" t="s">
        <v>68</v>
      </c>
      <c r="AD16" s="258"/>
      <c r="AE16" s="266"/>
      <c r="AF16" s="266"/>
      <c r="AG16" s="264" t="e">
        <f>AF16/AE16</f>
        <v>#DIV/0!</v>
      </c>
      <c r="AH16" s="266"/>
      <c r="AI16" s="267" t="e">
        <f>AH16/AE16</f>
        <v>#DIV/0!</v>
      </c>
      <c r="AJ16" s="266"/>
      <c r="AK16" s="264" t="e">
        <f>AJ16/AE16</f>
        <v>#DIV/0!</v>
      </c>
      <c r="AL16" s="266"/>
      <c r="AM16" s="264" t="e">
        <f t="shared" si="7"/>
        <v>#DIV/0!</v>
      </c>
      <c r="AO16" s="266"/>
      <c r="AP16" s="266"/>
      <c r="AQ16" s="266" t="e">
        <f>AP16/AO16</f>
        <v>#DIV/0!</v>
      </c>
      <c r="AR16" s="266"/>
      <c r="AS16" s="264" t="e">
        <f t="shared" si="8"/>
        <v>#DIV/0!</v>
      </c>
      <c r="AT16" s="268"/>
      <c r="AU16" s="264" t="e">
        <f>(AE16+AO16)/(AD20+AN20)</f>
        <v>#DIV/0!</v>
      </c>
      <c r="AV16" s="264" t="e">
        <f>AE16/(AO16+AE16)</f>
        <v>#DIV/0!</v>
      </c>
      <c r="AW16" s="264" t="e">
        <f>AO16/(AE16+AO16)</f>
        <v>#DIV/0!</v>
      </c>
      <c r="AX16" s="269"/>
      <c r="AY16" s="266">
        <f>((AH16*0.05)+(AJ16*4)+(AL16*-1)+(AP16*0.1)+(AR16*6))*0.55</f>
        <v>0</v>
      </c>
      <c r="AZ16" s="270">
        <f>((AH16*0.05)+(AJ16*4)+(AL16*-1)+(AP16*0.1)+(AR16*6))*0.4</f>
        <v>0</v>
      </c>
    </row>
    <row r="17" spans="1:52" x14ac:dyDescent="0.15">
      <c r="A17" s="265" t="s">
        <v>44</v>
      </c>
      <c r="B17" s="265"/>
      <c r="C17" s="265">
        <f>SUM(C14:C16)</f>
        <v>632</v>
      </c>
      <c r="D17" s="265">
        <f>SUM(D14:D16)</f>
        <v>452</v>
      </c>
      <c r="E17" s="265"/>
      <c r="F17" s="265">
        <f t="shared" ref="F17:J17" si="9">SUM(F14:F16)</f>
        <v>5126</v>
      </c>
      <c r="G17" s="265"/>
      <c r="H17" s="265">
        <f t="shared" si="9"/>
        <v>41</v>
      </c>
      <c r="I17" s="265"/>
      <c r="J17" s="265">
        <f t="shared" si="9"/>
        <v>13</v>
      </c>
      <c r="K17" s="265"/>
      <c r="L17" s="261"/>
      <c r="M17" s="265">
        <f>SUM(M14:M16)</f>
        <v>68</v>
      </c>
      <c r="N17" s="265">
        <f>SUM(N14:N16)</f>
        <v>370</v>
      </c>
      <c r="O17" s="265"/>
      <c r="P17" s="265">
        <f>SUM(P14:P16)</f>
        <v>3</v>
      </c>
      <c r="Q17" s="265"/>
      <c r="R17" s="265"/>
      <c r="S17" s="272">
        <f>S14+S15+S16</f>
        <v>1</v>
      </c>
      <c r="T17" s="273">
        <f>C17/(C17+M17)</f>
        <v>0.9028571428571428</v>
      </c>
      <c r="U17" s="273">
        <f>M17/(M17+C17)</f>
        <v>9.7142857142857142E-2</v>
      </c>
      <c r="V17" s="269"/>
      <c r="W17" s="268"/>
      <c r="X17" s="268"/>
      <c r="Y17" s="268"/>
      <c r="Z17" s="268"/>
      <c r="AC17" s="265" t="s">
        <v>44</v>
      </c>
      <c r="AD17" s="265"/>
      <c r="AE17" s="265">
        <f>SUM(AE14:AE16)</f>
        <v>583</v>
      </c>
      <c r="AF17" s="265">
        <f>SUM(AF14:AF16)</f>
        <v>378</v>
      </c>
      <c r="AG17" s="265"/>
      <c r="AH17" s="265">
        <f t="shared" ref="AH17" si="10">SUM(AH14:AH16)</f>
        <v>4072</v>
      </c>
      <c r="AI17" s="265"/>
      <c r="AJ17" s="265">
        <f t="shared" ref="AJ17" si="11">SUM(AJ14:AJ16)</f>
        <v>27</v>
      </c>
      <c r="AK17" s="265"/>
      <c r="AL17" s="265">
        <f t="shared" ref="AL17" si="12">SUM(AL14:AL16)</f>
        <v>11</v>
      </c>
      <c r="AM17" s="265"/>
      <c r="AN17" s="261"/>
      <c r="AO17" s="265">
        <f>SUM(AO14:AO16)</f>
        <v>100</v>
      </c>
      <c r="AP17" s="265">
        <f>SUM(AP14:AP16)</f>
        <v>590</v>
      </c>
      <c r="AQ17" s="265"/>
      <c r="AR17" s="265">
        <f>SUM(AR14:AR16)</f>
        <v>5</v>
      </c>
      <c r="AS17" s="265"/>
      <c r="AT17" s="265"/>
      <c r="AU17" s="272" t="e">
        <f>AU14+AU15+AU16</f>
        <v>#DIV/0!</v>
      </c>
      <c r="AV17" s="273">
        <f>AE17/(AE17+AO17)</f>
        <v>0.85358711566617862</v>
      </c>
      <c r="AW17" s="273">
        <f>AO17/(AO17+AE17)</f>
        <v>0.14641288433382138</v>
      </c>
      <c r="AX17" s="269"/>
      <c r="AY17" s="268"/>
      <c r="AZ17" s="268"/>
    </row>
    <row r="18" spans="1:52" x14ac:dyDescent="0.15">
      <c r="B18" s="268"/>
      <c r="C18" s="268"/>
      <c r="D18" s="274"/>
      <c r="E18" s="268"/>
      <c r="F18" s="275"/>
      <c r="G18" s="268"/>
      <c r="H18" s="276"/>
      <c r="I18" s="268"/>
      <c r="J18" s="276"/>
      <c r="K18" s="268"/>
      <c r="L18" s="268"/>
      <c r="M18" s="268"/>
      <c r="N18" s="268"/>
      <c r="O18" s="268"/>
      <c r="P18" s="268"/>
      <c r="Q18" s="268"/>
      <c r="R18" s="268"/>
      <c r="AD18" s="268"/>
      <c r="AE18" s="268"/>
      <c r="AF18" s="274"/>
      <c r="AG18" s="268"/>
      <c r="AH18" s="275"/>
      <c r="AI18" s="268"/>
      <c r="AJ18" s="276"/>
      <c r="AK18" s="268"/>
      <c r="AL18" s="276"/>
      <c r="AM18" s="268"/>
      <c r="AN18" s="268"/>
      <c r="AO18" s="268"/>
      <c r="AP18" s="268"/>
      <c r="AQ18" s="268"/>
      <c r="AR18" s="268"/>
      <c r="AS18" s="268"/>
      <c r="AT18" s="268"/>
    </row>
    <row r="19" spans="1:52" x14ac:dyDescent="0.15">
      <c r="B19" s="268"/>
      <c r="C19" s="268"/>
      <c r="D19" s="274"/>
      <c r="E19" s="268"/>
      <c r="F19" s="275"/>
      <c r="G19" s="268"/>
      <c r="H19" s="276"/>
      <c r="I19" s="268"/>
      <c r="J19" s="276"/>
      <c r="K19" s="268"/>
      <c r="L19" s="268"/>
      <c r="M19" s="268"/>
      <c r="N19" s="268"/>
      <c r="O19" s="268"/>
      <c r="P19" s="268"/>
      <c r="Q19" s="268"/>
      <c r="R19" s="268"/>
      <c r="AD19" s="268"/>
      <c r="AE19" s="268"/>
      <c r="AF19" s="274"/>
      <c r="AG19" s="268"/>
      <c r="AH19" s="275"/>
      <c r="AI19" s="268"/>
      <c r="AJ19" s="276"/>
      <c r="AK19" s="268"/>
      <c r="AL19" s="276"/>
      <c r="AM19" s="268"/>
      <c r="AN19" s="268"/>
      <c r="AO19" s="268"/>
      <c r="AP19" s="268"/>
      <c r="AQ19" s="268"/>
      <c r="AR19" s="268"/>
      <c r="AS19" s="268"/>
      <c r="AT19" s="268"/>
    </row>
    <row r="20" spans="1:52" x14ac:dyDescent="0.15">
      <c r="A20" s="496" t="s">
        <v>49</v>
      </c>
      <c r="B20" s="496"/>
      <c r="C20" s="496"/>
      <c r="D20" s="496"/>
      <c r="E20" s="496"/>
      <c r="F20" s="496"/>
      <c r="G20" s="496"/>
      <c r="H20" s="496" t="s">
        <v>52</v>
      </c>
      <c r="I20" s="502"/>
      <c r="J20" s="502"/>
      <c r="K20" s="502"/>
      <c r="L20" s="502"/>
      <c r="M20" s="502"/>
      <c r="N20" s="268"/>
      <c r="O20" s="268"/>
      <c r="R20" s="496" t="s">
        <v>50</v>
      </c>
      <c r="S20" s="496"/>
      <c r="T20" s="496"/>
      <c r="V20" s="496" t="s">
        <v>51</v>
      </c>
      <c r="W20" s="496"/>
      <c r="X20" s="260"/>
      <c r="Y20" s="260"/>
      <c r="Z20" s="260"/>
      <c r="AA20" s="260"/>
      <c r="AC20" s="496" t="s">
        <v>49</v>
      </c>
      <c r="AD20" s="496"/>
      <c r="AE20" s="496"/>
      <c r="AF20" s="496"/>
      <c r="AG20" s="496"/>
      <c r="AH20" s="496"/>
      <c r="AI20" s="496"/>
      <c r="AJ20" s="496" t="s">
        <v>52</v>
      </c>
      <c r="AK20" s="502"/>
      <c r="AL20" s="502"/>
      <c r="AM20" s="502"/>
      <c r="AN20" s="502"/>
      <c r="AO20" s="502"/>
      <c r="AP20" s="268"/>
      <c r="AQ20" s="268"/>
      <c r="AT20" s="496" t="s">
        <v>50</v>
      </c>
      <c r="AU20" s="496"/>
      <c r="AV20" s="496"/>
      <c r="AX20" s="496" t="s">
        <v>51</v>
      </c>
      <c r="AY20" s="496"/>
      <c r="AZ20" s="260"/>
    </row>
    <row r="21" spans="1:52" x14ac:dyDescent="0.15">
      <c r="A21" s="265" t="s">
        <v>16</v>
      </c>
      <c r="B21" s="265" t="s">
        <v>66</v>
      </c>
      <c r="C21" s="265" t="s">
        <v>1</v>
      </c>
      <c r="D21" s="265" t="s">
        <v>4</v>
      </c>
      <c r="E21" s="265" t="s">
        <v>5</v>
      </c>
      <c r="F21" s="265" t="s">
        <v>6</v>
      </c>
      <c r="G21" s="265" t="s">
        <v>7</v>
      </c>
      <c r="I21" s="265" t="s">
        <v>34</v>
      </c>
      <c r="J21" s="265" t="s">
        <v>17</v>
      </c>
      <c r="K21" s="265" t="s">
        <v>18</v>
      </c>
      <c r="L21" s="265" t="s">
        <v>19</v>
      </c>
      <c r="M21" s="265" t="s">
        <v>20</v>
      </c>
      <c r="N21" s="265" t="s">
        <v>6</v>
      </c>
      <c r="O21" s="265" t="s">
        <v>53</v>
      </c>
      <c r="R21" s="265" t="s">
        <v>16</v>
      </c>
      <c r="S21" s="265" t="s">
        <v>47</v>
      </c>
      <c r="T21" s="265" t="s">
        <v>45</v>
      </c>
      <c r="U21" s="265" t="s">
        <v>46</v>
      </c>
      <c r="W21" s="265" t="s">
        <v>14</v>
      </c>
      <c r="X21" s="265" t="s">
        <v>21</v>
      </c>
      <c r="Y21" s="265"/>
      <c r="Z21" s="265"/>
      <c r="AA21" s="265"/>
      <c r="AB21" s="265"/>
      <c r="AC21" s="265" t="s">
        <v>16</v>
      </c>
      <c r="AD21" s="265" t="s">
        <v>66</v>
      </c>
      <c r="AE21" s="265" t="s">
        <v>1</v>
      </c>
      <c r="AF21" s="265" t="s">
        <v>4</v>
      </c>
      <c r="AG21" s="265" t="s">
        <v>5</v>
      </c>
      <c r="AH21" s="265" t="s">
        <v>6</v>
      </c>
      <c r="AI21" s="265" t="s">
        <v>7</v>
      </c>
      <c r="AK21" s="265" t="s">
        <v>34</v>
      </c>
      <c r="AL21" s="265" t="s">
        <v>17</v>
      </c>
      <c r="AM21" s="265" t="s">
        <v>18</v>
      </c>
      <c r="AN21" s="265" t="s">
        <v>19</v>
      </c>
      <c r="AO21" s="265" t="s">
        <v>20</v>
      </c>
      <c r="AP21" s="265" t="s">
        <v>6</v>
      </c>
      <c r="AQ21" s="265" t="s">
        <v>53</v>
      </c>
      <c r="AU21" s="265" t="s">
        <v>47</v>
      </c>
      <c r="AV21" s="265" t="s">
        <v>45</v>
      </c>
      <c r="AW21" s="265" t="s">
        <v>46</v>
      </c>
      <c r="AY21" s="265" t="s">
        <v>14</v>
      </c>
      <c r="AZ21" s="265" t="s">
        <v>21</v>
      </c>
    </row>
    <row r="22" spans="1:52" x14ac:dyDescent="0.15">
      <c r="A22" s="258" t="s">
        <v>807</v>
      </c>
      <c r="B22" s="277">
        <v>8</v>
      </c>
      <c r="C22" s="266">
        <v>51</v>
      </c>
      <c r="D22" s="266">
        <v>200</v>
      </c>
      <c r="E22" s="266">
        <f>D22/C22</f>
        <v>3.9215686274509802</v>
      </c>
      <c r="F22" s="266">
        <v>2</v>
      </c>
      <c r="G22" s="264">
        <f>F22/C22</f>
        <v>3.9215686274509803E-2</v>
      </c>
      <c r="I22" s="264">
        <f>K22/J22</f>
        <v>0.8</v>
      </c>
      <c r="J22" s="266">
        <v>15</v>
      </c>
      <c r="K22" s="266">
        <v>12</v>
      </c>
      <c r="L22" s="266">
        <v>90</v>
      </c>
      <c r="M22" s="266">
        <f>L22/K22</f>
        <v>7.5</v>
      </c>
      <c r="N22" s="266">
        <v>2</v>
      </c>
      <c r="O22" s="264">
        <f>N22/K22</f>
        <v>0.16666666666666666</v>
      </c>
      <c r="R22" s="258" t="s">
        <v>204</v>
      </c>
      <c r="S22" s="264">
        <f>(C22+J22)/($C$27+$J$27+$M$17+$D$17+$K$38+$K$47)</f>
        <v>6.6198595787362091E-2</v>
      </c>
      <c r="T22" s="264">
        <f>J22/($J$27+$E$38+$E$47)</f>
        <v>3.1712473572938688E-2</v>
      </c>
      <c r="U22" s="264">
        <f>C22/($C$27+$M$17+$K$38+$K$47)</f>
        <v>0.11805555555555555</v>
      </c>
      <c r="W22" s="266">
        <f>(D22*0.1)+(F22*6)+(L22*0.1)+(N22*6)</f>
        <v>53</v>
      </c>
      <c r="X22" s="266">
        <f>(D22*0.1)+(F22*6)+(K22*1)+(L22*0.1)+(N22*6)</f>
        <v>65</v>
      </c>
      <c r="Y22" s="268"/>
      <c r="Z22" s="268"/>
      <c r="AA22" s="268"/>
      <c r="AB22" s="268"/>
      <c r="AC22" s="258" t="s">
        <v>69</v>
      </c>
      <c r="AD22" s="258"/>
      <c r="AE22" s="266">
        <v>200</v>
      </c>
      <c r="AF22" s="266">
        <v>1040</v>
      </c>
      <c r="AG22" s="266">
        <f>AF22/AE22</f>
        <v>5.2</v>
      </c>
      <c r="AH22" s="266">
        <v>7</v>
      </c>
      <c r="AI22" s="264">
        <f>AH22/AE22</f>
        <v>3.5000000000000003E-2</v>
      </c>
      <c r="AK22" s="264">
        <f>AM22/AL22</f>
        <v>0.8</v>
      </c>
      <c r="AL22" s="266">
        <v>70</v>
      </c>
      <c r="AM22" s="266">
        <v>56</v>
      </c>
      <c r="AN22" s="266">
        <v>364</v>
      </c>
      <c r="AO22" s="266">
        <f>AN22/AM22</f>
        <v>6.5</v>
      </c>
      <c r="AP22" s="266">
        <v>2</v>
      </c>
      <c r="AQ22" s="264">
        <f>AP22/AM22</f>
        <v>3.5714285714285712E-2</v>
      </c>
      <c r="AU22" s="264" t="e">
        <f>(#REF!+AL22)/(#REF!+AL25)</f>
        <v>#REF!</v>
      </c>
      <c r="AV22" s="264" t="e">
        <f>#REF!/(AL22+#REF!)</f>
        <v>#REF!</v>
      </c>
      <c r="AW22" s="264" t="e">
        <f>AL22/(#REF!+AL22)</f>
        <v>#REF!</v>
      </c>
      <c r="AY22" s="266" t="e">
        <f>(#REF!*0.1)+(AE22*6)+(AK22*0.1)+(AM22*6)</f>
        <v>#REF!</v>
      </c>
      <c r="AZ22" s="266" t="e">
        <f>(#REF!*0.1)+(AE22*6)+(AJ22*1)+(AK22*0.1)+(AM22*6)</f>
        <v>#REF!</v>
      </c>
    </row>
    <row r="23" spans="1:52" x14ac:dyDescent="0.15">
      <c r="A23" s="258" t="s">
        <v>1079</v>
      </c>
      <c r="B23" s="277">
        <v>17</v>
      </c>
      <c r="C23" s="266">
        <v>195</v>
      </c>
      <c r="D23" s="266">
        <v>980</v>
      </c>
      <c r="E23" s="266">
        <f>D23/C23</f>
        <v>5.0256410256410255</v>
      </c>
      <c r="F23" s="266">
        <v>6</v>
      </c>
      <c r="G23" s="264">
        <f>F23/C23</f>
        <v>3.0769230769230771E-2</v>
      </c>
      <c r="I23" s="264">
        <f t="shared" ref="I23:I26" si="13">K23/J23</f>
        <v>0.8</v>
      </c>
      <c r="J23" s="266">
        <v>30</v>
      </c>
      <c r="K23" s="266">
        <v>24</v>
      </c>
      <c r="L23" s="266">
        <v>170</v>
      </c>
      <c r="M23" s="266">
        <f>L23/K23</f>
        <v>7.083333333333333</v>
      </c>
      <c r="N23" s="266">
        <v>1</v>
      </c>
      <c r="O23" s="264">
        <f t="shared" ref="O23:O26" si="14">N23/K23</f>
        <v>4.1666666666666664E-2</v>
      </c>
      <c r="R23" s="258" t="s">
        <v>1080</v>
      </c>
      <c r="S23" s="264">
        <f t="shared" ref="S23:S26" si="15">(C23+J23)/($C$27+$J$27+$M$17+$D$17+$K$38+$K$47)</f>
        <v>0.22567703109327983</v>
      </c>
      <c r="T23" s="264">
        <f t="shared" ref="T23:T26" si="16">J23/($J$27+$E$38+$E$47)</f>
        <v>6.3424947145877375E-2</v>
      </c>
      <c r="U23" s="264">
        <f t="shared" ref="U23:U26" si="17">C23/($C$27+$M$17+$K$38+$K$47)</f>
        <v>0.4513888888888889</v>
      </c>
      <c r="W23" s="266">
        <f t="shared" ref="W23:W26" si="18">(D23*0.1)+(F23*6)+(L23*0.1)+(N23*6)</f>
        <v>157</v>
      </c>
      <c r="X23" s="266">
        <f t="shared" ref="X23:X26" si="19">(D23*0.1)+(F23*6)+(K23*1)+(L23*0.1)+(N23*6)</f>
        <v>181</v>
      </c>
      <c r="Y23" s="268"/>
      <c r="Z23" s="268"/>
      <c r="AA23" s="268"/>
      <c r="AB23" s="268"/>
      <c r="AC23" s="258" t="s">
        <v>22</v>
      </c>
      <c r="AD23" s="258"/>
      <c r="AE23" s="266">
        <v>96</v>
      </c>
      <c r="AF23" s="266">
        <v>445</v>
      </c>
      <c r="AG23" s="266">
        <f>AF23/AE23</f>
        <v>4.635416666666667</v>
      </c>
      <c r="AH23" s="266">
        <v>6</v>
      </c>
      <c r="AI23" s="264">
        <f>AH23/AE23</f>
        <v>6.25E-2</v>
      </c>
      <c r="AK23" s="264">
        <f t="shared" ref="AK23:AK26" si="20">AM23/AL23</f>
        <v>0.58333333333333337</v>
      </c>
      <c r="AL23" s="266">
        <v>24</v>
      </c>
      <c r="AM23" s="266">
        <v>14</v>
      </c>
      <c r="AN23" s="266">
        <v>110</v>
      </c>
      <c r="AO23" s="266">
        <f>AN23/AM23</f>
        <v>7.8571428571428568</v>
      </c>
      <c r="AP23" s="266">
        <v>2</v>
      </c>
      <c r="AQ23" s="264">
        <f t="shared" ref="AQ23:AQ26" si="21">AP23/AM23</f>
        <v>0.14285714285714285</v>
      </c>
      <c r="AU23" s="264" t="e">
        <f>(#REF!+AL23)/(#REF!+AL26)</f>
        <v>#REF!</v>
      </c>
      <c r="AV23" s="264" t="e">
        <f>#REF!/(AL23+#REF!)</f>
        <v>#REF!</v>
      </c>
      <c r="AW23" s="264" t="e">
        <f>AL23/(#REF!+AL23)</f>
        <v>#REF!</v>
      </c>
      <c r="AY23" s="266" t="e">
        <f>(#REF!*0.1)+(AE23*6)+(AK23*0.1)+(AM23*6)</f>
        <v>#REF!</v>
      </c>
      <c r="AZ23" s="266" t="e">
        <f>(#REF!*0.1)+(AE23*6)+(AJ23*1)+(AK23*0.1)+(AM23*6)</f>
        <v>#REF!</v>
      </c>
    </row>
    <row r="24" spans="1:52" x14ac:dyDescent="0.15">
      <c r="A24" s="258" t="s">
        <v>2225</v>
      </c>
      <c r="B24" s="277">
        <v>2</v>
      </c>
      <c r="C24" s="266">
        <v>5</v>
      </c>
      <c r="D24" s="266">
        <v>8</v>
      </c>
      <c r="E24" s="266">
        <f>D24/C24</f>
        <v>1.6</v>
      </c>
      <c r="F24" s="266">
        <v>0</v>
      </c>
      <c r="G24" s="264">
        <f>F24/C24</f>
        <v>0</v>
      </c>
      <c r="I24" s="264">
        <f t="shared" si="13"/>
        <v>0.66666666666666663</v>
      </c>
      <c r="J24" s="266">
        <v>3</v>
      </c>
      <c r="K24" s="266">
        <v>2</v>
      </c>
      <c r="L24" s="266">
        <v>12</v>
      </c>
      <c r="M24" s="266">
        <f>L24/K24</f>
        <v>6</v>
      </c>
      <c r="N24" s="266">
        <v>0</v>
      </c>
      <c r="O24" s="264">
        <f t="shared" si="14"/>
        <v>0</v>
      </c>
      <c r="R24" s="258" t="s">
        <v>2226</v>
      </c>
      <c r="S24" s="264">
        <f t="shared" si="15"/>
        <v>8.0240722166499499E-3</v>
      </c>
      <c r="T24" s="264">
        <f t="shared" si="16"/>
        <v>6.3424947145877377E-3</v>
      </c>
      <c r="U24" s="264">
        <f t="shared" si="17"/>
        <v>1.1574074074074073E-2</v>
      </c>
      <c r="W24" s="266">
        <f t="shared" si="18"/>
        <v>2</v>
      </c>
      <c r="X24" s="266">
        <f t="shared" si="19"/>
        <v>4</v>
      </c>
      <c r="Y24" s="268"/>
      <c r="Z24" s="268"/>
      <c r="AA24" s="268"/>
      <c r="AB24" s="268"/>
      <c r="AC24" s="258" t="s">
        <v>23</v>
      </c>
      <c r="AD24" s="258"/>
      <c r="AE24" s="266">
        <v>8</v>
      </c>
      <c r="AF24" s="266">
        <v>28</v>
      </c>
      <c r="AG24" s="266">
        <f>AF24/AE24</f>
        <v>3.5</v>
      </c>
      <c r="AH24" s="266">
        <v>0</v>
      </c>
      <c r="AI24" s="264">
        <f>AH24/AE24</f>
        <v>0</v>
      </c>
      <c r="AK24" s="264">
        <f t="shared" si="20"/>
        <v>0.5</v>
      </c>
      <c r="AL24" s="266">
        <v>4</v>
      </c>
      <c r="AM24" s="266">
        <v>2</v>
      </c>
      <c r="AN24" s="266">
        <v>17</v>
      </c>
      <c r="AO24" s="266">
        <f>AN24/AM24</f>
        <v>8.5</v>
      </c>
      <c r="AP24" s="266">
        <v>0</v>
      </c>
      <c r="AQ24" s="264">
        <f t="shared" si="21"/>
        <v>0</v>
      </c>
      <c r="AU24" s="264" t="e">
        <f>(#REF!+AL24)/(#REF!+AK30)</f>
        <v>#REF!</v>
      </c>
      <c r="AV24" s="264" t="e">
        <f>#REF!/(AL24+#REF!)</f>
        <v>#REF!</v>
      </c>
      <c r="AW24" s="264" t="e">
        <f>AL24/(#REF!+AL24)</f>
        <v>#REF!</v>
      </c>
      <c r="AY24" s="266" t="e">
        <f>(#REF!*0.1)+(AE24*6)+(AK24*0.1)+(AM24*6)</f>
        <v>#REF!</v>
      </c>
      <c r="AZ24" s="266" t="e">
        <f>(#REF!*0.1)+(AE24*6)+(AJ24*1)+(AK24*0.1)+(AM24*6)</f>
        <v>#REF!</v>
      </c>
    </row>
    <row r="25" spans="1:52" x14ac:dyDescent="0.15">
      <c r="A25" s="258" t="s">
        <v>2526</v>
      </c>
      <c r="B25" s="277">
        <v>8</v>
      </c>
      <c r="C25" s="266">
        <v>34</v>
      </c>
      <c r="D25" s="266">
        <v>170</v>
      </c>
      <c r="E25" s="266">
        <f>D25/C25</f>
        <v>5</v>
      </c>
      <c r="F25" s="266">
        <v>2</v>
      </c>
      <c r="G25" s="264">
        <f>F25/C25</f>
        <v>5.8823529411764705E-2</v>
      </c>
      <c r="I25" s="264">
        <f t="shared" si="13"/>
        <v>0.75</v>
      </c>
      <c r="J25" s="266">
        <v>4</v>
      </c>
      <c r="K25" s="266">
        <v>3</v>
      </c>
      <c r="L25" s="266">
        <v>22</v>
      </c>
      <c r="M25" s="266">
        <f>L25/K25</f>
        <v>7.333333333333333</v>
      </c>
      <c r="N25" s="266">
        <v>1</v>
      </c>
      <c r="O25" s="264">
        <f t="shared" si="14"/>
        <v>0.33333333333333331</v>
      </c>
      <c r="R25" s="258" t="s">
        <v>2527</v>
      </c>
      <c r="S25" s="264">
        <f t="shared" si="15"/>
        <v>3.8114343029087262E-2</v>
      </c>
      <c r="T25" s="264">
        <f t="shared" si="16"/>
        <v>8.4566596194503175E-3</v>
      </c>
      <c r="U25" s="264">
        <f t="shared" si="17"/>
        <v>7.8703703703703706E-2</v>
      </c>
      <c r="W25" s="266">
        <f t="shared" si="18"/>
        <v>37.200000000000003</v>
      </c>
      <c r="X25" s="266">
        <f t="shared" si="19"/>
        <v>40.200000000000003</v>
      </c>
      <c r="Y25" s="268"/>
      <c r="Z25" s="268"/>
      <c r="AA25" s="268"/>
      <c r="AB25" s="268"/>
      <c r="AC25" s="258" t="s">
        <v>24</v>
      </c>
      <c r="AD25" s="258"/>
      <c r="AE25" s="266"/>
      <c r="AF25" s="266"/>
      <c r="AG25" s="266" t="e">
        <f>AF25/AE25</f>
        <v>#DIV/0!</v>
      </c>
      <c r="AH25" s="266">
        <v>0</v>
      </c>
      <c r="AI25" s="264" t="e">
        <f>AH25/AE25</f>
        <v>#DIV/0!</v>
      </c>
      <c r="AK25" s="264" t="e">
        <f t="shared" si="20"/>
        <v>#DIV/0!</v>
      </c>
      <c r="AL25" s="266"/>
      <c r="AM25" s="266"/>
      <c r="AN25" s="266"/>
      <c r="AO25" s="266" t="e">
        <f>AN25/AM25</f>
        <v>#DIV/0!</v>
      </c>
      <c r="AP25" s="266">
        <v>0</v>
      </c>
      <c r="AQ25" s="264" t="e">
        <f t="shared" si="21"/>
        <v>#DIV/0!</v>
      </c>
      <c r="AU25" s="264" t="e">
        <f>(#REF!+AL25)/(#REF!+AL31)</f>
        <v>#REF!</v>
      </c>
      <c r="AV25" s="264" t="e">
        <f>#REF!/(AL25+#REF!)</f>
        <v>#REF!</v>
      </c>
      <c r="AW25" s="264" t="e">
        <f>AL25/(#REF!+AL25)</f>
        <v>#REF!</v>
      </c>
      <c r="AY25" s="266" t="e">
        <f>(#REF!*0.1)+(AE25*6)+(AK25*0.1)+(AM25*6)</f>
        <v>#REF!</v>
      </c>
      <c r="AZ25" s="266" t="e">
        <f>(#REF!*0.1)+(AE25*6)+(AJ25*1)+(AK25*0.1)+(AM25*6)</f>
        <v>#REF!</v>
      </c>
    </row>
    <row r="26" spans="1:52" x14ac:dyDescent="0.15">
      <c r="A26" s="258" t="s">
        <v>2680</v>
      </c>
      <c r="B26" s="277">
        <v>17</v>
      </c>
      <c r="C26" s="266">
        <v>60</v>
      </c>
      <c r="D26" s="266">
        <v>240</v>
      </c>
      <c r="E26" s="266">
        <f>D26/C26</f>
        <v>4</v>
      </c>
      <c r="F26" s="266">
        <v>1</v>
      </c>
      <c r="G26" s="264">
        <f>F26/C26</f>
        <v>1.6666666666666666E-2</v>
      </c>
      <c r="I26" s="264">
        <f t="shared" si="13"/>
        <v>0.83606557377049184</v>
      </c>
      <c r="J26" s="266">
        <v>61</v>
      </c>
      <c r="K26" s="266">
        <v>51</v>
      </c>
      <c r="L26" s="266">
        <v>452</v>
      </c>
      <c r="M26" s="266">
        <f>L26/K26</f>
        <v>8.8627450980392162</v>
      </c>
      <c r="N26" s="266">
        <v>7</v>
      </c>
      <c r="O26" s="264">
        <f t="shared" si="14"/>
        <v>0.13725490196078433</v>
      </c>
      <c r="R26" s="258" t="s">
        <v>205</v>
      </c>
      <c r="S26" s="264">
        <f t="shared" si="15"/>
        <v>0.1213640922768305</v>
      </c>
      <c r="T26" s="264">
        <f t="shared" si="16"/>
        <v>0.12896405919661733</v>
      </c>
      <c r="U26" s="264">
        <f t="shared" si="17"/>
        <v>0.1388888888888889</v>
      </c>
      <c r="W26" s="266">
        <f t="shared" si="18"/>
        <v>117.2</v>
      </c>
      <c r="X26" s="266">
        <f t="shared" si="19"/>
        <v>168.2</v>
      </c>
      <c r="Y26" s="268"/>
      <c r="Z26" s="268"/>
      <c r="AA26" s="268"/>
      <c r="AB26" s="268"/>
      <c r="AC26" s="258" t="s">
        <v>70</v>
      </c>
      <c r="AD26" s="258"/>
      <c r="AE26" s="266"/>
      <c r="AF26" s="266"/>
      <c r="AG26" s="266" t="e">
        <f>AF26/AE26</f>
        <v>#DIV/0!</v>
      </c>
      <c r="AH26" s="266"/>
      <c r="AI26" s="264" t="e">
        <f>AH26/AE26</f>
        <v>#DIV/0!</v>
      </c>
      <c r="AK26" s="264" t="e">
        <f t="shared" si="20"/>
        <v>#DIV/0!</v>
      </c>
      <c r="AL26" s="266"/>
      <c r="AM26" s="266"/>
      <c r="AN26" s="266"/>
      <c r="AO26" s="266"/>
      <c r="AP26" s="266">
        <f>(AF26*0.1)+(AH26*6)+(AM26*0.1)+(AO26*6)</f>
        <v>0</v>
      </c>
      <c r="AQ26" s="264" t="e">
        <f t="shared" si="21"/>
        <v>#DIV/0!</v>
      </c>
      <c r="AU26" s="264" t="e">
        <f>(#REF!+AL26)/(#REF!+AL32)</f>
        <v>#REF!</v>
      </c>
      <c r="AV26" s="264" t="e">
        <f>#REF!/(AL26+#REF!)</f>
        <v>#REF!</v>
      </c>
      <c r="AW26" s="264" t="e">
        <f>AL26/(#REF!+AL26)</f>
        <v>#REF!</v>
      </c>
      <c r="AY26" s="266" t="e">
        <f>(#REF!*0.1)+(AE26*6)+(AI26*1)+(AJ26*0.1)+(AL26*6)</f>
        <v>#REF!</v>
      </c>
      <c r="AZ26" s="266" t="e">
        <f>(#REF!*0.1)+(AE26*6)+(AJ26*1)+(AK26*0.1)+(AM26*6)</f>
        <v>#REF!</v>
      </c>
    </row>
    <row r="27" spans="1:52" x14ac:dyDescent="0.15">
      <c r="A27" s="265" t="s">
        <v>44</v>
      </c>
      <c r="B27" s="265"/>
      <c r="C27" s="265">
        <f>SUM(C22:C26)</f>
        <v>345</v>
      </c>
      <c r="D27" s="265">
        <f t="shared" ref="D27:F27" si="22">SUM(D22:D26)</f>
        <v>1598</v>
      </c>
      <c r="E27" s="265"/>
      <c r="F27" s="265">
        <f t="shared" si="22"/>
        <v>11</v>
      </c>
      <c r="G27" s="265"/>
      <c r="H27" s="265"/>
      <c r="I27" s="265"/>
      <c r="J27" s="265">
        <f>SUM(J22:J26)</f>
        <v>113</v>
      </c>
      <c r="K27" s="265">
        <f t="shared" ref="K27:N27" si="23">SUM(K22:K26)</f>
        <v>92</v>
      </c>
      <c r="L27" s="265">
        <f t="shared" si="23"/>
        <v>746</v>
      </c>
      <c r="M27" s="265"/>
      <c r="N27" s="265">
        <f t="shared" si="23"/>
        <v>11</v>
      </c>
      <c r="O27" s="265"/>
      <c r="AC27" s="265" t="s">
        <v>44</v>
      </c>
      <c r="AD27" s="265"/>
      <c r="AE27" s="265">
        <f>SUM(AE22:AE26)</f>
        <v>304</v>
      </c>
      <c r="AF27" s="265">
        <f t="shared" ref="AF27" si="24">SUM(AF22:AF26)</f>
        <v>1513</v>
      </c>
      <c r="AG27" s="265"/>
      <c r="AH27" s="265">
        <f t="shared" ref="AH27" si="25">SUM(AH22:AH26)</f>
        <v>13</v>
      </c>
      <c r="AI27" s="265"/>
      <c r="AJ27" s="265"/>
      <c r="AK27" s="265"/>
      <c r="AL27" s="265">
        <f>SUM(AL22:AL26)</f>
        <v>98</v>
      </c>
      <c r="AM27" s="265">
        <f t="shared" ref="AM27:AN27" si="26">SUM(AM22:AM26)</f>
        <v>72</v>
      </c>
      <c r="AN27" s="265">
        <f t="shared" si="26"/>
        <v>491</v>
      </c>
      <c r="AO27" s="265"/>
      <c r="AP27" s="265">
        <f t="shared" ref="AP27" si="27">SUM(AP22:AP26)</f>
        <v>4</v>
      </c>
      <c r="AQ27" s="265"/>
    </row>
    <row r="28" spans="1:52" x14ac:dyDescent="0.15">
      <c r="A28" s="265"/>
      <c r="B28" s="268"/>
      <c r="C28" s="268"/>
      <c r="D28" s="268"/>
      <c r="E28" s="268"/>
      <c r="F28" s="268"/>
      <c r="G28" s="268"/>
      <c r="H28" s="265"/>
      <c r="I28" s="268"/>
      <c r="J28" s="268"/>
      <c r="K28" s="268"/>
      <c r="L28" s="268"/>
      <c r="M28" s="268"/>
      <c r="N28" s="268"/>
      <c r="AC28" s="265"/>
      <c r="AD28" s="268"/>
      <c r="AE28" s="268"/>
      <c r="AF28" s="268"/>
      <c r="AG28" s="268"/>
      <c r="AH28" s="268"/>
      <c r="AI28" s="268"/>
      <c r="AJ28" s="265"/>
      <c r="AK28" s="268"/>
      <c r="AL28" s="268"/>
      <c r="AM28" s="268"/>
      <c r="AN28" s="268"/>
      <c r="AO28" s="268"/>
      <c r="AP28" s="268"/>
    </row>
    <row r="29" spans="1:52" x14ac:dyDescent="0.15">
      <c r="B29" s="268"/>
      <c r="C29" s="268"/>
      <c r="D29" s="268"/>
      <c r="E29" s="268"/>
      <c r="F29" s="268"/>
      <c r="G29" s="268"/>
      <c r="H29" s="268"/>
      <c r="I29" s="268"/>
      <c r="J29" s="268"/>
      <c r="K29" s="268"/>
      <c r="L29" s="268"/>
      <c r="M29" s="268"/>
      <c r="AD29" s="268"/>
      <c r="AE29" s="268"/>
      <c r="AF29" s="268"/>
      <c r="AG29" s="268"/>
      <c r="AH29" s="268"/>
      <c r="AI29" s="268"/>
      <c r="AJ29" s="268"/>
      <c r="AK29" s="268"/>
      <c r="AL29" s="268"/>
      <c r="AM29" s="268"/>
      <c r="AN29" s="268"/>
      <c r="AO29" s="268"/>
    </row>
    <row r="30" spans="1:52" x14ac:dyDescent="0.15">
      <c r="A30" s="496" t="s">
        <v>52</v>
      </c>
      <c r="B30" s="496"/>
      <c r="C30" s="496"/>
      <c r="D30" s="496"/>
      <c r="E30" s="496"/>
      <c r="F30" s="496"/>
      <c r="G30" s="496"/>
      <c r="H30" s="268"/>
      <c r="I30" s="268"/>
      <c r="J30" s="496" t="s">
        <v>49</v>
      </c>
      <c r="K30" s="496"/>
      <c r="L30" s="496"/>
      <c r="M30" s="496"/>
      <c r="N30" s="496"/>
      <c r="R30" s="496" t="s">
        <v>50</v>
      </c>
      <c r="S30" s="496"/>
      <c r="T30" s="496"/>
      <c r="V30" s="496" t="s">
        <v>51</v>
      </c>
      <c r="W30" s="498"/>
      <c r="AC30" s="496" t="s">
        <v>52</v>
      </c>
      <c r="AD30" s="496"/>
      <c r="AE30" s="496"/>
      <c r="AF30" s="496"/>
      <c r="AG30" s="496"/>
      <c r="AH30" s="496"/>
      <c r="AI30" s="496"/>
      <c r="AJ30" s="268"/>
      <c r="AK30" s="268"/>
      <c r="AL30" s="496" t="s">
        <v>49</v>
      </c>
      <c r="AM30" s="496"/>
      <c r="AN30" s="496"/>
      <c r="AO30" s="496"/>
      <c r="AP30" s="496"/>
      <c r="AT30" s="496" t="s">
        <v>50</v>
      </c>
      <c r="AU30" s="496"/>
      <c r="AV30" s="496"/>
      <c r="AX30" s="496" t="s">
        <v>51</v>
      </c>
      <c r="AY30" s="498"/>
    </row>
    <row r="31" spans="1:52" x14ac:dyDescent="0.15">
      <c r="A31" s="265" t="s">
        <v>25</v>
      </c>
      <c r="B31" s="265" t="s">
        <v>66</v>
      </c>
      <c r="C31" s="265" t="s">
        <v>34</v>
      </c>
      <c r="D31" s="265" t="s">
        <v>17</v>
      </c>
      <c r="E31" s="265" t="s">
        <v>18</v>
      </c>
      <c r="F31" s="265" t="s">
        <v>19</v>
      </c>
      <c r="G31" s="265" t="s">
        <v>20</v>
      </c>
      <c r="H31" s="265" t="s">
        <v>6</v>
      </c>
      <c r="I31" s="265" t="s">
        <v>53</v>
      </c>
      <c r="K31" s="265" t="s">
        <v>10</v>
      </c>
      <c r="L31" s="265" t="s">
        <v>11</v>
      </c>
      <c r="M31" s="265" t="s">
        <v>12</v>
      </c>
      <c r="N31" s="265" t="s">
        <v>26</v>
      </c>
      <c r="O31" s="265" t="s">
        <v>7</v>
      </c>
      <c r="R31" s="265" t="s">
        <v>25</v>
      </c>
      <c r="S31" s="265" t="s">
        <v>47</v>
      </c>
      <c r="T31" s="265" t="s">
        <v>45</v>
      </c>
      <c r="U31" s="265" t="s">
        <v>46</v>
      </c>
      <c r="W31" s="265" t="s">
        <v>14</v>
      </c>
      <c r="X31" s="265" t="s">
        <v>21</v>
      </c>
      <c r="Y31" s="265"/>
      <c r="Z31" s="265"/>
      <c r="AC31" s="265" t="s">
        <v>25</v>
      </c>
      <c r="AD31" s="265" t="s">
        <v>66</v>
      </c>
      <c r="AE31" s="265" t="s">
        <v>34</v>
      </c>
      <c r="AF31" s="265" t="s">
        <v>17</v>
      </c>
      <c r="AG31" s="265" t="s">
        <v>18</v>
      </c>
      <c r="AH31" s="265" t="s">
        <v>19</v>
      </c>
      <c r="AI31" s="265" t="s">
        <v>20</v>
      </c>
      <c r="AJ31" s="265" t="s">
        <v>6</v>
      </c>
      <c r="AK31" s="265" t="s">
        <v>53</v>
      </c>
      <c r="AM31" s="265" t="s">
        <v>10</v>
      </c>
      <c r="AN31" s="265" t="s">
        <v>11</v>
      </c>
      <c r="AO31" s="265" t="s">
        <v>12</v>
      </c>
      <c r="AP31" s="265" t="s">
        <v>26</v>
      </c>
      <c r="AQ31" s="265" t="s">
        <v>7</v>
      </c>
      <c r="AU31" s="265" t="s">
        <v>47</v>
      </c>
      <c r="AV31" s="265" t="s">
        <v>45</v>
      </c>
      <c r="AW31" s="265" t="s">
        <v>46</v>
      </c>
      <c r="AY31" s="265" t="s">
        <v>14</v>
      </c>
      <c r="AZ31" s="265" t="s">
        <v>21</v>
      </c>
    </row>
    <row r="32" spans="1:52" x14ac:dyDescent="0.15">
      <c r="A32" s="258" t="s">
        <v>937</v>
      </c>
      <c r="B32" s="266">
        <v>17</v>
      </c>
      <c r="C32" s="264">
        <f>E32/D32</f>
        <v>0.51249999999999996</v>
      </c>
      <c r="D32" s="266">
        <v>80</v>
      </c>
      <c r="E32" s="266">
        <v>41</v>
      </c>
      <c r="F32" s="266">
        <v>635</v>
      </c>
      <c r="G32" s="266">
        <f t="shared" ref="G32:G37" si="28">F32/E32</f>
        <v>15.487804878048781</v>
      </c>
      <c r="H32" s="266">
        <v>2</v>
      </c>
      <c r="I32" s="264">
        <f>H32/E32</f>
        <v>4.878048780487805E-2</v>
      </c>
      <c r="K32" s="266">
        <v>2</v>
      </c>
      <c r="L32" s="266">
        <v>4</v>
      </c>
      <c r="M32" s="278">
        <f t="shared" ref="M32:M37" si="29">L32/K32</f>
        <v>2</v>
      </c>
      <c r="N32" s="266">
        <v>0</v>
      </c>
      <c r="O32" s="264">
        <f>N32/K32</f>
        <v>0</v>
      </c>
      <c r="R32" s="258" t="s">
        <v>557</v>
      </c>
      <c r="S32" s="279">
        <f>(D32+K32)/($C$27+$K$27+$M$17+$D$47+$K$47)</f>
        <v>0.11781609195402298</v>
      </c>
      <c r="T32" s="279">
        <f>D32/($D$17)</f>
        <v>0.17699115044247787</v>
      </c>
      <c r="U32" s="279">
        <f>K32/($M$17+$C$27+$K$38+$K$47)</f>
        <v>4.6296296296296294E-3</v>
      </c>
      <c r="W32" s="266">
        <f>(F32*0.1)+(H32*6)+(L32*0.1)+(N32*6)</f>
        <v>75.900000000000006</v>
      </c>
      <c r="X32" s="266">
        <f>(E32*1)+(F32*0.1)+(H32*6)+(L32*0.1)+(N32*6)</f>
        <v>116.9</v>
      </c>
      <c r="Y32" s="268"/>
      <c r="Z32" s="268"/>
      <c r="AC32" s="258" t="s">
        <v>71</v>
      </c>
      <c r="AD32" s="258"/>
      <c r="AE32" s="264">
        <f>AG32/AF32</f>
        <v>0.60747663551401865</v>
      </c>
      <c r="AF32" s="266">
        <v>107</v>
      </c>
      <c r="AG32" s="266">
        <v>65</v>
      </c>
      <c r="AH32" s="266">
        <v>710</v>
      </c>
      <c r="AI32" s="266">
        <f t="shared" ref="AI32:AI36" si="30">AH32/AG32</f>
        <v>10.923076923076923</v>
      </c>
      <c r="AJ32" s="266">
        <v>6</v>
      </c>
      <c r="AK32" s="264">
        <f>AJ32/AG32</f>
        <v>9.2307692307692313E-2</v>
      </c>
      <c r="AM32" s="266">
        <v>0</v>
      </c>
      <c r="AN32" s="266">
        <v>0</v>
      </c>
      <c r="AO32" s="278" t="e">
        <f t="shared" ref="AO32:AO37" si="31">AN32/AM32</f>
        <v>#DIV/0!</v>
      </c>
      <c r="AP32" s="266">
        <v>0</v>
      </c>
      <c r="AQ32" s="264" t="e">
        <f>AP32/AM32</f>
        <v>#DIV/0!</v>
      </c>
      <c r="AU32" s="279" t="e">
        <f>(#REF!+AJ32)/(#REF!+AJ35)</f>
        <v>#REF!</v>
      </c>
      <c r="AV32" s="279" t="e">
        <f>#REF!/(AJ32+#REF!)</f>
        <v>#REF!</v>
      </c>
      <c r="AW32" s="279" t="e">
        <f>AJ32/(#REF!+AJ32)</f>
        <v>#REF!</v>
      </c>
      <c r="AY32" s="266">
        <f>(AH32*0.1)+(AJ32*6)+(AN32*0.1)+(AP32*6)</f>
        <v>107</v>
      </c>
      <c r="AZ32" s="266">
        <f>(AG32*1)+(AH32*0.1)+(AJ32*6)+(AN32*0.1)+(AP32*6)</f>
        <v>172</v>
      </c>
    </row>
    <row r="33" spans="1:52" x14ac:dyDescent="0.15">
      <c r="A33" s="258" t="s">
        <v>808</v>
      </c>
      <c r="B33" s="266">
        <v>17</v>
      </c>
      <c r="C33" s="264">
        <f t="shared" ref="C33:C37" si="32">E33/D33</f>
        <v>0.70909090909090911</v>
      </c>
      <c r="D33" s="266">
        <v>55</v>
      </c>
      <c r="E33" s="266">
        <v>39</v>
      </c>
      <c r="F33" s="266">
        <v>430</v>
      </c>
      <c r="G33" s="266">
        <f t="shared" si="28"/>
        <v>11.025641025641026</v>
      </c>
      <c r="H33" s="266">
        <v>2</v>
      </c>
      <c r="I33" s="264">
        <f t="shared" ref="I33:I37" si="33">H33/E33</f>
        <v>5.128205128205128E-2</v>
      </c>
      <c r="K33" s="266">
        <v>4</v>
      </c>
      <c r="L33" s="266">
        <v>31</v>
      </c>
      <c r="M33" s="278">
        <f t="shared" si="29"/>
        <v>7.75</v>
      </c>
      <c r="N33" s="266">
        <v>1</v>
      </c>
      <c r="O33" s="264">
        <f t="shared" ref="O33:O37" si="34">N33/K33</f>
        <v>0.25</v>
      </c>
      <c r="R33" s="258" t="s">
        <v>558</v>
      </c>
      <c r="S33" s="279">
        <f t="shared" ref="S33:S37" si="35">(D33+K33)/($C$27+$K$27+$M$17+$D$47+$K$47)</f>
        <v>8.4770114942528729E-2</v>
      </c>
      <c r="T33" s="279">
        <f t="shared" ref="T33:T37" si="36">D33/($D$17)</f>
        <v>0.12168141592920353</v>
      </c>
      <c r="U33" s="279">
        <f t="shared" ref="U33:U37" si="37">K33/($M$17+$C$27+$K$38+$K$47)</f>
        <v>9.2592592592592587E-3</v>
      </c>
      <c r="W33" s="266">
        <f t="shared" ref="W33:W37" si="38">(F33*0.1)+(H33*6)+(L33*0.1)+(N33*6)</f>
        <v>64.099999999999994</v>
      </c>
      <c r="X33" s="266">
        <f t="shared" ref="X33:X37" si="39">(E33*1)+(F33*0.1)+(H33*6)+(L33*0.1)+(N33*6)</f>
        <v>103.1</v>
      </c>
      <c r="Y33" s="268"/>
      <c r="Z33" s="268"/>
      <c r="AC33" s="258" t="s">
        <v>27</v>
      </c>
      <c r="AD33" s="258"/>
      <c r="AE33" s="264">
        <f t="shared" ref="AE33:AE37" si="40">AG33/AF33</f>
        <v>0.6333333333333333</v>
      </c>
      <c r="AF33" s="266">
        <v>120</v>
      </c>
      <c r="AG33" s="266">
        <v>76</v>
      </c>
      <c r="AH33" s="266">
        <v>892</v>
      </c>
      <c r="AI33" s="266">
        <f t="shared" si="30"/>
        <v>11.736842105263158</v>
      </c>
      <c r="AJ33" s="266">
        <v>5</v>
      </c>
      <c r="AK33" s="264">
        <f t="shared" ref="AK33:AK37" si="41">AJ33/AG33</f>
        <v>6.5789473684210523E-2</v>
      </c>
      <c r="AM33" s="266">
        <v>12</v>
      </c>
      <c r="AN33" s="266">
        <v>108</v>
      </c>
      <c r="AO33" s="278">
        <f t="shared" si="31"/>
        <v>9</v>
      </c>
      <c r="AP33" s="266">
        <v>0</v>
      </c>
      <c r="AQ33" s="264">
        <f t="shared" ref="AQ33:AQ37" si="42">AP33/AM33</f>
        <v>0</v>
      </c>
      <c r="AU33" s="279" t="e">
        <f>(#REF!+AJ33)/(#REF!+AJ36)</f>
        <v>#REF!</v>
      </c>
      <c r="AV33" s="279" t="e">
        <f>#REF!/(AJ33+#REF!)</f>
        <v>#REF!</v>
      </c>
      <c r="AW33" s="279" t="e">
        <f>AJ33/(#REF!+AJ33)</f>
        <v>#REF!</v>
      </c>
      <c r="AY33" s="266">
        <f>(AH33*0.1)+(AJ33*6)+(AN33*0.1)+(AP33*6)</f>
        <v>130</v>
      </c>
      <c r="AZ33" s="266">
        <f>(AG33*1)+(AH33*0.1)+(AJ33*6)+(AN33*0.1)+(AP33*6)</f>
        <v>206</v>
      </c>
    </row>
    <row r="34" spans="1:52" x14ac:dyDescent="0.15">
      <c r="A34" s="258" t="s">
        <v>1341</v>
      </c>
      <c r="B34" s="266">
        <v>16</v>
      </c>
      <c r="C34" s="264">
        <f t="shared" si="32"/>
        <v>0.74774774774774777</v>
      </c>
      <c r="D34" s="266">
        <v>111</v>
      </c>
      <c r="E34" s="266">
        <v>83</v>
      </c>
      <c r="F34" s="266">
        <v>1010</v>
      </c>
      <c r="G34" s="266">
        <f t="shared" si="28"/>
        <v>12.168674698795181</v>
      </c>
      <c r="H34" s="266">
        <v>7</v>
      </c>
      <c r="I34" s="264">
        <f t="shared" si="33"/>
        <v>8.4337349397590355E-2</v>
      </c>
      <c r="K34" s="266">
        <v>10</v>
      </c>
      <c r="L34" s="266">
        <v>118</v>
      </c>
      <c r="M34" s="278">
        <f t="shared" si="29"/>
        <v>11.8</v>
      </c>
      <c r="N34" s="266">
        <v>2</v>
      </c>
      <c r="O34" s="264">
        <f t="shared" si="34"/>
        <v>0.2</v>
      </c>
      <c r="R34" s="258" t="s">
        <v>1342</v>
      </c>
      <c r="S34" s="279">
        <f t="shared" si="35"/>
        <v>0.17385057471264367</v>
      </c>
      <c r="T34" s="279">
        <f t="shared" si="36"/>
        <v>0.24557522123893805</v>
      </c>
      <c r="U34" s="279">
        <f t="shared" si="37"/>
        <v>2.3148148148148147E-2</v>
      </c>
      <c r="W34" s="266">
        <f t="shared" si="38"/>
        <v>166.8</v>
      </c>
      <c r="X34" s="266">
        <f t="shared" si="39"/>
        <v>249.8</v>
      </c>
      <c r="Y34" s="268"/>
      <c r="Z34" s="268"/>
      <c r="AC34" s="258" t="s">
        <v>28</v>
      </c>
      <c r="AD34" s="258"/>
      <c r="AE34" s="264">
        <f t="shared" si="40"/>
        <v>0.55000000000000004</v>
      </c>
      <c r="AF34" s="266">
        <v>40</v>
      </c>
      <c r="AG34" s="266">
        <v>22</v>
      </c>
      <c r="AH34" s="266">
        <v>325</v>
      </c>
      <c r="AI34" s="266">
        <f t="shared" si="30"/>
        <v>14.772727272727273</v>
      </c>
      <c r="AJ34" s="266">
        <v>2</v>
      </c>
      <c r="AK34" s="264">
        <f t="shared" si="41"/>
        <v>9.0909090909090912E-2</v>
      </c>
      <c r="AM34" s="266">
        <v>5</v>
      </c>
      <c r="AN34" s="266">
        <v>20</v>
      </c>
      <c r="AO34" s="278">
        <f t="shared" si="31"/>
        <v>4</v>
      </c>
      <c r="AP34" s="266">
        <v>0</v>
      </c>
      <c r="AQ34" s="264">
        <f t="shared" si="42"/>
        <v>0</v>
      </c>
      <c r="AU34" s="279" t="e">
        <f>(#REF!+AJ34)/(#REF!+AJ37)</f>
        <v>#REF!</v>
      </c>
      <c r="AV34" s="279" t="e">
        <f>#REF!/(AJ34+#REF!)</f>
        <v>#REF!</v>
      </c>
      <c r="AW34" s="279" t="e">
        <f>AJ34/(#REF!+AJ34)</f>
        <v>#REF!</v>
      </c>
      <c r="AY34" s="266">
        <f>(AH34*0.1)+(AJ34*6)+(AN34*0.1)+(AP34*6)</f>
        <v>46.5</v>
      </c>
      <c r="AZ34" s="266">
        <f>(AG34*1)+(AH34*0.1)+(AJ34*6)+(AN34*0.1)+(AP34*6)</f>
        <v>68.5</v>
      </c>
    </row>
    <row r="35" spans="1:52" x14ac:dyDescent="0.15">
      <c r="A35" s="258" t="s">
        <v>2227</v>
      </c>
      <c r="B35" s="266">
        <v>17</v>
      </c>
      <c r="C35" s="264">
        <f t="shared" si="32"/>
        <v>0.76470588235294112</v>
      </c>
      <c r="D35" s="266">
        <v>51</v>
      </c>
      <c r="E35" s="266">
        <v>39</v>
      </c>
      <c r="F35" s="266">
        <v>415</v>
      </c>
      <c r="G35" s="266">
        <f t="shared" si="28"/>
        <v>10.641025641025641</v>
      </c>
      <c r="H35" s="266">
        <v>4</v>
      </c>
      <c r="I35" s="264">
        <f t="shared" si="33"/>
        <v>0.10256410256410256</v>
      </c>
      <c r="K35" s="266">
        <v>3</v>
      </c>
      <c r="L35" s="266">
        <v>24</v>
      </c>
      <c r="M35" s="278">
        <f t="shared" si="29"/>
        <v>8</v>
      </c>
      <c r="N35" s="266">
        <v>1</v>
      </c>
      <c r="O35" s="264">
        <f t="shared" si="34"/>
        <v>0.33333333333333331</v>
      </c>
      <c r="R35" s="258" t="s">
        <v>2228</v>
      </c>
      <c r="S35" s="279">
        <f t="shared" si="35"/>
        <v>7.7586206896551727E-2</v>
      </c>
      <c r="T35" s="279">
        <f t="shared" si="36"/>
        <v>0.11283185840707964</v>
      </c>
      <c r="U35" s="279">
        <f t="shared" si="37"/>
        <v>6.9444444444444441E-3</v>
      </c>
      <c r="W35" s="266">
        <f t="shared" si="38"/>
        <v>73.900000000000006</v>
      </c>
      <c r="X35" s="266">
        <f t="shared" si="39"/>
        <v>112.9</v>
      </c>
      <c r="Y35" s="268"/>
      <c r="Z35" s="268"/>
      <c r="AC35" s="258" t="s">
        <v>29</v>
      </c>
      <c r="AD35" s="258"/>
      <c r="AE35" s="264">
        <f t="shared" si="40"/>
        <v>0.66206896551724137</v>
      </c>
      <c r="AF35" s="266">
        <v>145</v>
      </c>
      <c r="AG35" s="266">
        <v>96</v>
      </c>
      <c r="AH35" s="266">
        <v>1098</v>
      </c>
      <c r="AI35" s="266">
        <f t="shared" si="30"/>
        <v>11.4375</v>
      </c>
      <c r="AJ35" s="266">
        <v>7</v>
      </c>
      <c r="AK35" s="264">
        <f t="shared" si="41"/>
        <v>7.2916666666666671E-2</v>
      </c>
      <c r="AM35" s="266">
        <v>0</v>
      </c>
      <c r="AN35" s="266">
        <v>0</v>
      </c>
      <c r="AO35" s="278" t="e">
        <f t="shared" si="31"/>
        <v>#DIV/0!</v>
      </c>
      <c r="AP35" s="266">
        <v>0</v>
      </c>
      <c r="AQ35" s="264" t="e">
        <f t="shared" si="42"/>
        <v>#DIV/0!</v>
      </c>
      <c r="AU35" s="279" t="e">
        <f>(#REF!+AJ35)/(#REF!+AJ38)</f>
        <v>#REF!</v>
      </c>
      <c r="AV35" s="279" t="e">
        <f>#REF!/(AJ35+#REF!)</f>
        <v>#REF!</v>
      </c>
      <c r="AW35" s="279" t="e">
        <f>AJ35/(#REF!+AJ35)</f>
        <v>#REF!</v>
      </c>
      <c r="AY35" s="266">
        <f>(AH35*0.1)+(AJ35*6)+(AN35*0.1)+(AP35*6)</f>
        <v>151.80000000000001</v>
      </c>
      <c r="AZ35" s="266">
        <f>(AG35*1)+(AH35*0.1)+(AJ35*6)+(AN35*0.1)+(AP35*6)</f>
        <v>247.8</v>
      </c>
    </row>
    <row r="36" spans="1:52" x14ac:dyDescent="0.15">
      <c r="A36" s="258" t="s">
        <v>2229</v>
      </c>
      <c r="B36" s="266">
        <v>17</v>
      </c>
      <c r="C36" s="264">
        <f t="shared" si="32"/>
        <v>0.70833333333333337</v>
      </c>
      <c r="D36" s="266">
        <v>24</v>
      </c>
      <c r="E36" s="266">
        <v>17</v>
      </c>
      <c r="F36" s="266">
        <v>237</v>
      </c>
      <c r="G36" s="266">
        <f t="shared" si="28"/>
        <v>13.941176470588236</v>
      </c>
      <c r="H36" s="266">
        <v>1</v>
      </c>
      <c r="I36" s="264">
        <f t="shared" si="33"/>
        <v>5.8823529411764705E-2</v>
      </c>
      <c r="K36" s="266">
        <v>0</v>
      </c>
      <c r="L36" s="266">
        <v>0</v>
      </c>
      <c r="M36" s="278" t="e">
        <f t="shared" si="29"/>
        <v>#DIV/0!</v>
      </c>
      <c r="N36" s="266">
        <v>0</v>
      </c>
      <c r="O36" s="264" t="e">
        <f t="shared" si="34"/>
        <v>#DIV/0!</v>
      </c>
      <c r="R36" s="258" t="s">
        <v>1023</v>
      </c>
      <c r="S36" s="279">
        <f t="shared" si="35"/>
        <v>3.4482758620689655E-2</v>
      </c>
      <c r="T36" s="279">
        <f t="shared" si="36"/>
        <v>5.3097345132743362E-2</v>
      </c>
      <c r="U36" s="279">
        <f t="shared" si="37"/>
        <v>0</v>
      </c>
      <c r="W36" s="266">
        <f t="shared" si="38"/>
        <v>29.700000000000003</v>
      </c>
      <c r="X36" s="266">
        <f t="shared" si="39"/>
        <v>46.7</v>
      </c>
      <c r="Y36" s="268"/>
      <c r="Z36" s="268"/>
      <c r="AC36" s="258" t="s">
        <v>30</v>
      </c>
      <c r="AD36" s="258"/>
      <c r="AE36" s="264">
        <f t="shared" si="40"/>
        <v>0.6</v>
      </c>
      <c r="AF36" s="266">
        <v>10</v>
      </c>
      <c r="AG36" s="266">
        <v>6</v>
      </c>
      <c r="AH36" s="266">
        <v>100</v>
      </c>
      <c r="AI36" s="266">
        <f t="shared" si="30"/>
        <v>16.666666666666668</v>
      </c>
      <c r="AJ36" s="266">
        <v>0</v>
      </c>
      <c r="AK36" s="264">
        <f t="shared" si="41"/>
        <v>0</v>
      </c>
      <c r="AM36" s="266">
        <v>0</v>
      </c>
      <c r="AN36" s="266">
        <v>0</v>
      </c>
      <c r="AO36" s="278" t="e">
        <f t="shared" si="31"/>
        <v>#DIV/0!</v>
      </c>
      <c r="AP36" s="266">
        <v>0</v>
      </c>
      <c r="AQ36" s="264" t="e">
        <f t="shared" si="42"/>
        <v>#DIV/0!</v>
      </c>
      <c r="AU36" s="279" t="e">
        <f>(#REF!+AJ36)/(#REF!+AI41)</f>
        <v>#REF!</v>
      </c>
      <c r="AV36" s="279" t="e">
        <f>#REF!/(AJ36+#REF!)</f>
        <v>#REF!</v>
      </c>
      <c r="AW36" s="279" t="e">
        <f>AJ36/(#REF!+AJ36)</f>
        <v>#REF!</v>
      </c>
      <c r="AY36" s="266">
        <f>(AH36*0.1)+(AJ36*6)+(AN36*0.1)+(AP36*6)</f>
        <v>10</v>
      </c>
      <c r="AZ36" s="266">
        <f>(AG36*1)+(AH36*0.1)+(AJ36*6)+(AN36*0.1)+(AP36*6)</f>
        <v>16</v>
      </c>
    </row>
    <row r="37" spans="1:52" x14ac:dyDescent="0.15">
      <c r="A37" s="258" t="s">
        <v>2528</v>
      </c>
      <c r="B37" s="266">
        <v>8</v>
      </c>
      <c r="C37" s="264">
        <f t="shared" si="32"/>
        <v>0.5714285714285714</v>
      </c>
      <c r="D37" s="266">
        <v>7</v>
      </c>
      <c r="E37" s="266">
        <v>4</v>
      </c>
      <c r="F37" s="266">
        <v>47</v>
      </c>
      <c r="G37" s="266">
        <f t="shared" si="28"/>
        <v>11.75</v>
      </c>
      <c r="H37" s="266">
        <v>0</v>
      </c>
      <c r="I37" s="264">
        <f t="shared" si="33"/>
        <v>0</v>
      </c>
      <c r="K37" s="266">
        <v>0</v>
      </c>
      <c r="L37" s="266">
        <v>0</v>
      </c>
      <c r="M37" s="278" t="e">
        <f t="shared" si="29"/>
        <v>#DIV/0!</v>
      </c>
      <c r="N37" s="266">
        <v>0</v>
      </c>
      <c r="O37" s="264" t="e">
        <f t="shared" si="34"/>
        <v>#DIV/0!</v>
      </c>
      <c r="R37" s="258" t="s">
        <v>2529</v>
      </c>
      <c r="S37" s="279">
        <f t="shared" si="35"/>
        <v>1.0057471264367816E-2</v>
      </c>
      <c r="T37" s="279">
        <f t="shared" si="36"/>
        <v>1.5486725663716814E-2</v>
      </c>
      <c r="U37" s="279">
        <f t="shared" si="37"/>
        <v>0</v>
      </c>
      <c r="W37" s="266">
        <f t="shared" si="38"/>
        <v>4.7</v>
      </c>
      <c r="X37" s="266">
        <f t="shared" si="39"/>
        <v>8.6999999999999993</v>
      </c>
      <c r="Y37" s="268"/>
      <c r="Z37" s="268"/>
      <c r="AC37" s="258" t="s">
        <v>72</v>
      </c>
      <c r="AD37" s="258"/>
      <c r="AE37" s="264" t="e">
        <f t="shared" si="40"/>
        <v>#DIV/0!</v>
      </c>
      <c r="AF37" s="266"/>
      <c r="AG37" s="266"/>
      <c r="AH37" s="266"/>
      <c r="AI37" s="266"/>
      <c r="AJ37" s="266"/>
      <c r="AK37" s="264" t="e">
        <f t="shared" si="41"/>
        <v>#DIV/0!</v>
      </c>
      <c r="AM37" s="266"/>
      <c r="AN37" s="266"/>
      <c r="AO37" s="278" t="e">
        <f t="shared" si="31"/>
        <v>#DIV/0!</v>
      </c>
      <c r="AP37" s="266"/>
      <c r="AQ37" s="264" t="e">
        <f t="shared" si="42"/>
        <v>#DIV/0!</v>
      </c>
      <c r="AU37" s="279" t="e">
        <f>(#REF!+AJ37)/(#REF!+AJ42)</f>
        <v>#REF!</v>
      </c>
      <c r="AV37" s="279" t="e">
        <f>#REF!/(AJ37+#REF!)</f>
        <v>#REF!</v>
      </c>
      <c r="AW37" s="279" t="e">
        <f>AJ37/(#REF!+AJ37)</f>
        <v>#REF!</v>
      </c>
      <c r="AY37" s="266"/>
      <c r="AZ37" s="266"/>
    </row>
    <row r="38" spans="1:52" x14ac:dyDescent="0.15">
      <c r="A38" s="265" t="s">
        <v>44</v>
      </c>
      <c r="B38" s="265"/>
      <c r="C38" s="261"/>
      <c r="D38" s="265">
        <f>SUM(D32:D37)</f>
        <v>328</v>
      </c>
      <c r="E38" s="265">
        <f t="shared" ref="E38:H38" si="43">SUM(E32:E37)</f>
        <v>223</v>
      </c>
      <c r="F38" s="265">
        <f t="shared" si="43"/>
        <v>2774</v>
      </c>
      <c r="G38" s="265"/>
      <c r="H38" s="265">
        <f t="shared" si="43"/>
        <v>16</v>
      </c>
      <c r="I38" s="265"/>
      <c r="J38" s="265"/>
      <c r="K38" s="265">
        <f>SUM(K32:K37)</f>
        <v>19</v>
      </c>
      <c r="L38" s="265">
        <f t="shared" ref="L38:N38" si="44">SUM(L32:L37)</f>
        <v>177</v>
      </c>
      <c r="M38" s="265"/>
      <c r="N38" s="265">
        <f t="shared" si="44"/>
        <v>4</v>
      </c>
      <c r="O38" s="265"/>
      <c r="AC38" s="265" t="s">
        <v>44</v>
      </c>
      <c r="AD38" s="265"/>
      <c r="AE38" s="261"/>
      <c r="AF38" s="265">
        <f>SUM(AF32:AF37)</f>
        <v>422</v>
      </c>
      <c r="AG38" s="265">
        <f t="shared" ref="AG38:AH38" si="45">SUM(AG32:AG37)</f>
        <v>265</v>
      </c>
      <c r="AH38" s="265">
        <f t="shared" si="45"/>
        <v>3125</v>
      </c>
      <c r="AI38" s="265"/>
      <c r="AJ38" s="265">
        <f t="shared" ref="AJ38" si="46">SUM(AJ32:AJ37)</f>
        <v>20</v>
      </c>
      <c r="AK38" s="265"/>
      <c r="AL38" s="265"/>
      <c r="AM38" s="265">
        <f>SUM(AM32:AM37)</f>
        <v>17</v>
      </c>
      <c r="AN38" s="265">
        <f t="shared" ref="AN38" si="47">SUM(AN32:AN37)</f>
        <v>128</v>
      </c>
      <c r="AO38" s="265"/>
      <c r="AP38" s="265">
        <f t="shared" ref="AP38" si="48">SUM(AP32:AP37)</f>
        <v>0</v>
      </c>
      <c r="AQ38" s="265"/>
    </row>
    <row r="39" spans="1:52" x14ac:dyDescent="0.15">
      <c r="A39" s="265"/>
      <c r="C39" s="268"/>
      <c r="D39" s="268"/>
      <c r="E39" s="268"/>
      <c r="F39" s="268"/>
      <c r="G39" s="268"/>
      <c r="H39" s="268"/>
      <c r="I39" s="268"/>
      <c r="J39" s="268"/>
      <c r="K39" s="268"/>
      <c r="L39" s="268"/>
      <c r="AC39" s="265"/>
      <c r="AE39" s="268"/>
      <c r="AF39" s="268"/>
      <c r="AG39" s="268"/>
      <c r="AH39" s="268"/>
      <c r="AI39" s="268"/>
      <c r="AJ39" s="268"/>
      <c r="AK39" s="268"/>
      <c r="AL39" s="268"/>
      <c r="AM39" s="268"/>
      <c r="AN39" s="268"/>
    </row>
    <row r="40" spans="1:52" x14ac:dyDescent="0.15">
      <c r="A40" s="265"/>
      <c r="C40" s="268"/>
      <c r="D40" s="268"/>
      <c r="E40" s="268"/>
      <c r="F40" s="268"/>
      <c r="G40" s="268"/>
      <c r="H40" s="268"/>
      <c r="I40" s="268"/>
      <c r="J40" s="268"/>
      <c r="K40" s="268"/>
      <c r="L40" s="268"/>
      <c r="AC40" s="265"/>
      <c r="AE40" s="268"/>
      <c r="AF40" s="268"/>
      <c r="AG40" s="268"/>
      <c r="AH40" s="268"/>
      <c r="AI40" s="268"/>
      <c r="AJ40" s="268"/>
      <c r="AK40" s="268"/>
      <c r="AL40" s="268"/>
      <c r="AM40" s="268"/>
      <c r="AN40" s="268"/>
    </row>
    <row r="41" spans="1:52" x14ac:dyDescent="0.15">
      <c r="A41" s="496" t="s">
        <v>52</v>
      </c>
      <c r="B41" s="496"/>
      <c r="C41" s="496"/>
      <c r="D41" s="496"/>
      <c r="E41" s="496"/>
      <c r="F41" s="496"/>
      <c r="G41" s="496"/>
      <c r="H41" s="268"/>
      <c r="I41" s="268"/>
      <c r="J41" s="496" t="s">
        <v>49</v>
      </c>
      <c r="K41" s="496"/>
      <c r="L41" s="496"/>
      <c r="M41" s="496"/>
      <c r="N41" s="496"/>
      <c r="R41" s="496" t="s">
        <v>50</v>
      </c>
      <c r="S41" s="496"/>
      <c r="T41" s="496"/>
      <c r="V41" s="496" t="s">
        <v>51</v>
      </c>
      <c r="W41" s="498"/>
      <c r="AC41" s="496" t="s">
        <v>52</v>
      </c>
      <c r="AD41" s="496"/>
      <c r="AE41" s="496"/>
      <c r="AF41" s="496"/>
      <c r="AG41" s="496"/>
      <c r="AH41" s="496"/>
      <c r="AI41" s="496"/>
      <c r="AJ41" s="268"/>
      <c r="AK41" s="268"/>
      <c r="AL41" s="496" t="s">
        <v>49</v>
      </c>
      <c r="AM41" s="496"/>
      <c r="AN41" s="496"/>
      <c r="AO41" s="496"/>
      <c r="AP41" s="496"/>
      <c r="AT41" s="496" t="s">
        <v>50</v>
      </c>
      <c r="AU41" s="496"/>
      <c r="AV41" s="496"/>
      <c r="AX41" s="496" t="s">
        <v>51</v>
      </c>
      <c r="AY41" s="498"/>
    </row>
    <row r="42" spans="1:52" x14ac:dyDescent="0.15">
      <c r="A42" s="265" t="s">
        <v>31</v>
      </c>
      <c r="B42" s="265" t="s">
        <v>66</v>
      </c>
      <c r="C42" s="265" t="s">
        <v>34</v>
      </c>
      <c r="D42" s="265" t="s">
        <v>17</v>
      </c>
      <c r="E42" s="265" t="s">
        <v>18</v>
      </c>
      <c r="F42" s="265" t="s">
        <v>19</v>
      </c>
      <c r="G42" s="265" t="s">
        <v>20</v>
      </c>
      <c r="H42" s="265" t="s">
        <v>6</v>
      </c>
      <c r="I42" s="265" t="s">
        <v>53</v>
      </c>
      <c r="K42" s="265" t="s">
        <v>10</v>
      </c>
      <c r="L42" s="265" t="s">
        <v>11</v>
      </c>
      <c r="M42" s="265" t="s">
        <v>12</v>
      </c>
      <c r="N42" s="265" t="s">
        <v>54</v>
      </c>
      <c r="O42" s="265" t="s">
        <v>7</v>
      </c>
      <c r="R42" s="265" t="s">
        <v>31</v>
      </c>
      <c r="S42" s="265" t="s">
        <v>47</v>
      </c>
      <c r="T42" s="265" t="s">
        <v>45</v>
      </c>
      <c r="U42" s="265" t="s">
        <v>46</v>
      </c>
      <c r="W42" s="265" t="s">
        <v>14</v>
      </c>
      <c r="X42" s="265" t="s">
        <v>21</v>
      </c>
      <c r="Y42" s="265"/>
      <c r="Z42" s="265"/>
      <c r="AC42" s="265" t="s">
        <v>31</v>
      </c>
      <c r="AD42" s="265" t="s">
        <v>66</v>
      </c>
      <c r="AE42" s="265" t="s">
        <v>34</v>
      </c>
      <c r="AF42" s="265" t="s">
        <v>17</v>
      </c>
      <c r="AG42" s="265" t="s">
        <v>18</v>
      </c>
      <c r="AH42" s="265" t="s">
        <v>19</v>
      </c>
      <c r="AI42" s="265" t="s">
        <v>20</v>
      </c>
      <c r="AJ42" s="265" t="s">
        <v>6</v>
      </c>
      <c r="AK42" s="265" t="s">
        <v>53</v>
      </c>
      <c r="AM42" s="265" t="s">
        <v>10</v>
      </c>
      <c r="AN42" s="265" t="s">
        <v>11</v>
      </c>
      <c r="AO42" s="265" t="s">
        <v>12</v>
      </c>
      <c r="AP42" s="265" t="s">
        <v>54</v>
      </c>
      <c r="AQ42" s="265" t="s">
        <v>7</v>
      </c>
      <c r="AU42" s="265" t="s">
        <v>47</v>
      </c>
      <c r="AV42" s="265" t="s">
        <v>45</v>
      </c>
      <c r="AW42" s="265" t="s">
        <v>46</v>
      </c>
      <c r="AY42" s="265" t="s">
        <v>14</v>
      </c>
      <c r="AZ42" s="265" t="s">
        <v>21</v>
      </c>
    </row>
    <row r="43" spans="1:52" x14ac:dyDescent="0.15">
      <c r="A43" s="258" t="s">
        <v>809</v>
      </c>
      <c r="B43" s="266">
        <v>17</v>
      </c>
      <c r="C43" s="264">
        <f>E43/D43</f>
        <v>0.70138888888888884</v>
      </c>
      <c r="D43" s="266">
        <v>144</v>
      </c>
      <c r="E43" s="266">
        <v>101</v>
      </c>
      <c r="F43" s="266">
        <v>1232</v>
      </c>
      <c r="G43" s="266">
        <f>F43/E43</f>
        <v>12.198019801980198</v>
      </c>
      <c r="H43" s="266">
        <v>11</v>
      </c>
      <c r="I43" s="264">
        <f>H43/E43</f>
        <v>0.10891089108910891</v>
      </c>
      <c r="K43" s="266">
        <v>0</v>
      </c>
      <c r="L43" s="266">
        <v>0</v>
      </c>
      <c r="M43" s="266">
        <v>0</v>
      </c>
      <c r="N43" s="266">
        <v>0</v>
      </c>
      <c r="O43" s="264" t="e">
        <f>N43/K43</f>
        <v>#DIV/0!</v>
      </c>
      <c r="R43" s="258" t="s">
        <v>206</v>
      </c>
      <c r="S43" s="279">
        <f>(D43+K43)/($D$47+$K$47+$D$38+$K$38+$J$27+$C$27+$M$17)</f>
        <v>0.13533834586466165</v>
      </c>
      <c r="T43" s="279">
        <f>D43/($D$47+$D$38+$J$27)</f>
        <v>0.22784810126582278</v>
      </c>
      <c r="U43" s="279">
        <f>K43/($K$47+$K$38+$C$27+$M$17)</f>
        <v>0</v>
      </c>
      <c r="W43" s="266">
        <f>(F43*0.1)+(H43*6)+(L43*0.1)+(N43*6)</f>
        <v>189.2</v>
      </c>
      <c r="X43" s="266">
        <f>(E43*1)+(F43*0.1)+(H43*6)+(L43*0.1)+(N43*6)</f>
        <v>290.2</v>
      </c>
      <c r="Y43" s="268"/>
      <c r="Z43" s="268"/>
      <c r="AC43" s="258" t="s">
        <v>32</v>
      </c>
      <c r="AD43" s="258"/>
      <c r="AE43" s="264">
        <f>AG43/AF43</f>
        <v>0.5625</v>
      </c>
      <c r="AF43" s="266">
        <v>16</v>
      </c>
      <c r="AG43" s="266">
        <v>9</v>
      </c>
      <c r="AH43" s="266">
        <v>108</v>
      </c>
      <c r="AI43" s="266">
        <f>AH43/AG43</f>
        <v>12</v>
      </c>
      <c r="AJ43" s="266">
        <v>1</v>
      </c>
      <c r="AK43" s="264">
        <f>AJ43/AG43</f>
        <v>0.1111111111111111</v>
      </c>
      <c r="AM43" s="266">
        <v>0</v>
      </c>
      <c r="AN43" s="266">
        <v>0</v>
      </c>
      <c r="AO43" s="266">
        <v>0</v>
      </c>
      <c r="AP43" s="266">
        <v>0</v>
      </c>
      <c r="AQ43" s="264" t="e">
        <f>AP43/AM43</f>
        <v>#DIV/0!</v>
      </c>
      <c r="AU43" s="279" t="e">
        <f>(#REF!+AJ43)/(#REF!+AJ46)</f>
        <v>#REF!</v>
      </c>
      <c r="AV43" s="279" t="e">
        <f>#REF!/(AJ43+#REF!)</f>
        <v>#REF!</v>
      </c>
      <c r="AW43" s="279" t="e">
        <f>AJ43/(#REF!+AJ43)</f>
        <v>#REF!</v>
      </c>
      <c r="AY43" s="266">
        <f>(AH43*0.1)+(AJ43*6)+(AN43*0.1)+(AP43*6)</f>
        <v>16.8</v>
      </c>
      <c r="AZ43" s="266">
        <f>(AG43*1)+(AH43*0.1)+(AJ43*6)+(AN43*0.1)+(AP43*6)</f>
        <v>25.8</v>
      </c>
    </row>
    <row r="44" spans="1:52" x14ac:dyDescent="0.15">
      <c r="A44" s="258" t="s">
        <v>810</v>
      </c>
      <c r="B44" s="266">
        <v>17</v>
      </c>
      <c r="C44" s="264">
        <f t="shared" ref="C44:C46" si="49">E44/D44</f>
        <v>0.8</v>
      </c>
      <c r="D44" s="266">
        <v>30</v>
      </c>
      <c r="E44" s="266">
        <v>24</v>
      </c>
      <c r="F44" s="266">
        <v>249</v>
      </c>
      <c r="G44" s="266">
        <f>F44/E44</f>
        <v>10.375</v>
      </c>
      <c r="H44" s="266">
        <v>1</v>
      </c>
      <c r="I44" s="264">
        <f t="shared" ref="I44:I46" si="50">H44/E44</f>
        <v>4.1666666666666664E-2</v>
      </c>
      <c r="K44" s="266">
        <v>0</v>
      </c>
      <c r="L44" s="266">
        <v>0</v>
      </c>
      <c r="M44" s="266">
        <v>0</v>
      </c>
      <c r="N44" s="266">
        <v>0</v>
      </c>
      <c r="O44" s="264" t="e">
        <f t="shared" ref="O44:O46" si="51">N44/K44</f>
        <v>#DIV/0!</v>
      </c>
      <c r="R44" s="258" t="s">
        <v>208</v>
      </c>
      <c r="S44" s="279">
        <f t="shared" ref="S44:S46" si="52">(D44+K44)/($D$47+$K$47+$D$38+$K$38+$J$27+$C$27+$M$17)</f>
        <v>2.819548872180451E-2</v>
      </c>
      <c r="T44" s="279">
        <f t="shared" ref="T44:T46" si="53">D44/($D$47+$D$38+$J$27)</f>
        <v>4.746835443037975E-2</v>
      </c>
      <c r="U44" s="279">
        <f t="shared" ref="U44:U46" si="54">K44/($K$47+$K$38+$C$27+$M$17)</f>
        <v>0</v>
      </c>
      <c r="W44" s="266">
        <f t="shared" ref="W44:W46" si="55">(F44*0.1)+(H44*6)+(L44*0.1)+(N44*6)</f>
        <v>30.900000000000002</v>
      </c>
      <c r="X44" s="266">
        <f t="shared" ref="X44:X46" si="56">(E44*1)+(F44*0.1)+(H44*6)+(L44*0.1)+(N44*6)</f>
        <v>54.900000000000006</v>
      </c>
      <c r="Y44" s="268"/>
      <c r="Z44" s="268"/>
      <c r="AC44" s="258" t="s">
        <v>73</v>
      </c>
      <c r="AD44" s="258"/>
      <c r="AE44" s="264">
        <f t="shared" ref="AE44:AE46" si="57">AG44/AF44</f>
        <v>0.74285714285714288</v>
      </c>
      <c r="AF44" s="266">
        <v>35</v>
      </c>
      <c r="AG44" s="266">
        <v>26</v>
      </c>
      <c r="AH44" s="266">
        <v>283</v>
      </c>
      <c r="AI44" s="266">
        <f>AH44/AG44</f>
        <v>10.884615384615385</v>
      </c>
      <c r="AJ44" s="266">
        <v>2</v>
      </c>
      <c r="AK44" s="264">
        <f t="shared" ref="AK44:AK46" si="58">AJ44/AG44</f>
        <v>7.6923076923076927E-2</v>
      </c>
      <c r="AM44" s="266">
        <v>0</v>
      </c>
      <c r="AN44" s="266">
        <v>0</v>
      </c>
      <c r="AO44" s="266">
        <v>0</v>
      </c>
      <c r="AP44" s="266">
        <v>0</v>
      </c>
      <c r="AQ44" s="264" t="e">
        <f t="shared" ref="AQ44:AQ46" si="59">AP44/AM44</f>
        <v>#DIV/0!</v>
      </c>
      <c r="AU44" s="279" t="e">
        <f>(#REF!+AJ44)/(#REF!+AJ47)</f>
        <v>#REF!</v>
      </c>
      <c r="AV44" s="279" t="e">
        <f>#REF!/(AJ44+#REF!)</f>
        <v>#REF!</v>
      </c>
      <c r="AW44" s="279" t="e">
        <f>AJ44/(#REF!+AJ44)</f>
        <v>#REF!</v>
      </c>
      <c r="AY44" s="266">
        <f>(AH44*0.1)+(AJ44*6)+(AN44*0.1)+(AP44*6)</f>
        <v>40.299999999999997</v>
      </c>
      <c r="AZ44" s="266">
        <f>(AG44*1)+(AH44*0.1)+(AJ44*6)+(AN44*0.1)+(AP44*6)</f>
        <v>66.3</v>
      </c>
    </row>
    <row r="45" spans="1:52" x14ac:dyDescent="0.15">
      <c r="A45" s="258" t="s">
        <v>2232</v>
      </c>
      <c r="B45" s="266">
        <v>2</v>
      </c>
      <c r="C45" s="264">
        <f t="shared" si="49"/>
        <v>1</v>
      </c>
      <c r="D45" s="266">
        <v>2</v>
      </c>
      <c r="E45" s="266">
        <v>2</v>
      </c>
      <c r="F45" s="266">
        <v>5</v>
      </c>
      <c r="G45" s="266">
        <f>F45/E45</f>
        <v>2.5</v>
      </c>
      <c r="H45" s="266">
        <v>0</v>
      </c>
      <c r="I45" s="264">
        <f t="shared" si="50"/>
        <v>0</v>
      </c>
      <c r="K45" s="266">
        <v>0</v>
      </c>
      <c r="L45" s="266">
        <v>0</v>
      </c>
      <c r="M45" s="266">
        <v>0</v>
      </c>
      <c r="N45" s="266">
        <v>0</v>
      </c>
      <c r="O45" s="264" t="e">
        <f t="shared" si="51"/>
        <v>#DIV/0!</v>
      </c>
      <c r="R45" s="258" t="s">
        <v>207</v>
      </c>
      <c r="S45" s="279">
        <f t="shared" si="52"/>
        <v>1.8796992481203006E-3</v>
      </c>
      <c r="T45" s="279">
        <f t="shared" si="53"/>
        <v>3.1645569620253164E-3</v>
      </c>
      <c r="U45" s="279">
        <f t="shared" si="54"/>
        <v>0</v>
      </c>
      <c r="W45" s="266">
        <f t="shared" si="55"/>
        <v>0.5</v>
      </c>
      <c r="X45" s="266">
        <f t="shared" si="56"/>
        <v>2.5</v>
      </c>
      <c r="Y45" s="268"/>
      <c r="Z45" s="268"/>
      <c r="AC45" s="258" t="s">
        <v>74</v>
      </c>
      <c r="AD45" s="258"/>
      <c r="AE45" s="264">
        <f t="shared" si="57"/>
        <v>0.5</v>
      </c>
      <c r="AF45" s="266">
        <v>12</v>
      </c>
      <c r="AG45" s="266">
        <v>6</v>
      </c>
      <c r="AH45" s="266">
        <v>65</v>
      </c>
      <c r="AI45" s="266">
        <f>AH45/AG45</f>
        <v>10.833333333333334</v>
      </c>
      <c r="AJ45" s="266">
        <v>0</v>
      </c>
      <c r="AK45" s="264">
        <f t="shared" si="58"/>
        <v>0</v>
      </c>
      <c r="AM45" s="266">
        <v>0</v>
      </c>
      <c r="AN45" s="266">
        <v>0</v>
      </c>
      <c r="AO45" s="266">
        <v>0</v>
      </c>
      <c r="AP45" s="266">
        <v>0</v>
      </c>
      <c r="AQ45" s="264" t="e">
        <f t="shared" si="59"/>
        <v>#DIV/0!</v>
      </c>
      <c r="AU45" s="279" t="e">
        <f>(#REF!+AJ45)/(#REF!+AI49)</f>
        <v>#REF!</v>
      </c>
      <c r="AV45" s="279" t="e">
        <f>#REF!/(AJ45+#REF!)</f>
        <v>#REF!</v>
      </c>
      <c r="AW45" s="279" t="e">
        <f>AJ45/(#REF!+AJ45)</f>
        <v>#REF!</v>
      </c>
      <c r="AY45" s="266">
        <f>(AH45*0.1)+(AJ45*6)+(AN45*0.1)+(AP45*6)</f>
        <v>6.5</v>
      </c>
      <c r="AZ45" s="266">
        <f>(AG45*1)+(AH45*0.1)+(AJ45*6)+(AN45*0.1)+(AP45*6)</f>
        <v>12.5</v>
      </c>
    </row>
    <row r="46" spans="1:52" x14ac:dyDescent="0.15">
      <c r="A46" s="258" t="s">
        <v>2233</v>
      </c>
      <c r="B46" s="266">
        <v>10</v>
      </c>
      <c r="C46" s="264">
        <f t="shared" si="49"/>
        <v>0.66666666666666663</v>
      </c>
      <c r="D46" s="266">
        <v>15</v>
      </c>
      <c r="E46" s="266">
        <v>10</v>
      </c>
      <c r="F46" s="266">
        <v>120</v>
      </c>
      <c r="G46" s="266">
        <f>F46/E46</f>
        <v>12</v>
      </c>
      <c r="H46" s="266">
        <v>2</v>
      </c>
      <c r="I46" s="264">
        <f t="shared" si="50"/>
        <v>0.2</v>
      </c>
      <c r="K46" s="266">
        <v>0</v>
      </c>
      <c r="L46" s="266">
        <v>0</v>
      </c>
      <c r="M46" s="266">
        <v>0</v>
      </c>
      <c r="N46" s="266">
        <v>0</v>
      </c>
      <c r="O46" s="264" t="e">
        <f t="shared" si="51"/>
        <v>#DIV/0!</v>
      </c>
      <c r="R46" s="258" t="s">
        <v>1117</v>
      </c>
      <c r="S46" s="279">
        <f t="shared" si="52"/>
        <v>1.4097744360902255E-2</v>
      </c>
      <c r="T46" s="279">
        <f t="shared" si="53"/>
        <v>2.3734177215189875E-2</v>
      </c>
      <c r="U46" s="279">
        <f t="shared" si="54"/>
        <v>0</v>
      </c>
      <c r="W46" s="266">
        <f t="shared" si="55"/>
        <v>24</v>
      </c>
      <c r="X46" s="266">
        <f t="shared" si="56"/>
        <v>34</v>
      </c>
      <c r="Y46" s="268"/>
      <c r="Z46" s="268"/>
      <c r="AC46" s="258"/>
      <c r="AD46" s="258"/>
      <c r="AE46" s="264" t="e">
        <f t="shared" si="57"/>
        <v>#DIV/0!</v>
      </c>
      <c r="AF46" s="266"/>
      <c r="AG46" s="266"/>
      <c r="AH46" s="266"/>
      <c r="AI46" s="266" t="e">
        <f>AH46/AG46</f>
        <v>#DIV/0!</v>
      </c>
      <c r="AJ46" s="266"/>
      <c r="AK46" s="264" t="e">
        <f t="shared" si="58"/>
        <v>#DIV/0!</v>
      </c>
      <c r="AM46" s="266"/>
      <c r="AN46" s="266"/>
      <c r="AO46" s="266"/>
      <c r="AP46" s="266">
        <v>0</v>
      </c>
      <c r="AQ46" s="264" t="e">
        <f t="shared" si="59"/>
        <v>#DIV/0!</v>
      </c>
      <c r="AU46" s="279" t="e">
        <f>(#REF!+AJ46)/(#REF!+AI50)</f>
        <v>#REF!</v>
      </c>
      <c r="AV46" s="279" t="e">
        <f>#REF!/(AJ46+#REF!)</f>
        <v>#REF!</v>
      </c>
      <c r="AW46" s="279" t="e">
        <f>AJ46/(#REF!+AJ46)</f>
        <v>#REF!</v>
      </c>
      <c r="AY46" s="266">
        <f>(AH46*0.1)+(AJ46*6)+(AN46*0.1)+(AP46*6)</f>
        <v>0</v>
      </c>
      <c r="AZ46" s="266">
        <f>(AG46*1)+(AH46*0.1)+(AJ46*6)+(AN46*0.1)+(AP46*6)</f>
        <v>0</v>
      </c>
    </row>
    <row r="47" spans="1:52" x14ac:dyDescent="0.15">
      <c r="A47" s="265" t="s">
        <v>44</v>
      </c>
      <c r="B47" s="265"/>
      <c r="C47" s="261"/>
      <c r="D47" s="265">
        <f>SUM(D43:D46)</f>
        <v>191</v>
      </c>
      <c r="E47" s="265">
        <f t="shared" ref="E47:H47" si="60">SUM(E43:E46)</f>
        <v>137</v>
      </c>
      <c r="F47" s="265">
        <f t="shared" si="60"/>
        <v>1606</v>
      </c>
      <c r="G47" s="265"/>
      <c r="H47" s="265">
        <f t="shared" si="60"/>
        <v>14</v>
      </c>
      <c r="I47" s="265"/>
      <c r="J47" s="265"/>
      <c r="K47" s="265">
        <f>SUM(K43:K46)</f>
        <v>0</v>
      </c>
      <c r="L47" s="265">
        <f t="shared" ref="L47:N47" si="61">SUM(L43:L46)</f>
        <v>0</v>
      </c>
      <c r="M47" s="265"/>
      <c r="N47" s="265">
        <f t="shared" si="61"/>
        <v>0</v>
      </c>
      <c r="O47" s="261"/>
      <c r="Q47" s="269"/>
      <c r="S47" s="269"/>
      <c r="U47" s="268"/>
      <c r="V47" s="268"/>
      <c r="AC47" s="265" t="s">
        <v>44</v>
      </c>
      <c r="AD47" s="265"/>
      <c r="AE47" s="261"/>
      <c r="AF47" s="265">
        <f>SUM(AF43:AF46)</f>
        <v>63</v>
      </c>
      <c r="AG47" s="265">
        <f t="shared" ref="AG47:AH47" si="62">SUM(AG43:AG46)</f>
        <v>41</v>
      </c>
      <c r="AH47" s="265">
        <f t="shared" si="62"/>
        <v>456</v>
      </c>
      <c r="AI47" s="265"/>
      <c r="AJ47" s="265">
        <f t="shared" ref="AJ47" si="63">SUM(AJ43:AJ46)</f>
        <v>3</v>
      </c>
      <c r="AK47" s="265"/>
      <c r="AL47" s="265"/>
      <c r="AM47" s="265">
        <f>SUM(AM43:AM46)</f>
        <v>0</v>
      </c>
      <c r="AN47" s="265">
        <f t="shared" ref="AN47" si="64">SUM(AN43:AN46)</f>
        <v>0</v>
      </c>
      <c r="AO47" s="265"/>
      <c r="AP47" s="265">
        <f t="shared" ref="AP47" si="65">SUM(AP43:AP46)</f>
        <v>0</v>
      </c>
      <c r="AQ47" s="261"/>
      <c r="AS47" s="269"/>
      <c r="AT47" s="269"/>
      <c r="AU47" s="269"/>
      <c r="AW47" s="268"/>
      <c r="AX47" s="268"/>
    </row>
    <row r="48" spans="1:52" x14ac:dyDescent="0.15">
      <c r="H48" s="274"/>
      <c r="I48" s="268"/>
      <c r="J48" s="268"/>
      <c r="P48" s="269"/>
      <c r="Q48" s="269"/>
      <c r="R48" s="269"/>
      <c r="T48" s="268"/>
      <c r="U48" s="268"/>
      <c r="AJ48" s="274"/>
      <c r="AK48" s="268"/>
      <c r="AL48" s="268"/>
      <c r="AR48" s="269"/>
      <c r="AS48" s="269"/>
      <c r="AT48" s="269"/>
      <c r="AV48" s="268"/>
      <c r="AW48" s="268"/>
    </row>
    <row r="49" spans="1:50" x14ac:dyDescent="0.15">
      <c r="H49" s="274"/>
      <c r="I49" s="268"/>
      <c r="J49" s="268"/>
      <c r="P49" s="269"/>
      <c r="Q49" s="269"/>
      <c r="R49" s="269"/>
      <c r="T49" s="268"/>
      <c r="U49" s="268"/>
      <c r="AJ49" s="274"/>
      <c r="AK49" s="268"/>
      <c r="AL49" s="268"/>
      <c r="AR49" s="269"/>
      <c r="AS49" s="269"/>
      <c r="AT49" s="269"/>
      <c r="AV49" s="268"/>
      <c r="AW49" s="268"/>
    </row>
    <row r="50" spans="1:50" x14ac:dyDescent="0.15">
      <c r="A50" s="496" t="s">
        <v>57</v>
      </c>
      <c r="B50" s="496"/>
      <c r="C50" s="496"/>
      <c r="D50" s="496"/>
      <c r="E50" s="496"/>
      <c r="F50" s="496"/>
      <c r="G50" s="496"/>
      <c r="H50" s="274"/>
      <c r="I50" s="268"/>
      <c r="J50" s="496" t="s">
        <v>58</v>
      </c>
      <c r="K50" s="502"/>
      <c r="L50" s="502"/>
      <c r="M50" s="502"/>
      <c r="N50" s="502"/>
      <c r="P50" s="280"/>
      <c r="Q50" s="269"/>
      <c r="R50" s="496" t="s">
        <v>62</v>
      </c>
      <c r="S50" s="502"/>
      <c r="T50" s="502"/>
      <c r="U50" s="502"/>
      <c r="V50" s="502"/>
      <c r="AC50" s="496" t="s">
        <v>57</v>
      </c>
      <c r="AD50" s="496"/>
      <c r="AE50" s="496"/>
      <c r="AF50" s="496"/>
      <c r="AG50" s="496"/>
      <c r="AH50" s="496"/>
      <c r="AI50" s="496"/>
      <c r="AJ50" s="274"/>
      <c r="AK50" s="268"/>
      <c r="AL50" s="496" t="s">
        <v>58</v>
      </c>
      <c r="AM50" s="502"/>
      <c r="AN50" s="502"/>
      <c r="AO50" s="502"/>
      <c r="AP50" s="502"/>
      <c r="AR50" s="280"/>
      <c r="AS50" s="269"/>
      <c r="AT50" s="496" t="s">
        <v>62</v>
      </c>
      <c r="AU50" s="502"/>
      <c r="AV50" s="502"/>
      <c r="AW50" s="502"/>
      <c r="AX50" s="502"/>
    </row>
    <row r="51" spans="1:50" x14ac:dyDescent="0.15">
      <c r="A51" s="261"/>
      <c r="B51" s="265" t="s">
        <v>17</v>
      </c>
      <c r="C51" s="265" t="s">
        <v>42</v>
      </c>
      <c r="D51" s="265" t="s">
        <v>19</v>
      </c>
      <c r="E51" s="265" t="s">
        <v>6</v>
      </c>
      <c r="H51" s="268"/>
      <c r="I51" s="268"/>
      <c r="J51" s="501" t="s">
        <v>59</v>
      </c>
      <c r="K51" s="498"/>
      <c r="L51" s="498"/>
      <c r="M51" s="498"/>
      <c r="N51" s="261" t="s">
        <v>60</v>
      </c>
      <c r="R51" s="501" t="s">
        <v>59</v>
      </c>
      <c r="S51" s="498"/>
      <c r="T51" s="498"/>
      <c r="U51" s="498"/>
      <c r="V51" s="261" t="s">
        <v>60</v>
      </c>
      <c r="AC51" s="261"/>
      <c r="AD51" s="265" t="s">
        <v>17</v>
      </c>
      <c r="AE51" s="265" t="s">
        <v>42</v>
      </c>
      <c r="AF51" s="265" t="s">
        <v>19</v>
      </c>
      <c r="AG51" s="265" t="s">
        <v>6</v>
      </c>
      <c r="AJ51" s="268"/>
      <c r="AK51" s="268"/>
      <c r="AL51" s="501" t="s">
        <v>59</v>
      </c>
      <c r="AM51" s="498"/>
      <c r="AN51" s="498"/>
      <c r="AO51" s="498"/>
      <c r="AP51" s="261" t="s">
        <v>60</v>
      </c>
      <c r="AT51" s="501" t="s">
        <v>59</v>
      </c>
      <c r="AU51" s="498"/>
      <c r="AV51" s="498"/>
      <c r="AW51" s="498"/>
      <c r="AX51" s="261" t="s">
        <v>60</v>
      </c>
    </row>
    <row r="52" spans="1:50" x14ac:dyDescent="0.15">
      <c r="A52" s="271" t="s">
        <v>33</v>
      </c>
      <c r="B52" s="266">
        <f>SUM(J22:J26,D32:D37,D43:D46)</f>
        <v>632</v>
      </c>
      <c r="C52" s="266">
        <f>SUM(E43:E46,E32:E37,K22:K26)</f>
        <v>452</v>
      </c>
      <c r="D52" s="266">
        <f>SUM(F43:F46,F32:F37,L22:L26)</f>
        <v>5126</v>
      </c>
      <c r="E52" s="266">
        <f>SUM(N22:N26,H32:H37,H43:H46)</f>
        <v>41</v>
      </c>
      <c r="H52" s="268"/>
      <c r="I52" s="268"/>
      <c r="J52" s="499" t="s">
        <v>1189</v>
      </c>
      <c r="K52" s="499"/>
      <c r="L52" s="499"/>
      <c r="M52" s="499"/>
      <c r="N52" s="258" t="s">
        <v>373</v>
      </c>
      <c r="R52" s="499"/>
      <c r="S52" s="499"/>
      <c r="T52" s="499"/>
      <c r="U52" s="499"/>
      <c r="V52" s="258"/>
      <c r="AC52" s="271" t="s">
        <v>33</v>
      </c>
      <c r="AD52" s="266">
        <f>SUM(AL22:AL26,AF32:AF37,AF43:AF46)</f>
        <v>583</v>
      </c>
      <c r="AE52" s="266">
        <f>SUM(AG43:AG46,AG32:AG37,AL22:AL26)</f>
        <v>404</v>
      </c>
      <c r="AF52" s="266">
        <f>SUM(AH43:AH46,AH32:AH37,AM22:AM26)</f>
        <v>3653</v>
      </c>
      <c r="AG52" s="266">
        <f>SUM(AP22:AP26,AJ32:AJ37,AJ43:AJ46)</f>
        <v>27</v>
      </c>
      <c r="AJ52" s="268"/>
      <c r="AK52" s="268"/>
      <c r="AL52" s="500"/>
      <c r="AM52" s="499"/>
      <c r="AN52" s="499"/>
      <c r="AO52" s="499"/>
      <c r="AP52" s="258"/>
      <c r="AT52" s="500"/>
      <c r="AU52" s="499"/>
      <c r="AV52" s="499"/>
      <c r="AW52" s="499"/>
      <c r="AX52" s="258"/>
    </row>
    <row r="53" spans="1:50" x14ac:dyDescent="0.15">
      <c r="A53" s="271" t="s">
        <v>43</v>
      </c>
      <c r="B53" s="266">
        <f>SUM(C17)</f>
        <v>632</v>
      </c>
      <c r="C53" s="266">
        <f>SUM(D17)</f>
        <v>452</v>
      </c>
      <c r="D53" s="266">
        <f>SUM(F17)</f>
        <v>5126</v>
      </c>
      <c r="E53" s="266">
        <f>SUM(H17)</f>
        <v>41</v>
      </c>
      <c r="F53" s="265"/>
      <c r="J53" s="499" t="s">
        <v>2530</v>
      </c>
      <c r="K53" s="499"/>
      <c r="L53" s="499"/>
      <c r="M53" s="499"/>
      <c r="N53" s="258" t="s">
        <v>373</v>
      </c>
      <c r="R53" s="499"/>
      <c r="S53" s="499"/>
      <c r="T53" s="499"/>
      <c r="U53" s="499"/>
      <c r="V53" s="258"/>
      <c r="AC53" s="271" t="s">
        <v>43</v>
      </c>
      <c r="AD53" s="266">
        <f>SUM(AE17)</f>
        <v>583</v>
      </c>
      <c r="AE53" s="266">
        <f>SUM(AF17)</f>
        <v>378</v>
      </c>
      <c r="AF53" s="266">
        <f>SUM(AH17)</f>
        <v>4072</v>
      </c>
      <c r="AG53" s="266">
        <f>SUM(AJ17)</f>
        <v>27</v>
      </c>
      <c r="AH53" s="265"/>
      <c r="AL53" s="500"/>
      <c r="AM53" s="499"/>
      <c r="AN53" s="499"/>
      <c r="AO53" s="499"/>
      <c r="AP53" s="258"/>
      <c r="AT53" s="500"/>
      <c r="AU53" s="499"/>
      <c r="AV53" s="499"/>
      <c r="AW53" s="499"/>
      <c r="AX53" s="258"/>
    </row>
    <row r="54" spans="1:50" x14ac:dyDescent="0.15">
      <c r="A54" s="271" t="s">
        <v>65</v>
      </c>
      <c r="B54" s="258"/>
      <c r="F54" s="265"/>
      <c r="J54" s="499" t="s">
        <v>1895</v>
      </c>
      <c r="K54" s="499"/>
      <c r="L54" s="499"/>
      <c r="M54" s="499"/>
      <c r="N54" s="258" t="s">
        <v>2231</v>
      </c>
      <c r="R54" s="499"/>
      <c r="S54" s="499"/>
      <c r="T54" s="499"/>
      <c r="U54" s="499"/>
      <c r="V54" s="258"/>
      <c r="AC54" s="271" t="s">
        <v>65</v>
      </c>
      <c r="AD54" s="258"/>
      <c r="AH54" s="265"/>
      <c r="AL54" s="500"/>
      <c r="AM54" s="499"/>
      <c r="AN54" s="499"/>
      <c r="AO54" s="499"/>
      <c r="AP54" s="258"/>
      <c r="AT54" s="500"/>
      <c r="AU54" s="499"/>
      <c r="AV54" s="499"/>
      <c r="AW54" s="499"/>
      <c r="AX54" s="258"/>
    </row>
    <row r="55" spans="1:50" x14ac:dyDescent="0.15">
      <c r="J55" s="499" t="s">
        <v>1410</v>
      </c>
      <c r="K55" s="499"/>
      <c r="L55" s="499"/>
      <c r="M55" s="499"/>
      <c r="N55" s="258" t="s">
        <v>374</v>
      </c>
      <c r="R55" s="499"/>
      <c r="S55" s="499"/>
      <c r="T55" s="499"/>
      <c r="U55" s="499"/>
      <c r="V55" s="258"/>
      <c r="AL55" s="500"/>
      <c r="AM55" s="499"/>
      <c r="AN55" s="499"/>
      <c r="AO55" s="499"/>
      <c r="AP55" s="258"/>
      <c r="AT55" s="500"/>
      <c r="AU55" s="499"/>
      <c r="AV55" s="499"/>
      <c r="AW55" s="499"/>
      <c r="AX55" s="258"/>
    </row>
    <row r="56" spans="1:50" x14ac:dyDescent="0.15">
      <c r="A56" s="261"/>
      <c r="B56" s="265" t="s">
        <v>1</v>
      </c>
      <c r="C56" s="265" t="s">
        <v>4</v>
      </c>
      <c r="D56" s="265" t="s">
        <v>6</v>
      </c>
      <c r="J56" s="499" t="s">
        <v>1191</v>
      </c>
      <c r="K56" s="499"/>
      <c r="L56" s="499"/>
      <c r="M56" s="499"/>
      <c r="N56" s="258" t="s">
        <v>0</v>
      </c>
      <c r="R56" s="500"/>
      <c r="S56" s="499"/>
      <c r="T56" s="499"/>
      <c r="U56" s="499"/>
      <c r="V56" s="258"/>
      <c r="AC56" s="261"/>
      <c r="AD56" s="265" t="s">
        <v>1</v>
      </c>
      <c r="AE56" s="265" t="s">
        <v>4</v>
      </c>
      <c r="AF56" s="265" t="s">
        <v>6</v>
      </c>
      <c r="AL56" s="500"/>
      <c r="AM56" s="499"/>
      <c r="AN56" s="499"/>
      <c r="AO56" s="499"/>
      <c r="AP56" s="258"/>
      <c r="AT56" s="500"/>
      <c r="AU56" s="499"/>
      <c r="AV56" s="499"/>
      <c r="AW56" s="499"/>
      <c r="AX56" s="258"/>
    </row>
    <row r="57" spans="1:50" x14ac:dyDescent="0.15">
      <c r="A57" s="271" t="s">
        <v>56</v>
      </c>
      <c r="B57" s="266">
        <f>SUM(M14:M16,C22:C26,K32:K37,K43:K46)</f>
        <v>432</v>
      </c>
      <c r="C57" s="266">
        <f>SUM(N14:N16,D22:D26,L32:L37,L43:L46)</f>
        <v>2145</v>
      </c>
      <c r="D57" s="266">
        <f>SUM(P14:P16,F22:F26,N32:N37,N43:N46)</f>
        <v>18</v>
      </c>
      <c r="J57" s="499" t="s">
        <v>2230</v>
      </c>
      <c r="K57" s="499"/>
      <c r="L57" s="499"/>
      <c r="M57" s="499"/>
      <c r="N57" s="258" t="s">
        <v>373</v>
      </c>
      <c r="R57" s="500"/>
      <c r="S57" s="499"/>
      <c r="T57" s="499"/>
      <c r="U57" s="499"/>
      <c r="V57" s="258"/>
      <c r="AC57" s="271" t="s">
        <v>56</v>
      </c>
      <c r="AD57" s="266">
        <f>SUM(AO14:AO16,AE22:AE26,AM32:AM37,AM43:AM46)</f>
        <v>421</v>
      </c>
      <c r="AE57" s="266">
        <f>SUM(AP14:AP16,AF22:AF26,AN32:AN37,AN43:AN46)</f>
        <v>2231</v>
      </c>
      <c r="AF57" s="266">
        <f>SUM(AR14:AR16,AH22:AH26,AP32:AP37,AP43:AP46)</f>
        <v>18</v>
      </c>
      <c r="AL57" s="500"/>
      <c r="AM57" s="499"/>
      <c r="AN57" s="499"/>
      <c r="AO57" s="499"/>
      <c r="AP57" s="258"/>
      <c r="AT57" s="500"/>
      <c r="AU57" s="499"/>
      <c r="AV57" s="499"/>
      <c r="AW57" s="499"/>
      <c r="AX57" s="258"/>
    </row>
    <row r="58" spans="1:50" x14ac:dyDescent="0.15">
      <c r="A58" s="271" t="s">
        <v>65</v>
      </c>
      <c r="B58" s="258"/>
      <c r="J58" s="499" t="s">
        <v>1293</v>
      </c>
      <c r="K58" s="499"/>
      <c r="L58" s="499"/>
      <c r="M58" s="499"/>
      <c r="N58" s="258" t="s">
        <v>373</v>
      </c>
      <c r="R58" s="500"/>
      <c r="S58" s="499"/>
      <c r="T58" s="499"/>
      <c r="U58" s="499"/>
      <c r="V58" s="258"/>
      <c r="AC58" s="271" t="s">
        <v>65</v>
      </c>
      <c r="AD58" s="258"/>
      <c r="AL58" s="500"/>
      <c r="AM58" s="499"/>
      <c r="AN58" s="499"/>
      <c r="AO58" s="499"/>
      <c r="AP58" s="258"/>
      <c r="AT58" s="500"/>
      <c r="AU58" s="499"/>
      <c r="AV58" s="499"/>
      <c r="AW58" s="499"/>
      <c r="AX58" s="258"/>
    </row>
    <row r="59" spans="1:50" x14ac:dyDescent="0.15">
      <c r="J59" s="499" t="s">
        <v>1896</v>
      </c>
      <c r="K59" s="499"/>
      <c r="L59" s="499"/>
      <c r="M59" s="499"/>
      <c r="N59" s="258" t="s">
        <v>374</v>
      </c>
      <c r="R59" s="500"/>
      <c r="S59" s="499"/>
      <c r="T59" s="499"/>
      <c r="U59" s="499"/>
      <c r="V59" s="258"/>
      <c r="AL59" s="500"/>
      <c r="AM59" s="499"/>
      <c r="AN59" s="499"/>
      <c r="AO59" s="499"/>
      <c r="AP59" s="258"/>
      <c r="AT59" s="500"/>
      <c r="AU59" s="499"/>
      <c r="AV59" s="499"/>
      <c r="AW59" s="499"/>
      <c r="AX59" s="258"/>
    </row>
    <row r="60" spans="1:50" x14ac:dyDescent="0.15">
      <c r="B60" s="265" t="s">
        <v>40</v>
      </c>
      <c r="C60" s="265" t="s">
        <v>41</v>
      </c>
      <c r="J60" s="259" t="s">
        <v>2531</v>
      </c>
      <c r="N60" s="259" t="s">
        <v>373</v>
      </c>
      <c r="AD60" s="265" t="s">
        <v>40</v>
      </c>
      <c r="AE60" s="265" t="s">
        <v>41</v>
      </c>
    </row>
    <row r="61" spans="1:50" x14ac:dyDescent="0.15">
      <c r="A61" s="271" t="s">
        <v>39</v>
      </c>
      <c r="B61" s="264">
        <f>B57/(B53+B57)</f>
        <v>0.40601503759398494</v>
      </c>
      <c r="C61" s="264">
        <f>B53/(B53+B57)</f>
        <v>0.59398496240601506</v>
      </c>
      <c r="J61" s="259" t="s">
        <v>2532</v>
      </c>
      <c r="N61" s="259" t="s">
        <v>373</v>
      </c>
      <c r="AC61" s="271" t="s">
        <v>39</v>
      </c>
      <c r="AD61" s="264">
        <f>AD57/(AD53+AD57)</f>
        <v>0.41932270916334663</v>
      </c>
      <c r="AE61" s="264">
        <f>AD53/(AD53+AD57)</f>
        <v>0.58067729083665343</v>
      </c>
      <c r="AL61" s="259" t="s">
        <v>61</v>
      </c>
    </row>
    <row r="62" spans="1:50" x14ac:dyDescent="0.15">
      <c r="A62" s="271" t="s">
        <v>64</v>
      </c>
      <c r="B62" s="258"/>
      <c r="C62" s="258"/>
      <c r="J62" s="259" t="s">
        <v>2533</v>
      </c>
      <c r="N62" s="259" t="s">
        <v>373</v>
      </c>
      <c r="AC62" s="271" t="s">
        <v>64</v>
      </c>
      <c r="AD62" s="258"/>
      <c r="AE62" s="258"/>
    </row>
    <row r="63" spans="1:50" x14ac:dyDescent="0.15">
      <c r="J63" s="259" t="s">
        <v>2534</v>
      </c>
      <c r="N63" s="259" t="s">
        <v>374</v>
      </c>
    </row>
    <row r="65" spans="1:23" x14ac:dyDescent="0.15">
      <c r="J65" s="259" t="s">
        <v>61</v>
      </c>
    </row>
    <row r="73" spans="1:23" x14ac:dyDescent="0.15">
      <c r="A73" s="496" t="s">
        <v>55</v>
      </c>
      <c r="B73" s="496"/>
      <c r="C73" s="496"/>
      <c r="D73" s="496"/>
      <c r="E73" s="496"/>
      <c r="F73" s="496"/>
      <c r="G73" s="496"/>
      <c r="H73" s="496"/>
      <c r="I73" s="496"/>
      <c r="J73" s="496"/>
      <c r="K73" s="496"/>
      <c r="L73" s="496"/>
      <c r="M73" s="496"/>
      <c r="N73" s="496"/>
      <c r="O73" s="496"/>
      <c r="P73" s="496"/>
      <c r="Q73" s="496"/>
      <c r="R73" s="496"/>
      <c r="S73" s="496"/>
      <c r="T73" s="496"/>
      <c r="U73" s="496"/>
      <c r="V73" s="496"/>
      <c r="W73" s="496"/>
    </row>
    <row r="74" spans="1:23" x14ac:dyDescent="0.15">
      <c r="A74" s="260"/>
      <c r="B74" s="260"/>
      <c r="C74" s="260"/>
      <c r="D74" s="260"/>
      <c r="E74" s="260"/>
      <c r="F74" s="260"/>
      <c r="G74" s="260"/>
      <c r="H74" s="260"/>
      <c r="I74" s="260"/>
      <c r="J74" s="260"/>
      <c r="K74" s="260"/>
      <c r="L74" s="260"/>
      <c r="M74" s="260"/>
      <c r="N74" s="260"/>
      <c r="O74" s="260"/>
      <c r="P74" s="260"/>
      <c r="Q74" s="260"/>
      <c r="R74" s="260"/>
      <c r="S74" s="260"/>
      <c r="T74" s="260"/>
      <c r="U74" s="260"/>
      <c r="V74" s="260"/>
      <c r="W74" s="260"/>
    </row>
    <row r="75" spans="1:23" x14ac:dyDescent="0.15">
      <c r="H75" s="497" t="s">
        <v>36</v>
      </c>
      <c r="I75" s="497"/>
      <c r="J75" s="497"/>
      <c r="M75" s="497" t="s">
        <v>37</v>
      </c>
      <c r="N75" s="497"/>
      <c r="O75" s="497"/>
      <c r="S75" s="261" t="s">
        <v>94</v>
      </c>
    </row>
    <row r="76" spans="1:23" x14ac:dyDescent="0.15">
      <c r="H76" s="497" t="s">
        <v>38</v>
      </c>
      <c r="I76" s="497"/>
      <c r="J76" s="497"/>
      <c r="M76" s="262" t="s">
        <v>75</v>
      </c>
      <c r="S76" s="263" t="s">
        <v>40</v>
      </c>
      <c r="T76" s="263" t="s">
        <v>41</v>
      </c>
    </row>
    <row r="77" spans="1:23" x14ac:dyDescent="0.15">
      <c r="H77" s="497"/>
      <c r="I77" s="497"/>
      <c r="J77" s="497"/>
      <c r="S77" s="264" t="e">
        <f>(M87+C97+K108+K117)/(M87+C97+K108+C87)</f>
        <v>#DIV/0!</v>
      </c>
      <c r="T77" s="264" t="e">
        <f>C87/(C87+M87+C97+K108+K117)</f>
        <v>#DIV/0!</v>
      </c>
    </row>
    <row r="80" spans="1:23" x14ac:dyDescent="0.15">
      <c r="A80" s="496" t="s">
        <v>38</v>
      </c>
      <c r="B80" s="496"/>
      <c r="C80" s="496"/>
      <c r="D80" s="496"/>
      <c r="E80" s="496"/>
      <c r="F80" s="496"/>
      <c r="G80" s="496"/>
      <c r="H80" s="496"/>
      <c r="I80" s="496"/>
      <c r="J80" s="496"/>
      <c r="K80" s="496"/>
      <c r="L80" s="496"/>
      <c r="M80" s="496"/>
      <c r="N80" s="496"/>
      <c r="O80" s="496"/>
      <c r="P80" s="496"/>
      <c r="Q80" s="496"/>
      <c r="R80" s="496"/>
      <c r="S80" s="496"/>
      <c r="T80" s="496"/>
      <c r="U80" s="496"/>
      <c r="V80" s="496"/>
      <c r="W80" s="496"/>
    </row>
    <row r="82" spans="1:27" x14ac:dyDescent="0.15">
      <c r="C82" s="496" t="s">
        <v>48</v>
      </c>
      <c r="D82" s="496"/>
      <c r="E82" s="496"/>
      <c r="F82" s="496"/>
      <c r="G82" s="496"/>
      <c r="H82" s="496"/>
      <c r="I82" s="496"/>
      <c r="L82" s="496" t="s">
        <v>49</v>
      </c>
      <c r="M82" s="502"/>
      <c r="N82" s="502"/>
      <c r="O82" s="502"/>
      <c r="P82" s="502"/>
      <c r="R82" s="496" t="s">
        <v>50</v>
      </c>
      <c r="S82" s="496"/>
      <c r="T82" s="496"/>
      <c r="V82" s="496" t="s">
        <v>51</v>
      </c>
      <c r="W82" s="496"/>
    </row>
    <row r="83" spans="1:27" x14ac:dyDescent="0.15">
      <c r="A83" s="265" t="s">
        <v>0</v>
      </c>
      <c r="B83" s="265" t="s">
        <v>66</v>
      </c>
      <c r="C83" s="265" t="s">
        <v>1</v>
      </c>
      <c r="D83" s="265" t="s">
        <v>2</v>
      </c>
      <c r="E83" s="265" t="s">
        <v>3</v>
      </c>
      <c r="F83" s="265" t="s">
        <v>4</v>
      </c>
      <c r="G83" s="265" t="s">
        <v>5</v>
      </c>
      <c r="H83" s="265" t="s">
        <v>6</v>
      </c>
      <c r="I83" s="265" t="s">
        <v>7</v>
      </c>
      <c r="J83" s="265" t="s">
        <v>8</v>
      </c>
      <c r="K83" s="265" t="s">
        <v>9</v>
      </c>
      <c r="M83" s="265" t="s">
        <v>10</v>
      </c>
      <c r="N83" s="265" t="s">
        <v>11</v>
      </c>
      <c r="O83" s="265" t="s">
        <v>12</v>
      </c>
      <c r="P83" s="265" t="s">
        <v>6</v>
      </c>
      <c r="Q83" s="265" t="s">
        <v>13</v>
      </c>
      <c r="R83" s="265"/>
      <c r="S83" s="265" t="s">
        <v>47</v>
      </c>
      <c r="T83" s="265" t="s">
        <v>45</v>
      </c>
      <c r="U83" s="265" t="s">
        <v>46</v>
      </c>
      <c r="V83" s="265"/>
      <c r="W83" s="265" t="s">
        <v>14</v>
      </c>
      <c r="X83" s="265" t="s">
        <v>63</v>
      </c>
      <c r="Y83" s="265"/>
      <c r="Z83" s="265"/>
    </row>
    <row r="84" spans="1:27" x14ac:dyDescent="0.15">
      <c r="A84" s="271" t="s">
        <v>806</v>
      </c>
      <c r="B84" s="266"/>
      <c r="C84" s="266"/>
      <c r="D84" s="266"/>
      <c r="E84" s="264" t="e">
        <f>D84/C84</f>
        <v>#DIV/0!</v>
      </c>
      <c r="F84" s="266"/>
      <c r="G84" s="267" t="e">
        <f>F84/C84</f>
        <v>#DIV/0!</v>
      </c>
      <c r="H84" s="266"/>
      <c r="I84" s="264" t="e">
        <f>H84/C84</f>
        <v>#DIV/0!</v>
      </c>
      <c r="J84" s="266"/>
      <c r="K84" s="264" t="e">
        <f>J84/C84</f>
        <v>#DIV/0!</v>
      </c>
      <c r="M84" s="266"/>
      <c r="N84" s="266"/>
      <c r="O84" s="266" t="e">
        <f>N84/M84</f>
        <v>#DIV/0!</v>
      </c>
      <c r="P84" s="266"/>
      <c r="Q84" s="264" t="e">
        <f>P84/M84</f>
        <v>#DIV/0!</v>
      </c>
      <c r="R84" s="268"/>
      <c r="S84" s="264">
        <f>(C84+M84)/($C$17+$M$17)</f>
        <v>0</v>
      </c>
      <c r="T84" s="264">
        <f>C84/($C$17)</f>
        <v>0</v>
      </c>
      <c r="U84" s="264">
        <f>M84/($M$17)</f>
        <v>0</v>
      </c>
      <c r="V84" s="269"/>
      <c r="W84" s="266">
        <f>(F84*0.05)+(H84*4)+(J84*-1)+(N84*0.1)+(P84*6)</f>
        <v>0</v>
      </c>
      <c r="X84" s="270">
        <f>((F84*0.05)+(H84*4)+(J84*-1)+(N84*0.1)+(P84*6))*0.4</f>
        <v>0</v>
      </c>
      <c r="Y84" s="268"/>
      <c r="Z84" s="268"/>
    </row>
    <row r="85" spans="1:27" x14ac:dyDescent="0.15">
      <c r="A85" s="258" t="s">
        <v>1407</v>
      </c>
      <c r="B85" s="266"/>
      <c r="C85" s="266"/>
      <c r="D85" s="266"/>
      <c r="E85" s="264" t="e">
        <f>D85/C85</f>
        <v>#DIV/0!</v>
      </c>
      <c r="F85" s="266"/>
      <c r="G85" s="267" t="e">
        <f>F85/C85</f>
        <v>#DIV/0!</v>
      </c>
      <c r="H85" s="266"/>
      <c r="I85" s="264" t="e">
        <f>H85/C85</f>
        <v>#DIV/0!</v>
      </c>
      <c r="J85" s="266"/>
      <c r="K85" s="264" t="e">
        <f t="shared" ref="K85:K86" si="66">J85/C85</f>
        <v>#DIV/0!</v>
      </c>
      <c r="M85" s="266"/>
      <c r="N85" s="266"/>
      <c r="O85" s="266" t="e">
        <f>N85/M85</f>
        <v>#DIV/0!</v>
      </c>
      <c r="P85" s="266"/>
      <c r="Q85" s="264" t="e">
        <f t="shared" ref="Q85:Q86" si="67">P85/M85</f>
        <v>#DIV/0!</v>
      </c>
      <c r="R85" s="268"/>
      <c r="S85" s="264">
        <f t="shared" ref="S85:S86" si="68">(C85+M85)/($C$17+$M$17)</f>
        <v>0</v>
      </c>
      <c r="T85" s="264">
        <f t="shared" ref="T85:T86" si="69">C85/($C$17)</f>
        <v>0</v>
      </c>
      <c r="U85" s="264">
        <f t="shared" ref="U85:U86" si="70">M85/($M$17)</f>
        <v>0</v>
      </c>
      <c r="V85" s="269"/>
      <c r="W85" s="266">
        <f t="shared" ref="W85:W86" si="71">(F85*0.05)+(H85*4)+(J85*-1)+(N85*0.1)+(P85*6)</f>
        <v>0</v>
      </c>
      <c r="X85" s="270">
        <f t="shared" ref="X85:X86" si="72">((F85*0.05)+(H85*4)+(J85*-1)+(N85*0.1)+(P85*6))*0.4</f>
        <v>0</v>
      </c>
      <c r="Y85" s="268"/>
      <c r="Z85" s="268"/>
    </row>
    <row r="86" spans="1:27" x14ac:dyDescent="0.15">
      <c r="A86" s="258"/>
      <c r="B86" s="266"/>
      <c r="C86" s="266"/>
      <c r="D86" s="266"/>
      <c r="E86" s="264" t="e">
        <f>D86/C86</f>
        <v>#DIV/0!</v>
      </c>
      <c r="F86" s="266"/>
      <c r="G86" s="267" t="e">
        <f>F86/C86</f>
        <v>#DIV/0!</v>
      </c>
      <c r="H86" s="266"/>
      <c r="I86" s="264" t="e">
        <f>H86/C86</f>
        <v>#DIV/0!</v>
      </c>
      <c r="J86" s="266"/>
      <c r="K86" s="264" t="e">
        <f t="shared" si="66"/>
        <v>#DIV/0!</v>
      </c>
      <c r="M86" s="266"/>
      <c r="N86" s="266"/>
      <c r="O86" s="266" t="e">
        <f>N86/M86</f>
        <v>#DIV/0!</v>
      </c>
      <c r="P86" s="266"/>
      <c r="Q86" s="264" t="e">
        <f t="shared" si="67"/>
        <v>#DIV/0!</v>
      </c>
      <c r="R86" s="268"/>
      <c r="S86" s="264">
        <f t="shared" si="68"/>
        <v>0</v>
      </c>
      <c r="T86" s="264">
        <f t="shared" si="69"/>
        <v>0</v>
      </c>
      <c r="U86" s="264">
        <f t="shared" si="70"/>
        <v>0</v>
      </c>
      <c r="V86" s="269"/>
      <c r="W86" s="266">
        <f t="shared" si="71"/>
        <v>0</v>
      </c>
      <c r="X86" s="270">
        <f t="shared" si="72"/>
        <v>0</v>
      </c>
      <c r="Y86" s="268"/>
      <c r="Z86" s="268"/>
    </row>
    <row r="87" spans="1:27" x14ac:dyDescent="0.15">
      <c r="A87" s="265" t="s">
        <v>44</v>
      </c>
      <c r="B87" s="265"/>
      <c r="C87" s="265">
        <f>SUM(C84:C86)</f>
        <v>0</v>
      </c>
      <c r="D87" s="265">
        <f>SUM(D84:D86)</f>
        <v>0</v>
      </c>
      <c r="E87" s="265"/>
      <c r="F87" s="265">
        <f t="shared" ref="F87" si="73">SUM(F84:F86)</f>
        <v>0</v>
      </c>
      <c r="G87" s="265"/>
      <c r="H87" s="265">
        <f t="shared" ref="H87" si="74">SUM(H84:H86)</f>
        <v>0</v>
      </c>
      <c r="I87" s="265"/>
      <c r="J87" s="265">
        <f t="shared" ref="J87" si="75">SUM(J84:J86)</f>
        <v>0</v>
      </c>
      <c r="K87" s="265"/>
      <c r="L87" s="261"/>
      <c r="M87" s="265">
        <f>SUM(M84:M86)</f>
        <v>0</v>
      </c>
      <c r="N87" s="265">
        <f>SUM(N84:N86)</f>
        <v>0</v>
      </c>
      <c r="O87" s="265"/>
      <c r="P87" s="265">
        <f>SUM(P84:P86)</f>
        <v>0</v>
      </c>
      <c r="Q87" s="265"/>
      <c r="R87" s="265"/>
      <c r="S87" s="272">
        <f>S84+S85+S86</f>
        <v>0</v>
      </c>
      <c r="T87" s="273" t="e">
        <f>C87/(C87+M87)</f>
        <v>#DIV/0!</v>
      </c>
      <c r="U87" s="273" t="e">
        <f>M87/(M87+C87)</f>
        <v>#DIV/0!</v>
      </c>
      <c r="V87" s="269"/>
      <c r="W87" s="268"/>
      <c r="X87" s="268"/>
      <c r="Y87" s="268"/>
      <c r="Z87" s="268"/>
    </row>
    <row r="88" spans="1:27" x14ac:dyDescent="0.15">
      <c r="B88" s="268"/>
      <c r="C88" s="268"/>
      <c r="D88" s="274"/>
      <c r="E88" s="268"/>
      <c r="F88" s="275"/>
      <c r="G88" s="268"/>
      <c r="H88" s="276"/>
      <c r="I88" s="268"/>
      <c r="J88" s="276"/>
      <c r="K88" s="268"/>
      <c r="L88" s="268"/>
      <c r="M88" s="268"/>
      <c r="N88" s="268"/>
      <c r="O88" s="268"/>
      <c r="P88" s="268"/>
      <c r="Q88" s="268"/>
      <c r="R88" s="268"/>
    </row>
    <row r="89" spans="1:27" x14ac:dyDescent="0.15">
      <c r="B89" s="268"/>
      <c r="C89" s="268"/>
      <c r="D89" s="274"/>
      <c r="E89" s="268"/>
      <c r="F89" s="275"/>
      <c r="G89" s="268"/>
      <c r="H89" s="276"/>
      <c r="I89" s="268"/>
      <c r="J89" s="276"/>
      <c r="K89" s="268"/>
      <c r="L89" s="268"/>
      <c r="M89" s="268"/>
      <c r="N89" s="268"/>
      <c r="O89" s="268"/>
      <c r="P89" s="268"/>
      <c r="Q89" s="268"/>
      <c r="R89" s="268"/>
    </row>
    <row r="90" spans="1:27" x14ac:dyDescent="0.15">
      <c r="A90" s="496" t="s">
        <v>49</v>
      </c>
      <c r="B90" s="496"/>
      <c r="C90" s="496"/>
      <c r="D90" s="496"/>
      <c r="E90" s="496"/>
      <c r="F90" s="496"/>
      <c r="G90" s="496"/>
      <c r="H90" s="496" t="s">
        <v>52</v>
      </c>
      <c r="I90" s="502"/>
      <c r="J90" s="502"/>
      <c r="K90" s="502"/>
      <c r="L90" s="502"/>
      <c r="M90" s="502"/>
      <c r="N90" s="268"/>
      <c r="O90" s="268"/>
      <c r="R90" s="496" t="s">
        <v>50</v>
      </c>
      <c r="S90" s="496"/>
      <c r="T90" s="496"/>
      <c r="V90" s="496" t="s">
        <v>51</v>
      </c>
      <c r="W90" s="496"/>
      <c r="X90" s="260"/>
      <c r="Y90" s="260"/>
      <c r="Z90" s="260"/>
      <c r="AA90" s="260"/>
    </row>
    <row r="91" spans="1:27" x14ac:dyDescent="0.15">
      <c r="A91" s="265" t="s">
        <v>16</v>
      </c>
      <c r="B91" s="265" t="s">
        <v>66</v>
      </c>
      <c r="C91" s="265" t="s">
        <v>1</v>
      </c>
      <c r="D91" s="265" t="s">
        <v>4</v>
      </c>
      <c r="E91" s="265" t="s">
        <v>5</v>
      </c>
      <c r="F91" s="265" t="s">
        <v>6</v>
      </c>
      <c r="G91" s="265" t="s">
        <v>7</v>
      </c>
      <c r="I91" s="265" t="s">
        <v>34</v>
      </c>
      <c r="J91" s="265" t="s">
        <v>17</v>
      </c>
      <c r="K91" s="265" t="s">
        <v>18</v>
      </c>
      <c r="L91" s="265" t="s">
        <v>19</v>
      </c>
      <c r="M91" s="265" t="s">
        <v>20</v>
      </c>
      <c r="N91" s="265" t="s">
        <v>6</v>
      </c>
      <c r="O91" s="265" t="s">
        <v>53</v>
      </c>
      <c r="R91" s="265" t="s">
        <v>16</v>
      </c>
      <c r="S91" s="265" t="s">
        <v>47</v>
      </c>
      <c r="T91" s="265" t="s">
        <v>45</v>
      </c>
      <c r="U91" s="265" t="s">
        <v>46</v>
      </c>
      <c r="W91" s="265" t="s">
        <v>14</v>
      </c>
      <c r="X91" s="265" t="s">
        <v>21</v>
      </c>
      <c r="Y91" s="265"/>
      <c r="Z91" s="265"/>
      <c r="AA91" s="265"/>
    </row>
    <row r="92" spans="1:27" x14ac:dyDescent="0.15">
      <c r="A92" s="258" t="s">
        <v>807</v>
      </c>
      <c r="B92" s="277"/>
      <c r="C92" s="266"/>
      <c r="D92" s="266"/>
      <c r="E92" s="266" t="e">
        <f>D92/C92</f>
        <v>#DIV/0!</v>
      </c>
      <c r="F92" s="266"/>
      <c r="G92" s="264" t="e">
        <f>F92/C92</f>
        <v>#DIV/0!</v>
      </c>
      <c r="I92" s="264" t="e">
        <f>K92/J92</f>
        <v>#DIV/0!</v>
      </c>
      <c r="J92" s="266"/>
      <c r="K92" s="266"/>
      <c r="L92" s="266"/>
      <c r="M92" s="266" t="e">
        <f>L92/K92</f>
        <v>#DIV/0!</v>
      </c>
      <c r="N92" s="266"/>
      <c r="O92" s="264" t="e">
        <f>N92/K92</f>
        <v>#DIV/0!</v>
      </c>
      <c r="R92" s="258" t="s">
        <v>204</v>
      </c>
      <c r="S92" s="264">
        <f>(C92+J92)/($C$27+$J$27+$M$17+$D$17+$K$38+$K$47)</f>
        <v>0</v>
      </c>
      <c r="T92" s="264">
        <f>J92/($J$27+$E$38+$E$47)</f>
        <v>0</v>
      </c>
      <c r="U92" s="264">
        <f>C92/($C$27+$M$17+$K$38+$K$47)</f>
        <v>0</v>
      </c>
      <c r="W92" s="266">
        <f>(D92*0.1)+(F92*6)+(L92*0.1)+(N92*6)</f>
        <v>0</v>
      </c>
      <c r="X92" s="266">
        <f>(D92*0.1)+(F92*6)+(K92*1)+(L92*0.1)+(N92*6)</f>
        <v>0</v>
      </c>
      <c r="Y92" s="268"/>
      <c r="Z92" s="268"/>
      <c r="AA92" s="268"/>
    </row>
    <row r="93" spans="1:27" x14ac:dyDescent="0.15">
      <c r="A93" s="258" t="s">
        <v>1079</v>
      </c>
      <c r="B93" s="277"/>
      <c r="C93" s="266"/>
      <c r="D93" s="266"/>
      <c r="E93" s="266" t="e">
        <f>D93/C93</f>
        <v>#DIV/0!</v>
      </c>
      <c r="F93" s="266"/>
      <c r="G93" s="264" t="e">
        <f>F93/C93</f>
        <v>#DIV/0!</v>
      </c>
      <c r="I93" s="264" t="e">
        <f t="shared" ref="I93:I96" si="76">K93/J93</f>
        <v>#DIV/0!</v>
      </c>
      <c r="J93" s="266"/>
      <c r="K93" s="266"/>
      <c r="L93" s="266"/>
      <c r="M93" s="266" t="e">
        <f>L93/K93</f>
        <v>#DIV/0!</v>
      </c>
      <c r="N93" s="266"/>
      <c r="O93" s="264" t="e">
        <f t="shared" ref="O93:O96" si="77">N93/K93</f>
        <v>#DIV/0!</v>
      </c>
      <c r="R93" s="258" t="s">
        <v>1080</v>
      </c>
      <c r="S93" s="264">
        <f t="shared" ref="S93:S96" si="78">(C93+J93)/($C$27+$J$27+$M$17+$D$17+$K$38+$K$47)</f>
        <v>0</v>
      </c>
      <c r="T93" s="264">
        <f t="shared" ref="T93:T96" si="79">J93/($J$27+$E$38+$E$47)</f>
        <v>0</v>
      </c>
      <c r="U93" s="264">
        <f t="shared" ref="U93:U96" si="80">C93/($C$27+$M$17+$K$38+$K$47)</f>
        <v>0</v>
      </c>
      <c r="W93" s="266">
        <f t="shared" ref="W93:W96" si="81">(D93*0.1)+(F93*6)+(L93*0.1)+(N93*6)</f>
        <v>0</v>
      </c>
      <c r="X93" s="266">
        <f t="shared" ref="X93:X96" si="82">(D93*0.1)+(F93*6)+(K93*1)+(L93*0.1)+(N93*6)</f>
        <v>0</v>
      </c>
      <c r="Y93" s="268"/>
      <c r="Z93" s="268"/>
      <c r="AA93" s="268"/>
    </row>
    <row r="94" spans="1:27" x14ac:dyDescent="0.15">
      <c r="A94" s="258" t="s">
        <v>1363</v>
      </c>
      <c r="B94" s="277"/>
      <c r="C94" s="266"/>
      <c r="D94" s="266"/>
      <c r="E94" s="266" t="e">
        <f>D94/C94</f>
        <v>#DIV/0!</v>
      </c>
      <c r="F94" s="266"/>
      <c r="G94" s="264" t="e">
        <f>F94/C94</f>
        <v>#DIV/0!</v>
      </c>
      <c r="I94" s="264" t="e">
        <f t="shared" si="76"/>
        <v>#DIV/0!</v>
      </c>
      <c r="J94" s="266"/>
      <c r="K94" s="266"/>
      <c r="L94" s="266"/>
      <c r="M94" s="266" t="e">
        <f>L94/K94</f>
        <v>#DIV/0!</v>
      </c>
      <c r="N94" s="266"/>
      <c r="O94" s="264" t="e">
        <f t="shared" si="77"/>
        <v>#DIV/0!</v>
      </c>
      <c r="R94" s="258" t="s">
        <v>1364</v>
      </c>
      <c r="S94" s="264">
        <f t="shared" si="78"/>
        <v>0</v>
      </c>
      <c r="T94" s="264">
        <f t="shared" si="79"/>
        <v>0</v>
      </c>
      <c r="U94" s="264">
        <f t="shared" si="80"/>
        <v>0</v>
      </c>
      <c r="W94" s="266">
        <f t="shared" si="81"/>
        <v>0</v>
      </c>
      <c r="X94" s="266">
        <f t="shared" si="82"/>
        <v>0</v>
      </c>
      <c r="Y94" s="268"/>
      <c r="Z94" s="268"/>
      <c r="AA94" s="268"/>
    </row>
    <row r="95" spans="1:27" x14ac:dyDescent="0.15">
      <c r="A95" s="271"/>
      <c r="B95" s="277"/>
      <c r="C95" s="266"/>
      <c r="D95" s="266"/>
      <c r="E95" s="266" t="e">
        <f>D95/C95</f>
        <v>#DIV/0!</v>
      </c>
      <c r="F95" s="266"/>
      <c r="G95" s="264" t="e">
        <f>F95/C95</f>
        <v>#DIV/0!</v>
      </c>
      <c r="I95" s="264" t="e">
        <f t="shared" si="76"/>
        <v>#DIV/0!</v>
      </c>
      <c r="J95" s="266"/>
      <c r="K95" s="266"/>
      <c r="L95" s="266"/>
      <c r="M95" s="266" t="e">
        <f>L95/K95</f>
        <v>#DIV/0!</v>
      </c>
      <c r="N95" s="266"/>
      <c r="O95" s="264" t="e">
        <f t="shared" si="77"/>
        <v>#DIV/0!</v>
      </c>
      <c r="R95" s="258"/>
      <c r="S95" s="264">
        <f t="shared" si="78"/>
        <v>0</v>
      </c>
      <c r="T95" s="264">
        <f t="shared" si="79"/>
        <v>0</v>
      </c>
      <c r="U95" s="264">
        <f t="shared" si="80"/>
        <v>0</v>
      </c>
      <c r="W95" s="266">
        <f t="shared" si="81"/>
        <v>0</v>
      </c>
      <c r="X95" s="266">
        <f t="shared" si="82"/>
        <v>0</v>
      </c>
      <c r="Y95" s="268"/>
      <c r="Z95" s="268"/>
      <c r="AA95" s="268"/>
    </row>
    <row r="96" spans="1:27" x14ac:dyDescent="0.15">
      <c r="A96" s="271"/>
      <c r="B96" s="277"/>
      <c r="C96" s="266"/>
      <c r="D96" s="266"/>
      <c r="E96" s="266" t="e">
        <f>D96/C96</f>
        <v>#DIV/0!</v>
      </c>
      <c r="F96" s="266"/>
      <c r="G96" s="264" t="e">
        <f>F96/C96</f>
        <v>#DIV/0!</v>
      </c>
      <c r="I96" s="264" t="e">
        <f t="shared" si="76"/>
        <v>#DIV/0!</v>
      </c>
      <c r="J96" s="266"/>
      <c r="K96" s="266"/>
      <c r="L96" s="266"/>
      <c r="M96" s="266" t="e">
        <f>L96/K96</f>
        <v>#DIV/0!</v>
      </c>
      <c r="N96" s="266"/>
      <c r="O96" s="264" t="e">
        <f t="shared" si="77"/>
        <v>#DIV/0!</v>
      </c>
      <c r="R96" s="258"/>
      <c r="S96" s="264">
        <f t="shared" si="78"/>
        <v>0</v>
      </c>
      <c r="T96" s="264">
        <f t="shared" si="79"/>
        <v>0</v>
      </c>
      <c r="U96" s="264">
        <f t="shared" si="80"/>
        <v>0</v>
      </c>
      <c r="W96" s="266">
        <f t="shared" si="81"/>
        <v>0</v>
      </c>
      <c r="X96" s="266">
        <f t="shared" si="82"/>
        <v>0</v>
      </c>
      <c r="Y96" s="268"/>
      <c r="Z96" s="268"/>
      <c r="AA96" s="268"/>
    </row>
    <row r="97" spans="1:26" x14ac:dyDescent="0.15">
      <c r="A97" s="265" t="s">
        <v>44</v>
      </c>
      <c r="B97" s="265"/>
      <c r="C97" s="265">
        <f>SUM(C92:C96)</f>
        <v>0</v>
      </c>
      <c r="D97" s="265">
        <f t="shared" ref="D97" si="83">SUM(D92:D96)</f>
        <v>0</v>
      </c>
      <c r="E97" s="265"/>
      <c r="F97" s="265">
        <f t="shared" ref="F97" si="84">SUM(F92:F96)</f>
        <v>0</v>
      </c>
      <c r="G97" s="265"/>
      <c r="H97" s="265"/>
      <c r="I97" s="265"/>
      <c r="J97" s="265">
        <f>SUM(J92:J96)</f>
        <v>0</v>
      </c>
      <c r="K97" s="265">
        <f t="shared" ref="K97:L97" si="85">SUM(K92:K96)</f>
        <v>0</v>
      </c>
      <c r="L97" s="265">
        <f t="shared" si="85"/>
        <v>0</v>
      </c>
      <c r="M97" s="265"/>
      <c r="N97" s="265">
        <f t="shared" ref="N97" si="86">SUM(N92:N96)</f>
        <v>0</v>
      </c>
      <c r="O97" s="265"/>
    </row>
    <row r="98" spans="1:26" x14ac:dyDescent="0.15">
      <c r="A98" s="265"/>
      <c r="B98" s="268"/>
      <c r="C98" s="268"/>
      <c r="D98" s="268"/>
      <c r="E98" s="268"/>
      <c r="F98" s="268"/>
      <c r="G98" s="268"/>
      <c r="H98" s="265"/>
      <c r="I98" s="268"/>
      <c r="J98" s="268"/>
      <c r="K98" s="268"/>
      <c r="L98" s="268"/>
      <c r="M98" s="268"/>
      <c r="N98" s="268"/>
    </row>
    <row r="99" spans="1:26" x14ac:dyDescent="0.15">
      <c r="B99" s="268"/>
      <c r="C99" s="268"/>
      <c r="D99" s="268"/>
      <c r="E99" s="268"/>
      <c r="F99" s="268"/>
      <c r="G99" s="268"/>
      <c r="H99" s="268"/>
      <c r="I99" s="268"/>
      <c r="J99" s="268"/>
      <c r="K99" s="268"/>
      <c r="L99" s="268"/>
      <c r="M99" s="268"/>
    </row>
    <row r="100" spans="1:26" x14ac:dyDescent="0.15">
      <c r="A100" s="496" t="s">
        <v>52</v>
      </c>
      <c r="B100" s="496"/>
      <c r="C100" s="496"/>
      <c r="D100" s="496"/>
      <c r="E100" s="496"/>
      <c r="F100" s="496"/>
      <c r="G100" s="496"/>
      <c r="H100" s="268"/>
      <c r="I100" s="268"/>
      <c r="J100" s="496" t="s">
        <v>49</v>
      </c>
      <c r="K100" s="496"/>
      <c r="L100" s="496"/>
      <c r="M100" s="496"/>
      <c r="N100" s="496"/>
      <c r="R100" s="496" t="s">
        <v>50</v>
      </c>
      <c r="S100" s="496"/>
      <c r="T100" s="496"/>
      <c r="V100" s="496" t="s">
        <v>51</v>
      </c>
      <c r="W100" s="498"/>
    </row>
    <row r="101" spans="1:26" x14ac:dyDescent="0.15">
      <c r="A101" s="265" t="s">
        <v>25</v>
      </c>
      <c r="B101" s="265" t="s">
        <v>66</v>
      </c>
      <c r="C101" s="265" t="s">
        <v>34</v>
      </c>
      <c r="D101" s="265" t="s">
        <v>17</v>
      </c>
      <c r="E101" s="265" t="s">
        <v>18</v>
      </c>
      <c r="F101" s="265" t="s">
        <v>19</v>
      </c>
      <c r="G101" s="265" t="s">
        <v>20</v>
      </c>
      <c r="H101" s="265" t="s">
        <v>6</v>
      </c>
      <c r="I101" s="265" t="s">
        <v>53</v>
      </c>
      <c r="K101" s="265" t="s">
        <v>10</v>
      </c>
      <c r="L101" s="265" t="s">
        <v>11</v>
      </c>
      <c r="M101" s="265" t="s">
        <v>12</v>
      </c>
      <c r="N101" s="265" t="s">
        <v>26</v>
      </c>
      <c r="O101" s="265" t="s">
        <v>7</v>
      </c>
      <c r="R101" s="265" t="s">
        <v>25</v>
      </c>
      <c r="S101" s="265" t="s">
        <v>47</v>
      </c>
      <c r="T101" s="265" t="s">
        <v>45</v>
      </c>
      <c r="U101" s="265" t="s">
        <v>46</v>
      </c>
      <c r="W101" s="265" t="s">
        <v>14</v>
      </c>
      <c r="X101" s="265" t="s">
        <v>21</v>
      </c>
      <c r="Y101" s="265"/>
      <c r="Z101" s="265"/>
    </row>
    <row r="102" spans="1:26" x14ac:dyDescent="0.15">
      <c r="A102" s="258" t="s">
        <v>937</v>
      </c>
      <c r="B102" s="266"/>
      <c r="C102" s="264" t="e">
        <f>E102/D102</f>
        <v>#DIV/0!</v>
      </c>
      <c r="D102" s="266"/>
      <c r="E102" s="266"/>
      <c r="F102" s="266"/>
      <c r="G102" s="266" t="e">
        <f t="shared" ref="G102:G107" si="87">F102/E102</f>
        <v>#DIV/0!</v>
      </c>
      <c r="H102" s="266"/>
      <c r="I102" s="264" t="e">
        <f>H102/E102</f>
        <v>#DIV/0!</v>
      </c>
      <c r="K102" s="266"/>
      <c r="L102" s="266"/>
      <c r="M102" s="278" t="e">
        <f t="shared" ref="M102:M107" si="88">L102/K102</f>
        <v>#DIV/0!</v>
      </c>
      <c r="N102" s="266"/>
      <c r="O102" s="264" t="e">
        <f>N102/K102</f>
        <v>#DIV/0!</v>
      </c>
      <c r="R102" s="258" t="s">
        <v>557</v>
      </c>
      <c r="S102" s="279">
        <f>(D102+K102)/($C$27+$K$27+$M$17+$D$47+$K$47)</f>
        <v>0</v>
      </c>
      <c r="T102" s="279">
        <f>D102/($D$17)</f>
        <v>0</v>
      </c>
      <c r="U102" s="279">
        <f>K102/($M$17+$C$27+$K$38+$K$47)</f>
        <v>0</v>
      </c>
      <c r="W102" s="266">
        <f>(F102*0.1)+(H102*6)+(L102*0.1)+(N102*6)</f>
        <v>0</v>
      </c>
      <c r="X102" s="266">
        <f>(E102*1)+(F102*0.1)+(H102*6)+(L102*0.1)+(N102*6)</f>
        <v>0</v>
      </c>
      <c r="Y102" s="268"/>
      <c r="Z102" s="268"/>
    </row>
    <row r="103" spans="1:26" x14ac:dyDescent="0.15">
      <c r="A103" s="258" t="s">
        <v>808</v>
      </c>
      <c r="B103" s="266"/>
      <c r="C103" s="264" t="e">
        <f t="shared" ref="C103:C107" si="89">E103/D103</f>
        <v>#DIV/0!</v>
      </c>
      <c r="D103" s="266"/>
      <c r="E103" s="266"/>
      <c r="F103" s="266"/>
      <c r="G103" s="266" t="e">
        <f t="shared" si="87"/>
        <v>#DIV/0!</v>
      </c>
      <c r="H103" s="266"/>
      <c r="I103" s="264" t="e">
        <f t="shared" ref="I103:I107" si="90">H103/E103</f>
        <v>#DIV/0!</v>
      </c>
      <c r="K103" s="266"/>
      <c r="L103" s="266"/>
      <c r="M103" s="278" t="e">
        <f t="shared" si="88"/>
        <v>#DIV/0!</v>
      </c>
      <c r="N103" s="266"/>
      <c r="O103" s="264" t="e">
        <f t="shared" ref="O103:O107" si="91">N103/K103</f>
        <v>#DIV/0!</v>
      </c>
      <c r="R103" s="258" t="s">
        <v>558</v>
      </c>
      <c r="S103" s="279">
        <f t="shared" ref="S103:S107" si="92">(D103+K103)/($C$27+$K$27+$M$17+$D$47+$K$47)</f>
        <v>0</v>
      </c>
      <c r="T103" s="279">
        <f t="shared" ref="T103:T107" si="93">D103/($D$17)</f>
        <v>0</v>
      </c>
      <c r="U103" s="279">
        <f t="shared" ref="U103:U107" si="94">K103/($M$17+$C$27+$K$38+$K$47)</f>
        <v>0</v>
      </c>
      <c r="W103" s="266">
        <f t="shared" ref="W103:W107" si="95">(F103*0.1)+(H103*6)+(L103*0.1)+(N103*6)</f>
        <v>0</v>
      </c>
      <c r="X103" s="266">
        <f t="shared" ref="X103:X107" si="96">(E103*1)+(F103*0.1)+(H103*6)+(L103*0.1)+(N103*6)</f>
        <v>0</v>
      </c>
      <c r="Y103" s="268"/>
      <c r="Z103" s="268"/>
    </row>
    <row r="104" spans="1:26" x14ac:dyDescent="0.15">
      <c r="A104" s="258" t="s">
        <v>1341</v>
      </c>
      <c r="B104" s="266"/>
      <c r="C104" s="264" t="e">
        <f t="shared" si="89"/>
        <v>#DIV/0!</v>
      </c>
      <c r="D104" s="266"/>
      <c r="E104" s="266"/>
      <c r="F104" s="266"/>
      <c r="G104" s="266" t="e">
        <f t="shared" si="87"/>
        <v>#DIV/0!</v>
      </c>
      <c r="H104" s="266"/>
      <c r="I104" s="264" t="e">
        <f t="shared" si="90"/>
        <v>#DIV/0!</v>
      </c>
      <c r="K104" s="266"/>
      <c r="L104" s="266"/>
      <c r="M104" s="278" t="e">
        <f t="shared" si="88"/>
        <v>#DIV/0!</v>
      </c>
      <c r="N104" s="266"/>
      <c r="O104" s="264" t="e">
        <f t="shared" si="91"/>
        <v>#DIV/0!</v>
      </c>
      <c r="R104" s="258" t="s">
        <v>1342</v>
      </c>
      <c r="S104" s="279">
        <f t="shared" si="92"/>
        <v>0</v>
      </c>
      <c r="T104" s="279">
        <f t="shared" si="93"/>
        <v>0</v>
      </c>
      <c r="U104" s="279">
        <f t="shared" si="94"/>
        <v>0</v>
      </c>
      <c r="W104" s="266">
        <f t="shared" si="95"/>
        <v>0</v>
      </c>
      <c r="X104" s="266">
        <f t="shared" si="96"/>
        <v>0</v>
      </c>
      <c r="Y104" s="268"/>
      <c r="Z104" s="268"/>
    </row>
    <row r="105" spans="1:26" x14ac:dyDescent="0.15">
      <c r="A105" s="271"/>
      <c r="B105" s="266"/>
      <c r="C105" s="264" t="e">
        <f t="shared" si="89"/>
        <v>#DIV/0!</v>
      </c>
      <c r="D105" s="266"/>
      <c r="E105" s="266"/>
      <c r="F105" s="266"/>
      <c r="G105" s="266" t="e">
        <f t="shared" si="87"/>
        <v>#DIV/0!</v>
      </c>
      <c r="H105" s="266"/>
      <c r="I105" s="264" t="e">
        <f t="shared" si="90"/>
        <v>#DIV/0!</v>
      </c>
      <c r="K105" s="266"/>
      <c r="L105" s="266"/>
      <c r="M105" s="278" t="e">
        <f t="shared" si="88"/>
        <v>#DIV/0!</v>
      </c>
      <c r="N105" s="266"/>
      <c r="O105" s="264" t="e">
        <f t="shared" si="91"/>
        <v>#DIV/0!</v>
      </c>
      <c r="R105" s="258"/>
      <c r="S105" s="279">
        <f t="shared" si="92"/>
        <v>0</v>
      </c>
      <c r="T105" s="279">
        <f t="shared" si="93"/>
        <v>0</v>
      </c>
      <c r="U105" s="279">
        <f t="shared" si="94"/>
        <v>0</v>
      </c>
      <c r="W105" s="266">
        <f t="shared" si="95"/>
        <v>0</v>
      </c>
      <c r="X105" s="266">
        <f t="shared" si="96"/>
        <v>0</v>
      </c>
      <c r="Y105" s="268"/>
      <c r="Z105" s="268"/>
    </row>
    <row r="106" spans="1:26" x14ac:dyDescent="0.15">
      <c r="A106" s="271"/>
      <c r="B106" s="266"/>
      <c r="C106" s="264" t="e">
        <f t="shared" si="89"/>
        <v>#DIV/0!</v>
      </c>
      <c r="D106" s="266"/>
      <c r="E106" s="266"/>
      <c r="F106" s="266"/>
      <c r="G106" s="266" t="e">
        <f t="shared" si="87"/>
        <v>#DIV/0!</v>
      </c>
      <c r="H106" s="266"/>
      <c r="I106" s="264" t="e">
        <f t="shared" si="90"/>
        <v>#DIV/0!</v>
      </c>
      <c r="K106" s="266"/>
      <c r="L106" s="266"/>
      <c r="M106" s="278" t="e">
        <f t="shared" si="88"/>
        <v>#DIV/0!</v>
      </c>
      <c r="N106" s="266"/>
      <c r="O106" s="264" t="e">
        <f t="shared" si="91"/>
        <v>#DIV/0!</v>
      </c>
      <c r="R106" s="258"/>
      <c r="S106" s="279">
        <f t="shared" si="92"/>
        <v>0</v>
      </c>
      <c r="T106" s="279">
        <f t="shared" si="93"/>
        <v>0</v>
      </c>
      <c r="U106" s="279">
        <f t="shared" si="94"/>
        <v>0</v>
      </c>
      <c r="W106" s="266">
        <f t="shared" si="95"/>
        <v>0</v>
      </c>
      <c r="X106" s="266">
        <f t="shared" si="96"/>
        <v>0</v>
      </c>
      <c r="Y106" s="268"/>
      <c r="Z106" s="268"/>
    </row>
    <row r="107" spans="1:26" x14ac:dyDescent="0.15">
      <c r="A107" s="271"/>
      <c r="B107" s="266"/>
      <c r="C107" s="264" t="e">
        <f t="shared" si="89"/>
        <v>#DIV/0!</v>
      </c>
      <c r="D107" s="266"/>
      <c r="E107" s="266"/>
      <c r="F107" s="266"/>
      <c r="G107" s="266" t="e">
        <f t="shared" si="87"/>
        <v>#DIV/0!</v>
      </c>
      <c r="H107" s="266"/>
      <c r="I107" s="264" t="e">
        <f t="shared" si="90"/>
        <v>#DIV/0!</v>
      </c>
      <c r="K107" s="266"/>
      <c r="L107" s="266"/>
      <c r="M107" s="278" t="e">
        <f t="shared" si="88"/>
        <v>#DIV/0!</v>
      </c>
      <c r="N107" s="266"/>
      <c r="O107" s="264" t="e">
        <f t="shared" si="91"/>
        <v>#DIV/0!</v>
      </c>
      <c r="R107" s="258"/>
      <c r="S107" s="279">
        <f t="shared" si="92"/>
        <v>0</v>
      </c>
      <c r="T107" s="279">
        <f t="shared" si="93"/>
        <v>0</v>
      </c>
      <c r="U107" s="279">
        <f t="shared" si="94"/>
        <v>0</v>
      </c>
      <c r="W107" s="266">
        <f t="shared" si="95"/>
        <v>0</v>
      </c>
      <c r="X107" s="266">
        <f t="shared" si="96"/>
        <v>0</v>
      </c>
      <c r="Y107" s="268"/>
      <c r="Z107" s="268"/>
    </row>
    <row r="108" spans="1:26" x14ac:dyDescent="0.15">
      <c r="A108" s="265" t="s">
        <v>44</v>
      </c>
      <c r="B108" s="265"/>
      <c r="C108" s="261"/>
      <c r="D108" s="265">
        <f>SUM(D102:D107)</f>
        <v>0</v>
      </c>
      <c r="E108" s="265">
        <f t="shared" ref="E108:F108" si="97">SUM(E102:E107)</f>
        <v>0</v>
      </c>
      <c r="F108" s="265">
        <f t="shared" si="97"/>
        <v>0</v>
      </c>
      <c r="G108" s="265"/>
      <c r="H108" s="265">
        <f t="shared" ref="H108" si="98">SUM(H102:H107)</f>
        <v>0</v>
      </c>
      <c r="I108" s="265"/>
      <c r="J108" s="265"/>
      <c r="K108" s="265">
        <f>SUM(K102:K107)</f>
        <v>0</v>
      </c>
      <c r="L108" s="265">
        <f t="shared" ref="L108" si="99">SUM(L102:L107)</f>
        <v>0</v>
      </c>
      <c r="M108" s="265"/>
      <c r="N108" s="265">
        <f t="shared" ref="N108" si="100">SUM(N102:N107)</f>
        <v>0</v>
      </c>
      <c r="O108" s="265"/>
    </row>
    <row r="109" spans="1:26" x14ac:dyDescent="0.15">
      <c r="A109" s="265"/>
      <c r="C109" s="268"/>
      <c r="D109" s="268"/>
      <c r="E109" s="268"/>
      <c r="F109" s="268"/>
      <c r="G109" s="268"/>
      <c r="H109" s="268"/>
      <c r="I109" s="268"/>
      <c r="J109" s="268"/>
      <c r="K109" s="268"/>
      <c r="L109" s="268"/>
    </row>
    <row r="110" spans="1:26" x14ac:dyDescent="0.15">
      <c r="A110" s="265"/>
      <c r="C110" s="268"/>
      <c r="D110" s="268"/>
      <c r="E110" s="268"/>
      <c r="F110" s="268"/>
      <c r="G110" s="268"/>
      <c r="H110" s="268"/>
      <c r="I110" s="268"/>
      <c r="J110" s="268"/>
      <c r="K110" s="268"/>
      <c r="L110" s="268"/>
    </row>
    <row r="111" spans="1:26" x14ac:dyDescent="0.15">
      <c r="A111" s="496" t="s">
        <v>52</v>
      </c>
      <c r="B111" s="496"/>
      <c r="C111" s="496"/>
      <c r="D111" s="496"/>
      <c r="E111" s="496"/>
      <c r="F111" s="496"/>
      <c r="G111" s="496"/>
      <c r="H111" s="268"/>
      <c r="I111" s="268"/>
      <c r="J111" s="496" t="s">
        <v>49</v>
      </c>
      <c r="K111" s="496"/>
      <c r="L111" s="496"/>
      <c r="M111" s="496"/>
      <c r="N111" s="496"/>
      <c r="R111" s="496" t="s">
        <v>50</v>
      </c>
      <c r="S111" s="496"/>
      <c r="T111" s="496"/>
      <c r="V111" s="496" t="s">
        <v>51</v>
      </c>
      <c r="W111" s="498"/>
    </row>
    <row r="112" spans="1:26" x14ac:dyDescent="0.15">
      <c r="A112" s="265" t="s">
        <v>31</v>
      </c>
      <c r="B112" s="265" t="s">
        <v>66</v>
      </c>
      <c r="C112" s="265" t="s">
        <v>34</v>
      </c>
      <c r="D112" s="265" t="s">
        <v>17</v>
      </c>
      <c r="E112" s="265" t="s">
        <v>18</v>
      </c>
      <c r="F112" s="265" t="s">
        <v>19</v>
      </c>
      <c r="G112" s="265" t="s">
        <v>20</v>
      </c>
      <c r="H112" s="265" t="s">
        <v>6</v>
      </c>
      <c r="I112" s="265" t="s">
        <v>53</v>
      </c>
      <c r="K112" s="265" t="s">
        <v>10</v>
      </c>
      <c r="L112" s="265" t="s">
        <v>11</v>
      </c>
      <c r="M112" s="265" t="s">
        <v>12</v>
      </c>
      <c r="N112" s="265" t="s">
        <v>54</v>
      </c>
      <c r="O112" s="265" t="s">
        <v>7</v>
      </c>
      <c r="R112" s="265" t="s">
        <v>31</v>
      </c>
      <c r="S112" s="265" t="s">
        <v>47</v>
      </c>
      <c r="T112" s="265" t="s">
        <v>45</v>
      </c>
      <c r="U112" s="265" t="s">
        <v>46</v>
      </c>
      <c r="W112" s="265" t="s">
        <v>14</v>
      </c>
      <c r="X112" s="265" t="s">
        <v>21</v>
      </c>
      <c r="Y112" s="265"/>
      <c r="Z112" s="265"/>
    </row>
    <row r="113" spans="1:26" x14ac:dyDescent="0.15">
      <c r="A113" s="258" t="s">
        <v>809</v>
      </c>
      <c r="B113" s="266"/>
      <c r="C113" s="264" t="e">
        <f>E113/D113</f>
        <v>#DIV/0!</v>
      </c>
      <c r="D113" s="266"/>
      <c r="E113" s="266"/>
      <c r="F113" s="266"/>
      <c r="G113" s="266" t="e">
        <f>F113/E113</f>
        <v>#DIV/0!</v>
      </c>
      <c r="H113" s="266"/>
      <c r="I113" s="264" t="e">
        <f>H113/E113</f>
        <v>#DIV/0!</v>
      </c>
      <c r="K113" s="266">
        <v>0</v>
      </c>
      <c r="L113" s="266">
        <v>0</v>
      </c>
      <c r="M113" s="266">
        <v>0</v>
      </c>
      <c r="N113" s="266">
        <v>0</v>
      </c>
      <c r="O113" s="264" t="e">
        <f>N113/K113</f>
        <v>#DIV/0!</v>
      </c>
      <c r="R113" s="258" t="s">
        <v>206</v>
      </c>
      <c r="S113" s="279">
        <f>(D113+K113)/($D$47+$K$47+$D$38+$K$38+$J$27+$C$27+$M$17)</f>
        <v>0</v>
      </c>
      <c r="T113" s="279">
        <f>D113/($D$47+$D$38+$J$27)</f>
        <v>0</v>
      </c>
      <c r="U113" s="279">
        <f>K113/($K$47+$K$38+$C$27+$M$17)</f>
        <v>0</v>
      </c>
      <c r="W113" s="266">
        <f>(F113*0.1)+(H113*6)+(L113*0.1)+(N113*6)</f>
        <v>0</v>
      </c>
      <c r="X113" s="266">
        <f>(E113*1)+(F113*0.1)+(H113*6)+(L113*0.1)+(N113*6)</f>
        <v>0</v>
      </c>
      <c r="Y113" s="268"/>
      <c r="Z113" s="268"/>
    </row>
    <row r="114" spans="1:26" x14ac:dyDescent="0.15">
      <c r="A114" s="258" t="s">
        <v>810</v>
      </c>
      <c r="B114" s="266"/>
      <c r="C114" s="264" t="e">
        <f t="shared" ref="C114:C116" si="101">E114/D114</f>
        <v>#DIV/0!</v>
      </c>
      <c r="D114" s="266"/>
      <c r="E114" s="266"/>
      <c r="F114" s="266"/>
      <c r="G114" s="266" t="e">
        <f>F114/E114</f>
        <v>#DIV/0!</v>
      </c>
      <c r="H114" s="266"/>
      <c r="I114" s="264" t="e">
        <f t="shared" ref="I114:I116" si="102">H114/E114</f>
        <v>#DIV/0!</v>
      </c>
      <c r="K114" s="266">
        <v>0</v>
      </c>
      <c r="L114" s="266">
        <v>0</v>
      </c>
      <c r="M114" s="266">
        <v>0</v>
      </c>
      <c r="N114" s="266">
        <v>0</v>
      </c>
      <c r="O114" s="264" t="e">
        <f t="shared" ref="O114:O116" si="103">N114/K114</f>
        <v>#DIV/0!</v>
      </c>
      <c r="R114" s="258" t="s">
        <v>208</v>
      </c>
      <c r="S114" s="279">
        <f t="shared" ref="S114:S116" si="104">(D114+K114)/($D$47+$K$47+$D$38+$K$38+$J$27+$C$27+$M$17)</f>
        <v>0</v>
      </c>
      <c r="T114" s="279">
        <f t="shared" ref="T114:T116" si="105">D114/($D$47+$D$38+$J$27)</f>
        <v>0</v>
      </c>
      <c r="U114" s="279">
        <f t="shared" ref="U114:U116" si="106">K114/($K$47+$K$38+$C$27+$M$17)</f>
        <v>0</v>
      </c>
      <c r="W114" s="266">
        <f t="shared" ref="W114:W116" si="107">(F114*0.1)+(H114*6)+(L114*0.1)+(N114*6)</f>
        <v>0</v>
      </c>
      <c r="X114" s="266">
        <f t="shared" ref="X114:X116" si="108">(E114*1)+(F114*0.1)+(H114*6)+(L114*0.1)+(N114*6)</f>
        <v>0</v>
      </c>
      <c r="Y114" s="268"/>
      <c r="Z114" s="268"/>
    </row>
    <row r="115" spans="1:26" x14ac:dyDescent="0.15">
      <c r="A115" s="258" t="s">
        <v>811</v>
      </c>
      <c r="B115" s="266"/>
      <c r="C115" s="264" t="e">
        <f t="shared" si="101"/>
        <v>#DIV/0!</v>
      </c>
      <c r="D115" s="266"/>
      <c r="E115" s="266"/>
      <c r="F115" s="266"/>
      <c r="G115" s="266" t="e">
        <f>F115/E115</f>
        <v>#DIV/0!</v>
      </c>
      <c r="H115" s="266"/>
      <c r="I115" s="264" t="e">
        <f t="shared" si="102"/>
        <v>#DIV/0!</v>
      </c>
      <c r="K115" s="266">
        <v>0</v>
      </c>
      <c r="L115" s="266">
        <v>0</v>
      </c>
      <c r="M115" s="266">
        <v>0</v>
      </c>
      <c r="N115" s="266">
        <v>0</v>
      </c>
      <c r="O115" s="264" t="e">
        <f t="shared" si="103"/>
        <v>#DIV/0!</v>
      </c>
      <c r="R115" s="258" t="s">
        <v>468</v>
      </c>
      <c r="S115" s="279">
        <f t="shared" si="104"/>
        <v>0</v>
      </c>
      <c r="T115" s="279">
        <f t="shared" si="105"/>
        <v>0</v>
      </c>
      <c r="U115" s="279">
        <f t="shared" si="106"/>
        <v>0</v>
      </c>
      <c r="W115" s="266">
        <f t="shared" si="107"/>
        <v>0</v>
      </c>
      <c r="X115" s="266">
        <f t="shared" si="108"/>
        <v>0</v>
      </c>
      <c r="Y115" s="268"/>
      <c r="Z115" s="268"/>
    </row>
    <row r="116" spans="1:26" x14ac:dyDescent="0.15">
      <c r="A116" s="258"/>
      <c r="B116" s="266"/>
      <c r="C116" s="264" t="e">
        <f t="shared" si="101"/>
        <v>#DIV/0!</v>
      </c>
      <c r="D116" s="266"/>
      <c r="E116" s="266"/>
      <c r="F116" s="266"/>
      <c r="G116" s="266" t="e">
        <f>F116/E116</f>
        <v>#DIV/0!</v>
      </c>
      <c r="H116" s="266"/>
      <c r="I116" s="264" t="e">
        <f t="shared" si="102"/>
        <v>#DIV/0!</v>
      </c>
      <c r="K116" s="266">
        <v>0</v>
      </c>
      <c r="L116" s="266">
        <v>0</v>
      </c>
      <c r="M116" s="266">
        <v>0</v>
      </c>
      <c r="N116" s="266">
        <v>0</v>
      </c>
      <c r="O116" s="264" t="e">
        <f t="shared" si="103"/>
        <v>#DIV/0!</v>
      </c>
      <c r="R116" s="258"/>
      <c r="S116" s="279">
        <f t="shared" si="104"/>
        <v>0</v>
      </c>
      <c r="T116" s="279">
        <f t="shared" si="105"/>
        <v>0</v>
      </c>
      <c r="U116" s="279">
        <f t="shared" si="106"/>
        <v>0</v>
      </c>
      <c r="W116" s="266">
        <f t="shared" si="107"/>
        <v>0</v>
      </c>
      <c r="X116" s="266">
        <f t="shared" si="108"/>
        <v>0</v>
      </c>
      <c r="Y116" s="268"/>
      <c r="Z116" s="268"/>
    </row>
    <row r="117" spans="1:26" x14ac:dyDescent="0.15">
      <c r="A117" s="265" t="s">
        <v>44</v>
      </c>
      <c r="B117" s="265"/>
      <c r="C117" s="261"/>
      <c r="D117" s="265">
        <f>SUM(D113:D116)</f>
        <v>0</v>
      </c>
      <c r="E117" s="265">
        <f t="shared" ref="E117:F117" si="109">SUM(E113:E116)</f>
        <v>0</v>
      </c>
      <c r="F117" s="265">
        <f t="shared" si="109"/>
        <v>0</v>
      </c>
      <c r="G117" s="265"/>
      <c r="H117" s="265">
        <f t="shared" ref="H117" si="110">SUM(H113:H116)</f>
        <v>0</v>
      </c>
      <c r="I117" s="265"/>
      <c r="J117" s="265"/>
      <c r="K117" s="265">
        <f>SUM(K113:K116)</f>
        <v>0</v>
      </c>
      <c r="L117" s="265">
        <f t="shared" ref="L117" si="111">SUM(L113:L116)</f>
        <v>0</v>
      </c>
      <c r="M117" s="265"/>
      <c r="N117" s="265">
        <f t="shared" ref="N117" si="112">SUM(N113:N116)</f>
        <v>0</v>
      </c>
      <c r="O117" s="261"/>
      <c r="Q117" s="269"/>
      <c r="S117" s="269"/>
      <c r="U117" s="268"/>
      <c r="V117" s="268"/>
    </row>
    <row r="118" spans="1:26" x14ac:dyDescent="0.15">
      <c r="H118" s="274"/>
      <c r="I118" s="268"/>
      <c r="J118" s="268"/>
      <c r="P118" s="269"/>
      <c r="Q118" s="269"/>
      <c r="R118" s="269"/>
      <c r="T118" s="268"/>
      <c r="U118" s="268"/>
    </row>
    <row r="119" spans="1:26" x14ac:dyDescent="0.15">
      <c r="H119" s="274"/>
      <c r="I119" s="268"/>
      <c r="J119" s="268"/>
      <c r="P119" s="269"/>
      <c r="Q119" s="269"/>
      <c r="R119" s="269"/>
      <c r="T119" s="268"/>
      <c r="U119" s="268"/>
    </row>
    <row r="120" spans="1:26" x14ac:dyDescent="0.15">
      <c r="A120" s="496" t="s">
        <v>57</v>
      </c>
      <c r="B120" s="496"/>
      <c r="C120" s="496"/>
      <c r="D120" s="496"/>
      <c r="E120" s="496"/>
      <c r="F120" s="496"/>
      <c r="G120" s="496"/>
      <c r="H120" s="274"/>
      <c r="I120" s="268"/>
      <c r="J120" s="496" t="s">
        <v>58</v>
      </c>
      <c r="K120" s="502"/>
      <c r="L120" s="502"/>
      <c r="M120" s="502"/>
      <c r="N120" s="502"/>
      <c r="P120" s="280"/>
      <c r="Q120" s="269"/>
      <c r="R120" s="496" t="s">
        <v>62</v>
      </c>
      <c r="S120" s="502"/>
      <c r="T120" s="502"/>
      <c r="U120" s="502"/>
      <c r="V120" s="502"/>
    </row>
    <row r="121" spans="1:26" x14ac:dyDescent="0.15">
      <c r="A121" s="261"/>
      <c r="B121" s="265" t="s">
        <v>17</v>
      </c>
      <c r="C121" s="265" t="s">
        <v>42</v>
      </c>
      <c r="D121" s="265" t="s">
        <v>19</v>
      </c>
      <c r="E121" s="265" t="s">
        <v>6</v>
      </c>
      <c r="H121" s="268"/>
      <c r="I121" s="268"/>
      <c r="J121" s="501" t="s">
        <v>59</v>
      </c>
      <c r="K121" s="498"/>
      <c r="L121" s="498"/>
      <c r="M121" s="498"/>
      <c r="N121" s="261" t="s">
        <v>60</v>
      </c>
      <c r="R121" s="501" t="s">
        <v>59</v>
      </c>
      <c r="S121" s="498"/>
      <c r="T121" s="498"/>
      <c r="U121" s="498"/>
      <c r="V121" s="261" t="s">
        <v>60</v>
      </c>
    </row>
    <row r="122" spans="1:26" x14ac:dyDescent="0.15">
      <c r="A122" s="271" t="s">
        <v>33</v>
      </c>
      <c r="B122" s="266">
        <f>SUM(J92:J96,D102:D107,D113:D116)</f>
        <v>0</v>
      </c>
      <c r="C122" s="266">
        <f>SUM(E113:E116,E102:E107,K92:K96)</f>
        <v>0</v>
      </c>
      <c r="D122" s="266">
        <f>SUM(F113:F116,F102:F107,L92:L96)</f>
        <v>0</v>
      </c>
      <c r="E122" s="266">
        <f>SUM(N92:N96,H102:H107,H113:H116)</f>
        <v>0</v>
      </c>
      <c r="H122" s="268"/>
      <c r="I122" s="268"/>
      <c r="J122" s="499" t="s">
        <v>1189</v>
      </c>
      <c r="K122" s="499"/>
      <c r="L122" s="499"/>
      <c r="M122" s="499"/>
      <c r="N122" s="258" t="s">
        <v>373</v>
      </c>
      <c r="R122" s="499" t="s">
        <v>1022</v>
      </c>
      <c r="S122" s="499"/>
      <c r="T122" s="499"/>
      <c r="U122" s="499"/>
      <c r="V122" s="258" t="s">
        <v>373</v>
      </c>
    </row>
    <row r="123" spans="1:26" x14ac:dyDescent="0.15">
      <c r="A123" s="271" t="s">
        <v>43</v>
      </c>
      <c r="B123" s="266">
        <f>SUM(C87)</f>
        <v>0</v>
      </c>
      <c r="C123" s="266">
        <f>SUM(D87)</f>
        <v>0</v>
      </c>
      <c r="D123" s="266">
        <f>SUM(F87)</f>
        <v>0</v>
      </c>
      <c r="E123" s="266">
        <f>SUM(H87)</f>
        <v>0</v>
      </c>
      <c r="F123" s="265"/>
      <c r="J123" s="499" t="s">
        <v>1190</v>
      </c>
      <c r="K123" s="499"/>
      <c r="L123" s="499"/>
      <c r="M123" s="499"/>
      <c r="N123" s="258" t="s">
        <v>374</v>
      </c>
      <c r="R123" s="499" t="s">
        <v>1192</v>
      </c>
      <c r="S123" s="499"/>
      <c r="T123" s="499"/>
      <c r="U123" s="499"/>
      <c r="V123" s="258" t="s">
        <v>374</v>
      </c>
    </row>
    <row r="124" spans="1:26" x14ac:dyDescent="0.15">
      <c r="A124" s="271" t="s">
        <v>65</v>
      </c>
      <c r="B124" s="258"/>
      <c r="F124" s="265"/>
      <c r="J124" s="499"/>
      <c r="K124" s="499"/>
      <c r="L124" s="499"/>
      <c r="M124" s="499"/>
      <c r="N124" s="258"/>
      <c r="R124" s="499" t="s">
        <v>1294</v>
      </c>
      <c r="S124" s="499"/>
      <c r="T124" s="499"/>
      <c r="U124" s="499"/>
      <c r="V124" s="258" t="s">
        <v>16</v>
      </c>
    </row>
    <row r="125" spans="1:26" x14ac:dyDescent="0.15">
      <c r="J125" s="499" t="s">
        <v>1410</v>
      </c>
      <c r="K125" s="499"/>
      <c r="L125" s="499"/>
      <c r="M125" s="499"/>
      <c r="N125" s="258" t="s">
        <v>374</v>
      </c>
      <c r="R125" s="499" t="s">
        <v>1408</v>
      </c>
      <c r="S125" s="499"/>
      <c r="T125" s="499"/>
      <c r="U125" s="499"/>
      <c r="V125" s="258" t="s">
        <v>16</v>
      </c>
    </row>
    <row r="126" spans="1:26" x14ac:dyDescent="0.15">
      <c r="A126" s="261"/>
      <c r="B126" s="265" t="s">
        <v>1</v>
      </c>
      <c r="C126" s="265" t="s">
        <v>4</v>
      </c>
      <c r="D126" s="265" t="s">
        <v>6</v>
      </c>
      <c r="J126" s="499" t="s">
        <v>1191</v>
      </c>
      <c r="K126" s="499"/>
      <c r="L126" s="499"/>
      <c r="M126" s="499"/>
      <c r="N126" s="258" t="s">
        <v>0</v>
      </c>
      <c r="R126" s="500"/>
      <c r="S126" s="499"/>
      <c r="T126" s="499"/>
      <c r="U126" s="499"/>
      <c r="V126" s="258"/>
    </row>
    <row r="127" spans="1:26" x14ac:dyDescent="0.15">
      <c r="A127" s="271" t="s">
        <v>56</v>
      </c>
      <c r="B127" s="266">
        <f>SUM(M84:M86,C92:C96,K102:K107,K113:K116)</f>
        <v>0</v>
      </c>
      <c r="C127" s="266">
        <f>SUM(N84:N86,D92:D96,L102:L107,L113:L116)</f>
        <v>0</v>
      </c>
      <c r="D127" s="266">
        <f>SUM(P84:P86,F92:F96,N102:N107,N113:N116)</f>
        <v>0</v>
      </c>
      <c r="J127" s="499" t="s">
        <v>1409</v>
      </c>
      <c r="K127" s="499"/>
      <c r="L127" s="499"/>
      <c r="M127" s="499"/>
      <c r="N127" s="258" t="s">
        <v>373</v>
      </c>
      <c r="R127" s="500"/>
      <c r="S127" s="499"/>
      <c r="T127" s="499"/>
      <c r="U127" s="499"/>
      <c r="V127" s="258"/>
    </row>
    <row r="128" spans="1:26" x14ac:dyDescent="0.15">
      <c r="A128" s="271" t="s">
        <v>65</v>
      </c>
      <c r="B128" s="258"/>
      <c r="J128" s="499" t="s">
        <v>1293</v>
      </c>
      <c r="K128" s="499"/>
      <c r="L128" s="499"/>
      <c r="M128" s="499"/>
      <c r="N128" s="258" t="s">
        <v>373</v>
      </c>
      <c r="R128" s="500"/>
      <c r="S128" s="499"/>
      <c r="T128" s="499"/>
      <c r="U128" s="499"/>
      <c r="V128" s="258"/>
    </row>
    <row r="129" spans="1:23" x14ac:dyDescent="0.15">
      <c r="J129" s="499"/>
      <c r="K129" s="499"/>
      <c r="L129" s="499"/>
      <c r="M129" s="499"/>
      <c r="N129" s="258"/>
      <c r="R129" s="500"/>
      <c r="S129" s="499"/>
      <c r="T129" s="499"/>
      <c r="U129" s="499"/>
      <c r="V129" s="258"/>
    </row>
    <row r="130" spans="1:23" x14ac:dyDescent="0.15">
      <c r="B130" s="265" t="s">
        <v>40</v>
      </c>
      <c r="C130" s="265" t="s">
        <v>41</v>
      </c>
    </row>
    <row r="131" spans="1:23" x14ac:dyDescent="0.15">
      <c r="A131" s="271" t="s">
        <v>39</v>
      </c>
      <c r="B131" s="264" t="e">
        <f>B127/(B123+B127)</f>
        <v>#DIV/0!</v>
      </c>
      <c r="C131" s="264" t="e">
        <f>B123/(B123+B127)</f>
        <v>#DIV/0!</v>
      </c>
      <c r="J131" s="259" t="s">
        <v>61</v>
      </c>
    </row>
    <row r="132" spans="1:23" x14ac:dyDescent="0.15">
      <c r="A132" s="271" t="s">
        <v>64</v>
      </c>
      <c r="B132" s="258"/>
      <c r="C132" s="258"/>
    </row>
    <row r="141" spans="1:23" x14ac:dyDescent="0.15">
      <c r="A141" s="496" t="s">
        <v>93</v>
      </c>
      <c r="B141" s="496"/>
      <c r="C141" s="496"/>
      <c r="D141" s="496"/>
      <c r="E141" s="496"/>
      <c r="F141" s="496"/>
      <c r="G141" s="496"/>
      <c r="H141" s="496"/>
      <c r="I141" s="496"/>
      <c r="J141" s="496"/>
      <c r="K141" s="496"/>
      <c r="L141" s="496"/>
      <c r="M141" s="496"/>
      <c r="N141" s="496"/>
      <c r="O141" s="496"/>
      <c r="P141" s="496"/>
      <c r="Q141" s="496"/>
      <c r="R141" s="496"/>
      <c r="S141" s="496"/>
      <c r="T141" s="496"/>
      <c r="U141" s="496"/>
      <c r="V141" s="496"/>
      <c r="W141" s="496"/>
    </row>
    <row r="142" spans="1:23" x14ac:dyDescent="0.15">
      <c r="A142" s="260"/>
      <c r="B142" s="260"/>
      <c r="C142" s="260"/>
      <c r="D142" s="260"/>
      <c r="E142" s="260"/>
      <c r="F142" s="260"/>
      <c r="G142" s="260"/>
      <c r="H142" s="260"/>
      <c r="I142" s="260"/>
      <c r="J142" s="260"/>
      <c r="K142" s="260"/>
      <c r="L142" s="260"/>
      <c r="M142" s="260"/>
      <c r="N142" s="260"/>
      <c r="O142" s="260"/>
      <c r="P142" s="260"/>
      <c r="Q142" s="260"/>
      <c r="R142" s="260"/>
      <c r="S142" s="260"/>
      <c r="T142" s="260"/>
      <c r="U142" s="260"/>
      <c r="V142" s="260"/>
      <c r="W142" s="260"/>
    </row>
    <row r="143" spans="1:23" x14ac:dyDescent="0.15">
      <c r="H143" s="497" t="s">
        <v>36</v>
      </c>
      <c r="I143" s="498"/>
      <c r="J143" s="498"/>
      <c r="M143" s="497" t="s">
        <v>37</v>
      </c>
      <c r="N143" s="497"/>
      <c r="O143" s="497"/>
    </row>
    <row r="144" spans="1:23" x14ac:dyDescent="0.15">
      <c r="H144" s="497" t="s">
        <v>38</v>
      </c>
      <c r="I144" s="497"/>
      <c r="J144" s="497"/>
    </row>
    <row r="145" spans="1:20" x14ac:dyDescent="0.15">
      <c r="H145" s="497"/>
      <c r="I145" s="498"/>
      <c r="J145" s="498"/>
    </row>
    <row r="146" spans="1:20" x14ac:dyDescent="0.15">
      <c r="H146" s="497"/>
      <c r="I146" s="498"/>
      <c r="J146" s="498"/>
    </row>
    <row r="147" spans="1:20" x14ac:dyDescent="0.15">
      <c r="D147" s="261" t="s">
        <v>83</v>
      </c>
      <c r="P147" s="261" t="s">
        <v>84</v>
      </c>
    </row>
    <row r="148" spans="1:20" x14ac:dyDescent="0.15">
      <c r="A148" s="265" t="s">
        <v>90</v>
      </c>
      <c r="P148" s="261" t="s">
        <v>90</v>
      </c>
      <c r="S148" s="265" t="s">
        <v>92</v>
      </c>
    </row>
    <row r="149" spans="1:20" x14ac:dyDescent="0.15">
      <c r="A149" s="271" t="s">
        <v>79</v>
      </c>
      <c r="B149" s="281" t="s">
        <v>89</v>
      </c>
      <c r="C149" s="281" t="s">
        <v>2</v>
      </c>
      <c r="D149" s="281" t="s">
        <v>3</v>
      </c>
      <c r="E149" s="281" t="s">
        <v>19</v>
      </c>
      <c r="F149" s="281" t="s">
        <v>6</v>
      </c>
      <c r="G149" s="281" t="s">
        <v>76</v>
      </c>
      <c r="H149" s="281" t="s">
        <v>10</v>
      </c>
      <c r="I149" s="281" t="s">
        <v>19</v>
      </c>
      <c r="J149" s="281" t="s">
        <v>77</v>
      </c>
      <c r="K149" s="281" t="s">
        <v>6</v>
      </c>
      <c r="L149" s="281" t="s">
        <v>14</v>
      </c>
      <c r="O149" s="281" t="s">
        <v>85</v>
      </c>
      <c r="P149" s="281" t="s">
        <v>86</v>
      </c>
      <c r="Q149" s="281" t="s">
        <v>87</v>
      </c>
      <c r="S149" s="263" t="s">
        <v>40</v>
      </c>
      <c r="T149" s="263" t="s">
        <v>41</v>
      </c>
    </row>
    <row r="150" spans="1:20" x14ac:dyDescent="0.15">
      <c r="A150" s="258" t="s">
        <v>44</v>
      </c>
      <c r="B150" s="277">
        <f>AVERAGE(B160,B170)</f>
        <v>660.5</v>
      </c>
      <c r="C150" s="277">
        <f>AVERAGE(C160,C170)</f>
        <v>441</v>
      </c>
      <c r="D150" s="282">
        <f>C150/B150</f>
        <v>0.66767600302800911</v>
      </c>
      <c r="E150" s="277">
        <f>AVERAGE(E160,E170)</f>
        <v>5085.5</v>
      </c>
      <c r="F150" s="277">
        <f t="shared" ref="F150:I150" si="113">AVERAGE(F160,F170)</f>
        <v>39</v>
      </c>
      <c r="G150" s="277">
        <f t="shared" si="113"/>
        <v>12.5</v>
      </c>
      <c r="H150" s="277">
        <f t="shared" si="113"/>
        <v>67.5</v>
      </c>
      <c r="I150" s="277">
        <f t="shared" si="113"/>
        <v>369.5</v>
      </c>
      <c r="J150" s="283">
        <f>I150/H150</f>
        <v>5.4740740740740739</v>
      </c>
      <c r="K150" s="277">
        <f>AVERAGE(K160,K170)</f>
        <v>3</v>
      </c>
      <c r="L150" s="266">
        <f>((E150*0.05)+(F150*4)+(G150*-1)+(I150*0.1)+(K150*6))</f>
        <v>452.72499999999997</v>
      </c>
      <c r="O150" s="282">
        <f>(B150+H150)/(B152+F152+B154+F154+B156+F156+B150+H150)</f>
        <v>0.4276064610866373</v>
      </c>
      <c r="P150" s="264">
        <f>B150/(B150+F152+F154+F156)</f>
        <v>0.51380785686503305</v>
      </c>
      <c r="Q150" s="264">
        <f>H150/(H150+B152+B154+B156)</f>
        <v>0.16187050359712229</v>
      </c>
      <c r="S150" s="264">
        <f>(H150+B152+B154+B156)/(H150+B152+B154+B156+B150)</f>
        <v>0.38700696055684453</v>
      </c>
      <c r="T150" s="264">
        <f>B150/(B150+H150+B152+B154+B156)</f>
        <v>0.61299303944315542</v>
      </c>
    </row>
    <row r="151" spans="1:20" x14ac:dyDescent="0.15">
      <c r="A151" s="271" t="s">
        <v>80</v>
      </c>
      <c r="B151" s="281" t="s">
        <v>10</v>
      </c>
      <c r="C151" s="281" t="s">
        <v>19</v>
      </c>
      <c r="D151" s="281" t="s">
        <v>77</v>
      </c>
      <c r="E151" s="281" t="s">
        <v>6</v>
      </c>
      <c r="F151" s="281" t="s">
        <v>17</v>
      </c>
      <c r="G151" s="281" t="s">
        <v>18</v>
      </c>
      <c r="H151" s="281" t="s">
        <v>19</v>
      </c>
      <c r="I151" s="281" t="s">
        <v>78</v>
      </c>
      <c r="J151" s="281" t="s">
        <v>6</v>
      </c>
      <c r="K151" s="281" t="s">
        <v>14</v>
      </c>
      <c r="L151" s="277" t="s">
        <v>91</v>
      </c>
      <c r="O151" s="263" t="s">
        <v>85</v>
      </c>
      <c r="P151" s="263" t="s">
        <v>87</v>
      </c>
      <c r="Q151" s="263" t="s">
        <v>88</v>
      </c>
    </row>
    <row r="152" spans="1:20" x14ac:dyDescent="0.15">
      <c r="A152" s="258" t="s">
        <v>44</v>
      </c>
      <c r="B152" s="277">
        <f>AVERAGE(B162,B172)</f>
        <v>334.5</v>
      </c>
      <c r="C152" s="277">
        <f>AVERAGE(C162,C172)</f>
        <v>1459.5</v>
      </c>
      <c r="D152" s="283">
        <f>C152/B152</f>
        <v>4.3632286995515699</v>
      </c>
      <c r="E152" s="277">
        <f>AVERAGE(E162,E172)</f>
        <v>11.5</v>
      </c>
      <c r="F152" s="277">
        <f t="shared" ref="F152:H152" si="114">AVERAGE(F162,F172)</f>
        <v>112</v>
      </c>
      <c r="G152" s="277">
        <f t="shared" si="114"/>
        <v>89.5</v>
      </c>
      <c r="H152" s="277">
        <f t="shared" si="114"/>
        <v>825</v>
      </c>
      <c r="I152" s="283">
        <f>H152/G152</f>
        <v>9.2178770949720672</v>
      </c>
      <c r="J152" s="277">
        <f>AVERAGE(J162,J172)</f>
        <v>8.5</v>
      </c>
      <c r="K152" s="266">
        <f>(C152*0.1)+(E152*6)+(H152*0.1)+(J152*6)</f>
        <v>348.45000000000005</v>
      </c>
      <c r="L152" s="266">
        <f>(C152*0.1)+(E152*6)+(G152*1)+(H152*0.1)+(J152*6)</f>
        <v>437.95000000000005</v>
      </c>
      <c r="O152" s="282">
        <f>(B152+F152)/(B152+F152+B154+F154+B156+F156+B150+H150)</f>
        <v>0.26226138032305435</v>
      </c>
      <c r="P152" s="264">
        <f>B152/(H150+B152+B154+B156)</f>
        <v>0.80215827338129497</v>
      </c>
      <c r="Q152" s="264">
        <f>F152/(F152+F154+F156)</f>
        <v>0.1792</v>
      </c>
    </row>
    <row r="153" spans="1:20" x14ac:dyDescent="0.15">
      <c r="A153" s="271" t="s">
        <v>81</v>
      </c>
      <c r="B153" s="281" t="s">
        <v>10</v>
      </c>
      <c r="C153" s="281" t="s">
        <v>19</v>
      </c>
      <c r="D153" s="281" t="s">
        <v>77</v>
      </c>
      <c r="E153" s="281" t="s">
        <v>6</v>
      </c>
      <c r="F153" s="281" t="s">
        <v>17</v>
      </c>
      <c r="G153" s="281" t="s">
        <v>18</v>
      </c>
      <c r="H153" s="281" t="s">
        <v>19</v>
      </c>
      <c r="I153" s="281" t="s">
        <v>78</v>
      </c>
      <c r="J153" s="281" t="s">
        <v>6</v>
      </c>
      <c r="K153" s="281" t="s">
        <v>14</v>
      </c>
      <c r="L153" s="277" t="s">
        <v>91</v>
      </c>
      <c r="O153" s="263" t="s">
        <v>85</v>
      </c>
      <c r="P153" s="263" t="s">
        <v>87</v>
      </c>
      <c r="Q153" s="263" t="s">
        <v>88</v>
      </c>
    </row>
    <row r="154" spans="1:20" x14ac:dyDescent="0.15">
      <c r="A154" s="258" t="s">
        <v>44</v>
      </c>
      <c r="B154" s="277">
        <f>AVERAGE(B164,B174)</f>
        <v>15</v>
      </c>
      <c r="C154" s="277">
        <f>AVERAGE(C164,C174)</f>
        <v>126.5</v>
      </c>
      <c r="D154" s="277">
        <f>C154/B154</f>
        <v>8.4333333333333336</v>
      </c>
      <c r="E154" s="277">
        <f>AVERAGE(E164,E174)</f>
        <v>1.5</v>
      </c>
      <c r="F154" s="277">
        <f t="shared" ref="F154:H154" si="115">AVERAGE(F164,F174)</f>
        <v>331</v>
      </c>
      <c r="G154" s="277">
        <f t="shared" si="115"/>
        <v>220</v>
      </c>
      <c r="H154" s="277">
        <f t="shared" si="115"/>
        <v>2736.5</v>
      </c>
      <c r="I154" s="283">
        <f>H154/G154</f>
        <v>12.438636363636364</v>
      </c>
      <c r="J154" s="277">
        <f>AVERAGE(J164,J174)</f>
        <v>16.5</v>
      </c>
      <c r="K154" s="266">
        <f>(C154*0.1)+(E154*6)+(H154*0.1)+(J154*6)</f>
        <v>394.3</v>
      </c>
      <c r="L154" s="266">
        <f>(C154*0.1)+(E154*6)+(G154*1)+(H154*0.1)+(J154*6)</f>
        <v>614.30000000000007</v>
      </c>
      <c r="O154" s="282">
        <f>(B154+F154)/(B152+F152+B154+F154+B156+F156+B150+H150)</f>
        <v>0.20323054331864904</v>
      </c>
      <c r="P154" s="264">
        <f>B154/(B152+H150+B154+B156)</f>
        <v>3.5971223021582732E-2</v>
      </c>
      <c r="Q154" s="264">
        <f>F154/(F154+F152+F156)</f>
        <v>0.52959999999999996</v>
      </c>
    </row>
    <row r="155" spans="1:20" x14ac:dyDescent="0.15">
      <c r="A155" s="271" t="s">
        <v>82</v>
      </c>
      <c r="B155" s="281" t="s">
        <v>10</v>
      </c>
      <c r="C155" s="281" t="s">
        <v>19</v>
      </c>
      <c r="D155" s="281" t="s">
        <v>77</v>
      </c>
      <c r="E155" s="281" t="s">
        <v>6</v>
      </c>
      <c r="F155" s="281" t="s">
        <v>17</v>
      </c>
      <c r="G155" s="281" t="s">
        <v>18</v>
      </c>
      <c r="H155" s="281" t="s">
        <v>19</v>
      </c>
      <c r="I155" s="281" t="s">
        <v>78</v>
      </c>
      <c r="J155" s="281" t="s">
        <v>6</v>
      </c>
      <c r="K155" s="281" t="s">
        <v>14</v>
      </c>
      <c r="L155" s="277" t="s">
        <v>91</v>
      </c>
      <c r="O155" s="263" t="s">
        <v>85</v>
      </c>
      <c r="P155" s="263" t="s">
        <v>87</v>
      </c>
      <c r="Q155" s="263" t="s">
        <v>88</v>
      </c>
    </row>
    <row r="156" spans="1:20" x14ac:dyDescent="0.15">
      <c r="A156" s="258" t="s">
        <v>44</v>
      </c>
      <c r="B156" s="277">
        <f>AVERAGE(B166,B176)</f>
        <v>0</v>
      </c>
      <c r="C156" s="277">
        <f>AVERAGE(C166,C176)</f>
        <v>0</v>
      </c>
      <c r="D156" s="277" t="e">
        <f>C156/B156</f>
        <v>#DIV/0!</v>
      </c>
      <c r="E156" s="277">
        <f>AVERAGE(E166,E176)</f>
        <v>0</v>
      </c>
      <c r="F156" s="277">
        <f>AVERAGE(F166,F176)</f>
        <v>182</v>
      </c>
      <c r="G156" s="277">
        <f t="shared" ref="G156:H156" si="116">AVERAGE(G166,G176)</f>
        <v>131</v>
      </c>
      <c r="H156" s="277">
        <f t="shared" si="116"/>
        <v>1525</v>
      </c>
      <c r="I156" s="283">
        <f>H156/G156</f>
        <v>11.641221374045802</v>
      </c>
      <c r="J156" s="277">
        <f>AVERAGE(J166,J176)</f>
        <v>14</v>
      </c>
      <c r="K156" s="266">
        <f>(C156*0.1)+(E156*6)+(H156*0.1)+(J156*6)</f>
        <v>236.5</v>
      </c>
      <c r="L156" s="266">
        <f>(C156*0.1)+(E156*6)+(G156*1)+(H156*0.1)+(J156*6)</f>
        <v>367.5</v>
      </c>
      <c r="O156" s="282">
        <f>(B156+F156)/(B152+F152+B154+F154+B156+F156+B150+H150)</f>
        <v>0.10690161527165933</v>
      </c>
      <c r="P156" s="279">
        <f>B156/(B156+B154+B152+H150)</f>
        <v>0</v>
      </c>
      <c r="Q156" s="264">
        <f>F156/(F156+F154+F152)</f>
        <v>0.29120000000000001</v>
      </c>
    </row>
    <row r="157" spans="1:20" x14ac:dyDescent="0.15">
      <c r="B157" s="284"/>
      <c r="C157" s="284"/>
      <c r="D157" s="284"/>
      <c r="E157" s="284"/>
      <c r="F157" s="284"/>
      <c r="G157" s="284"/>
      <c r="H157" s="284"/>
      <c r="I157" s="284"/>
      <c r="J157" s="284"/>
      <c r="K157" s="284"/>
      <c r="L157" s="285"/>
      <c r="P157" s="261"/>
    </row>
    <row r="158" spans="1:20" x14ac:dyDescent="0.15">
      <c r="A158" s="265">
        <v>2022</v>
      </c>
      <c r="P158" s="261">
        <v>2022</v>
      </c>
      <c r="S158" s="265" t="s">
        <v>92</v>
      </c>
    </row>
    <row r="159" spans="1:20" x14ac:dyDescent="0.15">
      <c r="A159" s="271" t="s">
        <v>79</v>
      </c>
      <c r="B159" s="281" t="s">
        <v>89</v>
      </c>
      <c r="C159" s="281" t="s">
        <v>2</v>
      </c>
      <c r="D159" s="281" t="s">
        <v>3</v>
      </c>
      <c r="E159" s="281" t="s">
        <v>19</v>
      </c>
      <c r="F159" s="281" t="s">
        <v>6</v>
      </c>
      <c r="G159" s="281" t="s">
        <v>76</v>
      </c>
      <c r="H159" s="281" t="s">
        <v>10</v>
      </c>
      <c r="I159" s="281" t="s">
        <v>19</v>
      </c>
      <c r="J159" s="281" t="s">
        <v>77</v>
      </c>
      <c r="K159" s="281" t="s">
        <v>6</v>
      </c>
      <c r="L159" s="281" t="s">
        <v>14</v>
      </c>
      <c r="O159" s="281" t="s">
        <v>85</v>
      </c>
      <c r="P159" s="281" t="s">
        <v>86</v>
      </c>
      <c r="Q159" s="281" t="s">
        <v>87</v>
      </c>
      <c r="S159" s="263" t="s">
        <v>40</v>
      </c>
      <c r="T159" s="263" t="s">
        <v>41</v>
      </c>
    </row>
    <row r="160" spans="1:20" x14ac:dyDescent="0.15">
      <c r="A160" s="258" t="s">
        <v>44</v>
      </c>
      <c r="B160" s="277">
        <v>648</v>
      </c>
      <c r="C160" s="277">
        <v>435</v>
      </c>
      <c r="D160" s="282">
        <f>C160/B160</f>
        <v>0.67129629629629628</v>
      </c>
      <c r="E160" s="277">
        <v>5250</v>
      </c>
      <c r="F160" s="277">
        <v>41</v>
      </c>
      <c r="G160" s="277">
        <v>12</v>
      </c>
      <c r="H160" s="277">
        <v>61</v>
      </c>
      <c r="I160" s="277">
        <v>358</v>
      </c>
      <c r="J160" s="283">
        <f>I160/H160</f>
        <v>5.8688524590163933</v>
      </c>
      <c r="K160" s="277">
        <v>4</v>
      </c>
      <c r="L160" s="266">
        <f>((E160*0.05)+(F160*4)+(G160*-1)+(I160*0.1)+(K160*6))</f>
        <v>474.3</v>
      </c>
      <c r="O160" s="282">
        <f>(B160+H160)/(B162+F162+B164+F164+B166+F166+B160+H160)</f>
        <v>0.42455089820359282</v>
      </c>
      <c r="P160" s="264">
        <f>B160/(B160+F162+F164+F166)</f>
        <v>0.51387787470261692</v>
      </c>
      <c r="Q160" s="264">
        <f>H160/(H160+B162+B164+B166)</f>
        <v>0.1491442542787286</v>
      </c>
      <c r="S160" s="264">
        <f>(H160+B162+B164+B166)/(H160+B162+B164+B166+B160)</f>
        <v>0.38694418164616839</v>
      </c>
      <c r="T160" s="264">
        <f>B160/(B160+H160+B162+B164+B166)</f>
        <v>0.61305581835383161</v>
      </c>
    </row>
    <row r="161" spans="1:20" x14ac:dyDescent="0.15">
      <c r="A161" s="271" t="s">
        <v>80</v>
      </c>
      <c r="B161" s="281" t="s">
        <v>10</v>
      </c>
      <c r="C161" s="281" t="s">
        <v>19</v>
      </c>
      <c r="D161" s="281" t="s">
        <v>77</v>
      </c>
      <c r="E161" s="281" t="s">
        <v>6</v>
      </c>
      <c r="F161" s="281" t="s">
        <v>17</v>
      </c>
      <c r="G161" s="281" t="s">
        <v>18</v>
      </c>
      <c r="H161" s="281" t="s">
        <v>19</v>
      </c>
      <c r="I161" s="281" t="s">
        <v>78</v>
      </c>
      <c r="J161" s="281" t="s">
        <v>6</v>
      </c>
      <c r="K161" s="281" t="s">
        <v>14</v>
      </c>
      <c r="L161" s="281" t="s">
        <v>91</v>
      </c>
      <c r="O161" s="263" t="s">
        <v>85</v>
      </c>
      <c r="P161" s="263" t="s">
        <v>87</v>
      </c>
      <c r="Q161" s="263" t="s">
        <v>88</v>
      </c>
    </row>
    <row r="162" spans="1:20" x14ac:dyDescent="0.15">
      <c r="A162" s="258" t="s">
        <v>44</v>
      </c>
      <c r="B162" s="277">
        <v>335</v>
      </c>
      <c r="C162" s="277">
        <v>1500</v>
      </c>
      <c r="D162" s="283">
        <f>C162/B162</f>
        <v>4.4776119402985071</v>
      </c>
      <c r="E162" s="277">
        <v>10</v>
      </c>
      <c r="F162" s="277">
        <v>112</v>
      </c>
      <c r="G162" s="277">
        <v>89</v>
      </c>
      <c r="H162" s="277">
        <v>826</v>
      </c>
      <c r="I162" s="283">
        <f>H162/G162</f>
        <v>9.2808988764044944</v>
      </c>
      <c r="J162" s="277">
        <v>12</v>
      </c>
      <c r="K162" s="266">
        <f>(C162*0.1)+(E162*6)+(H162*0.1)+(J162*6)</f>
        <v>364.6</v>
      </c>
      <c r="L162" s="266">
        <f>(C162*0.1)+(E162*6)+(G162*1)+(H162*0.1)+(J162*6)</f>
        <v>453.6</v>
      </c>
      <c r="O162" s="282">
        <f>(B162+F162)/(B162+F162+B164+F164+B166+F166+B160+H160)</f>
        <v>0.26766467065868266</v>
      </c>
      <c r="P162" s="264">
        <f>B162/(H160+B162+B164+B166)</f>
        <v>0.81907090464547683</v>
      </c>
      <c r="Q162" s="264">
        <f>F162/(F162+F164+F166)</f>
        <v>0.18270799347471453</v>
      </c>
    </row>
    <row r="163" spans="1:20" x14ac:dyDescent="0.15">
      <c r="A163" s="271" t="s">
        <v>81</v>
      </c>
      <c r="B163" s="281" t="s">
        <v>10</v>
      </c>
      <c r="C163" s="281" t="s">
        <v>19</v>
      </c>
      <c r="D163" s="281" t="s">
        <v>77</v>
      </c>
      <c r="E163" s="281" t="s">
        <v>6</v>
      </c>
      <c r="F163" s="281" t="s">
        <v>17</v>
      </c>
      <c r="G163" s="281" t="s">
        <v>18</v>
      </c>
      <c r="H163" s="281" t="s">
        <v>19</v>
      </c>
      <c r="I163" s="281" t="s">
        <v>78</v>
      </c>
      <c r="J163" s="281" t="s">
        <v>6</v>
      </c>
      <c r="K163" s="281" t="s">
        <v>14</v>
      </c>
      <c r="L163" s="281" t="s">
        <v>91</v>
      </c>
      <c r="O163" s="263" t="s">
        <v>85</v>
      </c>
      <c r="P163" s="263" t="s">
        <v>87</v>
      </c>
      <c r="Q163" s="263" t="s">
        <v>88</v>
      </c>
    </row>
    <row r="164" spans="1:20" x14ac:dyDescent="0.15">
      <c r="A164" s="258" t="s">
        <v>44</v>
      </c>
      <c r="B164" s="277">
        <v>13</v>
      </c>
      <c r="C164" s="277">
        <v>111</v>
      </c>
      <c r="D164" s="277">
        <f>C164/B164</f>
        <v>8.5384615384615383</v>
      </c>
      <c r="E164" s="277">
        <v>3</v>
      </c>
      <c r="F164" s="277">
        <v>300</v>
      </c>
      <c r="G164" s="277">
        <v>196</v>
      </c>
      <c r="H164" s="277">
        <v>2653</v>
      </c>
      <c r="I164" s="283">
        <f>H164/G164</f>
        <v>13.535714285714286</v>
      </c>
      <c r="J164" s="277">
        <v>13</v>
      </c>
      <c r="K164" s="266">
        <f>(C164*0.1)+(E164*6)+(H164*0.1)+(J164*6)</f>
        <v>372.40000000000003</v>
      </c>
      <c r="L164" s="266">
        <f>(C164*0.1)+(E164*6)+(G164*1)+(H164*0.1)+(J164*6)</f>
        <v>568.4</v>
      </c>
      <c r="O164" s="282">
        <f>(B164+F164)/(B162+F162+B164+F164+B166+F166+B160+H160)</f>
        <v>0.18742514970059881</v>
      </c>
      <c r="P164" s="264">
        <f>B164/(B162+H160+B164+B166)</f>
        <v>3.1784841075794622E-2</v>
      </c>
      <c r="Q164" s="264">
        <f>F164/(F164+F162+F166)</f>
        <v>0.48939641109298532</v>
      </c>
    </row>
    <row r="165" spans="1:20" x14ac:dyDescent="0.15">
      <c r="A165" s="271" t="s">
        <v>82</v>
      </c>
      <c r="B165" s="281" t="s">
        <v>10</v>
      </c>
      <c r="C165" s="281" t="s">
        <v>19</v>
      </c>
      <c r="D165" s="281" t="s">
        <v>77</v>
      </c>
      <c r="E165" s="281" t="s">
        <v>6</v>
      </c>
      <c r="F165" s="281" t="s">
        <v>17</v>
      </c>
      <c r="G165" s="281" t="s">
        <v>18</v>
      </c>
      <c r="H165" s="281" t="s">
        <v>19</v>
      </c>
      <c r="I165" s="281" t="s">
        <v>78</v>
      </c>
      <c r="J165" s="281" t="s">
        <v>6</v>
      </c>
      <c r="K165" s="281" t="s">
        <v>14</v>
      </c>
      <c r="L165" s="281" t="s">
        <v>91</v>
      </c>
      <c r="O165" s="263" t="s">
        <v>85</v>
      </c>
      <c r="P165" s="263" t="s">
        <v>87</v>
      </c>
      <c r="Q165" s="263" t="s">
        <v>88</v>
      </c>
    </row>
    <row r="166" spans="1:20" x14ac:dyDescent="0.15">
      <c r="A166" s="258" t="s">
        <v>44</v>
      </c>
      <c r="B166" s="277">
        <v>0</v>
      </c>
      <c r="C166" s="277">
        <v>0</v>
      </c>
      <c r="D166" s="277" t="e">
        <f>C166/B166</f>
        <v>#DIV/0!</v>
      </c>
      <c r="E166" s="277">
        <v>0</v>
      </c>
      <c r="F166" s="277">
        <v>201</v>
      </c>
      <c r="G166" s="277">
        <v>149</v>
      </c>
      <c r="H166" s="277">
        <v>1765</v>
      </c>
      <c r="I166" s="283">
        <f>H166/G166</f>
        <v>11.845637583892618</v>
      </c>
      <c r="J166" s="277">
        <v>16</v>
      </c>
      <c r="K166" s="266">
        <f>(C166*0.1)+(E166*6)+(H166*0.1)+(J166*6)</f>
        <v>272.5</v>
      </c>
      <c r="L166" s="266">
        <f>(C166*0.1)+(E166*6)+(G166*1)+(H166*0.1)+(J166*6)</f>
        <v>421.5</v>
      </c>
      <c r="O166" s="282">
        <f>(B166+F166)/(B162+F162+B164+F164+B166+F166+B160+H160)</f>
        <v>0.12035928143712575</v>
      </c>
      <c r="P166" s="279">
        <f>B166/(B166+B164+B162+H160)</f>
        <v>0</v>
      </c>
      <c r="Q166" s="264">
        <f>F166/(F166+F164+F162)</f>
        <v>0.32789559543230018</v>
      </c>
    </row>
    <row r="168" spans="1:20" x14ac:dyDescent="0.15">
      <c r="A168" s="265">
        <v>2021</v>
      </c>
      <c r="P168" s="261">
        <v>2021</v>
      </c>
      <c r="S168" s="265" t="s">
        <v>92</v>
      </c>
    </row>
    <row r="169" spans="1:20" x14ac:dyDescent="0.15">
      <c r="A169" s="271" t="s">
        <v>79</v>
      </c>
      <c r="B169" s="281" t="s">
        <v>89</v>
      </c>
      <c r="C169" s="281" t="s">
        <v>2</v>
      </c>
      <c r="D169" s="281" t="s">
        <v>3</v>
      </c>
      <c r="E169" s="281" t="s">
        <v>19</v>
      </c>
      <c r="F169" s="281" t="s">
        <v>6</v>
      </c>
      <c r="G169" s="281" t="s">
        <v>76</v>
      </c>
      <c r="H169" s="281" t="s">
        <v>10</v>
      </c>
      <c r="I169" s="281" t="s">
        <v>19</v>
      </c>
      <c r="J169" s="281" t="s">
        <v>77</v>
      </c>
      <c r="K169" s="281" t="s">
        <v>6</v>
      </c>
      <c r="L169" s="281" t="s">
        <v>14</v>
      </c>
      <c r="O169" s="281" t="s">
        <v>85</v>
      </c>
      <c r="P169" s="281" t="s">
        <v>86</v>
      </c>
      <c r="Q169" s="281" t="s">
        <v>87</v>
      </c>
      <c r="S169" s="263" t="s">
        <v>40</v>
      </c>
      <c r="T169" s="263" t="s">
        <v>41</v>
      </c>
    </row>
    <row r="170" spans="1:20" x14ac:dyDescent="0.15">
      <c r="A170" s="258" t="s">
        <v>44</v>
      </c>
      <c r="B170" s="277">
        <v>673</v>
      </c>
      <c r="C170" s="277">
        <v>447</v>
      </c>
      <c r="D170" s="282">
        <f>C170/B170</f>
        <v>0.66419019316493311</v>
      </c>
      <c r="E170" s="277">
        <v>4921</v>
      </c>
      <c r="F170" s="277">
        <v>37</v>
      </c>
      <c r="G170" s="277">
        <v>13</v>
      </c>
      <c r="H170" s="277">
        <v>74</v>
      </c>
      <c r="I170" s="277">
        <v>381</v>
      </c>
      <c r="J170" s="277">
        <f>I170/H170</f>
        <v>5.1486486486486482</v>
      </c>
      <c r="K170" s="277">
        <v>2</v>
      </c>
      <c r="L170" s="266">
        <f>((E170*0.05)+(F170*4)+(G170*-1)+(I170*0.1)+(K170*6))</f>
        <v>431.15000000000003</v>
      </c>
      <c r="O170" s="282">
        <f>(B170+H170)/(B172+F172+B174+F174+B176+F176+B170+H170)</f>
        <v>0.43054755043227666</v>
      </c>
      <c r="P170" s="264">
        <f>B170/(B170+F172+F174+F176)</f>
        <v>0.51374045801526713</v>
      </c>
      <c r="Q170" s="264">
        <f>H170/(H170+B172+B174+B176)</f>
        <v>0.17411764705882352</v>
      </c>
      <c r="S170" s="264">
        <f>(H170+B172+B174+B176)/(H170+B172+B174+B176+B170)</f>
        <v>0.3870673952641166</v>
      </c>
      <c r="T170" s="264">
        <f>B170/(B170+H170+B172+B174+B176)</f>
        <v>0.6129326047358834</v>
      </c>
    </row>
    <row r="171" spans="1:20" x14ac:dyDescent="0.15">
      <c r="A171" s="271" t="s">
        <v>80</v>
      </c>
      <c r="B171" s="281" t="s">
        <v>10</v>
      </c>
      <c r="C171" s="281" t="s">
        <v>19</v>
      </c>
      <c r="D171" s="281" t="s">
        <v>77</v>
      </c>
      <c r="E171" s="281" t="s">
        <v>6</v>
      </c>
      <c r="F171" s="281" t="s">
        <v>17</v>
      </c>
      <c r="G171" s="281" t="s">
        <v>18</v>
      </c>
      <c r="H171" s="281" t="s">
        <v>19</v>
      </c>
      <c r="I171" s="281" t="s">
        <v>78</v>
      </c>
      <c r="J171" s="281" t="s">
        <v>6</v>
      </c>
      <c r="K171" s="281" t="s">
        <v>14</v>
      </c>
      <c r="L171" s="281" t="s">
        <v>91</v>
      </c>
      <c r="O171" s="263" t="s">
        <v>85</v>
      </c>
      <c r="P171" s="263" t="s">
        <v>87</v>
      </c>
      <c r="Q171" s="263" t="s">
        <v>88</v>
      </c>
    </row>
    <row r="172" spans="1:20" x14ac:dyDescent="0.15">
      <c r="A172" s="258" t="s">
        <v>44</v>
      </c>
      <c r="B172" s="277">
        <v>334</v>
      </c>
      <c r="C172" s="277">
        <v>1419</v>
      </c>
      <c r="D172" s="283">
        <f>C172/B172</f>
        <v>4.2485029940119761</v>
      </c>
      <c r="E172" s="277">
        <v>13</v>
      </c>
      <c r="F172" s="277">
        <v>112</v>
      </c>
      <c r="G172" s="277">
        <v>90</v>
      </c>
      <c r="H172" s="277">
        <v>824</v>
      </c>
      <c r="I172" s="283">
        <f>H172/G172</f>
        <v>9.155555555555555</v>
      </c>
      <c r="J172" s="277">
        <v>5</v>
      </c>
      <c r="K172" s="266">
        <f>(C172*0.1)+(E172*6)+(H172*0.1)+(J172*6)</f>
        <v>332.3</v>
      </c>
      <c r="L172" s="266">
        <f>(C172*0.1)+(E172*6)+(G172*1)+(H172*0.1)+(J172*6)</f>
        <v>422.29999999999995</v>
      </c>
      <c r="O172" s="282">
        <f>(B172+F172)/(B172+F172+B174+F174+B176+F176+B170+H170)</f>
        <v>0.25706051873198849</v>
      </c>
      <c r="P172" s="264">
        <f>B172/(H170+B172+B174+B176)</f>
        <v>0.78588235294117648</v>
      </c>
      <c r="Q172" s="264">
        <f>F172/(F172+F174+F176)</f>
        <v>0.17582417582417584</v>
      </c>
    </row>
    <row r="173" spans="1:20" x14ac:dyDescent="0.15">
      <c r="A173" s="271" t="s">
        <v>81</v>
      </c>
      <c r="B173" s="281" t="s">
        <v>10</v>
      </c>
      <c r="C173" s="281" t="s">
        <v>19</v>
      </c>
      <c r="D173" s="281" t="s">
        <v>77</v>
      </c>
      <c r="E173" s="281" t="s">
        <v>6</v>
      </c>
      <c r="F173" s="281" t="s">
        <v>17</v>
      </c>
      <c r="G173" s="281" t="s">
        <v>18</v>
      </c>
      <c r="H173" s="281" t="s">
        <v>19</v>
      </c>
      <c r="I173" s="281" t="s">
        <v>78</v>
      </c>
      <c r="J173" s="281" t="s">
        <v>6</v>
      </c>
      <c r="K173" s="281" t="s">
        <v>14</v>
      </c>
      <c r="L173" s="281" t="s">
        <v>91</v>
      </c>
      <c r="O173" s="263" t="s">
        <v>85</v>
      </c>
      <c r="P173" s="263" t="s">
        <v>87</v>
      </c>
      <c r="Q173" s="263" t="s">
        <v>88</v>
      </c>
    </row>
    <row r="174" spans="1:20" x14ac:dyDescent="0.15">
      <c r="A174" s="258" t="s">
        <v>44</v>
      </c>
      <c r="B174" s="277">
        <v>17</v>
      </c>
      <c r="C174" s="277">
        <v>142</v>
      </c>
      <c r="D174" s="283">
        <f>C174/B174</f>
        <v>8.3529411764705888</v>
      </c>
      <c r="E174" s="277">
        <v>0</v>
      </c>
      <c r="F174" s="277">
        <v>362</v>
      </c>
      <c r="G174" s="277">
        <v>244</v>
      </c>
      <c r="H174" s="277">
        <v>2820</v>
      </c>
      <c r="I174" s="283">
        <f>H174/G174</f>
        <v>11.557377049180328</v>
      </c>
      <c r="J174" s="277">
        <v>20</v>
      </c>
      <c r="K174" s="266">
        <f>(C174*0.1)+(E174*6)+(H174*0.1)+(J174*6)</f>
        <v>416.2</v>
      </c>
      <c r="L174" s="266">
        <f>(C174*0.1)+(E174*6)+(G174*1)+(H174*0.1)+(J174*6)</f>
        <v>660.2</v>
      </c>
      <c r="O174" s="282">
        <f>(B174+F174)/(B172+F172+B174+F174+B176+F176+B170+H170)</f>
        <v>0.21844380403458213</v>
      </c>
      <c r="P174" s="264">
        <f>B174/(B172+H170+B174+B176)</f>
        <v>0.04</v>
      </c>
      <c r="Q174" s="264">
        <f>F174/(F174+F172+F176)</f>
        <v>0.56828885400313967</v>
      </c>
    </row>
    <row r="175" spans="1:20" x14ac:dyDescent="0.15">
      <c r="A175" s="271" t="s">
        <v>82</v>
      </c>
      <c r="B175" s="281" t="s">
        <v>10</v>
      </c>
      <c r="C175" s="281" t="s">
        <v>19</v>
      </c>
      <c r="D175" s="281" t="s">
        <v>77</v>
      </c>
      <c r="E175" s="281" t="s">
        <v>6</v>
      </c>
      <c r="F175" s="281" t="s">
        <v>17</v>
      </c>
      <c r="G175" s="281" t="s">
        <v>18</v>
      </c>
      <c r="H175" s="281" t="s">
        <v>19</v>
      </c>
      <c r="I175" s="281" t="s">
        <v>78</v>
      </c>
      <c r="J175" s="281" t="s">
        <v>6</v>
      </c>
      <c r="K175" s="281" t="s">
        <v>14</v>
      </c>
      <c r="L175" s="281" t="s">
        <v>91</v>
      </c>
      <c r="O175" s="263" t="s">
        <v>85</v>
      </c>
      <c r="P175" s="263" t="s">
        <v>87</v>
      </c>
      <c r="Q175" s="263" t="s">
        <v>88</v>
      </c>
    </row>
    <row r="176" spans="1:20" x14ac:dyDescent="0.15">
      <c r="A176" s="258" t="s">
        <v>44</v>
      </c>
      <c r="B176" s="277">
        <v>0</v>
      </c>
      <c r="C176" s="277">
        <v>0</v>
      </c>
      <c r="D176" s="277" t="e">
        <f>C176/B176</f>
        <v>#DIV/0!</v>
      </c>
      <c r="E176" s="277">
        <v>0</v>
      </c>
      <c r="F176" s="277">
        <v>163</v>
      </c>
      <c r="G176" s="277">
        <v>113</v>
      </c>
      <c r="H176" s="277">
        <v>1285</v>
      </c>
      <c r="I176" s="283">
        <f>H176/G176</f>
        <v>11.371681415929203</v>
      </c>
      <c r="J176" s="277">
        <v>12</v>
      </c>
      <c r="K176" s="266">
        <f>(C176*0.1)+(E176*6)+(H176*0.1)+(J176*6)</f>
        <v>200.5</v>
      </c>
      <c r="L176" s="266">
        <f>(C176*0.1)+(E176*6)+(G176*1)+(H176*0.1)+(J176*6)</f>
        <v>313.5</v>
      </c>
      <c r="O176" s="282">
        <f>(B176+F176)/(B172+F172+B174+F174+B176+F176+B170+H170)</f>
        <v>9.3948126801152734E-2</v>
      </c>
      <c r="P176" s="279">
        <f>B176/(B176+B174+B172+H170)</f>
        <v>0</v>
      </c>
      <c r="Q176" s="264">
        <f>F176/(F176+F174+F172)</f>
        <v>0.25588697017268447</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E2AC73CD-2FAB-4496-8A68-7C8D244FA68C}"/>
    <hyperlink ref="H6:J6" location="ARI!A110" display="RSP Projections: Year 2" xr:uid="{69D417F5-068A-4F37-9957-DC0D96AB79C3}"/>
    <hyperlink ref="M5:O5" location="ARI!AX11" display="Adjustable Projections: Year 1" xr:uid="{DEDD1F07-C9C3-4128-957B-8DE2F63B5063}"/>
    <hyperlink ref="AJ5" location="ARI!C9" display="RSP Projections: Year 1" xr:uid="{AA16BABA-BC3E-4235-812A-05ABC4C67F40}"/>
    <hyperlink ref="AJ6" location="ARI!A90" display="RSP Projections: Year 2" xr:uid="{9A9A2099-DA93-444B-ACEF-FF1B116409AA}"/>
    <hyperlink ref="AJ6:AL6" location="ARI!A110" display="RSP Projections: Year 2" xr:uid="{1004C12A-BEC7-4EF1-8E6F-89953E8E0510}"/>
    <hyperlink ref="AO5:AQ5" location="ARI!AX11" display="Adjustable Projections: Year 1" xr:uid="{80300E23-C0B4-4F79-A371-E2D024C50238}"/>
    <hyperlink ref="H5" location="ARI!C9" display="RSP Projections: Year 1" xr:uid="{767F381D-6F5D-4CAB-86EE-C3CF3D92FAE2}"/>
    <hyperlink ref="H76" location="ARI!A90" display="RSP Projections: Year 2" xr:uid="{548E4ACB-4505-42DC-8359-931982513315}"/>
    <hyperlink ref="H76:J76" location="ARI!A110" display="RSP Projections: Year 2" xr:uid="{7EC74338-AD40-4F48-8399-9336F94D87B9}"/>
    <hyperlink ref="M75:O75" location="ARI!AX11" display="Adjustable Projections: Year 1" xr:uid="{33EAE3C6-2C20-4474-BE40-4094BEF73FFB}"/>
    <hyperlink ref="H75" location="ARI!C9" display="RSP Projections: Year 1" xr:uid="{4C11E399-662B-42FA-9EE1-012AC7342F84}"/>
    <hyperlink ref="M143:O143" location="ARI!AX11" display="Adjustable Projections: Year 1" xr:uid="{7A233531-3867-42E5-B745-A344BB2CB71B}"/>
    <hyperlink ref="H144:J144" location="ARI!A110" display="RSP Projections: Year 2" xr:uid="{51FAD81A-2CC6-41DB-9548-2D05C048A8AB}"/>
    <hyperlink ref="H144" location="ARI!A90" display="RSP Projections: Year 2" xr:uid="{FE6C2719-4853-4722-9719-AD327C1997B7}"/>
    <hyperlink ref="H143" location="ARI!C9" display="RSP Projections: Year 1" xr:uid="{6B223ED1-BE03-40F9-A2A9-08377E01C25A}"/>
    <hyperlink ref="M6" location="ARI!A170" display="Past Run/Pass Performances" xr:uid="{EF106129-8F6A-465D-9251-03510B17D5E4}"/>
    <hyperlink ref="M76" location="ARI!A170" display="Past Run/Pass Performances" xr:uid="{6788A66B-83A4-4698-BD81-DBA1EC0BFB28}"/>
  </hyperlinks>
  <pageMargins left="0" right="0" top="0" bottom="0" header="0" footer="0"/>
  <pageSetup scale="54" orientation="landscape"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E0879-DCF7-4029-84EC-5B2CFC20495B}">
  <dimension ref="A1:AZ176"/>
  <sheetViews>
    <sheetView zoomScale="200" zoomScaleNormal="200" workbookViewId="0">
      <selection sqref="A1:Y193"/>
    </sheetView>
  </sheetViews>
  <sheetFormatPr defaultColWidth="9.109375" defaultRowHeight="6.6" x14ac:dyDescent="0.15"/>
  <cols>
    <col min="1" max="1" width="12.33203125" style="191" customWidth="1"/>
    <col min="2" max="14" width="3.109375" style="191" customWidth="1"/>
    <col min="15" max="15" width="7.33203125" style="191" bestFit="1" customWidth="1"/>
    <col min="16" max="16" width="6.6640625" style="191" customWidth="1"/>
    <col min="17" max="17" width="5.6640625" style="191" customWidth="1"/>
    <col min="18" max="18" width="11.88671875" style="191" customWidth="1"/>
    <col min="19" max="19" width="6.33203125" style="191" customWidth="1"/>
    <col min="20" max="20" width="6" style="191" customWidth="1"/>
    <col min="21" max="21" width="5" style="191" customWidth="1"/>
    <col min="22" max="22" width="9.109375" style="191"/>
    <col min="23" max="23" width="5.6640625" style="191" customWidth="1"/>
    <col min="24" max="24" width="5.88671875" style="191" customWidth="1"/>
    <col min="25" max="28" width="9.109375" style="191"/>
    <col min="29" max="29" width="22" style="191" bestFit="1" customWidth="1"/>
    <col min="30" max="30" width="7.44140625" style="191" bestFit="1" customWidth="1"/>
    <col min="31" max="16384" width="9.109375" style="191"/>
  </cols>
  <sheetData>
    <row r="1" spans="1:52" x14ac:dyDescent="0.15">
      <c r="A1" s="531" t="s">
        <v>113</v>
      </c>
      <c r="B1" s="531"/>
      <c r="C1" s="531"/>
      <c r="D1" s="531"/>
      <c r="E1" s="531"/>
      <c r="F1" s="531"/>
      <c r="G1" s="531"/>
      <c r="H1" s="531"/>
      <c r="I1" s="531"/>
      <c r="J1" s="531"/>
      <c r="K1" s="531"/>
      <c r="L1" s="531"/>
      <c r="M1" s="531"/>
      <c r="N1" s="531"/>
      <c r="O1" s="531"/>
      <c r="P1" s="531"/>
      <c r="Q1" s="531"/>
      <c r="R1" s="531"/>
      <c r="S1" s="531"/>
      <c r="T1" s="531"/>
      <c r="U1" s="531"/>
      <c r="V1" s="531"/>
      <c r="W1" s="531"/>
    </row>
    <row r="2" spans="1:52" x14ac:dyDescent="0.15">
      <c r="C2" s="371"/>
      <c r="D2" s="371"/>
      <c r="E2" s="371"/>
      <c r="F2" s="371"/>
      <c r="G2" s="371"/>
      <c r="H2" s="371"/>
      <c r="I2" s="371"/>
      <c r="J2" s="371"/>
      <c r="K2" s="371"/>
      <c r="L2" s="371"/>
      <c r="M2" s="371"/>
      <c r="N2" s="371"/>
    </row>
    <row r="3" spans="1:52" x14ac:dyDescent="0.15">
      <c r="A3" s="531" t="s">
        <v>55</v>
      </c>
      <c r="B3" s="531"/>
      <c r="C3" s="531"/>
      <c r="D3" s="531"/>
      <c r="E3" s="531"/>
      <c r="F3" s="531"/>
      <c r="G3" s="531"/>
      <c r="H3" s="531"/>
      <c r="I3" s="531"/>
      <c r="J3" s="531"/>
      <c r="K3" s="531"/>
      <c r="L3" s="531"/>
      <c r="M3" s="531"/>
      <c r="N3" s="531"/>
      <c r="O3" s="531"/>
      <c r="P3" s="531"/>
      <c r="Q3" s="531"/>
      <c r="R3" s="531"/>
      <c r="S3" s="531"/>
      <c r="T3" s="531"/>
      <c r="U3" s="531"/>
      <c r="V3" s="531"/>
      <c r="W3" s="531"/>
      <c r="AC3" s="531" t="s">
        <v>55</v>
      </c>
      <c r="AD3" s="531"/>
      <c r="AE3" s="531"/>
      <c r="AF3" s="531"/>
      <c r="AG3" s="531"/>
      <c r="AH3" s="531"/>
      <c r="AI3" s="531"/>
      <c r="AJ3" s="531"/>
      <c r="AK3" s="531"/>
      <c r="AL3" s="531"/>
      <c r="AM3" s="531"/>
      <c r="AN3" s="531"/>
      <c r="AO3" s="531"/>
      <c r="AP3" s="531"/>
      <c r="AQ3" s="531"/>
      <c r="AR3" s="531"/>
      <c r="AS3" s="531"/>
      <c r="AT3" s="531"/>
      <c r="AU3" s="531"/>
      <c r="AV3" s="531"/>
      <c r="AW3" s="531"/>
      <c r="AX3" s="531"/>
      <c r="AY3" s="531"/>
    </row>
    <row r="4" spans="1:52" x14ac:dyDescent="0.15">
      <c r="A4" s="371"/>
      <c r="B4" s="371"/>
      <c r="C4" s="371"/>
      <c r="D4" s="371"/>
      <c r="E4" s="371"/>
      <c r="F4" s="371"/>
      <c r="G4" s="371"/>
      <c r="H4" s="371"/>
      <c r="I4" s="371"/>
      <c r="J4" s="371"/>
      <c r="K4" s="371"/>
      <c r="L4" s="371"/>
      <c r="M4" s="371"/>
      <c r="N4" s="371"/>
      <c r="O4" s="371"/>
      <c r="P4" s="371"/>
      <c r="Q4" s="371"/>
      <c r="R4" s="371"/>
      <c r="S4" s="371"/>
      <c r="T4" s="371"/>
      <c r="U4" s="371"/>
      <c r="V4" s="371"/>
      <c r="W4" s="371"/>
      <c r="X4" s="371"/>
      <c r="Y4" s="371"/>
      <c r="Z4" s="371"/>
      <c r="AA4" s="371"/>
      <c r="AC4" s="371"/>
      <c r="AD4" s="371"/>
      <c r="AE4" s="371"/>
      <c r="AF4" s="371"/>
      <c r="AG4" s="371"/>
      <c r="AH4" s="371"/>
      <c r="AI4" s="371"/>
      <c r="AJ4" s="371"/>
      <c r="AK4" s="371"/>
      <c r="AL4" s="371"/>
      <c r="AM4" s="371"/>
      <c r="AN4" s="371"/>
      <c r="AO4" s="371"/>
      <c r="AP4" s="371"/>
      <c r="AQ4" s="371"/>
      <c r="AR4" s="371"/>
      <c r="AS4" s="371"/>
      <c r="AT4" s="371"/>
      <c r="AU4" s="371"/>
      <c r="AV4" s="371"/>
      <c r="AW4" s="371"/>
      <c r="AX4" s="371"/>
      <c r="AY4" s="371"/>
    </row>
    <row r="5" spans="1:52" x14ac:dyDescent="0.15">
      <c r="H5" s="532" t="s">
        <v>36</v>
      </c>
      <c r="I5" s="533"/>
      <c r="J5" s="533"/>
      <c r="M5" s="532" t="s">
        <v>37</v>
      </c>
      <c r="N5" s="532"/>
      <c r="O5" s="532"/>
      <c r="S5" s="192" t="s">
        <v>94</v>
      </c>
      <c r="AJ5" s="532" t="s">
        <v>36</v>
      </c>
      <c r="AK5" s="533"/>
      <c r="AL5" s="533"/>
      <c r="AO5" s="532" t="s">
        <v>37</v>
      </c>
      <c r="AP5" s="532"/>
      <c r="AQ5" s="532"/>
    </row>
    <row r="6" spans="1:52" x14ac:dyDescent="0.15">
      <c r="H6" s="532" t="s">
        <v>38</v>
      </c>
      <c r="I6" s="532"/>
      <c r="J6" s="532"/>
      <c r="M6" s="372" t="s">
        <v>75</v>
      </c>
      <c r="S6" s="187" t="s">
        <v>40</v>
      </c>
      <c r="T6" s="187" t="s">
        <v>41</v>
      </c>
      <c r="AJ6" s="532" t="s">
        <v>38</v>
      </c>
      <c r="AK6" s="532"/>
      <c r="AL6" s="532"/>
    </row>
    <row r="7" spans="1:52" x14ac:dyDescent="0.15">
      <c r="H7" s="532"/>
      <c r="I7" s="533"/>
      <c r="J7" s="533"/>
      <c r="S7" s="186">
        <f>(M17+C27+K38+K47)/(M17+C27+K38+C17)</f>
        <v>0.43988269794721407</v>
      </c>
      <c r="T7" s="186">
        <f>C17/(C17+M17+C27+K38+K47)</f>
        <v>0.56011730205278587</v>
      </c>
      <c r="AJ7" s="532"/>
      <c r="AK7" s="533"/>
      <c r="AL7" s="533"/>
    </row>
    <row r="10" spans="1:52" x14ac:dyDescent="0.15">
      <c r="A10" s="531" t="s">
        <v>36</v>
      </c>
      <c r="B10" s="531"/>
      <c r="C10" s="531"/>
      <c r="D10" s="531"/>
      <c r="E10" s="531"/>
      <c r="F10" s="531"/>
      <c r="G10" s="531"/>
      <c r="H10" s="531"/>
      <c r="I10" s="531"/>
      <c r="J10" s="531"/>
      <c r="K10" s="531"/>
      <c r="L10" s="531"/>
      <c r="M10" s="531"/>
      <c r="N10" s="531"/>
      <c r="O10" s="531"/>
      <c r="P10" s="531"/>
      <c r="Q10" s="531"/>
      <c r="R10" s="531"/>
      <c r="S10" s="531"/>
      <c r="T10" s="531"/>
      <c r="U10" s="531"/>
      <c r="V10" s="531"/>
      <c r="W10" s="531"/>
      <c r="AC10" s="531" t="s">
        <v>37</v>
      </c>
      <c r="AD10" s="531"/>
      <c r="AE10" s="531"/>
      <c r="AF10" s="531"/>
      <c r="AG10" s="531"/>
      <c r="AH10" s="531"/>
      <c r="AI10" s="531"/>
      <c r="AJ10" s="531"/>
      <c r="AK10" s="531"/>
      <c r="AL10" s="531"/>
      <c r="AM10" s="531"/>
      <c r="AN10" s="531"/>
      <c r="AO10" s="531"/>
      <c r="AP10" s="531"/>
      <c r="AQ10" s="531"/>
      <c r="AR10" s="531"/>
      <c r="AS10" s="531"/>
      <c r="AT10" s="531"/>
      <c r="AU10" s="531"/>
      <c r="AV10" s="531"/>
      <c r="AW10" s="531"/>
      <c r="AX10" s="531"/>
      <c r="AY10" s="531"/>
    </row>
    <row r="12" spans="1:52" x14ac:dyDescent="0.15">
      <c r="C12" s="531" t="s">
        <v>48</v>
      </c>
      <c r="D12" s="531"/>
      <c r="E12" s="531"/>
      <c r="F12" s="531"/>
      <c r="G12" s="531"/>
      <c r="H12" s="531"/>
      <c r="I12" s="531"/>
      <c r="L12" s="531" t="s">
        <v>49</v>
      </c>
      <c r="M12" s="537"/>
      <c r="N12" s="537"/>
      <c r="O12" s="537"/>
      <c r="P12" s="537"/>
      <c r="R12" s="531" t="s">
        <v>50</v>
      </c>
      <c r="S12" s="531"/>
      <c r="T12" s="531"/>
      <c r="V12" s="531" t="s">
        <v>51</v>
      </c>
      <c r="W12" s="531"/>
      <c r="AE12" s="531" t="s">
        <v>48</v>
      </c>
      <c r="AF12" s="531"/>
      <c r="AG12" s="531"/>
      <c r="AH12" s="531"/>
      <c r="AI12" s="531"/>
      <c r="AJ12" s="531"/>
      <c r="AK12" s="531"/>
      <c r="AN12" s="531" t="s">
        <v>49</v>
      </c>
      <c r="AO12" s="537"/>
      <c r="AP12" s="537"/>
      <c r="AQ12" s="537"/>
      <c r="AR12" s="537"/>
      <c r="AT12" s="531" t="s">
        <v>50</v>
      </c>
      <c r="AU12" s="531"/>
      <c r="AV12" s="531"/>
      <c r="AX12" s="531" t="s">
        <v>51</v>
      </c>
      <c r="AY12" s="531"/>
    </row>
    <row r="13" spans="1:52" x14ac:dyDescent="0.15">
      <c r="A13" s="373" t="s">
        <v>0</v>
      </c>
      <c r="B13" s="373" t="s">
        <v>66</v>
      </c>
      <c r="C13" s="373" t="s">
        <v>1</v>
      </c>
      <c r="D13" s="373" t="s">
        <v>2</v>
      </c>
      <c r="E13" s="373" t="s">
        <v>3</v>
      </c>
      <c r="F13" s="373" t="s">
        <v>4</v>
      </c>
      <c r="G13" s="373" t="s">
        <v>5</v>
      </c>
      <c r="H13" s="373" t="s">
        <v>6</v>
      </c>
      <c r="I13" s="373" t="s">
        <v>7</v>
      </c>
      <c r="J13" s="373" t="s">
        <v>8</v>
      </c>
      <c r="K13" s="373" t="s">
        <v>9</v>
      </c>
      <c r="M13" s="373" t="s">
        <v>10</v>
      </c>
      <c r="N13" s="373" t="s">
        <v>11</v>
      </c>
      <c r="O13" s="373" t="s">
        <v>12</v>
      </c>
      <c r="P13" s="373" t="s">
        <v>6</v>
      </c>
      <c r="Q13" s="373" t="s">
        <v>13</v>
      </c>
      <c r="R13" s="373"/>
      <c r="S13" s="373" t="s">
        <v>47</v>
      </c>
      <c r="T13" s="373" t="s">
        <v>45</v>
      </c>
      <c r="U13" s="373" t="s">
        <v>46</v>
      </c>
      <c r="V13" s="373"/>
      <c r="W13" s="373" t="s">
        <v>14</v>
      </c>
      <c r="X13" s="373" t="s">
        <v>63</v>
      </c>
      <c r="Y13" s="373"/>
      <c r="Z13" s="373"/>
      <c r="AC13" s="373" t="s">
        <v>0</v>
      </c>
      <c r="AD13" s="373" t="s">
        <v>66</v>
      </c>
      <c r="AE13" s="373" t="s">
        <v>1</v>
      </c>
      <c r="AF13" s="373" t="s">
        <v>2</v>
      </c>
      <c r="AG13" s="373" t="s">
        <v>3</v>
      </c>
      <c r="AH13" s="373" t="s">
        <v>4</v>
      </c>
      <c r="AI13" s="373" t="s">
        <v>5</v>
      </c>
      <c r="AJ13" s="373" t="s">
        <v>6</v>
      </c>
      <c r="AK13" s="373" t="s">
        <v>7</v>
      </c>
      <c r="AL13" s="373" t="s">
        <v>8</v>
      </c>
      <c r="AM13" s="373" t="s">
        <v>9</v>
      </c>
      <c r="AO13" s="373" t="s">
        <v>10</v>
      </c>
      <c r="AP13" s="373" t="s">
        <v>11</v>
      </c>
      <c r="AQ13" s="373" t="s">
        <v>12</v>
      </c>
      <c r="AR13" s="373" t="s">
        <v>6</v>
      </c>
      <c r="AS13" s="373" t="s">
        <v>13</v>
      </c>
      <c r="AT13" s="373"/>
      <c r="AU13" s="373" t="s">
        <v>47</v>
      </c>
      <c r="AV13" s="373" t="s">
        <v>45</v>
      </c>
      <c r="AW13" s="373" t="s">
        <v>46</v>
      </c>
      <c r="AX13" s="373"/>
      <c r="AY13" s="373" t="s">
        <v>14</v>
      </c>
      <c r="AZ13" s="373" t="s">
        <v>63</v>
      </c>
    </row>
    <row r="14" spans="1:52" x14ac:dyDescent="0.15">
      <c r="A14" s="370" t="s">
        <v>2234</v>
      </c>
      <c r="B14" s="180">
        <v>14</v>
      </c>
      <c r="C14" s="180">
        <v>474</v>
      </c>
      <c r="D14" s="180">
        <v>319</v>
      </c>
      <c r="E14" s="186">
        <f>D14/C14</f>
        <v>0.6729957805907173</v>
      </c>
      <c r="F14" s="180">
        <v>3768</v>
      </c>
      <c r="G14" s="374">
        <f>F14/C14</f>
        <v>7.9493670886075947</v>
      </c>
      <c r="H14" s="180">
        <v>24</v>
      </c>
      <c r="I14" s="186">
        <f>H14/C14</f>
        <v>5.0632911392405063E-2</v>
      </c>
      <c r="J14" s="180">
        <v>16</v>
      </c>
      <c r="K14" s="186">
        <f>J14/C14</f>
        <v>3.3755274261603373E-2</v>
      </c>
      <c r="M14" s="180">
        <v>42</v>
      </c>
      <c r="N14" s="180">
        <v>64</v>
      </c>
      <c r="O14" s="180">
        <f>N14/M14</f>
        <v>1.5238095238095237</v>
      </c>
      <c r="P14" s="180">
        <v>2</v>
      </c>
      <c r="Q14" s="186">
        <f>P14/M14</f>
        <v>4.7619047619047616E-2</v>
      </c>
      <c r="R14" s="375"/>
      <c r="S14" s="186">
        <f>(C14+M14)/($C$17+$M$17)</f>
        <v>0.8256</v>
      </c>
      <c r="T14" s="186">
        <f>C14/($C$17)</f>
        <v>0.82722513089005234</v>
      </c>
      <c r="U14" s="186">
        <f>M14/($M$17)</f>
        <v>0.80769230769230771</v>
      </c>
      <c r="V14" s="376"/>
      <c r="W14" s="180">
        <f>(F14*0.05)+(H14*4)+(J14*-1)+(N14*0.1)+(P14*6)</f>
        <v>286.79999999999995</v>
      </c>
      <c r="X14" s="377">
        <f>((F14*0.05)+(H14*4)+(J14*-1)+(N14*0.1)+(P14*6))*0.4</f>
        <v>114.71999999999998</v>
      </c>
      <c r="Y14" s="375"/>
      <c r="Z14" s="375"/>
      <c r="AC14" s="370" t="s">
        <v>15</v>
      </c>
      <c r="AD14" s="370"/>
      <c r="AE14" s="180">
        <v>583</v>
      </c>
      <c r="AF14" s="180">
        <v>378</v>
      </c>
      <c r="AG14" s="186">
        <f>AF14/AE14</f>
        <v>0.64837049742710118</v>
      </c>
      <c r="AH14" s="180">
        <v>4072</v>
      </c>
      <c r="AI14" s="374">
        <f>AH14/AE14</f>
        <v>6.9845626072041167</v>
      </c>
      <c r="AJ14" s="180">
        <v>27</v>
      </c>
      <c r="AK14" s="186">
        <f>AJ14/AE14</f>
        <v>4.6312178387650088E-2</v>
      </c>
      <c r="AL14" s="180">
        <v>11</v>
      </c>
      <c r="AM14" s="186">
        <f>AL14/AE14</f>
        <v>1.8867924528301886E-2</v>
      </c>
      <c r="AO14" s="180">
        <v>100</v>
      </c>
      <c r="AP14" s="180">
        <v>590</v>
      </c>
      <c r="AQ14" s="180">
        <f>AP14/AO14</f>
        <v>5.9</v>
      </c>
      <c r="AR14" s="180">
        <v>5</v>
      </c>
      <c r="AS14" s="186">
        <f>AR14/AO14</f>
        <v>0.05</v>
      </c>
      <c r="AT14" s="375"/>
      <c r="AU14" s="186">
        <f>(AE14+AO14)/(AE17+AO17)</f>
        <v>1</v>
      </c>
      <c r="AV14" s="186">
        <f>AE14/(AO14+AE14)</f>
        <v>0.85358711566617862</v>
      </c>
      <c r="AW14" s="186">
        <f>AO14/(AE14+AO14)</f>
        <v>0.14641288433382138</v>
      </c>
      <c r="AX14" s="376"/>
      <c r="AY14" s="180">
        <f>((AH14*0.05)+(AJ14*4)+(AL14*-1)+(AP14*0.1)+(AR14*6))*0.55</f>
        <v>214.28000000000003</v>
      </c>
      <c r="AZ14" s="377">
        <f>((AH14*0.05)+(AJ14*4)+(AL14*-1)+(AP14*0.1)+(AR14*6))*0.4</f>
        <v>155.84000000000003</v>
      </c>
    </row>
    <row r="15" spans="1:52" x14ac:dyDescent="0.15">
      <c r="A15" s="370" t="s">
        <v>2235</v>
      </c>
      <c r="B15" s="180">
        <v>2</v>
      </c>
      <c r="C15" s="180">
        <v>66</v>
      </c>
      <c r="D15" s="180">
        <v>40</v>
      </c>
      <c r="E15" s="186">
        <f>D15/C15</f>
        <v>0.60606060606060608</v>
      </c>
      <c r="F15" s="180">
        <v>406</v>
      </c>
      <c r="G15" s="374">
        <f>F15/C15</f>
        <v>6.1515151515151514</v>
      </c>
      <c r="H15" s="180">
        <v>3</v>
      </c>
      <c r="I15" s="186">
        <f>H15/C15</f>
        <v>4.5454545454545456E-2</v>
      </c>
      <c r="J15" s="180">
        <v>4</v>
      </c>
      <c r="K15" s="186">
        <f t="shared" ref="K15:K16" si="0">J15/C15</f>
        <v>6.0606060606060608E-2</v>
      </c>
      <c r="M15" s="180">
        <v>6</v>
      </c>
      <c r="N15" s="180">
        <v>7</v>
      </c>
      <c r="O15" s="180">
        <f>N15/M15</f>
        <v>1.1666666666666667</v>
      </c>
      <c r="P15" s="180">
        <v>0</v>
      </c>
      <c r="Q15" s="186">
        <f t="shared" ref="Q15:Q16" si="1">P15/M15</f>
        <v>0</v>
      </c>
      <c r="R15" s="375"/>
      <c r="S15" s="186">
        <f t="shared" ref="S15:S16" si="2">(C15+M15)/($C$17+$M$17)</f>
        <v>0.1152</v>
      </c>
      <c r="T15" s="186">
        <f t="shared" ref="T15:T16" si="3">C15/($C$17)</f>
        <v>0.11518324607329843</v>
      </c>
      <c r="U15" s="186">
        <f t="shared" ref="U15:U16" si="4">M15/($M$17)</f>
        <v>0.11538461538461539</v>
      </c>
      <c r="V15" s="376"/>
      <c r="W15" s="180">
        <f t="shared" ref="W15:W16" si="5">(F15*0.05)+(H15*4)+(J15*-1)+(N15*0.1)+(P15*6)</f>
        <v>28.999999999999996</v>
      </c>
      <c r="X15" s="377">
        <f t="shared" ref="X15:X16" si="6">((F15*0.05)+(H15*4)+(J15*-1)+(N15*0.1)+(P15*6))*0.4</f>
        <v>11.6</v>
      </c>
      <c r="Y15" s="375"/>
      <c r="Z15" s="375"/>
      <c r="AC15" s="370" t="s">
        <v>67</v>
      </c>
      <c r="AD15" s="370"/>
      <c r="AE15" s="180">
        <v>0</v>
      </c>
      <c r="AF15" s="180">
        <v>0</v>
      </c>
      <c r="AG15" s="186">
        <v>0</v>
      </c>
      <c r="AH15" s="180">
        <v>0</v>
      </c>
      <c r="AI15" s="374"/>
      <c r="AJ15" s="180">
        <v>0</v>
      </c>
      <c r="AK15" s="186" t="e">
        <f>AJ15/AE15</f>
        <v>#DIV/0!</v>
      </c>
      <c r="AL15" s="180">
        <v>0</v>
      </c>
      <c r="AM15" s="186" t="e">
        <f t="shared" ref="AM15:AM16" si="7">AL15/AE15</f>
        <v>#DIV/0!</v>
      </c>
      <c r="AO15" s="180">
        <v>0</v>
      </c>
      <c r="AP15" s="180">
        <v>0</v>
      </c>
      <c r="AQ15" s="180"/>
      <c r="AR15" s="180">
        <v>0</v>
      </c>
      <c r="AS15" s="186" t="e">
        <f t="shared" ref="AS15:AS16" si="8">AR15/AO15</f>
        <v>#DIV/0!</v>
      </c>
      <c r="AT15" s="375"/>
      <c r="AU15" s="186" t="e">
        <f>(AE15+AO15)/(AD18+AN18)</f>
        <v>#DIV/0!</v>
      </c>
      <c r="AV15" s="186" t="e">
        <f>AE15/(AO15+AE15)</f>
        <v>#DIV/0!</v>
      </c>
      <c r="AW15" s="186" t="e">
        <f>AO15/(AE15+AO15)</f>
        <v>#DIV/0!</v>
      </c>
      <c r="AX15" s="376"/>
      <c r="AY15" s="180"/>
      <c r="AZ15" s="377"/>
    </row>
    <row r="16" spans="1:52" x14ac:dyDescent="0.15">
      <c r="A16" s="370" t="s">
        <v>2535</v>
      </c>
      <c r="B16" s="180">
        <v>1</v>
      </c>
      <c r="C16" s="180">
        <v>33</v>
      </c>
      <c r="D16" s="180">
        <v>19</v>
      </c>
      <c r="E16" s="186">
        <f>D16/C16</f>
        <v>0.5757575757575758</v>
      </c>
      <c r="F16" s="180">
        <v>210</v>
      </c>
      <c r="G16" s="374">
        <f>F16/C16</f>
        <v>6.3636363636363633</v>
      </c>
      <c r="H16" s="180">
        <v>2</v>
      </c>
      <c r="I16" s="186">
        <f>H16/C16</f>
        <v>6.0606060606060608E-2</v>
      </c>
      <c r="J16" s="180">
        <v>2</v>
      </c>
      <c r="K16" s="186">
        <f t="shared" si="0"/>
        <v>6.0606060606060608E-2</v>
      </c>
      <c r="M16" s="180">
        <v>4</v>
      </c>
      <c r="N16" s="180">
        <v>7</v>
      </c>
      <c r="O16" s="180">
        <f>N16/M16</f>
        <v>1.75</v>
      </c>
      <c r="P16" s="180">
        <v>0</v>
      </c>
      <c r="Q16" s="186">
        <f t="shared" si="1"/>
        <v>0</v>
      </c>
      <c r="R16" s="375"/>
      <c r="S16" s="186">
        <f t="shared" si="2"/>
        <v>5.9200000000000003E-2</v>
      </c>
      <c r="T16" s="186">
        <f t="shared" si="3"/>
        <v>5.7591623036649213E-2</v>
      </c>
      <c r="U16" s="186">
        <f t="shared" si="4"/>
        <v>7.6923076923076927E-2</v>
      </c>
      <c r="V16" s="376"/>
      <c r="W16" s="180">
        <f t="shared" si="5"/>
        <v>17.2</v>
      </c>
      <c r="X16" s="377">
        <f t="shared" si="6"/>
        <v>6.88</v>
      </c>
      <c r="Y16" s="375"/>
      <c r="Z16" s="375"/>
      <c r="AC16" s="370" t="s">
        <v>68</v>
      </c>
      <c r="AD16" s="370"/>
      <c r="AE16" s="180"/>
      <c r="AF16" s="180"/>
      <c r="AG16" s="186" t="e">
        <f>AF16/AE16</f>
        <v>#DIV/0!</v>
      </c>
      <c r="AH16" s="180"/>
      <c r="AI16" s="374" t="e">
        <f>AH16/AE16</f>
        <v>#DIV/0!</v>
      </c>
      <c r="AJ16" s="180"/>
      <c r="AK16" s="186" t="e">
        <f>AJ16/AE16</f>
        <v>#DIV/0!</v>
      </c>
      <c r="AL16" s="180"/>
      <c r="AM16" s="186" t="e">
        <f t="shared" si="7"/>
        <v>#DIV/0!</v>
      </c>
      <c r="AO16" s="180"/>
      <c r="AP16" s="180"/>
      <c r="AQ16" s="180" t="e">
        <f>AP16/AO16</f>
        <v>#DIV/0!</v>
      </c>
      <c r="AR16" s="180"/>
      <c r="AS16" s="186" t="e">
        <f t="shared" si="8"/>
        <v>#DIV/0!</v>
      </c>
      <c r="AT16" s="375"/>
      <c r="AU16" s="186" t="e">
        <f>(AE16+AO16)/(AD20+AN20)</f>
        <v>#DIV/0!</v>
      </c>
      <c r="AV16" s="186" t="e">
        <f>AE16/(AO16+AE16)</f>
        <v>#DIV/0!</v>
      </c>
      <c r="AW16" s="186" t="e">
        <f>AO16/(AE16+AO16)</f>
        <v>#DIV/0!</v>
      </c>
      <c r="AX16" s="376"/>
      <c r="AY16" s="180">
        <f>((AH16*0.05)+(AJ16*4)+(AL16*-1)+(AP16*0.1)+(AR16*6))*0.55</f>
        <v>0</v>
      </c>
      <c r="AZ16" s="377">
        <f>((AH16*0.05)+(AJ16*4)+(AL16*-1)+(AP16*0.1)+(AR16*6))*0.4</f>
        <v>0</v>
      </c>
    </row>
    <row r="17" spans="1:52" x14ac:dyDescent="0.15">
      <c r="A17" s="373" t="s">
        <v>44</v>
      </c>
      <c r="B17" s="373"/>
      <c r="C17" s="373">
        <f>SUM(C14:C16)</f>
        <v>573</v>
      </c>
      <c r="D17" s="373">
        <f>SUM(D14:D16)</f>
        <v>378</v>
      </c>
      <c r="E17" s="373"/>
      <c r="F17" s="373">
        <f t="shared" ref="F17:J17" si="9">SUM(F14:F16)</f>
        <v>4384</v>
      </c>
      <c r="G17" s="373"/>
      <c r="H17" s="373">
        <f t="shared" si="9"/>
        <v>29</v>
      </c>
      <c r="I17" s="373"/>
      <c r="J17" s="373">
        <f t="shared" si="9"/>
        <v>22</v>
      </c>
      <c r="K17" s="373"/>
      <c r="L17" s="192"/>
      <c r="M17" s="373">
        <f>SUM(M14:M16)</f>
        <v>52</v>
      </c>
      <c r="N17" s="373">
        <f>SUM(N14:N16)</f>
        <v>78</v>
      </c>
      <c r="O17" s="373"/>
      <c r="P17" s="373">
        <f>SUM(P14:P16)</f>
        <v>2</v>
      </c>
      <c r="Q17" s="373"/>
      <c r="R17" s="373"/>
      <c r="S17" s="378">
        <f>S14+S15+S16</f>
        <v>1</v>
      </c>
      <c r="T17" s="379">
        <f>C17/(C17+M17)</f>
        <v>0.91679999999999995</v>
      </c>
      <c r="U17" s="379">
        <f>M17/(M17+C17)</f>
        <v>8.3199999999999996E-2</v>
      </c>
      <c r="V17" s="376"/>
      <c r="W17" s="375"/>
      <c r="X17" s="375"/>
      <c r="Y17" s="375"/>
      <c r="Z17" s="375"/>
      <c r="AC17" s="373" t="s">
        <v>44</v>
      </c>
      <c r="AD17" s="373"/>
      <c r="AE17" s="373">
        <f>SUM(AE14:AE16)</f>
        <v>583</v>
      </c>
      <c r="AF17" s="373">
        <f>SUM(AF14:AF16)</f>
        <v>378</v>
      </c>
      <c r="AG17" s="373"/>
      <c r="AH17" s="373">
        <f t="shared" ref="AH17" si="10">SUM(AH14:AH16)</f>
        <v>4072</v>
      </c>
      <c r="AI17" s="373"/>
      <c r="AJ17" s="373">
        <f t="shared" ref="AJ17" si="11">SUM(AJ14:AJ16)</f>
        <v>27</v>
      </c>
      <c r="AK17" s="373"/>
      <c r="AL17" s="373">
        <f t="shared" ref="AL17" si="12">SUM(AL14:AL16)</f>
        <v>11</v>
      </c>
      <c r="AM17" s="373"/>
      <c r="AN17" s="192"/>
      <c r="AO17" s="373">
        <f>SUM(AO14:AO16)</f>
        <v>100</v>
      </c>
      <c r="AP17" s="373">
        <f>SUM(AP14:AP16)</f>
        <v>590</v>
      </c>
      <c r="AQ17" s="373"/>
      <c r="AR17" s="373">
        <f>SUM(AR14:AR16)</f>
        <v>5</v>
      </c>
      <c r="AS17" s="373"/>
      <c r="AT17" s="373"/>
      <c r="AU17" s="378" t="e">
        <f>AU14+AU15+AU16</f>
        <v>#DIV/0!</v>
      </c>
      <c r="AV17" s="379">
        <f>AE17/(AE17+AO17)</f>
        <v>0.85358711566617862</v>
      </c>
      <c r="AW17" s="379">
        <f>AO17/(AO17+AE17)</f>
        <v>0.14641288433382138</v>
      </c>
      <c r="AX17" s="376"/>
      <c r="AY17" s="375"/>
      <c r="AZ17" s="375"/>
    </row>
    <row r="18" spans="1:52" x14ac:dyDescent="0.15">
      <c r="B18" s="375"/>
      <c r="C18" s="375"/>
      <c r="D18" s="380"/>
      <c r="E18" s="375"/>
      <c r="F18" s="381"/>
      <c r="G18" s="375"/>
      <c r="H18" s="382"/>
      <c r="I18" s="375"/>
      <c r="J18" s="382"/>
      <c r="K18" s="375"/>
      <c r="L18" s="375"/>
      <c r="M18" s="375"/>
      <c r="N18" s="375"/>
      <c r="O18" s="375"/>
      <c r="P18" s="375"/>
      <c r="Q18" s="375"/>
      <c r="R18" s="375"/>
      <c r="AD18" s="375"/>
      <c r="AE18" s="375"/>
      <c r="AF18" s="380"/>
      <c r="AG18" s="375"/>
      <c r="AH18" s="381"/>
      <c r="AI18" s="375"/>
      <c r="AJ18" s="382"/>
      <c r="AK18" s="375"/>
      <c r="AL18" s="382"/>
      <c r="AM18" s="375"/>
      <c r="AN18" s="375"/>
      <c r="AO18" s="375"/>
      <c r="AP18" s="375"/>
      <c r="AQ18" s="375"/>
      <c r="AR18" s="375"/>
      <c r="AS18" s="375"/>
      <c r="AT18" s="375"/>
    </row>
    <row r="19" spans="1:52" x14ac:dyDescent="0.15">
      <c r="B19" s="375"/>
      <c r="C19" s="375"/>
      <c r="D19" s="380"/>
      <c r="E19" s="375"/>
      <c r="F19" s="381"/>
      <c r="G19" s="375"/>
      <c r="H19" s="382"/>
      <c r="I19" s="375"/>
      <c r="J19" s="382"/>
      <c r="K19" s="375"/>
      <c r="L19" s="375"/>
      <c r="M19" s="375"/>
      <c r="N19" s="375"/>
      <c r="O19" s="375"/>
      <c r="P19" s="375"/>
      <c r="Q19" s="375"/>
      <c r="R19" s="375"/>
      <c r="AD19" s="375"/>
      <c r="AE19" s="375"/>
      <c r="AF19" s="380"/>
      <c r="AG19" s="375"/>
      <c r="AH19" s="381"/>
      <c r="AI19" s="375"/>
      <c r="AJ19" s="382"/>
      <c r="AK19" s="375"/>
      <c r="AL19" s="382"/>
      <c r="AM19" s="375"/>
      <c r="AN19" s="375"/>
      <c r="AO19" s="375"/>
      <c r="AP19" s="375"/>
      <c r="AQ19" s="375"/>
      <c r="AR19" s="375"/>
      <c r="AS19" s="375"/>
      <c r="AT19" s="375"/>
    </row>
    <row r="20" spans="1:52" x14ac:dyDescent="0.15">
      <c r="A20" s="531" t="s">
        <v>49</v>
      </c>
      <c r="B20" s="531"/>
      <c r="C20" s="531"/>
      <c r="D20" s="531"/>
      <c r="E20" s="531"/>
      <c r="F20" s="531"/>
      <c r="G20" s="531"/>
      <c r="H20" s="531" t="s">
        <v>52</v>
      </c>
      <c r="I20" s="537"/>
      <c r="J20" s="537"/>
      <c r="K20" s="537"/>
      <c r="L20" s="537"/>
      <c r="M20" s="537"/>
      <c r="N20" s="375"/>
      <c r="O20" s="375"/>
      <c r="R20" s="531" t="s">
        <v>50</v>
      </c>
      <c r="S20" s="531"/>
      <c r="T20" s="531"/>
      <c r="V20" s="531" t="s">
        <v>51</v>
      </c>
      <c r="W20" s="531"/>
      <c r="X20" s="371"/>
      <c r="Y20" s="371"/>
      <c r="Z20" s="371"/>
      <c r="AA20" s="371"/>
      <c r="AC20" s="531" t="s">
        <v>49</v>
      </c>
      <c r="AD20" s="531"/>
      <c r="AE20" s="531"/>
      <c r="AF20" s="531"/>
      <c r="AG20" s="531"/>
      <c r="AH20" s="531"/>
      <c r="AI20" s="531"/>
      <c r="AJ20" s="531" t="s">
        <v>52</v>
      </c>
      <c r="AK20" s="537"/>
      <c r="AL20" s="537"/>
      <c r="AM20" s="537"/>
      <c r="AN20" s="537"/>
      <c r="AO20" s="537"/>
      <c r="AP20" s="375"/>
      <c r="AQ20" s="375"/>
      <c r="AT20" s="531" t="s">
        <v>50</v>
      </c>
      <c r="AU20" s="531"/>
      <c r="AV20" s="531"/>
      <c r="AX20" s="531" t="s">
        <v>51</v>
      </c>
      <c r="AY20" s="531"/>
      <c r="AZ20" s="371"/>
    </row>
    <row r="21" spans="1:52" x14ac:dyDescent="0.15">
      <c r="A21" s="373" t="s">
        <v>16</v>
      </c>
      <c r="B21" s="373" t="s">
        <v>66</v>
      </c>
      <c r="C21" s="373" t="s">
        <v>1</v>
      </c>
      <c r="D21" s="373" t="s">
        <v>4</v>
      </c>
      <c r="E21" s="373" t="s">
        <v>5</v>
      </c>
      <c r="F21" s="373" t="s">
        <v>6</v>
      </c>
      <c r="G21" s="373" t="s">
        <v>7</v>
      </c>
      <c r="I21" s="373" t="s">
        <v>34</v>
      </c>
      <c r="J21" s="373" t="s">
        <v>17</v>
      </c>
      <c r="K21" s="373" t="s">
        <v>18</v>
      </c>
      <c r="L21" s="373" t="s">
        <v>19</v>
      </c>
      <c r="M21" s="373" t="s">
        <v>20</v>
      </c>
      <c r="N21" s="373" t="s">
        <v>6</v>
      </c>
      <c r="O21" s="373" t="s">
        <v>53</v>
      </c>
      <c r="R21" s="373" t="s">
        <v>16</v>
      </c>
      <c r="S21" s="373" t="s">
        <v>47</v>
      </c>
      <c r="T21" s="373" t="s">
        <v>45</v>
      </c>
      <c r="U21" s="373" t="s">
        <v>46</v>
      </c>
      <c r="W21" s="373" t="s">
        <v>14</v>
      </c>
      <c r="X21" s="373" t="s">
        <v>21</v>
      </c>
      <c r="Y21" s="373"/>
      <c r="Z21" s="373"/>
      <c r="AA21" s="373"/>
      <c r="AB21" s="373"/>
      <c r="AC21" s="373" t="s">
        <v>16</v>
      </c>
      <c r="AD21" s="373" t="s">
        <v>66</v>
      </c>
      <c r="AE21" s="373" t="s">
        <v>1</v>
      </c>
      <c r="AF21" s="373" t="s">
        <v>4</v>
      </c>
      <c r="AG21" s="373" t="s">
        <v>5</v>
      </c>
      <c r="AH21" s="373" t="s">
        <v>6</v>
      </c>
      <c r="AI21" s="373" t="s">
        <v>7</v>
      </c>
      <c r="AK21" s="373" t="s">
        <v>34</v>
      </c>
      <c r="AL21" s="373" t="s">
        <v>17</v>
      </c>
      <c r="AM21" s="373" t="s">
        <v>18</v>
      </c>
      <c r="AN21" s="373" t="s">
        <v>19</v>
      </c>
      <c r="AO21" s="373" t="s">
        <v>20</v>
      </c>
      <c r="AP21" s="373" t="s">
        <v>6</v>
      </c>
      <c r="AQ21" s="373" t="s">
        <v>53</v>
      </c>
      <c r="AU21" s="373" t="s">
        <v>47</v>
      </c>
      <c r="AV21" s="373" t="s">
        <v>45</v>
      </c>
      <c r="AW21" s="373" t="s">
        <v>46</v>
      </c>
      <c r="AY21" s="373" t="s">
        <v>14</v>
      </c>
      <c r="AZ21" s="373" t="s">
        <v>21</v>
      </c>
    </row>
    <row r="22" spans="1:52" x14ac:dyDescent="0.15">
      <c r="A22" s="370" t="s">
        <v>801</v>
      </c>
      <c r="B22" s="383">
        <v>17</v>
      </c>
      <c r="C22" s="180">
        <v>85</v>
      </c>
      <c r="D22" s="180">
        <v>340</v>
      </c>
      <c r="E22" s="180">
        <f>D22/C22</f>
        <v>4</v>
      </c>
      <c r="F22" s="180">
        <v>2</v>
      </c>
      <c r="G22" s="186">
        <f>F22/C22</f>
        <v>2.3529411764705882E-2</v>
      </c>
      <c r="I22" s="186">
        <f>K22/J22</f>
        <v>0.75</v>
      </c>
      <c r="J22" s="180">
        <v>4</v>
      </c>
      <c r="K22" s="180">
        <v>3</v>
      </c>
      <c r="L22" s="180">
        <v>15</v>
      </c>
      <c r="M22" s="180">
        <f>L22/K22</f>
        <v>5</v>
      </c>
      <c r="N22" s="180">
        <v>0</v>
      </c>
      <c r="O22" s="186">
        <f>N22/K22</f>
        <v>0</v>
      </c>
      <c r="R22" s="370" t="s">
        <v>563</v>
      </c>
      <c r="S22" s="186">
        <f>(C22+J22)/($C$27+$J$27+$M$17+$D$17+$K$38+$K$47)</f>
        <v>9.5391211146838156E-2</v>
      </c>
      <c r="T22" s="186">
        <f>J22/($J$27+$E$38+$E$47)</f>
        <v>0.01</v>
      </c>
      <c r="U22" s="186">
        <f>C22/($C$27+$M$17+$K$38+$K$47)</f>
        <v>0.18888888888888888</v>
      </c>
      <c r="W22" s="180">
        <f>(D22*0.1)+(F22*6)+(L22*0.1)+(N22*6)</f>
        <v>47.5</v>
      </c>
      <c r="X22" s="180">
        <f>(D22*0.1)+(F22*6)+(K22*1)+(L22*0.1)+(N22*6)</f>
        <v>50.5</v>
      </c>
      <c r="Y22" s="375"/>
      <c r="Z22" s="375"/>
      <c r="AA22" s="375"/>
      <c r="AB22" s="375"/>
      <c r="AC22" s="370" t="s">
        <v>69</v>
      </c>
      <c r="AD22" s="370"/>
      <c r="AE22" s="180">
        <v>200</v>
      </c>
      <c r="AF22" s="180">
        <v>1040</v>
      </c>
      <c r="AG22" s="180">
        <f>AF22/AE22</f>
        <v>5.2</v>
      </c>
      <c r="AH22" s="180">
        <v>7</v>
      </c>
      <c r="AI22" s="186">
        <f>AH22/AE22</f>
        <v>3.5000000000000003E-2</v>
      </c>
      <c r="AK22" s="186">
        <f>AM22/AL22</f>
        <v>0.8</v>
      </c>
      <c r="AL22" s="180">
        <v>70</v>
      </c>
      <c r="AM22" s="180">
        <v>56</v>
      </c>
      <c r="AN22" s="180">
        <v>364</v>
      </c>
      <c r="AO22" s="180">
        <f>AN22/AM22</f>
        <v>6.5</v>
      </c>
      <c r="AP22" s="180">
        <v>2</v>
      </c>
      <c r="AQ22" s="186">
        <f>AP22/AM22</f>
        <v>3.5714285714285712E-2</v>
      </c>
      <c r="AU22" s="186" t="e">
        <f>(#REF!+AL22)/(#REF!+AL25)</f>
        <v>#REF!</v>
      </c>
      <c r="AV22" s="186" t="e">
        <f>#REF!/(AL22+#REF!)</f>
        <v>#REF!</v>
      </c>
      <c r="AW22" s="186" t="e">
        <f>AL22/(#REF!+AL22)</f>
        <v>#REF!</v>
      </c>
      <c r="AY22" s="180" t="e">
        <f>(#REF!*0.1)+(AE22*6)+(AK22*0.1)+(AM22*6)</f>
        <v>#REF!</v>
      </c>
      <c r="AZ22" s="180" t="e">
        <f>(#REF!*0.1)+(AE22*6)+(AJ22*1)+(AK22*0.1)+(AM22*6)</f>
        <v>#REF!</v>
      </c>
    </row>
    <row r="23" spans="1:52" x14ac:dyDescent="0.15">
      <c r="A23" s="370" t="s">
        <v>802</v>
      </c>
      <c r="B23" s="383">
        <v>8</v>
      </c>
      <c r="C23" s="180">
        <v>4</v>
      </c>
      <c r="D23" s="180">
        <v>16</v>
      </c>
      <c r="E23" s="180">
        <f>D23/C23</f>
        <v>4</v>
      </c>
      <c r="F23" s="180">
        <v>0</v>
      </c>
      <c r="G23" s="186">
        <f>F23/C23</f>
        <v>0</v>
      </c>
      <c r="I23" s="186">
        <f t="shared" ref="I23:I26" si="13">K23/J23</f>
        <v>1</v>
      </c>
      <c r="J23" s="180">
        <v>8</v>
      </c>
      <c r="K23" s="180">
        <v>8</v>
      </c>
      <c r="L23" s="180">
        <v>49</v>
      </c>
      <c r="M23" s="180">
        <f>L23/K23</f>
        <v>6.125</v>
      </c>
      <c r="N23" s="180">
        <v>1</v>
      </c>
      <c r="O23" s="186">
        <f t="shared" ref="O23:O26" si="14">N23/K23</f>
        <v>0.125</v>
      </c>
      <c r="R23" s="370" t="s">
        <v>564</v>
      </c>
      <c r="S23" s="186">
        <f t="shared" ref="S23:S26" si="15">(C23+J23)/($C$27+$J$27+$M$17+$D$17+$K$38+$K$47)</f>
        <v>1.2861736334405145E-2</v>
      </c>
      <c r="T23" s="186">
        <f t="shared" ref="T23:T26" si="16">J23/($J$27+$E$38+$E$47)</f>
        <v>0.02</v>
      </c>
      <c r="U23" s="186">
        <f t="shared" ref="U23:U26" si="17">C23/($C$27+$M$17+$K$38+$K$47)</f>
        <v>8.8888888888888889E-3</v>
      </c>
      <c r="W23" s="180">
        <f t="shared" ref="W23:W26" si="18">(D23*0.1)+(F23*6)+(L23*0.1)+(N23*6)</f>
        <v>12.5</v>
      </c>
      <c r="X23" s="180">
        <f t="shared" ref="X23:X26" si="19">(D23*0.1)+(F23*6)+(K23*1)+(L23*0.1)+(N23*6)</f>
        <v>20.5</v>
      </c>
      <c r="Y23" s="375"/>
      <c r="Z23" s="375"/>
      <c r="AA23" s="375"/>
      <c r="AB23" s="375"/>
      <c r="AC23" s="370" t="s">
        <v>22</v>
      </c>
      <c r="AD23" s="370"/>
      <c r="AE23" s="180">
        <v>96</v>
      </c>
      <c r="AF23" s="180">
        <v>445</v>
      </c>
      <c r="AG23" s="180">
        <f>AF23/AE23</f>
        <v>4.635416666666667</v>
      </c>
      <c r="AH23" s="180">
        <v>6</v>
      </c>
      <c r="AI23" s="186">
        <f>AH23/AE23</f>
        <v>6.25E-2</v>
      </c>
      <c r="AK23" s="186">
        <f t="shared" ref="AK23:AK26" si="20">AM23/AL23</f>
        <v>0.58333333333333337</v>
      </c>
      <c r="AL23" s="180">
        <v>24</v>
      </c>
      <c r="AM23" s="180">
        <v>14</v>
      </c>
      <c r="AN23" s="180">
        <v>110</v>
      </c>
      <c r="AO23" s="180">
        <f>AN23/AM23</f>
        <v>7.8571428571428568</v>
      </c>
      <c r="AP23" s="180">
        <v>2</v>
      </c>
      <c r="AQ23" s="186">
        <f t="shared" ref="AQ23:AQ26" si="21">AP23/AM23</f>
        <v>0.14285714285714285</v>
      </c>
      <c r="AU23" s="186" t="e">
        <f>(#REF!+AL23)/(#REF!+AL26)</f>
        <v>#REF!</v>
      </c>
      <c r="AV23" s="186" t="e">
        <f>#REF!/(AL23+#REF!)</f>
        <v>#REF!</v>
      </c>
      <c r="AW23" s="186" t="e">
        <f>AL23/(#REF!+AL23)</f>
        <v>#REF!</v>
      </c>
      <c r="AY23" s="180" t="e">
        <f>(#REF!*0.1)+(AE23*6)+(AK23*0.1)+(AM23*6)</f>
        <v>#REF!</v>
      </c>
      <c r="AZ23" s="180" t="e">
        <f>(#REF!*0.1)+(AE23*6)+(AJ23*1)+(AK23*0.1)+(AM23*6)</f>
        <v>#REF!</v>
      </c>
    </row>
    <row r="24" spans="1:52" x14ac:dyDescent="0.15">
      <c r="A24" s="370" t="s">
        <v>1043</v>
      </c>
      <c r="B24" s="383">
        <v>14</v>
      </c>
      <c r="C24" s="180">
        <v>17</v>
      </c>
      <c r="D24" s="180">
        <v>92</v>
      </c>
      <c r="E24" s="180">
        <f>D24/C24</f>
        <v>5.4117647058823533</v>
      </c>
      <c r="F24" s="180">
        <v>1</v>
      </c>
      <c r="G24" s="186">
        <f>F24/C24</f>
        <v>5.8823529411764705E-2</v>
      </c>
      <c r="I24" s="186">
        <f t="shared" si="13"/>
        <v>0.7142857142857143</v>
      </c>
      <c r="J24" s="180">
        <v>7</v>
      </c>
      <c r="K24" s="180">
        <v>5</v>
      </c>
      <c r="L24" s="180">
        <v>40</v>
      </c>
      <c r="M24" s="180">
        <f>L24/K24</f>
        <v>8</v>
      </c>
      <c r="N24" s="180">
        <v>0</v>
      </c>
      <c r="O24" s="186">
        <f t="shared" si="14"/>
        <v>0</v>
      </c>
      <c r="R24" s="370" t="s">
        <v>571</v>
      </c>
      <c r="S24" s="186">
        <f t="shared" si="15"/>
        <v>2.5723472668810289E-2</v>
      </c>
      <c r="T24" s="186">
        <f t="shared" si="16"/>
        <v>1.7500000000000002E-2</v>
      </c>
      <c r="U24" s="186">
        <f t="shared" si="17"/>
        <v>3.7777777777777778E-2</v>
      </c>
      <c r="W24" s="180">
        <f t="shared" si="18"/>
        <v>19.200000000000003</v>
      </c>
      <c r="X24" s="180">
        <f t="shared" si="19"/>
        <v>24.200000000000003</v>
      </c>
      <c r="Y24" s="375"/>
      <c r="Z24" s="375"/>
      <c r="AA24" s="375"/>
      <c r="AB24" s="375"/>
      <c r="AC24" s="370" t="s">
        <v>23</v>
      </c>
      <c r="AD24" s="370"/>
      <c r="AE24" s="180">
        <v>8</v>
      </c>
      <c r="AF24" s="180">
        <v>28</v>
      </c>
      <c r="AG24" s="180">
        <f>AF24/AE24</f>
        <v>3.5</v>
      </c>
      <c r="AH24" s="180">
        <v>0</v>
      </c>
      <c r="AI24" s="186">
        <f>AH24/AE24</f>
        <v>0</v>
      </c>
      <c r="AK24" s="186">
        <f t="shared" si="20"/>
        <v>0.5</v>
      </c>
      <c r="AL24" s="180">
        <v>4</v>
      </c>
      <c r="AM24" s="180">
        <v>2</v>
      </c>
      <c r="AN24" s="180">
        <v>17</v>
      </c>
      <c r="AO24" s="180">
        <f>AN24/AM24</f>
        <v>8.5</v>
      </c>
      <c r="AP24" s="180">
        <v>0</v>
      </c>
      <c r="AQ24" s="186">
        <f t="shared" si="21"/>
        <v>0</v>
      </c>
      <c r="AU24" s="186" t="e">
        <f>(#REF!+AL24)/(#REF!+AK30)</f>
        <v>#REF!</v>
      </c>
      <c r="AV24" s="186" t="e">
        <f>#REF!/(AL24+#REF!)</f>
        <v>#REF!</v>
      </c>
      <c r="AW24" s="186" t="e">
        <f>AL24/(#REF!+AL24)</f>
        <v>#REF!</v>
      </c>
      <c r="AY24" s="180" t="e">
        <f>(#REF!*0.1)+(AE24*6)+(AK24*0.1)+(AM24*6)</f>
        <v>#REF!</v>
      </c>
      <c r="AZ24" s="180" t="e">
        <f>(#REF!*0.1)+(AE24*6)+(AJ24*1)+(AK24*0.1)+(AM24*6)</f>
        <v>#REF!</v>
      </c>
    </row>
    <row r="25" spans="1:52" x14ac:dyDescent="0.15">
      <c r="A25" s="370" t="s">
        <v>2236</v>
      </c>
      <c r="B25" s="383">
        <v>16</v>
      </c>
      <c r="C25" s="180">
        <v>272</v>
      </c>
      <c r="D25" s="180">
        <v>1264</v>
      </c>
      <c r="E25" s="180">
        <f>D25/C25</f>
        <v>4.6470588235294121</v>
      </c>
      <c r="F25" s="180">
        <v>9</v>
      </c>
      <c r="G25" s="186">
        <f>F25/C25</f>
        <v>3.3088235294117647E-2</v>
      </c>
      <c r="I25" s="186">
        <f t="shared" si="13"/>
        <v>0.81481481481481477</v>
      </c>
      <c r="J25" s="180">
        <v>54</v>
      </c>
      <c r="K25" s="180">
        <v>44</v>
      </c>
      <c r="L25" s="180">
        <v>335</v>
      </c>
      <c r="M25" s="180">
        <f>L25/K25</f>
        <v>7.6136363636363633</v>
      </c>
      <c r="N25" s="180">
        <v>0</v>
      </c>
      <c r="O25" s="186">
        <f t="shared" si="14"/>
        <v>0</v>
      </c>
      <c r="R25" s="370" t="s">
        <v>230</v>
      </c>
      <c r="S25" s="186">
        <f t="shared" si="15"/>
        <v>0.34941050375133975</v>
      </c>
      <c r="T25" s="186">
        <f t="shared" si="16"/>
        <v>0.13500000000000001</v>
      </c>
      <c r="U25" s="186">
        <f t="shared" si="17"/>
        <v>0.60444444444444445</v>
      </c>
      <c r="W25" s="180">
        <f t="shared" si="18"/>
        <v>213.9</v>
      </c>
      <c r="X25" s="180">
        <f t="shared" si="19"/>
        <v>257.89999999999998</v>
      </c>
      <c r="Y25" s="375"/>
      <c r="Z25" s="375"/>
      <c r="AA25" s="375"/>
      <c r="AB25" s="375"/>
      <c r="AC25" s="370" t="s">
        <v>24</v>
      </c>
      <c r="AD25" s="370"/>
      <c r="AE25" s="180"/>
      <c r="AF25" s="180"/>
      <c r="AG25" s="180" t="e">
        <f>AF25/AE25</f>
        <v>#DIV/0!</v>
      </c>
      <c r="AH25" s="180">
        <v>0</v>
      </c>
      <c r="AI25" s="186" t="e">
        <f>AH25/AE25</f>
        <v>#DIV/0!</v>
      </c>
      <c r="AK25" s="186" t="e">
        <f t="shared" si="20"/>
        <v>#DIV/0!</v>
      </c>
      <c r="AL25" s="180"/>
      <c r="AM25" s="180"/>
      <c r="AN25" s="180"/>
      <c r="AO25" s="180" t="e">
        <f>AN25/AM25</f>
        <v>#DIV/0!</v>
      </c>
      <c r="AP25" s="180">
        <v>0</v>
      </c>
      <c r="AQ25" s="186" t="e">
        <f t="shared" si="21"/>
        <v>#DIV/0!</v>
      </c>
      <c r="AU25" s="186" t="e">
        <f>(#REF!+AL25)/(#REF!+AL31)</f>
        <v>#REF!</v>
      </c>
      <c r="AV25" s="186" t="e">
        <f>#REF!/(AL25+#REF!)</f>
        <v>#REF!</v>
      </c>
      <c r="AW25" s="186" t="e">
        <f>AL25/(#REF!+AL25)</f>
        <v>#REF!</v>
      </c>
      <c r="AY25" s="180" t="e">
        <f>(#REF!*0.1)+(AE25*6)+(AK25*0.1)+(AM25*6)</f>
        <v>#REF!</v>
      </c>
      <c r="AZ25" s="180" t="e">
        <f>(#REF!*0.1)+(AE25*6)+(AJ25*1)+(AK25*0.1)+(AM25*6)</f>
        <v>#REF!</v>
      </c>
    </row>
    <row r="26" spans="1:52" x14ac:dyDescent="0.15">
      <c r="A26" s="370" t="s">
        <v>2237</v>
      </c>
      <c r="B26" s="383">
        <v>15</v>
      </c>
      <c r="C26" s="180">
        <v>10</v>
      </c>
      <c r="D26" s="180">
        <v>41</v>
      </c>
      <c r="E26" s="180">
        <f>D26/C26</f>
        <v>4.0999999999999996</v>
      </c>
      <c r="F26" s="180">
        <v>0</v>
      </c>
      <c r="G26" s="186">
        <f>F26/C26</f>
        <v>0</v>
      </c>
      <c r="I26" s="186">
        <f t="shared" si="13"/>
        <v>0.71875</v>
      </c>
      <c r="J26" s="180">
        <v>32</v>
      </c>
      <c r="K26" s="180">
        <v>23</v>
      </c>
      <c r="L26" s="180">
        <v>181</v>
      </c>
      <c r="M26" s="180">
        <f>L26/K26</f>
        <v>7.8695652173913047</v>
      </c>
      <c r="N26" s="180">
        <v>1</v>
      </c>
      <c r="O26" s="186">
        <f t="shared" si="14"/>
        <v>4.3478260869565216E-2</v>
      </c>
      <c r="R26" s="370" t="s">
        <v>565</v>
      </c>
      <c r="S26" s="186">
        <f t="shared" si="15"/>
        <v>4.5016077170418008E-2</v>
      </c>
      <c r="T26" s="186">
        <f t="shared" si="16"/>
        <v>0.08</v>
      </c>
      <c r="U26" s="186">
        <f t="shared" si="17"/>
        <v>2.2222222222222223E-2</v>
      </c>
      <c r="W26" s="180">
        <f t="shared" si="18"/>
        <v>28.200000000000003</v>
      </c>
      <c r="X26" s="180">
        <f t="shared" si="19"/>
        <v>51.2</v>
      </c>
      <c r="Y26" s="375"/>
      <c r="Z26" s="375"/>
      <c r="AA26" s="375"/>
      <c r="AB26" s="375"/>
      <c r="AC26" s="370" t="s">
        <v>70</v>
      </c>
      <c r="AD26" s="370"/>
      <c r="AE26" s="180"/>
      <c r="AF26" s="180"/>
      <c r="AG26" s="180" t="e">
        <f>AF26/AE26</f>
        <v>#DIV/0!</v>
      </c>
      <c r="AH26" s="180"/>
      <c r="AI26" s="186" t="e">
        <f>AH26/AE26</f>
        <v>#DIV/0!</v>
      </c>
      <c r="AK26" s="186" t="e">
        <f t="shared" si="20"/>
        <v>#DIV/0!</v>
      </c>
      <c r="AL26" s="180"/>
      <c r="AM26" s="180"/>
      <c r="AN26" s="180"/>
      <c r="AO26" s="180"/>
      <c r="AP26" s="180">
        <f>(AF26*0.1)+(AH26*6)+(AM26*0.1)+(AO26*6)</f>
        <v>0</v>
      </c>
      <c r="AQ26" s="186" t="e">
        <f t="shared" si="21"/>
        <v>#DIV/0!</v>
      </c>
      <c r="AU26" s="186" t="e">
        <f>(#REF!+AL26)/(#REF!+AL32)</f>
        <v>#REF!</v>
      </c>
      <c r="AV26" s="186" t="e">
        <f>#REF!/(AL26+#REF!)</f>
        <v>#REF!</v>
      </c>
      <c r="AW26" s="186" t="e">
        <f>AL26/(#REF!+AL26)</f>
        <v>#REF!</v>
      </c>
      <c r="AY26" s="180" t="e">
        <f>(#REF!*0.1)+(AE26*6)+(AI26*1)+(AJ26*0.1)+(AL26*6)</f>
        <v>#REF!</v>
      </c>
      <c r="AZ26" s="180" t="e">
        <f>(#REF!*0.1)+(AE26*6)+(AJ26*1)+(AK26*0.1)+(AM26*6)</f>
        <v>#REF!</v>
      </c>
    </row>
    <row r="27" spans="1:52" x14ac:dyDescent="0.15">
      <c r="A27" s="373" t="s">
        <v>44</v>
      </c>
      <c r="B27" s="373"/>
      <c r="C27" s="373">
        <f>SUM(C22:C26)</f>
        <v>388</v>
      </c>
      <c r="D27" s="373">
        <f t="shared" ref="D27:F27" si="22">SUM(D22:D26)</f>
        <v>1753</v>
      </c>
      <c r="E27" s="373"/>
      <c r="F27" s="373">
        <f t="shared" si="22"/>
        <v>12</v>
      </c>
      <c r="G27" s="373"/>
      <c r="H27" s="373"/>
      <c r="I27" s="373"/>
      <c r="J27" s="373">
        <f>SUM(J22:J26)</f>
        <v>105</v>
      </c>
      <c r="K27" s="373">
        <f t="shared" ref="K27:N27" si="23">SUM(K22:K26)</f>
        <v>83</v>
      </c>
      <c r="L27" s="373">
        <f t="shared" si="23"/>
        <v>620</v>
      </c>
      <c r="M27" s="373"/>
      <c r="N27" s="373">
        <f t="shared" si="23"/>
        <v>2</v>
      </c>
      <c r="O27" s="373"/>
      <c r="AC27" s="373" t="s">
        <v>44</v>
      </c>
      <c r="AD27" s="373"/>
      <c r="AE27" s="373">
        <f>SUM(AE22:AE26)</f>
        <v>304</v>
      </c>
      <c r="AF27" s="373">
        <f t="shared" ref="AF27" si="24">SUM(AF22:AF26)</f>
        <v>1513</v>
      </c>
      <c r="AG27" s="373"/>
      <c r="AH27" s="373">
        <f t="shared" ref="AH27" si="25">SUM(AH22:AH26)</f>
        <v>13</v>
      </c>
      <c r="AI27" s="373"/>
      <c r="AJ27" s="373"/>
      <c r="AK27" s="373"/>
      <c r="AL27" s="373">
        <f>SUM(AL22:AL26)</f>
        <v>98</v>
      </c>
      <c r="AM27" s="373">
        <f t="shared" ref="AM27:AN27" si="26">SUM(AM22:AM26)</f>
        <v>72</v>
      </c>
      <c r="AN27" s="373">
        <f t="shared" si="26"/>
        <v>491</v>
      </c>
      <c r="AO27" s="373"/>
      <c r="AP27" s="373">
        <f t="shared" ref="AP27" si="27">SUM(AP22:AP26)</f>
        <v>4</v>
      </c>
      <c r="AQ27" s="373"/>
    </row>
    <row r="28" spans="1:52" x14ac:dyDescent="0.15">
      <c r="A28" s="373"/>
      <c r="B28" s="375"/>
      <c r="C28" s="375"/>
      <c r="D28" s="375"/>
      <c r="E28" s="375"/>
      <c r="F28" s="375"/>
      <c r="G28" s="375"/>
      <c r="H28" s="373"/>
      <c r="I28" s="375"/>
      <c r="J28" s="375"/>
      <c r="K28" s="375"/>
      <c r="L28" s="375"/>
      <c r="M28" s="375"/>
      <c r="N28" s="375"/>
      <c r="AC28" s="373"/>
      <c r="AD28" s="375"/>
      <c r="AE28" s="375"/>
      <c r="AF28" s="375"/>
      <c r="AG28" s="375"/>
      <c r="AH28" s="375"/>
      <c r="AI28" s="375"/>
      <c r="AJ28" s="373"/>
      <c r="AK28" s="375"/>
      <c r="AL28" s="375"/>
      <c r="AM28" s="375"/>
      <c r="AN28" s="375"/>
      <c r="AO28" s="375"/>
      <c r="AP28" s="375"/>
    </row>
    <row r="29" spans="1:52" x14ac:dyDescent="0.15">
      <c r="B29" s="375"/>
      <c r="C29" s="375"/>
      <c r="D29" s="375"/>
      <c r="E29" s="375"/>
      <c r="F29" s="375"/>
      <c r="G29" s="375"/>
      <c r="H29" s="375"/>
      <c r="I29" s="375"/>
      <c r="J29" s="375"/>
      <c r="K29" s="375"/>
      <c r="L29" s="375"/>
      <c r="M29" s="375"/>
      <c r="AD29" s="375"/>
      <c r="AE29" s="375"/>
      <c r="AF29" s="375"/>
      <c r="AG29" s="375"/>
      <c r="AH29" s="375"/>
      <c r="AI29" s="375"/>
      <c r="AJ29" s="375"/>
      <c r="AK29" s="375"/>
      <c r="AL29" s="375"/>
      <c r="AM29" s="375"/>
      <c r="AN29" s="375"/>
      <c r="AO29" s="375"/>
    </row>
    <row r="30" spans="1:52" x14ac:dyDescent="0.15">
      <c r="A30" s="531" t="s">
        <v>52</v>
      </c>
      <c r="B30" s="531"/>
      <c r="C30" s="531"/>
      <c r="D30" s="531"/>
      <c r="E30" s="531"/>
      <c r="F30" s="531"/>
      <c r="G30" s="531"/>
      <c r="H30" s="375"/>
      <c r="I30" s="375"/>
      <c r="J30" s="531" t="s">
        <v>49</v>
      </c>
      <c r="K30" s="531"/>
      <c r="L30" s="531"/>
      <c r="M30" s="531"/>
      <c r="N30" s="531"/>
      <c r="R30" s="531" t="s">
        <v>50</v>
      </c>
      <c r="S30" s="531"/>
      <c r="T30" s="531"/>
      <c r="V30" s="531" t="s">
        <v>51</v>
      </c>
      <c r="W30" s="533"/>
      <c r="AC30" s="531" t="s">
        <v>52</v>
      </c>
      <c r="AD30" s="531"/>
      <c r="AE30" s="531"/>
      <c r="AF30" s="531"/>
      <c r="AG30" s="531"/>
      <c r="AH30" s="531"/>
      <c r="AI30" s="531"/>
      <c r="AJ30" s="375"/>
      <c r="AK30" s="375"/>
      <c r="AL30" s="531" t="s">
        <v>49</v>
      </c>
      <c r="AM30" s="531"/>
      <c r="AN30" s="531"/>
      <c r="AO30" s="531"/>
      <c r="AP30" s="531"/>
      <c r="AT30" s="531" t="s">
        <v>50</v>
      </c>
      <c r="AU30" s="531"/>
      <c r="AV30" s="531"/>
      <c r="AX30" s="531" t="s">
        <v>51</v>
      </c>
      <c r="AY30" s="533"/>
    </row>
    <row r="31" spans="1:52" x14ac:dyDescent="0.15">
      <c r="A31" s="373" t="s">
        <v>25</v>
      </c>
      <c r="B31" s="373" t="s">
        <v>66</v>
      </c>
      <c r="C31" s="373" t="s">
        <v>34</v>
      </c>
      <c r="D31" s="373" t="s">
        <v>17</v>
      </c>
      <c r="E31" s="373" t="s">
        <v>18</v>
      </c>
      <c r="F31" s="373" t="s">
        <v>19</v>
      </c>
      <c r="G31" s="373" t="s">
        <v>20</v>
      </c>
      <c r="H31" s="373" t="s">
        <v>6</v>
      </c>
      <c r="I31" s="373" t="s">
        <v>53</v>
      </c>
      <c r="K31" s="373" t="s">
        <v>10</v>
      </c>
      <c r="L31" s="373" t="s">
        <v>11</v>
      </c>
      <c r="M31" s="373" t="s">
        <v>12</v>
      </c>
      <c r="N31" s="373" t="s">
        <v>26</v>
      </c>
      <c r="O31" s="373" t="s">
        <v>7</v>
      </c>
      <c r="R31" s="373" t="s">
        <v>25</v>
      </c>
      <c r="S31" s="373" t="s">
        <v>47</v>
      </c>
      <c r="T31" s="373" t="s">
        <v>45</v>
      </c>
      <c r="U31" s="373" t="s">
        <v>46</v>
      </c>
      <c r="W31" s="373" t="s">
        <v>14</v>
      </c>
      <c r="X31" s="373" t="s">
        <v>21</v>
      </c>
      <c r="Y31" s="373"/>
      <c r="Z31" s="373"/>
      <c r="AC31" s="373" t="s">
        <v>25</v>
      </c>
      <c r="AD31" s="373" t="s">
        <v>66</v>
      </c>
      <c r="AE31" s="373" t="s">
        <v>34</v>
      </c>
      <c r="AF31" s="373" t="s">
        <v>17</v>
      </c>
      <c r="AG31" s="373" t="s">
        <v>18</v>
      </c>
      <c r="AH31" s="373" t="s">
        <v>19</v>
      </c>
      <c r="AI31" s="373" t="s">
        <v>20</v>
      </c>
      <c r="AJ31" s="373" t="s">
        <v>6</v>
      </c>
      <c r="AK31" s="373" t="s">
        <v>53</v>
      </c>
      <c r="AM31" s="373" t="s">
        <v>10</v>
      </c>
      <c r="AN31" s="373" t="s">
        <v>11</v>
      </c>
      <c r="AO31" s="373" t="s">
        <v>12</v>
      </c>
      <c r="AP31" s="373" t="s">
        <v>26</v>
      </c>
      <c r="AQ31" s="373" t="s">
        <v>7</v>
      </c>
      <c r="AU31" s="373" t="s">
        <v>47</v>
      </c>
      <c r="AV31" s="373" t="s">
        <v>45</v>
      </c>
      <c r="AW31" s="373" t="s">
        <v>46</v>
      </c>
      <c r="AY31" s="373" t="s">
        <v>14</v>
      </c>
      <c r="AZ31" s="373" t="s">
        <v>21</v>
      </c>
    </row>
    <row r="32" spans="1:52" x14ac:dyDescent="0.15">
      <c r="A32" s="370" t="s">
        <v>803</v>
      </c>
      <c r="B32" s="180">
        <v>17</v>
      </c>
      <c r="C32" s="186">
        <f>E32/D32</f>
        <v>0.63030303030303025</v>
      </c>
      <c r="D32" s="180">
        <v>165</v>
      </c>
      <c r="E32" s="180">
        <v>104</v>
      </c>
      <c r="F32" s="180">
        <v>1550</v>
      </c>
      <c r="G32" s="180">
        <f t="shared" ref="G32:G37" si="28">F32/E32</f>
        <v>14.903846153846153</v>
      </c>
      <c r="H32" s="180">
        <v>10</v>
      </c>
      <c r="I32" s="186">
        <f>H32/E32</f>
        <v>9.6153846153846159E-2</v>
      </c>
      <c r="K32" s="180">
        <v>2</v>
      </c>
      <c r="L32" s="180">
        <v>4</v>
      </c>
      <c r="M32" s="384">
        <f t="shared" ref="M32:M37" si="29">L32/K32</f>
        <v>2</v>
      </c>
      <c r="N32" s="180">
        <v>0</v>
      </c>
      <c r="O32" s="186">
        <f>N32/K32</f>
        <v>0</v>
      </c>
      <c r="R32" s="370" t="s">
        <v>566</v>
      </c>
      <c r="S32" s="188">
        <f>(D32+K32)/($C$27+$K$27+$M$17+$D$47+$K$47)</f>
        <v>0.26592356687898089</v>
      </c>
      <c r="T32" s="188">
        <f>D32/($D$17)</f>
        <v>0.43650793650793651</v>
      </c>
      <c r="U32" s="188">
        <f>K32/($M$17+$C$27+$K$38+$K$47)</f>
        <v>4.4444444444444444E-3</v>
      </c>
      <c r="W32" s="180">
        <f>(F32*0.1)+(H32*6)+(L32*0.1)+(N32*6)</f>
        <v>215.4</v>
      </c>
      <c r="X32" s="180">
        <f>(E32*1)+(F32*0.1)+(H32*6)+(L32*0.1)+(N32*6)</f>
        <v>319.39999999999998</v>
      </c>
      <c r="Y32" s="375"/>
      <c r="Z32" s="375"/>
      <c r="AC32" s="370" t="s">
        <v>71</v>
      </c>
      <c r="AD32" s="370"/>
      <c r="AE32" s="186">
        <f>AG32/AF32</f>
        <v>0.60747663551401865</v>
      </c>
      <c r="AF32" s="180">
        <v>107</v>
      </c>
      <c r="AG32" s="180">
        <v>65</v>
      </c>
      <c r="AH32" s="180">
        <v>710</v>
      </c>
      <c r="AI32" s="180">
        <f t="shared" ref="AI32:AI36" si="30">AH32/AG32</f>
        <v>10.923076923076923</v>
      </c>
      <c r="AJ32" s="180">
        <v>6</v>
      </c>
      <c r="AK32" s="186">
        <f>AJ32/AG32</f>
        <v>9.2307692307692313E-2</v>
      </c>
      <c r="AM32" s="180">
        <v>0</v>
      </c>
      <c r="AN32" s="180">
        <v>0</v>
      </c>
      <c r="AO32" s="384" t="e">
        <f t="shared" ref="AO32:AO37" si="31">AN32/AM32</f>
        <v>#DIV/0!</v>
      </c>
      <c r="AP32" s="180">
        <v>0</v>
      </c>
      <c r="AQ32" s="186" t="e">
        <f>AP32/AM32</f>
        <v>#DIV/0!</v>
      </c>
      <c r="AU32" s="188" t="e">
        <f>(#REF!+AJ32)/(#REF!+AJ35)</f>
        <v>#REF!</v>
      </c>
      <c r="AV32" s="188" t="e">
        <f>#REF!/(AJ32+#REF!)</f>
        <v>#REF!</v>
      </c>
      <c r="AW32" s="188" t="e">
        <f>AJ32/(#REF!+AJ32)</f>
        <v>#REF!</v>
      </c>
      <c r="AY32" s="180">
        <f>(AH32*0.1)+(AJ32*6)+(AN32*0.1)+(AP32*6)</f>
        <v>107</v>
      </c>
      <c r="AZ32" s="180">
        <f>(AG32*1)+(AH32*0.1)+(AJ32*6)+(AN32*0.1)+(AP32*6)</f>
        <v>172</v>
      </c>
    </row>
    <row r="33" spans="1:52" x14ac:dyDescent="0.15">
      <c r="A33" s="370" t="s">
        <v>804</v>
      </c>
      <c r="B33" s="180">
        <v>15</v>
      </c>
      <c r="C33" s="186">
        <f t="shared" ref="C33:C37" si="32">E33/D33</f>
        <v>0.61538461538461542</v>
      </c>
      <c r="D33" s="180">
        <v>65</v>
      </c>
      <c r="E33" s="180">
        <v>40</v>
      </c>
      <c r="F33" s="180">
        <v>440</v>
      </c>
      <c r="G33" s="180">
        <f t="shared" si="28"/>
        <v>11</v>
      </c>
      <c r="H33" s="180">
        <v>4</v>
      </c>
      <c r="I33" s="186">
        <f t="shared" ref="I33:I37" si="33">H33/E33</f>
        <v>0.1</v>
      </c>
      <c r="K33" s="180">
        <v>0</v>
      </c>
      <c r="L33" s="180">
        <v>0</v>
      </c>
      <c r="M33" s="384" t="e">
        <f t="shared" si="29"/>
        <v>#DIV/0!</v>
      </c>
      <c r="N33" s="180">
        <v>0</v>
      </c>
      <c r="O33" s="186" t="e">
        <f t="shared" ref="O33:O37" si="34">N33/K33</f>
        <v>#DIV/0!</v>
      </c>
      <c r="R33" s="370" t="s">
        <v>231</v>
      </c>
      <c r="S33" s="188">
        <f t="shared" ref="S33:S37" si="35">(D33+K33)/($C$27+$K$27+$M$17+$D$47+$K$47)</f>
        <v>0.1035031847133758</v>
      </c>
      <c r="T33" s="188">
        <f t="shared" ref="T33:T37" si="36">D33/($D$17)</f>
        <v>0.17195767195767195</v>
      </c>
      <c r="U33" s="188">
        <f t="shared" ref="U33:U37" si="37">K33/($M$17+$C$27+$K$38+$K$47)</f>
        <v>0</v>
      </c>
      <c r="W33" s="180">
        <f t="shared" ref="W33:W37" si="38">(F33*0.1)+(H33*6)+(L33*0.1)+(N33*6)</f>
        <v>68</v>
      </c>
      <c r="X33" s="180">
        <f t="shared" ref="X33:X37" si="39">(E33*1)+(F33*0.1)+(H33*6)+(L33*0.1)+(N33*6)</f>
        <v>108</v>
      </c>
      <c r="Y33" s="375"/>
      <c r="Z33" s="375"/>
      <c r="AC33" s="370" t="s">
        <v>27</v>
      </c>
      <c r="AD33" s="370"/>
      <c r="AE33" s="186">
        <f t="shared" ref="AE33:AE37" si="40">AG33/AF33</f>
        <v>0.6333333333333333</v>
      </c>
      <c r="AF33" s="180">
        <v>120</v>
      </c>
      <c r="AG33" s="180">
        <v>76</v>
      </c>
      <c r="AH33" s="180">
        <v>892</v>
      </c>
      <c r="AI33" s="180">
        <f t="shared" si="30"/>
        <v>11.736842105263158</v>
      </c>
      <c r="AJ33" s="180">
        <v>5</v>
      </c>
      <c r="AK33" s="186">
        <f t="shared" ref="AK33:AK37" si="41">AJ33/AG33</f>
        <v>6.5789473684210523E-2</v>
      </c>
      <c r="AM33" s="180">
        <v>12</v>
      </c>
      <c r="AN33" s="180">
        <v>108</v>
      </c>
      <c r="AO33" s="384">
        <f t="shared" si="31"/>
        <v>9</v>
      </c>
      <c r="AP33" s="180">
        <v>0</v>
      </c>
      <c r="AQ33" s="186">
        <f t="shared" ref="AQ33:AQ37" si="42">AP33/AM33</f>
        <v>0</v>
      </c>
      <c r="AU33" s="188" t="e">
        <f>(#REF!+AJ33)/(#REF!+AJ36)</f>
        <v>#REF!</v>
      </c>
      <c r="AV33" s="188" t="e">
        <f>#REF!/(AJ33+#REF!)</f>
        <v>#REF!</v>
      </c>
      <c r="AW33" s="188" t="e">
        <f>AJ33/(#REF!+AJ33)</f>
        <v>#REF!</v>
      </c>
      <c r="AY33" s="180">
        <f>(AH33*0.1)+(AJ33*6)+(AN33*0.1)+(AP33*6)</f>
        <v>130</v>
      </c>
      <c r="AZ33" s="180">
        <f>(AG33*1)+(AH33*0.1)+(AJ33*6)+(AN33*0.1)+(AP33*6)</f>
        <v>206</v>
      </c>
    </row>
    <row r="34" spans="1:52" x14ac:dyDescent="0.15">
      <c r="A34" s="370" t="s">
        <v>2238</v>
      </c>
      <c r="B34" s="180">
        <v>17</v>
      </c>
      <c r="C34" s="186">
        <f t="shared" si="32"/>
        <v>0.65625</v>
      </c>
      <c r="D34" s="180">
        <v>96</v>
      </c>
      <c r="E34" s="180">
        <v>63</v>
      </c>
      <c r="F34" s="180">
        <v>805</v>
      </c>
      <c r="G34" s="180">
        <f t="shared" si="28"/>
        <v>12.777777777777779</v>
      </c>
      <c r="H34" s="180">
        <v>6</v>
      </c>
      <c r="I34" s="186">
        <f t="shared" si="33"/>
        <v>9.5238095238095233E-2</v>
      </c>
      <c r="K34" s="180">
        <v>2</v>
      </c>
      <c r="L34" s="180">
        <v>9</v>
      </c>
      <c r="M34" s="384">
        <f t="shared" si="29"/>
        <v>4.5</v>
      </c>
      <c r="N34" s="180">
        <v>0</v>
      </c>
      <c r="O34" s="186">
        <f t="shared" si="34"/>
        <v>0</v>
      </c>
      <c r="R34" s="370" t="s">
        <v>2241</v>
      </c>
      <c r="S34" s="188">
        <f t="shared" si="35"/>
        <v>0.15605095541401273</v>
      </c>
      <c r="T34" s="188">
        <f t="shared" si="36"/>
        <v>0.25396825396825395</v>
      </c>
      <c r="U34" s="188">
        <f t="shared" si="37"/>
        <v>4.4444444444444444E-3</v>
      </c>
      <c r="W34" s="180">
        <f t="shared" si="38"/>
        <v>117.4</v>
      </c>
      <c r="X34" s="180">
        <f t="shared" si="39"/>
        <v>180.4</v>
      </c>
      <c r="Y34" s="375"/>
      <c r="Z34" s="375"/>
      <c r="AC34" s="370" t="s">
        <v>28</v>
      </c>
      <c r="AD34" s="370"/>
      <c r="AE34" s="186">
        <f t="shared" si="40"/>
        <v>0.55000000000000004</v>
      </c>
      <c r="AF34" s="180">
        <v>40</v>
      </c>
      <c r="AG34" s="180">
        <v>22</v>
      </c>
      <c r="AH34" s="180">
        <v>325</v>
      </c>
      <c r="AI34" s="180">
        <f t="shared" si="30"/>
        <v>14.772727272727273</v>
      </c>
      <c r="AJ34" s="180">
        <v>2</v>
      </c>
      <c r="AK34" s="186">
        <f t="shared" si="41"/>
        <v>9.0909090909090912E-2</v>
      </c>
      <c r="AM34" s="180">
        <v>5</v>
      </c>
      <c r="AN34" s="180">
        <v>20</v>
      </c>
      <c r="AO34" s="384">
        <f t="shared" si="31"/>
        <v>4</v>
      </c>
      <c r="AP34" s="180">
        <v>0</v>
      </c>
      <c r="AQ34" s="186">
        <f t="shared" si="42"/>
        <v>0</v>
      </c>
      <c r="AU34" s="188" t="e">
        <f>(#REF!+AJ34)/(#REF!+AJ37)</f>
        <v>#REF!</v>
      </c>
      <c r="AV34" s="188" t="e">
        <f>#REF!/(AJ34+#REF!)</f>
        <v>#REF!</v>
      </c>
      <c r="AW34" s="188" t="e">
        <f>AJ34/(#REF!+AJ34)</f>
        <v>#REF!</v>
      </c>
      <c r="AY34" s="180">
        <f>(AH34*0.1)+(AJ34*6)+(AN34*0.1)+(AP34*6)</f>
        <v>46.5</v>
      </c>
      <c r="AZ34" s="180">
        <f>(AG34*1)+(AH34*0.1)+(AJ34*6)+(AN34*0.1)+(AP34*6)</f>
        <v>68.5</v>
      </c>
    </row>
    <row r="35" spans="1:52" x14ac:dyDescent="0.15">
      <c r="A35" s="370" t="s">
        <v>2536</v>
      </c>
      <c r="B35" s="180">
        <v>8</v>
      </c>
      <c r="C35" s="186">
        <f t="shared" si="32"/>
        <v>0.375</v>
      </c>
      <c r="D35" s="180">
        <v>8</v>
      </c>
      <c r="E35" s="180">
        <v>3</v>
      </c>
      <c r="F35" s="180">
        <v>40</v>
      </c>
      <c r="G35" s="180">
        <f t="shared" si="28"/>
        <v>13.333333333333334</v>
      </c>
      <c r="H35" s="180">
        <v>0</v>
      </c>
      <c r="I35" s="186">
        <f t="shared" si="33"/>
        <v>0</v>
      </c>
      <c r="K35" s="180">
        <v>4</v>
      </c>
      <c r="L35" s="180">
        <v>40</v>
      </c>
      <c r="M35" s="384">
        <f t="shared" si="29"/>
        <v>10</v>
      </c>
      <c r="N35" s="180">
        <v>0</v>
      </c>
      <c r="O35" s="186">
        <f t="shared" si="34"/>
        <v>0</v>
      </c>
      <c r="R35" s="370" t="s">
        <v>2537</v>
      </c>
      <c r="S35" s="188">
        <f t="shared" si="35"/>
        <v>1.9108280254777069E-2</v>
      </c>
      <c r="T35" s="188">
        <f t="shared" si="36"/>
        <v>2.1164021164021163E-2</v>
      </c>
      <c r="U35" s="188">
        <f t="shared" si="37"/>
        <v>8.8888888888888889E-3</v>
      </c>
      <c r="W35" s="180">
        <f t="shared" si="38"/>
        <v>8</v>
      </c>
      <c r="X35" s="180">
        <f t="shared" si="39"/>
        <v>11</v>
      </c>
      <c r="Y35" s="375"/>
      <c r="Z35" s="375"/>
      <c r="AC35" s="370" t="s">
        <v>29</v>
      </c>
      <c r="AD35" s="370"/>
      <c r="AE35" s="186">
        <f t="shared" si="40"/>
        <v>0.66206896551724137</v>
      </c>
      <c r="AF35" s="180">
        <v>145</v>
      </c>
      <c r="AG35" s="180">
        <v>96</v>
      </c>
      <c r="AH35" s="180">
        <v>1098</v>
      </c>
      <c r="AI35" s="180">
        <f t="shared" si="30"/>
        <v>11.4375</v>
      </c>
      <c r="AJ35" s="180">
        <v>7</v>
      </c>
      <c r="AK35" s="186">
        <f t="shared" si="41"/>
        <v>7.2916666666666671E-2</v>
      </c>
      <c r="AM35" s="180">
        <v>0</v>
      </c>
      <c r="AN35" s="180">
        <v>0</v>
      </c>
      <c r="AO35" s="384" t="e">
        <f t="shared" si="31"/>
        <v>#DIV/0!</v>
      </c>
      <c r="AP35" s="180">
        <v>0</v>
      </c>
      <c r="AQ35" s="186" t="e">
        <f t="shared" si="42"/>
        <v>#DIV/0!</v>
      </c>
      <c r="AU35" s="188" t="e">
        <f>(#REF!+AJ35)/(#REF!+AJ38)</f>
        <v>#REF!</v>
      </c>
      <c r="AV35" s="188" t="e">
        <f>#REF!/(AJ35+#REF!)</f>
        <v>#REF!</v>
      </c>
      <c r="AW35" s="188" t="e">
        <f>AJ35/(#REF!+AJ35)</f>
        <v>#REF!</v>
      </c>
      <c r="AY35" s="180">
        <f>(AH35*0.1)+(AJ35*6)+(AN35*0.1)+(AP35*6)</f>
        <v>151.80000000000001</v>
      </c>
      <c r="AZ35" s="180">
        <f>(AG35*1)+(AH35*0.1)+(AJ35*6)+(AN35*0.1)+(AP35*6)</f>
        <v>247.8</v>
      </c>
    </row>
    <row r="36" spans="1:52" x14ac:dyDescent="0.15">
      <c r="A36" s="370" t="s">
        <v>2239</v>
      </c>
      <c r="B36" s="180">
        <v>15</v>
      </c>
      <c r="C36" s="186">
        <f t="shared" si="32"/>
        <v>0.6</v>
      </c>
      <c r="D36" s="180">
        <v>15</v>
      </c>
      <c r="E36" s="180">
        <v>9</v>
      </c>
      <c r="F36" s="180">
        <v>110</v>
      </c>
      <c r="G36" s="180">
        <f t="shared" si="28"/>
        <v>12.222222222222221</v>
      </c>
      <c r="H36" s="180">
        <v>1</v>
      </c>
      <c r="I36" s="186">
        <f t="shared" si="33"/>
        <v>0.1111111111111111</v>
      </c>
      <c r="K36" s="180">
        <v>2</v>
      </c>
      <c r="L36" s="180">
        <v>7</v>
      </c>
      <c r="M36" s="384">
        <f t="shared" si="29"/>
        <v>3.5</v>
      </c>
      <c r="N36" s="180">
        <v>0</v>
      </c>
      <c r="O36" s="186">
        <f t="shared" si="34"/>
        <v>0</v>
      </c>
      <c r="R36" s="370" t="s">
        <v>2242</v>
      </c>
      <c r="S36" s="188">
        <f t="shared" si="35"/>
        <v>2.7070063694267517E-2</v>
      </c>
      <c r="T36" s="188">
        <f t="shared" si="36"/>
        <v>3.968253968253968E-2</v>
      </c>
      <c r="U36" s="188">
        <f t="shared" si="37"/>
        <v>4.4444444444444444E-3</v>
      </c>
      <c r="W36" s="180">
        <f t="shared" si="38"/>
        <v>17.7</v>
      </c>
      <c r="X36" s="180">
        <f t="shared" si="39"/>
        <v>26.7</v>
      </c>
      <c r="Y36" s="375"/>
      <c r="Z36" s="375"/>
      <c r="AC36" s="370" t="s">
        <v>30</v>
      </c>
      <c r="AD36" s="370"/>
      <c r="AE36" s="186">
        <f t="shared" si="40"/>
        <v>0.6</v>
      </c>
      <c r="AF36" s="180">
        <v>10</v>
      </c>
      <c r="AG36" s="180">
        <v>6</v>
      </c>
      <c r="AH36" s="180">
        <v>100</v>
      </c>
      <c r="AI36" s="180">
        <f t="shared" si="30"/>
        <v>16.666666666666668</v>
      </c>
      <c r="AJ36" s="180">
        <v>0</v>
      </c>
      <c r="AK36" s="186">
        <f t="shared" si="41"/>
        <v>0</v>
      </c>
      <c r="AM36" s="180">
        <v>0</v>
      </c>
      <c r="AN36" s="180">
        <v>0</v>
      </c>
      <c r="AO36" s="384" t="e">
        <f t="shared" si="31"/>
        <v>#DIV/0!</v>
      </c>
      <c r="AP36" s="180">
        <v>0</v>
      </c>
      <c r="AQ36" s="186" t="e">
        <f t="shared" si="42"/>
        <v>#DIV/0!</v>
      </c>
      <c r="AU36" s="188" t="e">
        <f>(#REF!+AJ36)/(#REF!+AI41)</f>
        <v>#REF!</v>
      </c>
      <c r="AV36" s="188" t="e">
        <f>#REF!/(AJ36+#REF!)</f>
        <v>#REF!</v>
      </c>
      <c r="AW36" s="188" t="e">
        <f>AJ36/(#REF!+AJ36)</f>
        <v>#REF!</v>
      </c>
      <c r="AY36" s="180">
        <f>(AH36*0.1)+(AJ36*6)+(AN36*0.1)+(AP36*6)</f>
        <v>10</v>
      </c>
      <c r="AZ36" s="180">
        <f>(AG36*1)+(AH36*0.1)+(AJ36*6)+(AN36*0.1)+(AP36*6)</f>
        <v>16</v>
      </c>
    </row>
    <row r="37" spans="1:52" x14ac:dyDescent="0.15">
      <c r="A37" s="370" t="s">
        <v>2240</v>
      </c>
      <c r="B37" s="180">
        <v>12</v>
      </c>
      <c r="C37" s="186">
        <f t="shared" si="32"/>
        <v>0.42857142857142855</v>
      </c>
      <c r="D37" s="180">
        <v>14</v>
      </c>
      <c r="E37" s="180">
        <v>6</v>
      </c>
      <c r="F37" s="180">
        <v>99</v>
      </c>
      <c r="G37" s="180">
        <f t="shared" si="28"/>
        <v>16.5</v>
      </c>
      <c r="H37" s="180">
        <v>0</v>
      </c>
      <c r="I37" s="186">
        <f t="shared" si="33"/>
        <v>0</v>
      </c>
      <c r="K37" s="180">
        <v>0</v>
      </c>
      <c r="L37" s="180">
        <v>0</v>
      </c>
      <c r="M37" s="384" t="e">
        <f t="shared" si="29"/>
        <v>#DIV/0!</v>
      </c>
      <c r="N37" s="180">
        <v>0</v>
      </c>
      <c r="O37" s="186" t="e">
        <f t="shared" si="34"/>
        <v>#DIV/0!</v>
      </c>
      <c r="R37" s="370" t="s">
        <v>567</v>
      </c>
      <c r="S37" s="188">
        <f t="shared" si="35"/>
        <v>2.2292993630573247E-2</v>
      </c>
      <c r="T37" s="188">
        <f t="shared" si="36"/>
        <v>3.7037037037037035E-2</v>
      </c>
      <c r="U37" s="188">
        <f t="shared" si="37"/>
        <v>0</v>
      </c>
      <c r="W37" s="180">
        <f t="shared" si="38"/>
        <v>9.9</v>
      </c>
      <c r="X37" s="180">
        <f t="shared" si="39"/>
        <v>15.9</v>
      </c>
      <c r="Y37" s="375"/>
      <c r="Z37" s="375"/>
      <c r="AC37" s="370" t="s">
        <v>72</v>
      </c>
      <c r="AD37" s="370"/>
      <c r="AE37" s="186" t="e">
        <f t="shared" si="40"/>
        <v>#DIV/0!</v>
      </c>
      <c r="AF37" s="180"/>
      <c r="AG37" s="180"/>
      <c r="AH37" s="180"/>
      <c r="AI37" s="180"/>
      <c r="AJ37" s="180"/>
      <c r="AK37" s="186" t="e">
        <f t="shared" si="41"/>
        <v>#DIV/0!</v>
      </c>
      <c r="AM37" s="180"/>
      <c r="AN37" s="180"/>
      <c r="AO37" s="384" t="e">
        <f t="shared" si="31"/>
        <v>#DIV/0!</v>
      </c>
      <c r="AP37" s="180"/>
      <c r="AQ37" s="186" t="e">
        <f t="shared" si="42"/>
        <v>#DIV/0!</v>
      </c>
      <c r="AU37" s="188" t="e">
        <f>(#REF!+AJ37)/(#REF!+AJ42)</f>
        <v>#REF!</v>
      </c>
      <c r="AV37" s="188" t="e">
        <f>#REF!/(AJ37+#REF!)</f>
        <v>#REF!</v>
      </c>
      <c r="AW37" s="188" t="e">
        <f>AJ37/(#REF!+AJ37)</f>
        <v>#REF!</v>
      </c>
      <c r="AY37" s="180"/>
      <c r="AZ37" s="180"/>
    </row>
    <row r="38" spans="1:52" x14ac:dyDescent="0.15">
      <c r="A38" s="373" t="s">
        <v>44</v>
      </c>
      <c r="B38" s="373"/>
      <c r="C38" s="192"/>
      <c r="D38" s="373">
        <f>SUM(D32:D37)</f>
        <v>363</v>
      </c>
      <c r="E38" s="373">
        <f t="shared" ref="E38:H38" si="43">SUM(E32:E37)</f>
        <v>225</v>
      </c>
      <c r="F38" s="373">
        <f t="shared" si="43"/>
        <v>3044</v>
      </c>
      <c r="G38" s="373"/>
      <c r="H38" s="373">
        <f t="shared" si="43"/>
        <v>21</v>
      </c>
      <c r="I38" s="373"/>
      <c r="J38" s="373"/>
      <c r="K38" s="373">
        <f>SUM(K32:K37)</f>
        <v>10</v>
      </c>
      <c r="L38" s="373">
        <f t="shared" ref="L38:N38" si="44">SUM(L32:L37)</f>
        <v>60</v>
      </c>
      <c r="M38" s="373"/>
      <c r="N38" s="373">
        <f t="shared" si="44"/>
        <v>0</v>
      </c>
      <c r="O38" s="373"/>
      <c r="AC38" s="373" t="s">
        <v>44</v>
      </c>
      <c r="AD38" s="373"/>
      <c r="AE38" s="192"/>
      <c r="AF38" s="373">
        <f>SUM(AF32:AF37)</f>
        <v>422</v>
      </c>
      <c r="AG38" s="373">
        <f t="shared" ref="AG38:AH38" si="45">SUM(AG32:AG37)</f>
        <v>265</v>
      </c>
      <c r="AH38" s="373">
        <f t="shared" si="45"/>
        <v>3125</v>
      </c>
      <c r="AI38" s="373"/>
      <c r="AJ38" s="373">
        <f t="shared" ref="AJ38" si="46">SUM(AJ32:AJ37)</f>
        <v>20</v>
      </c>
      <c r="AK38" s="373"/>
      <c r="AL38" s="373"/>
      <c r="AM38" s="373">
        <f>SUM(AM32:AM37)</f>
        <v>17</v>
      </c>
      <c r="AN38" s="373">
        <f t="shared" ref="AN38" si="47">SUM(AN32:AN37)</f>
        <v>128</v>
      </c>
      <c r="AO38" s="373"/>
      <c r="AP38" s="373">
        <f t="shared" ref="AP38" si="48">SUM(AP32:AP37)</f>
        <v>0</v>
      </c>
      <c r="AQ38" s="373"/>
    </row>
    <row r="39" spans="1:52" x14ac:dyDescent="0.15">
      <c r="A39" s="373"/>
      <c r="C39" s="375"/>
      <c r="D39" s="375"/>
      <c r="E39" s="375"/>
      <c r="F39" s="375"/>
      <c r="G39" s="375"/>
      <c r="H39" s="375"/>
      <c r="I39" s="375"/>
      <c r="J39" s="375"/>
      <c r="K39" s="375"/>
      <c r="L39" s="375"/>
      <c r="AC39" s="373"/>
      <c r="AE39" s="375"/>
      <c r="AF39" s="375"/>
      <c r="AG39" s="375"/>
      <c r="AH39" s="375"/>
      <c r="AI39" s="375"/>
      <c r="AJ39" s="375"/>
      <c r="AK39" s="375"/>
      <c r="AL39" s="375"/>
      <c r="AM39" s="375"/>
      <c r="AN39" s="375"/>
    </row>
    <row r="40" spans="1:52" x14ac:dyDescent="0.15">
      <c r="A40" s="373"/>
      <c r="C40" s="375"/>
      <c r="D40" s="375"/>
      <c r="E40" s="375"/>
      <c r="F40" s="375"/>
      <c r="G40" s="375"/>
      <c r="H40" s="375"/>
      <c r="I40" s="375"/>
      <c r="J40" s="375"/>
      <c r="K40" s="375"/>
      <c r="L40" s="375"/>
      <c r="AC40" s="373"/>
      <c r="AE40" s="375"/>
      <c r="AF40" s="375"/>
      <c r="AG40" s="375"/>
      <c r="AH40" s="375"/>
      <c r="AI40" s="375"/>
      <c r="AJ40" s="375"/>
      <c r="AK40" s="375"/>
      <c r="AL40" s="375"/>
      <c r="AM40" s="375"/>
      <c r="AN40" s="375"/>
    </row>
    <row r="41" spans="1:52" x14ac:dyDescent="0.15">
      <c r="A41" s="531" t="s">
        <v>52</v>
      </c>
      <c r="B41" s="531"/>
      <c r="C41" s="531"/>
      <c r="D41" s="531"/>
      <c r="E41" s="531"/>
      <c r="F41" s="531"/>
      <c r="G41" s="531"/>
      <c r="H41" s="375"/>
      <c r="I41" s="375"/>
      <c r="J41" s="531" t="s">
        <v>49</v>
      </c>
      <c r="K41" s="531"/>
      <c r="L41" s="531"/>
      <c r="M41" s="531"/>
      <c r="N41" s="531"/>
      <c r="R41" s="531" t="s">
        <v>50</v>
      </c>
      <c r="S41" s="531"/>
      <c r="T41" s="531"/>
      <c r="V41" s="531" t="s">
        <v>51</v>
      </c>
      <c r="W41" s="533"/>
      <c r="AC41" s="531" t="s">
        <v>52</v>
      </c>
      <c r="AD41" s="531"/>
      <c r="AE41" s="531"/>
      <c r="AF41" s="531"/>
      <c r="AG41" s="531"/>
      <c r="AH41" s="531"/>
      <c r="AI41" s="531"/>
      <c r="AJ41" s="375"/>
      <c r="AK41" s="375"/>
      <c r="AL41" s="531" t="s">
        <v>49</v>
      </c>
      <c r="AM41" s="531"/>
      <c r="AN41" s="531"/>
      <c r="AO41" s="531"/>
      <c r="AP41" s="531"/>
      <c r="AT41" s="531" t="s">
        <v>50</v>
      </c>
      <c r="AU41" s="531"/>
      <c r="AV41" s="531"/>
      <c r="AX41" s="531" t="s">
        <v>51</v>
      </c>
      <c r="AY41" s="533"/>
    </row>
    <row r="42" spans="1:52" x14ac:dyDescent="0.15">
      <c r="A42" s="373" t="s">
        <v>31</v>
      </c>
      <c r="B42" s="373" t="s">
        <v>66</v>
      </c>
      <c r="C42" s="373" t="s">
        <v>34</v>
      </c>
      <c r="D42" s="373" t="s">
        <v>17</v>
      </c>
      <c r="E42" s="373" t="s">
        <v>18</v>
      </c>
      <c r="F42" s="373" t="s">
        <v>19</v>
      </c>
      <c r="G42" s="373" t="s">
        <v>20</v>
      </c>
      <c r="H42" s="373" t="s">
        <v>6</v>
      </c>
      <c r="I42" s="373" t="s">
        <v>53</v>
      </c>
      <c r="K42" s="373" t="s">
        <v>10</v>
      </c>
      <c r="L42" s="373" t="s">
        <v>11</v>
      </c>
      <c r="M42" s="373" t="s">
        <v>12</v>
      </c>
      <c r="N42" s="373" t="s">
        <v>54</v>
      </c>
      <c r="O42" s="373" t="s">
        <v>7</v>
      </c>
      <c r="R42" s="373" t="s">
        <v>31</v>
      </c>
      <c r="S42" s="373" t="s">
        <v>47</v>
      </c>
      <c r="T42" s="373" t="s">
        <v>45</v>
      </c>
      <c r="U42" s="373" t="s">
        <v>46</v>
      </c>
      <c r="W42" s="373" t="s">
        <v>14</v>
      </c>
      <c r="X42" s="373" t="s">
        <v>21</v>
      </c>
      <c r="Y42" s="373"/>
      <c r="Z42" s="373"/>
      <c r="AC42" s="373" t="s">
        <v>31</v>
      </c>
      <c r="AD42" s="373" t="s">
        <v>66</v>
      </c>
      <c r="AE42" s="373" t="s">
        <v>34</v>
      </c>
      <c r="AF42" s="373" t="s">
        <v>17</v>
      </c>
      <c r="AG42" s="373" t="s">
        <v>18</v>
      </c>
      <c r="AH42" s="373" t="s">
        <v>19</v>
      </c>
      <c r="AI42" s="373" t="s">
        <v>20</v>
      </c>
      <c r="AJ42" s="373" t="s">
        <v>6</v>
      </c>
      <c r="AK42" s="373" t="s">
        <v>53</v>
      </c>
      <c r="AM42" s="373" t="s">
        <v>10</v>
      </c>
      <c r="AN42" s="373" t="s">
        <v>11</v>
      </c>
      <c r="AO42" s="373" t="s">
        <v>12</v>
      </c>
      <c r="AP42" s="373" t="s">
        <v>54</v>
      </c>
      <c r="AQ42" s="373" t="s">
        <v>7</v>
      </c>
      <c r="AU42" s="373" t="s">
        <v>47</v>
      </c>
      <c r="AV42" s="373" t="s">
        <v>45</v>
      </c>
      <c r="AW42" s="373" t="s">
        <v>46</v>
      </c>
      <c r="AY42" s="373" t="s">
        <v>14</v>
      </c>
      <c r="AZ42" s="373" t="s">
        <v>21</v>
      </c>
    </row>
    <row r="43" spans="1:52" x14ac:dyDescent="0.15">
      <c r="A43" s="370" t="s">
        <v>2244</v>
      </c>
      <c r="B43" s="180">
        <v>17</v>
      </c>
      <c r="C43" s="186">
        <f>E43/D43</f>
        <v>0.67272727272727273</v>
      </c>
      <c r="D43" s="180">
        <v>55</v>
      </c>
      <c r="E43" s="180">
        <v>37</v>
      </c>
      <c r="F43" s="180">
        <v>370</v>
      </c>
      <c r="G43" s="180">
        <f>F43/E43</f>
        <v>10</v>
      </c>
      <c r="H43" s="180">
        <v>2</v>
      </c>
      <c r="I43" s="186">
        <f>H43/E43</f>
        <v>5.4054054054054057E-2</v>
      </c>
      <c r="K43" s="180">
        <v>0</v>
      </c>
      <c r="L43" s="180">
        <v>0</v>
      </c>
      <c r="M43" s="180">
        <v>0</v>
      </c>
      <c r="N43" s="180">
        <v>0</v>
      </c>
      <c r="O43" s="186" t="e">
        <f>N43/K43</f>
        <v>#DIV/0!</v>
      </c>
      <c r="R43" s="370" t="s">
        <v>2247</v>
      </c>
      <c r="S43" s="188">
        <f>(D43+K43)/($D$47+$K$47+$D$38+$K$38+$J$27+$C$27+$M$17)</f>
        <v>5.3763440860215055E-2</v>
      </c>
      <c r="T43" s="188">
        <f>D43/($D$47+$D$38+$J$27)</f>
        <v>9.5986038394415357E-2</v>
      </c>
      <c r="U43" s="188">
        <f>K43/($K$47+$K$38+$C$27+$M$17)</f>
        <v>0</v>
      </c>
      <c r="W43" s="180">
        <f>(F43*0.1)+(H43*6)+(L43*0.1)+(N43*6)</f>
        <v>49</v>
      </c>
      <c r="X43" s="180">
        <f>(E43*1)+(F43*0.1)+(H43*6)+(L43*0.1)+(N43*6)</f>
        <v>86</v>
      </c>
      <c r="Y43" s="375"/>
      <c r="Z43" s="375"/>
      <c r="AC43" s="370" t="s">
        <v>32</v>
      </c>
      <c r="AD43" s="370"/>
      <c r="AE43" s="186">
        <f>AG43/AF43</f>
        <v>0.5625</v>
      </c>
      <c r="AF43" s="180">
        <v>16</v>
      </c>
      <c r="AG43" s="180">
        <v>9</v>
      </c>
      <c r="AH43" s="180">
        <v>108</v>
      </c>
      <c r="AI43" s="180">
        <f>AH43/AG43</f>
        <v>12</v>
      </c>
      <c r="AJ43" s="180">
        <v>1</v>
      </c>
      <c r="AK43" s="186">
        <f>AJ43/AG43</f>
        <v>0.1111111111111111</v>
      </c>
      <c r="AM43" s="180">
        <v>0</v>
      </c>
      <c r="AN43" s="180">
        <v>0</v>
      </c>
      <c r="AO43" s="180">
        <v>0</v>
      </c>
      <c r="AP43" s="180">
        <v>0</v>
      </c>
      <c r="AQ43" s="186" t="e">
        <f>AP43/AM43</f>
        <v>#DIV/0!</v>
      </c>
      <c r="AU43" s="188" t="e">
        <f>(#REF!+AJ43)/(#REF!+AJ46)</f>
        <v>#REF!</v>
      </c>
      <c r="AV43" s="188" t="e">
        <f>#REF!/(AJ43+#REF!)</f>
        <v>#REF!</v>
      </c>
      <c r="AW43" s="188" t="e">
        <f>AJ43/(#REF!+AJ43)</f>
        <v>#REF!</v>
      </c>
      <c r="AY43" s="180">
        <f>(AH43*0.1)+(AJ43*6)+(AN43*0.1)+(AP43*6)</f>
        <v>16.8</v>
      </c>
      <c r="AZ43" s="180">
        <f>(AG43*1)+(AH43*0.1)+(AJ43*6)+(AN43*0.1)+(AP43*6)</f>
        <v>25.8</v>
      </c>
    </row>
    <row r="44" spans="1:52" x14ac:dyDescent="0.15">
      <c r="A44" s="370" t="s">
        <v>2538</v>
      </c>
      <c r="B44" s="180">
        <v>17</v>
      </c>
      <c r="C44" s="186">
        <f t="shared" ref="C44:C46" si="49">E44/D44</f>
        <v>0.69767441860465118</v>
      </c>
      <c r="D44" s="180">
        <v>43</v>
      </c>
      <c r="E44" s="180">
        <v>30</v>
      </c>
      <c r="F44" s="180">
        <v>315</v>
      </c>
      <c r="G44" s="180">
        <f>F44/E44</f>
        <v>10.5</v>
      </c>
      <c r="H44" s="180">
        <v>4</v>
      </c>
      <c r="I44" s="186">
        <f t="shared" ref="I44:I46" si="50">H44/E44</f>
        <v>0.13333333333333333</v>
      </c>
      <c r="K44" s="180">
        <v>0</v>
      </c>
      <c r="L44" s="180">
        <v>0</v>
      </c>
      <c r="M44" s="180">
        <v>0</v>
      </c>
      <c r="N44" s="180">
        <v>0</v>
      </c>
      <c r="O44" s="186" t="e">
        <f t="shared" ref="O44:O46" si="51">N44/K44</f>
        <v>#DIV/0!</v>
      </c>
      <c r="R44" s="370" t="s">
        <v>2539</v>
      </c>
      <c r="S44" s="188">
        <f t="shared" ref="S44:S46" si="52">(D44+K44)/($D$47+$K$47+$D$38+$K$38+$J$27+$C$27+$M$17)</f>
        <v>4.2033235581622676E-2</v>
      </c>
      <c r="T44" s="188">
        <f t="shared" ref="T44:T46" si="53">D44/($D$47+$D$38+$J$27)</f>
        <v>7.5043630017452012E-2</v>
      </c>
      <c r="U44" s="188">
        <f t="shared" ref="U44:U46" si="54">K44/($K$47+$K$38+$C$27+$M$17)</f>
        <v>0</v>
      </c>
      <c r="W44" s="180">
        <f t="shared" ref="W44:W46" si="55">(F44*0.1)+(H44*6)+(L44*0.1)+(N44*6)</f>
        <v>55.5</v>
      </c>
      <c r="X44" s="180">
        <f t="shared" ref="X44:X46" si="56">(E44*1)+(F44*0.1)+(H44*6)+(L44*0.1)+(N44*6)</f>
        <v>85.5</v>
      </c>
      <c r="Y44" s="375"/>
      <c r="Z44" s="375"/>
      <c r="AC44" s="370" t="s">
        <v>73</v>
      </c>
      <c r="AD44" s="370"/>
      <c r="AE44" s="186">
        <f t="shared" ref="AE44:AE46" si="57">AG44/AF44</f>
        <v>0.74285714285714288</v>
      </c>
      <c r="AF44" s="180">
        <v>35</v>
      </c>
      <c r="AG44" s="180">
        <v>26</v>
      </c>
      <c r="AH44" s="180">
        <v>283</v>
      </c>
      <c r="AI44" s="180">
        <f>AH44/AG44</f>
        <v>10.884615384615385</v>
      </c>
      <c r="AJ44" s="180">
        <v>2</v>
      </c>
      <c r="AK44" s="186">
        <f t="shared" ref="AK44:AK46" si="58">AJ44/AG44</f>
        <v>7.6923076923076927E-2</v>
      </c>
      <c r="AM44" s="180">
        <v>0</v>
      </c>
      <c r="AN44" s="180">
        <v>0</v>
      </c>
      <c r="AO44" s="180">
        <v>0</v>
      </c>
      <c r="AP44" s="180">
        <v>0</v>
      </c>
      <c r="AQ44" s="186" t="e">
        <f t="shared" ref="AQ44:AQ46" si="59">AP44/AM44</f>
        <v>#DIV/0!</v>
      </c>
      <c r="AU44" s="188" t="e">
        <f>(#REF!+AJ44)/(#REF!+AJ47)</f>
        <v>#REF!</v>
      </c>
      <c r="AV44" s="188" t="e">
        <f>#REF!/(AJ44+#REF!)</f>
        <v>#REF!</v>
      </c>
      <c r="AW44" s="188" t="e">
        <f>AJ44/(#REF!+AJ44)</f>
        <v>#REF!</v>
      </c>
      <c r="AY44" s="180">
        <f>(AH44*0.1)+(AJ44*6)+(AN44*0.1)+(AP44*6)</f>
        <v>40.299999999999997</v>
      </c>
      <c r="AZ44" s="180">
        <f>(AG44*1)+(AH44*0.1)+(AJ44*6)+(AN44*0.1)+(AP44*6)</f>
        <v>66.3</v>
      </c>
    </row>
    <row r="45" spans="1:52" x14ac:dyDescent="0.15">
      <c r="A45" s="370" t="s">
        <v>1081</v>
      </c>
      <c r="B45" s="180">
        <v>8</v>
      </c>
      <c r="C45" s="186">
        <f t="shared" si="49"/>
        <v>0.66666666666666663</v>
      </c>
      <c r="D45" s="180">
        <v>3</v>
      </c>
      <c r="E45" s="180">
        <v>2</v>
      </c>
      <c r="F45" s="180">
        <v>15</v>
      </c>
      <c r="G45" s="180">
        <f>F45/E45</f>
        <v>7.5</v>
      </c>
      <c r="H45" s="180">
        <v>0</v>
      </c>
      <c r="I45" s="186">
        <f t="shared" si="50"/>
        <v>0</v>
      </c>
      <c r="K45" s="180">
        <v>0</v>
      </c>
      <c r="L45" s="180">
        <v>0</v>
      </c>
      <c r="M45" s="180">
        <v>0</v>
      </c>
      <c r="N45" s="180">
        <v>0</v>
      </c>
      <c r="O45" s="186" t="e">
        <f t="shared" si="51"/>
        <v>#DIV/0!</v>
      </c>
      <c r="R45" s="370" t="s">
        <v>1082</v>
      </c>
      <c r="S45" s="188">
        <f t="shared" si="52"/>
        <v>2.9325513196480938E-3</v>
      </c>
      <c r="T45" s="188">
        <f t="shared" si="53"/>
        <v>5.235602094240838E-3</v>
      </c>
      <c r="U45" s="188">
        <f t="shared" si="54"/>
        <v>0</v>
      </c>
      <c r="W45" s="180">
        <f t="shared" si="55"/>
        <v>1.5</v>
      </c>
      <c r="X45" s="180">
        <f t="shared" si="56"/>
        <v>3.5</v>
      </c>
      <c r="Y45" s="375"/>
      <c r="Z45" s="375"/>
      <c r="AC45" s="370" t="s">
        <v>74</v>
      </c>
      <c r="AD45" s="370"/>
      <c r="AE45" s="186">
        <f t="shared" si="57"/>
        <v>0.5</v>
      </c>
      <c r="AF45" s="180">
        <v>12</v>
      </c>
      <c r="AG45" s="180">
        <v>6</v>
      </c>
      <c r="AH45" s="180">
        <v>65</v>
      </c>
      <c r="AI45" s="180">
        <f>AH45/AG45</f>
        <v>10.833333333333334</v>
      </c>
      <c r="AJ45" s="180">
        <v>0</v>
      </c>
      <c r="AK45" s="186">
        <f t="shared" si="58"/>
        <v>0</v>
      </c>
      <c r="AM45" s="180">
        <v>0</v>
      </c>
      <c r="AN45" s="180">
        <v>0</v>
      </c>
      <c r="AO45" s="180">
        <v>0</v>
      </c>
      <c r="AP45" s="180">
        <v>0</v>
      </c>
      <c r="AQ45" s="186" t="e">
        <f t="shared" si="59"/>
        <v>#DIV/0!</v>
      </c>
      <c r="AU45" s="188" t="e">
        <f>(#REF!+AJ45)/(#REF!+AI49)</f>
        <v>#REF!</v>
      </c>
      <c r="AV45" s="188" t="e">
        <f>#REF!/(AJ45+#REF!)</f>
        <v>#REF!</v>
      </c>
      <c r="AW45" s="188" t="e">
        <f>AJ45/(#REF!+AJ45)</f>
        <v>#REF!</v>
      </c>
      <c r="AY45" s="180">
        <f>(AH45*0.1)+(AJ45*6)+(AN45*0.1)+(AP45*6)</f>
        <v>6.5</v>
      </c>
      <c r="AZ45" s="180">
        <f>(AG45*1)+(AH45*0.1)+(AJ45*6)+(AN45*0.1)+(AP45*6)</f>
        <v>12.5</v>
      </c>
    </row>
    <row r="46" spans="1:52" x14ac:dyDescent="0.15">
      <c r="A46" s="370" t="s">
        <v>2245</v>
      </c>
      <c r="B46" s="180">
        <v>4</v>
      </c>
      <c r="C46" s="186">
        <f t="shared" si="49"/>
        <v>0.25</v>
      </c>
      <c r="D46" s="180">
        <v>4</v>
      </c>
      <c r="E46" s="180">
        <v>1</v>
      </c>
      <c r="F46" s="180">
        <v>20</v>
      </c>
      <c r="G46" s="180">
        <f>F46/E46</f>
        <v>20</v>
      </c>
      <c r="H46" s="180">
        <v>0</v>
      </c>
      <c r="I46" s="186">
        <f t="shared" si="50"/>
        <v>0</v>
      </c>
      <c r="K46" s="180"/>
      <c r="L46" s="180"/>
      <c r="M46" s="180">
        <v>0</v>
      </c>
      <c r="N46" s="180">
        <v>0</v>
      </c>
      <c r="O46" s="186" t="e">
        <f t="shared" si="51"/>
        <v>#DIV/0!</v>
      </c>
      <c r="R46" s="370" t="s">
        <v>2246</v>
      </c>
      <c r="S46" s="188">
        <f t="shared" si="52"/>
        <v>3.9100684261974585E-3</v>
      </c>
      <c r="T46" s="188">
        <f t="shared" si="53"/>
        <v>6.9808027923211171E-3</v>
      </c>
      <c r="U46" s="188">
        <f t="shared" si="54"/>
        <v>0</v>
      </c>
      <c r="W46" s="180">
        <f t="shared" si="55"/>
        <v>2</v>
      </c>
      <c r="X46" s="180">
        <f t="shared" si="56"/>
        <v>3</v>
      </c>
      <c r="Y46" s="375"/>
      <c r="Z46" s="375"/>
      <c r="AC46" s="370"/>
      <c r="AD46" s="370"/>
      <c r="AE46" s="186" t="e">
        <f t="shared" si="57"/>
        <v>#DIV/0!</v>
      </c>
      <c r="AF46" s="180"/>
      <c r="AG46" s="180"/>
      <c r="AH46" s="180"/>
      <c r="AI46" s="180" t="e">
        <f>AH46/AG46</f>
        <v>#DIV/0!</v>
      </c>
      <c r="AJ46" s="180"/>
      <c r="AK46" s="186" t="e">
        <f t="shared" si="58"/>
        <v>#DIV/0!</v>
      </c>
      <c r="AM46" s="180"/>
      <c r="AN46" s="180"/>
      <c r="AO46" s="180"/>
      <c r="AP46" s="180">
        <v>0</v>
      </c>
      <c r="AQ46" s="186" t="e">
        <f t="shared" si="59"/>
        <v>#DIV/0!</v>
      </c>
      <c r="AU46" s="188" t="e">
        <f>(#REF!+AJ46)/(#REF!+AI50)</f>
        <v>#REF!</v>
      </c>
      <c r="AV46" s="188" t="e">
        <f>#REF!/(AJ46+#REF!)</f>
        <v>#REF!</v>
      </c>
      <c r="AW46" s="188" t="e">
        <f>AJ46/(#REF!+AJ46)</f>
        <v>#REF!</v>
      </c>
      <c r="AY46" s="180">
        <f>(AH46*0.1)+(AJ46*6)+(AN46*0.1)+(AP46*6)</f>
        <v>0</v>
      </c>
      <c r="AZ46" s="180">
        <f>(AG46*1)+(AH46*0.1)+(AJ46*6)+(AN46*0.1)+(AP46*6)</f>
        <v>0</v>
      </c>
    </row>
    <row r="47" spans="1:52" x14ac:dyDescent="0.15">
      <c r="A47" s="373" t="s">
        <v>44</v>
      </c>
      <c r="B47" s="373"/>
      <c r="C47" s="192"/>
      <c r="D47" s="373">
        <f>SUM(D43:D46)</f>
        <v>105</v>
      </c>
      <c r="E47" s="373">
        <f t="shared" ref="E47:H47" si="60">SUM(E43:E46)</f>
        <v>70</v>
      </c>
      <c r="F47" s="373">
        <f t="shared" si="60"/>
        <v>720</v>
      </c>
      <c r="G47" s="373"/>
      <c r="H47" s="373">
        <f t="shared" si="60"/>
        <v>6</v>
      </c>
      <c r="I47" s="373"/>
      <c r="J47" s="373"/>
      <c r="K47" s="373">
        <f>SUM(K43:K46)</f>
        <v>0</v>
      </c>
      <c r="L47" s="373">
        <f t="shared" ref="L47:N47" si="61">SUM(L43:L46)</f>
        <v>0</v>
      </c>
      <c r="M47" s="373"/>
      <c r="N47" s="373">
        <f t="shared" si="61"/>
        <v>0</v>
      </c>
      <c r="O47" s="192"/>
      <c r="Q47" s="376"/>
      <c r="S47" s="376"/>
      <c r="U47" s="375"/>
      <c r="V47" s="375"/>
      <c r="AC47" s="373" t="s">
        <v>44</v>
      </c>
      <c r="AD47" s="373"/>
      <c r="AE47" s="192"/>
      <c r="AF47" s="373">
        <f>SUM(AF43:AF46)</f>
        <v>63</v>
      </c>
      <c r="AG47" s="373">
        <f t="shared" ref="AG47:AH47" si="62">SUM(AG43:AG46)</f>
        <v>41</v>
      </c>
      <c r="AH47" s="373">
        <f t="shared" si="62"/>
        <v>456</v>
      </c>
      <c r="AI47" s="373"/>
      <c r="AJ47" s="373">
        <f t="shared" ref="AJ47" si="63">SUM(AJ43:AJ46)</f>
        <v>3</v>
      </c>
      <c r="AK47" s="373"/>
      <c r="AL47" s="373"/>
      <c r="AM47" s="373">
        <f>SUM(AM43:AM46)</f>
        <v>0</v>
      </c>
      <c r="AN47" s="373">
        <f t="shared" ref="AN47" si="64">SUM(AN43:AN46)</f>
        <v>0</v>
      </c>
      <c r="AO47" s="373"/>
      <c r="AP47" s="373">
        <f t="shared" ref="AP47" si="65">SUM(AP43:AP46)</f>
        <v>0</v>
      </c>
      <c r="AQ47" s="192"/>
      <c r="AS47" s="376"/>
      <c r="AT47" s="376"/>
      <c r="AU47" s="376"/>
      <c r="AW47" s="375"/>
      <c r="AX47" s="375"/>
    </row>
    <row r="48" spans="1:52" x14ac:dyDescent="0.15">
      <c r="H48" s="380"/>
      <c r="I48" s="375"/>
      <c r="J48" s="375"/>
      <c r="P48" s="376"/>
      <c r="Q48" s="376"/>
      <c r="R48" s="376"/>
      <c r="T48" s="375"/>
      <c r="U48" s="375"/>
      <c r="AJ48" s="380"/>
      <c r="AK48" s="375"/>
      <c r="AL48" s="375"/>
      <c r="AR48" s="376"/>
      <c r="AS48" s="376"/>
      <c r="AT48" s="376"/>
      <c r="AV48" s="375"/>
      <c r="AW48" s="375"/>
    </row>
    <row r="49" spans="1:50" x14ac:dyDescent="0.15">
      <c r="H49" s="380"/>
      <c r="I49" s="375"/>
      <c r="J49" s="375"/>
      <c r="P49" s="376"/>
      <c r="Q49" s="376"/>
      <c r="R49" s="376"/>
      <c r="T49" s="375"/>
      <c r="U49" s="375"/>
      <c r="AJ49" s="380"/>
      <c r="AK49" s="375"/>
      <c r="AL49" s="375"/>
      <c r="AR49" s="376"/>
      <c r="AS49" s="376"/>
      <c r="AT49" s="376"/>
      <c r="AV49" s="375"/>
      <c r="AW49" s="375"/>
    </row>
    <row r="50" spans="1:50" x14ac:dyDescent="0.15">
      <c r="A50" s="531" t="s">
        <v>57</v>
      </c>
      <c r="B50" s="531"/>
      <c r="C50" s="531"/>
      <c r="D50" s="531"/>
      <c r="E50" s="531"/>
      <c r="F50" s="531"/>
      <c r="G50" s="531"/>
      <c r="H50" s="380"/>
      <c r="I50" s="375"/>
      <c r="J50" s="531" t="s">
        <v>58</v>
      </c>
      <c r="K50" s="537"/>
      <c r="L50" s="537"/>
      <c r="M50" s="537"/>
      <c r="N50" s="537"/>
      <c r="P50" s="385"/>
      <c r="Q50" s="376"/>
      <c r="R50" s="531" t="s">
        <v>62</v>
      </c>
      <c r="S50" s="537"/>
      <c r="T50" s="537"/>
      <c r="U50" s="537"/>
      <c r="V50" s="537"/>
      <c r="AC50" s="531" t="s">
        <v>57</v>
      </c>
      <c r="AD50" s="531"/>
      <c r="AE50" s="531"/>
      <c r="AF50" s="531"/>
      <c r="AG50" s="531"/>
      <c r="AH50" s="531"/>
      <c r="AI50" s="531"/>
      <c r="AJ50" s="380"/>
      <c r="AK50" s="375"/>
      <c r="AL50" s="531" t="s">
        <v>58</v>
      </c>
      <c r="AM50" s="537"/>
      <c r="AN50" s="537"/>
      <c r="AO50" s="537"/>
      <c r="AP50" s="537"/>
      <c r="AR50" s="385"/>
      <c r="AS50" s="376"/>
      <c r="AT50" s="531" t="s">
        <v>62</v>
      </c>
      <c r="AU50" s="537"/>
      <c r="AV50" s="537"/>
      <c r="AW50" s="537"/>
      <c r="AX50" s="537"/>
    </row>
    <row r="51" spans="1:50" x14ac:dyDescent="0.15">
      <c r="A51" s="192"/>
      <c r="B51" s="373" t="s">
        <v>17</v>
      </c>
      <c r="C51" s="373" t="s">
        <v>42</v>
      </c>
      <c r="D51" s="373" t="s">
        <v>19</v>
      </c>
      <c r="E51" s="373" t="s">
        <v>6</v>
      </c>
      <c r="H51" s="375"/>
      <c r="I51" s="375"/>
      <c r="J51" s="536" t="s">
        <v>59</v>
      </c>
      <c r="K51" s="533"/>
      <c r="L51" s="533"/>
      <c r="M51" s="533"/>
      <c r="N51" s="192" t="s">
        <v>60</v>
      </c>
      <c r="R51" s="536" t="s">
        <v>59</v>
      </c>
      <c r="S51" s="533"/>
      <c r="T51" s="533"/>
      <c r="U51" s="533"/>
      <c r="V51" s="192" t="s">
        <v>60</v>
      </c>
      <c r="AC51" s="192"/>
      <c r="AD51" s="373" t="s">
        <v>17</v>
      </c>
      <c r="AE51" s="373" t="s">
        <v>42</v>
      </c>
      <c r="AF51" s="373" t="s">
        <v>19</v>
      </c>
      <c r="AG51" s="373" t="s">
        <v>6</v>
      </c>
      <c r="AJ51" s="375"/>
      <c r="AK51" s="375"/>
      <c r="AL51" s="536" t="s">
        <v>59</v>
      </c>
      <c r="AM51" s="533"/>
      <c r="AN51" s="533"/>
      <c r="AO51" s="533"/>
      <c r="AP51" s="192" t="s">
        <v>60</v>
      </c>
      <c r="AT51" s="536" t="s">
        <v>59</v>
      </c>
      <c r="AU51" s="533"/>
      <c r="AV51" s="533"/>
      <c r="AW51" s="533"/>
      <c r="AX51" s="192" t="s">
        <v>60</v>
      </c>
    </row>
    <row r="52" spans="1:50" x14ac:dyDescent="0.15">
      <c r="A52" s="179" t="s">
        <v>33</v>
      </c>
      <c r="B52" s="180">
        <f>SUM(J22:J26,D32:D37,D43:D46)</f>
        <v>573</v>
      </c>
      <c r="C52" s="180">
        <f>SUM(E43:E46,E32:E37,K22:K26)</f>
        <v>378</v>
      </c>
      <c r="D52" s="180">
        <f>SUM(F43:F46,F32:F37,L22:L26)</f>
        <v>4384</v>
      </c>
      <c r="E52" s="180">
        <f>SUM(N22:N26,H32:H37,H43:H46)</f>
        <v>29</v>
      </c>
      <c r="H52" s="375"/>
      <c r="I52" s="375"/>
      <c r="J52" s="534" t="s">
        <v>1193</v>
      </c>
      <c r="K52" s="534"/>
      <c r="L52" s="534"/>
      <c r="M52" s="534"/>
      <c r="N52" s="370" t="s">
        <v>373</v>
      </c>
      <c r="R52" s="534"/>
      <c r="S52" s="534"/>
      <c r="T52" s="534"/>
      <c r="U52" s="534"/>
      <c r="V52" s="370"/>
      <c r="AC52" s="179" t="s">
        <v>33</v>
      </c>
      <c r="AD52" s="180">
        <f>SUM(AL22:AL26,AF32:AF37,AF43:AF46)</f>
        <v>583</v>
      </c>
      <c r="AE52" s="180">
        <f>SUM(AG43:AG46,AG32:AG37,AL22:AL26)</f>
        <v>404</v>
      </c>
      <c r="AF52" s="180">
        <f>SUM(AH43:AH46,AH32:AH37,AM22:AM26)</f>
        <v>3653</v>
      </c>
      <c r="AG52" s="180">
        <f>SUM(AP22:AP26,AJ32:AJ37,AJ43:AJ46)</f>
        <v>27</v>
      </c>
      <c r="AJ52" s="375"/>
      <c r="AK52" s="375"/>
      <c r="AL52" s="535"/>
      <c r="AM52" s="534"/>
      <c r="AN52" s="534"/>
      <c r="AO52" s="534"/>
      <c r="AP52" s="370"/>
      <c r="AT52" s="535"/>
      <c r="AU52" s="534"/>
      <c r="AV52" s="534"/>
      <c r="AW52" s="534"/>
      <c r="AX52" s="370"/>
    </row>
    <row r="53" spans="1:50" x14ac:dyDescent="0.15">
      <c r="A53" s="179" t="s">
        <v>43</v>
      </c>
      <c r="B53" s="180">
        <f>SUM(C17)</f>
        <v>573</v>
      </c>
      <c r="C53" s="180">
        <f>SUM(D17)</f>
        <v>378</v>
      </c>
      <c r="D53" s="180">
        <f>SUM(F17)</f>
        <v>4384</v>
      </c>
      <c r="E53" s="180">
        <f>SUM(H17)</f>
        <v>29</v>
      </c>
      <c r="F53" s="373"/>
      <c r="J53" s="534" t="s">
        <v>1194</v>
      </c>
      <c r="K53" s="534"/>
      <c r="L53" s="534"/>
      <c r="M53" s="534"/>
      <c r="N53" s="370" t="s">
        <v>374</v>
      </c>
      <c r="R53" s="534"/>
      <c r="S53" s="534"/>
      <c r="T53" s="534"/>
      <c r="U53" s="534"/>
      <c r="V53" s="370"/>
      <c r="AC53" s="179" t="s">
        <v>43</v>
      </c>
      <c r="AD53" s="180">
        <f>SUM(AE17)</f>
        <v>583</v>
      </c>
      <c r="AE53" s="180">
        <f>SUM(AF17)</f>
        <v>378</v>
      </c>
      <c r="AF53" s="180">
        <f>SUM(AH17)</f>
        <v>4072</v>
      </c>
      <c r="AG53" s="180">
        <f>SUM(AJ17)</f>
        <v>27</v>
      </c>
      <c r="AH53" s="373"/>
      <c r="AL53" s="535"/>
      <c r="AM53" s="534"/>
      <c r="AN53" s="534"/>
      <c r="AO53" s="534"/>
      <c r="AP53" s="370"/>
      <c r="AT53" s="535"/>
      <c r="AU53" s="534"/>
      <c r="AV53" s="534"/>
      <c r="AW53" s="534"/>
      <c r="AX53" s="370"/>
    </row>
    <row r="54" spans="1:50" x14ac:dyDescent="0.15">
      <c r="A54" s="179" t="s">
        <v>65</v>
      </c>
      <c r="B54" s="370"/>
      <c r="F54" s="373"/>
      <c r="J54" s="534" t="s">
        <v>2243</v>
      </c>
      <c r="K54" s="534"/>
      <c r="L54" s="534"/>
      <c r="M54" s="534"/>
      <c r="N54" s="370" t="s">
        <v>16</v>
      </c>
      <c r="R54" s="534"/>
      <c r="S54" s="534"/>
      <c r="T54" s="534"/>
      <c r="U54" s="534"/>
      <c r="V54" s="370"/>
      <c r="AC54" s="179" t="s">
        <v>65</v>
      </c>
      <c r="AD54" s="370"/>
      <c r="AH54" s="373"/>
      <c r="AL54" s="535"/>
      <c r="AM54" s="534"/>
      <c r="AN54" s="534"/>
      <c r="AO54" s="534"/>
      <c r="AP54" s="370"/>
      <c r="AT54" s="535"/>
      <c r="AU54" s="534"/>
      <c r="AV54" s="534"/>
      <c r="AW54" s="534"/>
      <c r="AX54" s="370"/>
    </row>
    <row r="55" spans="1:50" x14ac:dyDescent="0.15">
      <c r="J55" s="534" t="s">
        <v>1196</v>
      </c>
      <c r="K55" s="534"/>
      <c r="L55" s="534"/>
      <c r="M55" s="534"/>
      <c r="N55" s="370" t="s">
        <v>16</v>
      </c>
      <c r="R55" s="534"/>
      <c r="S55" s="534"/>
      <c r="T55" s="534"/>
      <c r="U55" s="534"/>
      <c r="V55" s="370"/>
      <c r="AL55" s="535"/>
      <c r="AM55" s="534"/>
      <c r="AN55" s="534"/>
      <c r="AO55" s="534"/>
      <c r="AP55" s="370"/>
      <c r="AT55" s="535"/>
      <c r="AU55" s="534"/>
      <c r="AV55" s="534"/>
      <c r="AW55" s="534"/>
      <c r="AX55" s="370"/>
    </row>
    <row r="56" spans="1:50" x14ac:dyDescent="0.15">
      <c r="A56" s="192"/>
      <c r="B56" s="373" t="s">
        <v>1</v>
      </c>
      <c r="C56" s="373" t="s">
        <v>4</v>
      </c>
      <c r="D56" s="373" t="s">
        <v>6</v>
      </c>
      <c r="J56" s="534" t="s">
        <v>1705</v>
      </c>
      <c r="K56" s="534"/>
      <c r="L56" s="534"/>
      <c r="M56" s="534"/>
      <c r="N56" s="370" t="s">
        <v>373</v>
      </c>
      <c r="R56" s="535"/>
      <c r="S56" s="534"/>
      <c r="T56" s="534"/>
      <c r="U56" s="534"/>
      <c r="V56" s="370"/>
      <c r="AC56" s="192"/>
      <c r="AD56" s="373" t="s">
        <v>1</v>
      </c>
      <c r="AE56" s="373" t="s">
        <v>4</v>
      </c>
      <c r="AF56" s="373" t="s">
        <v>6</v>
      </c>
      <c r="AL56" s="535"/>
      <c r="AM56" s="534"/>
      <c r="AN56" s="534"/>
      <c r="AO56" s="534"/>
      <c r="AP56" s="370"/>
      <c r="AT56" s="535"/>
      <c r="AU56" s="534"/>
      <c r="AV56" s="534"/>
      <c r="AW56" s="534"/>
      <c r="AX56" s="370"/>
    </row>
    <row r="57" spans="1:50" x14ac:dyDescent="0.15">
      <c r="A57" s="179" t="s">
        <v>56</v>
      </c>
      <c r="B57" s="180">
        <f>SUM(M14:M16,C22:C26,K32:K37,K43:K46)</f>
        <v>450</v>
      </c>
      <c r="C57" s="180">
        <f>SUM(N14:N16,D22:D26,L32:L37,L43:L46)</f>
        <v>1891</v>
      </c>
      <c r="D57" s="180">
        <f>SUM(P14:P16,F22:F26,N32:N37,N43:N46)</f>
        <v>14</v>
      </c>
      <c r="J57" s="534" t="s">
        <v>1445</v>
      </c>
      <c r="K57" s="534"/>
      <c r="L57" s="534"/>
      <c r="M57" s="534"/>
      <c r="N57" s="370" t="s">
        <v>373</v>
      </c>
      <c r="R57" s="535"/>
      <c r="S57" s="534"/>
      <c r="T57" s="534"/>
      <c r="U57" s="534"/>
      <c r="V57" s="370"/>
      <c r="AC57" s="179" t="s">
        <v>56</v>
      </c>
      <c r="AD57" s="180">
        <f>SUM(AO14:AO16,AE22:AE26,AM32:AM37,AM43:AM46)</f>
        <v>421</v>
      </c>
      <c r="AE57" s="180">
        <f>SUM(AP14:AP16,AF22:AF26,AN32:AN37,AN43:AN46)</f>
        <v>2231</v>
      </c>
      <c r="AF57" s="180">
        <f>SUM(AR14:AR16,AH22:AH26,AP32:AP37,AP43:AP46)</f>
        <v>18</v>
      </c>
      <c r="AL57" s="535"/>
      <c r="AM57" s="534"/>
      <c r="AN57" s="534"/>
      <c r="AO57" s="534"/>
      <c r="AP57" s="370"/>
      <c r="AT57" s="535"/>
      <c r="AU57" s="534"/>
      <c r="AV57" s="534"/>
      <c r="AW57" s="534"/>
      <c r="AX57" s="370"/>
    </row>
    <row r="58" spans="1:50" x14ac:dyDescent="0.15">
      <c r="A58" s="179" t="s">
        <v>65</v>
      </c>
      <c r="B58" s="370"/>
      <c r="J58" s="534" t="s">
        <v>1898</v>
      </c>
      <c r="K58" s="534"/>
      <c r="L58" s="534"/>
      <c r="M58" s="534"/>
      <c r="N58" s="370" t="s">
        <v>373</v>
      </c>
      <c r="R58" s="535"/>
      <c r="S58" s="534"/>
      <c r="T58" s="534"/>
      <c r="U58" s="534"/>
      <c r="V58" s="370"/>
      <c r="AC58" s="179" t="s">
        <v>65</v>
      </c>
      <c r="AD58" s="370"/>
      <c r="AL58" s="535"/>
      <c r="AM58" s="534"/>
      <c r="AN58" s="534"/>
      <c r="AO58" s="534"/>
      <c r="AP58" s="370"/>
      <c r="AT58" s="535"/>
      <c r="AU58" s="534"/>
      <c r="AV58" s="534"/>
      <c r="AW58" s="534"/>
      <c r="AX58" s="370"/>
    </row>
    <row r="59" spans="1:50" x14ac:dyDescent="0.15">
      <c r="J59" s="534" t="s">
        <v>1195</v>
      </c>
      <c r="K59" s="534"/>
      <c r="L59" s="534"/>
      <c r="M59" s="534"/>
      <c r="N59" s="370" t="s">
        <v>0</v>
      </c>
      <c r="R59" s="535"/>
      <c r="S59" s="534"/>
      <c r="T59" s="534"/>
      <c r="U59" s="534"/>
      <c r="V59" s="370"/>
      <c r="AL59" s="535"/>
      <c r="AM59" s="534"/>
      <c r="AN59" s="534"/>
      <c r="AO59" s="534"/>
      <c r="AP59" s="370"/>
      <c r="AT59" s="535"/>
      <c r="AU59" s="534"/>
      <c r="AV59" s="534"/>
      <c r="AW59" s="534"/>
      <c r="AX59" s="370"/>
    </row>
    <row r="60" spans="1:50" x14ac:dyDescent="0.15">
      <c r="B60" s="373" t="s">
        <v>40</v>
      </c>
      <c r="C60" s="373" t="s">
        <v>41</v>
      </c>
      <c r="J60" s="191" t="s">
        <v>1743</v>
      </c>
      <c r="N60" s="191" t="s">
        <v>373</v>
      </c>
      <c r="AD60" s="373" t="s">
        <v>40</v>
      </c>
      <c r="AE60" s="373" t="s">
        <v>41</v>
      </c>
    </row>
    <row r="61" spans="1:50" x14ac:dyDescent="0.15">
      <c r="A61" s="179" t="s">
        <v>39</v>
      </c>
      <c r="B61" s="186">
        <f>B57/(B53+B57)</f>
        <v>0.43988269794721407</v>
      </c>
      <c r="C61" s="186">
        <f>B53/(B53+B57)</f>
        <v>0.56011730205278587</v>
      </c>
      <c r="J61" s="191" t="s">
        <v>61</v>
      </c>
      <c r="AC61" s="179" t="s">
        <v>39</v>
      </c>
      <c r="AD61" s="186">
        <f>AD57/(AD53+AD57)</f>
        <v>0.41932270916334663</v>
      </c>
      <c r="AE61" s="186">
        <f>AD53/(AD53+AD57)</f>
        <v>0.58067729083665343</v>
      </c>
      <c r="AL61" s="191" t="s">
        <v>61</v>
      </c>
    </row>
    <row r="62" spans="1:50" x14ac:dyDescent="0.15">
      <c r="A62" s="179" t="s">
        <v>64</v>
      </c>
      <c r="B62" s="370"/>
      <c r="C62" s="370"/>
      <c r="AC62" s="179" t="s">
        <v>64</v>
      </c>
      <c r="AD62" s="370"/>
      <c r="AE62" s="370"/>
    </row>
    <row r="73" spans="1:23" x14ac:dyDescent="0.15">
      <c r="A73" s="531" t="s">
        <v>55</v>
      </c>
      <c r="B73" s="531"/>
      <c r="C73" s="531"/>
      <c r="D73" s="531"/>
      <c r="E73" s="531"/>
      <c r="F73" s="531"/>
      <c r="G73" s="531"/>
      <c r="H73" s="531"/>
      <c r="I73" s="531"/>
      <c r="J73" s="531"/>
      <c r="K73" s="531"/>
      <c r="L73" s="531"/>
      <c r="M73" s="531"/>
      <c r="N73" s="531"/>
      <c r="O73" s="531"/>
      <c r="P73" s="531"/>
      <c r="Q73" s="531"/>
      <c r="R73" s="531"/>
      <c r="S73" s="531"/>
      <c r="T73" s="531"/>
      <c r="U73" s="531"/>
      <c r="V73" s="531"/>
      <c r="W73" s="531"/>
    </row>
    <row r="74" spans="1:23" x14ac:dyDescent="0.15">
      <c r="A74" s="371"/>
      <c r="B74" s="371"/>
      <c r="C74" s="371"/>
      <c r="D74" s="371"/>
      <c r="E74" s="371"/>
      <c r="F74" s="371"/>
      <c r="G74" s="371"/>
      <c r="H74" s="371"/>
      <c r="I74" s="371"/>
      <c r="J74" s="371"/>
      <c r="K74" s="371"/>
      <c r="L74" s="371"/>
      <c r="M74" s="371"/>
      <c r="N74" s="371"/>
      <c r="O74" s="371"/>
      <c r="P74" s="371"/>
      <c r="Q74" s="371"/>
      <c r="R74" s="371"/>
      <c r="S74" s="371"/>
      <c r="T74" s="371"/>
      <c r="U74" s="371"/>
      <c r="V74" s="371"/>
      <c r="W74" s="371"/>
    </row>
    <row r="75" spans="1:23" x14ac:dyDescent="0.15">
      <c r="H75" s="532" t="s">
        <v>36</v>
      </c>
      <c r="I75" s="532"/>
      <c r="J75" s="532"/>
      <c r="M75" s="532" t="s">
        <v>37</v>
      </c>
      <c r="N75" s="532"/>
      <c r="O75" s="532"/>
      <c r="S75" s="192" t="s">
        <v>94</v>
      </c>
    </row>
    <row r="76" spans="1:23" x14ac:dyDescent="0.15">
      <c r="H76" s="532" t="s">
        <v>38</v>
      </c>
      <c r="I76" s="532"/>
      <c r="J76" s="532"/>
      <c r="M76" s="372" t="s">
        <v>75</v>
      </c>
      <c r="S76" s="187" t="s">
        <v>40</v>
      </c>
      <c r="T76" s="187" t="s">
        <v>41</v>
      </c>
    </row>
    <row r="77" spans="1:23" x14ac:dyDescent="0.15">
      <c r="H77" s="532"/>
      <c r="I77" s="532"/>
      <c r="J77" s="532"/>
      <c r="S77" s="186" t="e">
        <f>(M87+C97+K108+K117)/(M87+C97+K108+C87)</f>
        <v>#DIV/0!</v>
      </c>
      <c r="T77" s="186" t="e">
        <f>C87/(C87+M87+C97+K108+K117)</f>
        <v>#DIV/0!</v>
      </c>
    </row>
    <row r="80" spans="1:23" x14ac:dyDescent="0.15">
      <c r="A80" s="531" t="s">
        <v>38</v>
      </c>
      <c r="B80" s="531"/>
      <c r="C80" s="531"/>
      <c r="D80" s="531"/>
      <c r="E80" s="531"/>
      <c r="F80" s="531"/>
      <c r="G80" s="531"/>
      <c r="H80" s="531"/>
      <c r="I80" s="531"/>
      <c r="J80" s="531"/>
      <c r="K80" s="531"/>
      <c r="L80" s="531"/>
      <c r="M80" s="531"/>
      <c r="N80" s="531"/>
      <c r="O80" s="531"/>
      <c r="P80" s="531"/>
      <c r="Q80" s="531"/>
      <c r="R80" s="531"/>
      <c r="S80" s="531"/>
      <c r="T80" s="531"/>
      <c r="U80" s="531"/>
      <c r="V80" s="531"/>
      <c r="W80" s="531"/>
    </row>
    <row r="82" spans="1:27" x14ac:dyDescent="0.15">
      <c r="C82" s="531" t="s">
        <v>48</v>
      </c>
      <c r="D82" s="531"/>
      <c r="E82" s="531"/>
      <c r="F82" s="531"/>
      <c r="G82" s="531"/>
      <c r="H82" s="531"/>
      <c r="I82" s="531"/>
      <c r="L82" s="531" t="s">
        <v>49</v>
      </c>
      <c r="M82" s="537"/>
      <c r="N82" s="537"/>
      <c r="O82" s="537"/>
      <c r="P82" s="537"/>
      <c r="R82" s="531" t="s">
        <v>50</v>
      </c>
      <c r="S82" s="531"/>
      <c r="T82" s="531"/>
      <c r="V82" s="531" t="s">
        <v>51</v>
      </c>
      <c r="W82" s="531"/>
    </row>
    <row r="83" spans="1:27" x14ac:dyDescent="0.15">
      <c r="A83" s="373" t="s">
        <v>0</v>
      </c>
      <c r="B83" s="373" t="s">
        <v>66</v>
      </c>
      <c r="C83" s="373" t="s">
        <v>1</v>
      </c>
      <c r="D83" s="373" t="s">
        <v>2</v>
      </c>
      <c r="E83" s="373" t="s">
        <v>3</v>
      </c>
      <c r="F83" s="373" t="s">
        <v>4</v>
      </c>
      <c r="G83" s="373" t="s">
        <v>5</v>
      </c>
      <c r="H83" s="373" t="s">
        <v>6</v>
      </c>
      <c r="I83" s="373" t="s">
        <v>7</v>
      </c>
      <c r="J83" s="373" t="s">
        <v>8</v>
      </c>
      <c r="K83" s="373" t="s">
        <v>9</v>
      </c>
      <c r="M83" s="373" t="s">
        <v>10</v>
      </c>
      <c r="N83" s="373" t="s">
        <v>11</v>
      </c>
      <c r="O83" s="373" t="s">
        <v>12</v>
      </c>
      <c r="P83" s="373" t="s">
        <v>6</v>
      </c>
      <c r="Q83" s="373" t="s">
        <v>13</v>
      </c>
      <c r="R83" s="373"/>
      <c r="S83" s="373" t="s">
        <v>47</v>
      </c>
      <c r="T83" s="373" t="s">
        <v>45</v>
      </c>
      <c r="U83" s="373" t="s">
        <v>46</v>
      </c>
      <c r="V83" s="373"/>
      <c r="W83" s="373" t="s">
        <v>14</v>
      </c>
      <c r="X83" s="373" t="s">
        <v>63</v>
      </c>
      <c r="Y83" s="373"/>
      <c r="Z83" s="373"/>
    </row>
    <row r="84" spans="1:27" x14ac:dyDescent="0.15">
      <c r="A84" s="370" t="s">
        <v>800</v>
      </c>
      <c r="B84" s="180"/>
      <c r="C84" s="180"/>
      <c r="D84" s="180"/>
      <c r="E84" s="186" t="e">
        <f>D84/C84</f>
        <v>#DIV/0!</v>
      </c>
      <c r="F84" s="180"/>
      <c r="G84" s="374" t="e">
        <f>F84/C84</f>
        <v>#DIV/0!</v>
      </c>
      <c r="H84" s="180"/>
      <c r="I84" s="186" t="e">
        <f>H84/C84</f>
        <v>#DIV/0!</v>
      </c>
      <c r="J84" s="180"/>
      <c r="K84" s="186" t="e">
        <f>J84/C84</f>
        <v>#DIV/0!</v>
      </c>
      <c r="M84" s="180"/>
      <c r="N84" s="180"/>
      <c r="O84" s="180" t="e">
        <f>N84/M84</f>
        <v>#DIV/0!</v>
      </c>
      <c r="P84" s="180"/>
      <c r="Q84" s="186" t="e">
        <f>P84/M84</f>
        <v>#DIV/0!</v>
      </c>
      <c r="R84" s="375"/>
      <c r="S84" s="186">
        <f>(C84+M84)/($C$17+$M$17)</f>
        <v>0</v>
      </c>
      <c r="T84" s="186">
        <f>C84/($C$17)</f>
        <v>0</v>
      </c>
      <c r="U84" s="186">
        <f>M84/($M$17)</f>
        <v>0</v>
      </c>
      <c r="V84" s="376"/>
      <c r="W84" s="180">
        <f>(F84*0.05)+(H84*4)+(J84*-1)+(N84*0.1)+(P84*6)</f>
        <v>0</v>
      </c>
      <c r="X84" s="377">
        <f>((F84*0.05)+(H84*4)+(J84*-1)+(N84*0.1)+(P84*6))*0.4</f>
        <v>0</v>
      </c>
      <c r="Y84" s="375"/>
      <c r="Z84" s="375"/>
    </row>
    <row r="85" spans="1:27" x14ac:dyDescent="0.15">
      <c r="A85" s="370" t="s">
        <v>1044</v>
      </c>
      <c r="B85" s="180"/>
      <c r="C85" s="180"/>
      <c r="D85" s="180"/>
      <c r="E85" s="186" t="e">
        <f>D85/C85</f>
        <v>#DIV/0!</v>
      </c>
      <c r="F85" s="180"/>
      <c r="G85" s="374" t="e">
        <f>F85/C85</f>
        <v>#DIV/0!</v>
      </c>
      <c r="H85" s="180"/>
      <c r="I85" s="186" t="e">
        <f>H85/C85</f>
        <v>#DIV/0!</v>
      </c>
      <c r="J85" s="180"/>
      <c r="K85" s="186" t="e">
        <f t="shared" ref="K85:K86" si="66">J85/C85</f>
        <v>#DIV/0!</v>
      </c>
      <c r="M85" s="180"/>
      <c r="N85" s="180"/>
      <c r="O85" s="180" t="e">
        <f>N85/M85</f>
        <v>#DIV/0!</v>
      </c>
      <c r="P85" s="180"/>
      <c r="Q85" s="186" t="e">
        <f t="shared" ref="Q85:Q86" si="67">P85/M85</f>
        <v>#DIV/0!</v>
      </c>
      <c r="R85" s="375"/>
      <c r="S85" s="186">
        <f t="shared" ref="S85:S86" si="68">(C85+M85)/($C$17+$M$17)</f>
        <v>0</v>
      </c>
      <c r="T85" s="186">
        <f t="shared" ref="T85:T86" si="69">C85/($C$17)</f>
        <v>0</v>
      </c>
      <c r="U85" s="186">
        <f t="shared" ref="U85:U86" si="70">M85/($M$17)</f>
        <v>0</v>
      </c>
      <c r="V85" s="376"/>
      <c r="W85" s="180">
        <f t="shared" ref="W85:W86" si="71">(F85*0.05)+(H85*4)+(J85*-1)+(N85*0.1)+(P85*6)</f>
        <v>0</v>
      </c>
      <c r="X85" s="377">
        <f t="shared" ref="X85:X86" si="72">((F85*0.05)+(H85*4)+(J85*-1)+(N85*0.1)+(P85*6))*0.4</f>
        <v>0</v>
      </c>
      <c r="Y85" s="375"/>
      <c r="Z85" s="375"/>
    </row>
    <row r="86" spans="1:27" x14ac:dyDescent="0.15">
      <c r="A86" s="370"/>
      <c r="B86" s="180"/>
      <c r="C86" s="180"/>
      <c r="D86" s="180"/>
      <c r="E86" s="186" t="e">
        <f>D86/C86</f>
        <v>#DIV/0!</v>
      </c>
      <c r="F86" s="180"/>
      <c r="G86" s="374" t="e">
        <f>F86/C86</f>
        <v>#DIV/0!</v>
      </c>
      <c r="H86" s="180"/>
      <c r="I86" s="186" t="e">
        <f>H86/C86</f>
        <v>#DIV/0!</v>
      </c>
      <c r="J86" s="180"/>
      <c r="K86" s="186" t="e">
        <f t="shared" si="66"/>
        <v>#DIV/0!</v>
      </c>
      <c r="M86" s="180"/>
      <c r="N86" s="180"/>
      <c r="O86" s="180" t="e">
        <f>N86/M86</f>
        <v>#DIV/0!</v>
      </c>
      <c r="P86" s="180"/>
      <c r="Q86" s="186" t="e">
        <f t="shared" si="67"/>
        <v>#DIV/0!</v>
      </c>
      <c r="R86" s="375"/>
      <c r="S86" s="186">
        <f t="shared" si="68"/>
        <v>0</v>
      </c>
      <c r="T86" s="186">
        <f t="shared" si="69"/>
        <v>0</v>
      </c>
      <c r="U86" s="186">
        <f t="shared" si="70"/>
        <v>0</v>
      </c>
      <c r="V86" s="376"/>
      <c r="W86" s="180">
        <f t="shared" si="71"/>
        <v>0</v>
      </c>
      <c r="X86" s="377">
        <f t="shared" si="72"/>
        <v>0</v>
      </c>
      <c r="Y86" s="375"/>
      <c r="Z86" s="375"/>
    </row>
    <row r="87" spans="1:27" x14ac:dyDescent="0.15">
      <c r="A87" s="373" t="s">
        <v>44</v>
      </c>
      <c r="B87" s="373"/>
      <c r="C87" s="373">
        <f>SUM(C84:C86)</f>
        <v>0</v>
      </c>
      <c r="D87" s="373">
        <f>SUM(D84:D86)</f>
        <v>0</v>
      </c>
      <c r="E87" s="373"/>
      <c r="F87" s="373">
        <f t="shared" ref="F87" si="73">SUM(F84:F86)</f>
        <v>0</v>
      </c>
      <c r="G87" s="373"/>
      <c r="H87" s="373">
        <f t="shared" ref="H87" si="74">SUM(H84:H86)</f>
        <v>0</v>
      </c>
      <c r="I87" s="373"/>
      <c r="J87" s="373">
        <f t="shared" ref="J87" si="75">SUM(J84:J86)</f>
        <v>0</v>
      </c>
      <c r="K87" s="373"/>
      <c r="L87" s="192"/>
      <c r="M87" s="373">
        <f>SUM(M84:M86)</f>
        <v>0</v>
      </c>
      <c r="N87" s="373">
        <f>SUM(N84:N86)</f>
        <v>0</v>
      </c>
      <c r="O87" s="373"/>
      <c r="P87" s="373">
        <f>SUM(P84:P86)</f>
        <v>0</v>
      </c>
      <c r="Q87" s="373"/>
      <c r="R87" s="373"/>
      <c r="S87" s="378">
        <f>S84+S85+S86</f>
        <v>0</v>
      </c>
      <c r="T87" s="379" t="e">
        <f>C87/(C87+M87)</f>
        <v>#DIV/0!</v>
      </c>
      <c r="U87" s="379" t="e">
        <f>M87/(M87+C87)</f>
        <v>#DIV/0!</v>
      </c>
      <c r="V87" s="376"/>
      <c r="W87" s="375"/>
      <c r="X87" s="375"/>
      <c r="Y87" s="375"/>
      <c r="Z87" s="375"/>
    </row>
    <row r="88" spans="1:27" x14ac:dyDescent="0.15">
      <c r="B88" s="375"/>
      <c r="C88" s="375"/>
      <c r="D88" s="380"/>
      <c r="E88" s="375"/>
      <c r="F88" s="381"/>
      <c r="G88" s="375"/>
      <c r="H88" s="382"/>
      <c r="I88" s="375"/>
      <c r="J88" s="382"/>
      <c r="K88" s="375"/>
      <c r="L88" s="375"/>
      <c r="M88" s="375"/>
      <c r="N88" s="375"/>
      <c r="O88" s="375"/>
      <c r="P88" s="375"/>
      <c r="Q88" s="375"/>
      <c r="R88" s="375"/>
    </row>
    <row r="89" spans="1:27" x14ac:dyDescent="0.15">
      <c r="B89" s="375"/>
      <c r="C89" s="375"/>
      <c r="D89" s="380"/>
      <c r="E89" s="375"/>
      <c r="F89" s="381"/>
      <c r="G89" s="375"/>
      <c r="H89" s="382"/>
      <c r="I89" s="375"/>
      <c r="J89" s="382"/>
      <c r="K89" s="375"/>
      <c r="L89" s="375"/>
      <c r="M89" s="375"/>
      <c r="N89" s="375"/>
      <c r="O89" s="375"/>
      <c r="P89" s="375"/>
      <c r="Q89" s="375"/>
      <c r="R89" s="375"/>
    </row>
    <row r="90" spans="1:27" x14ac:dyDescent="0.15">
      <c r="A90" s="531" t="s">
        <v>49</v>
      </c>
      <c r="B90" s="531"/>
      <c r="C90" s="531"/>
      <c r="D90" s="531"/>
      <c r="E90" s="531"/>
      <c r="F90" s="531"/>
      <c r="G90" s="531"/>
      <c r="H90" s="531" t="s">
        <v>52</v>
      </c>
      <c r="I90" s="537"/>
      <c r="J90" s="537"/>
      <c r="K90" s="537"/>
      <c r="L90" s="537"/>
      <c r="M90" s="537"/>
      <c r="N90" s="375"/>
      <c r="O90" s="375"/>
      <c r="R90" s="531" t="s">
        <v>50</v>
      </c>
      <c r="S90" s="531"/>
      <c r="T90" s="531"/>
      <c r="V90" s="531" t="s">
        <v>51</v>
      </c>
      <c r="W90" s="531"/>
      <c r="X90" s="371"/>
      <c r="Y90" s="371"/>
      <c r="Z90" s="371"/>
      <c r="AA90" s="371"/>
    </row>
    <row r="91" spans="1:27" x14ac:dyDescent="0.15">
      <c r="A91" s="373" t="s">
        <v>16</v>
      </c>
      <c r="B91" s="373" t="s">
        <v>66</v>
      </c>
      <c r="C91" s="373" t="s">
        <v>1</v>
      </c>
      <c r="D91" s="373" t="s">
        <v>4</v>
      </c>
      <c r="E91" s="373" t="s">
        <v>5</v>
      </c>
      <c r="F91" s="373" t="s">
        <v>6</v>
      </c>
      <c r="G91" s="373" t="s">
        <v>7</v>
      </c>
      <c r="I91" s="373" t="s">
        <v>34</v>
      </c>
      <c r="J91" s="373" t="s">
        <v>17</v>
      </c>
      <c r="K91" s="373" t="s">
        <v>18</v>
      </c>
      <c r="L91" s="373" t="s">
        <v>19</v>
      </c>
      <c r="M91" s="373" t="s">
        <v>20</v>
      </c>
      <c r="N91" s="373" t="s">
        <v>6</v>
      </c>
      <c r="O91" s="373" t="s">
        <v>53</v>
      </c>
      <c r="R91" s="373" t="s">
        <v>16</v>
      </c>
      <c r="S91" s="373" t="s">
        <v>47</v>
      </c>
      <c r="T91" s="373" t="s">
        <v>45</v>
      </c>
      <c r="U91" s="373" t="s">
        <v>46</v>
      </c>
      <c r="W91" s="373" t="s">
        <v>14</v>
      </c>
      <c r="X91" s="373" t="s">
        <v>21</v>
      </c>
      <c r="Y91" s="373"/>
      <c r="Z91" s="373"/>
      <c r="AA91" s="373"/>
    </row>
    <row r="92" spans="1:27" x14ac:dyDescent="0.15">
      <c r="A92" s="370" t="s">
        <v>801</v>
      </c>
      <c r="B92" s="383"/>
      <c r="C92" s="180"/>
      <c r="D92" s="180"/>
      <c r="E92" s="180" t="e">
        <f>D92/C92</f>
        <v>#DIV/0!</v>
      </c>
      <c r="F92" s="180"/>
      <c r="G92" s="186" t="e">
        <f>F92/C92</f>
        <v>#DIV/0!</v>
      </c>
      <c r="I92" s="186" t="e">
        <f>K92/J92</f>
        <v>#DIV/0!</v>
      </c>
      <c r="J92" s="180"/>
      <c r="K92" s="180"/>
      <c r="L92" s="180"/>
      <c r="M92" s="180" t="e">
        <f>L92/K92</f>
        <v>#DIV/0!</v>
      </c>
      <c r="N92" s="180"/>
      <c r="O92" s="186" t="e">
        <f>N92/K92</f>
        <v>#DIV/0!</v>
      </c>
      <c r="R92" s="370" t="s">
        <v>563</v>
      </c>
      <c r="S92" s="186">
        <f>(C92+J92)/($C$27+$J$27+$M$17+$D$17+$K$38+$K$47)</f>
        <v>0</v>
      </c>
      <c r="T92" s="186">
        <f>J92/($J$27+$E$38+$E$47)</f>
        <v>0</v>
      </c>
      <c r="U92" s="186">
        <f>C92/($C$27+$M$17+$K$38+$K$47)</f>
        <v>0</v>
      </c>
      <c r="W92" s="180">
        <f>(D92*0.1)+(F92*6)+(L92*0.1)+(N92*6)</f>
        <v>0</v>
      </c>
      <c r="X92" s="180">
        <f>(D92*0.1)+(F92*6)+(K92*1)+(L92*0.1)+(N92*6)</f>
        <v>0</v>
      </c>
      <c r="Y92" s="375"/>
      <c r="Z92" s="375"/>
      <c r="AA92" s="375"/>
    </row>
    <row r="93" spans="1:27" x14ac:dyDescent="0.15">
      <c r="A93" s="370" t="s">
        <v>802</v>
      </c>
      <c r="B93" s="383"/>
      <c r="C93" s="180"/>
      <c r="D93" s="180"/>
      <c r="E93" s="180" t="e">
        <f>D93/C93</f>
        <v>#DIV/0!</v>
      </c>
      <c r="F93" s="180"/>
      <c r="G93" s="186" t="e">
        <f>F93/C93</f>
        <v>#DIV/0!</v>
      </c>
      <c r="I93" s="186" t="e">
        <f t="shared" ref="I93:I96" si="76">K93/J93</f>
        <v>#DIV/0!</v>
      </c>
      <c r="J93" s="180"/>
      <c r="K93" s="180"/>
      <c r="L93" s="180"/>
      <c r="M93" s="180" t="e">
        <f>L93/K93</f>
        <v>#DIV/0!</v>
      </c>
      <c r="N93" s="180"/>
      <c r="O93" s="186" t="e">
        <f t="shared" ref="O93:O96" si="77">N93/K93</f>
        <v>#DIV/0!</v>
      </c>
      <c r="R93" s="370" t="s">
        <v>564</v>
      </c>
      <c r="S93" s="186">
        <f t="shared" ref="S93:S96" si="78">(C93+J93)/($C$27+$J$27+$M$17+$D$17+$K$38+$K$47)</f>
        <v>0</v>
      </c>
      <c r="T93" s="186">
        <f t="shared" ref="T93:T96" si="79">J93/($J$27+$E$38+$E$47)</f>
        <v>0</v>
      </c>
      <c r="U93" s="186">
        <f t="shared" ref="U93:U96" si="80">C93/($C$27+$M$17+$K$38+$K$47)</f>
        <v>0</v>
      </c>
      <c r="W93" s="180">
        <f t="shared" ref="W93:W96" si="81">(D93*0.1)+(F93*6)+(L93*0.1)+(N93*6)</f>
        <v>0</v>
      </c>
      <c r="X93" s="180">
        <f t="shared" ref="X93:X96" si="82">(D93*0.1)+(F93*6)+(K93*1)+(L93*0.1)+(N93*6)</f>
        <v>0</v>
      </c>
      <c r="Y93" s="375"/>
      <c r="Z93" s="375"/>
      <c r="AA93" s="375"/>
    </row>
    <row r="94" spans="1:27" x14ac:dyDescent="0.15">
      <c r="A94" s="370" t="s">
        <v>1043</v>
      </c>
      <c r="B94" s="383"/>
      <c r="C94" s="180"/>
      <c r="D94" s="180"/>
      <c r="E94" s="180" t="e">
        <f>D94/C94</f>
        <v>#DIV/0!</v>
      </c>
      <c r="F94" s="180"/>
      <c r="G94" s="186" t="e">
        <f>F94/C94</f>
        <v>#DIV/0!</v>
      </c>
      <c r="I94" s="186" t="e">
        <f t="shared" si="76"/>
        <v>#DIV/0!</v>
      </c>
      <c r="J94" s="180"/>
      <c r="K94" s="180"/>
      <c r="L94" s="180"/>
      <c r="M94" s="180" t="e">
        <f>L94/K94</f>
        <v>#DIV/0!</v>
      </c>
      <c r="N94" s="180"/>
      <c r="O94" s="186" t="e">
        <f t="shared" si="77"/>
        <v>#DIV/0!</v>
      </c>
      <c r="R94" s="370" t="s">
        <v>571</v>
      </c>
      <c r="S94" s="186">
        <f t="shared" si="78"/>
        <v>0</v>
      </c>
      <c r="T94" s="186">
        <f t="shared" si="79"/>
        <v>0</v>
      </c>
      <c r="U94" s="186">
        <f t="shared" si="80"/>
        <v>0</v>
      </c>
      <c r="W94" s="180">
        <f t="shared" si="81"/>
        <v>0</v>
      </c>
      <c r="X94" s="180">
        <f t="shared" si="82"/>
        <v>0</v>
      </c>
      <c r="Y94" s="375"/>
      <c r="Z94" s="375"/>
      <c r="AA94" s="375"/>
    </row>
    <row r="95" spans="1:27" x14ac:dyDescent="0.15">
      <c r="A95" s="179"/>
      <c r="B95" s="383"/>
      <c r="C95" s="180"/>
      <c r="D95" s="180"/>
      <c r="E95" s="180" t="e">
        <f>D95/C95</f>
        <v>#DIV/0!</v>
      </c>
      <c r="F95" s="180"/>
      <c r="G95" s="186" t="e">
        <f>F95/C95</f>
        <v>#DIV/0!</v>
      </c>
      <c r="I95" s="186" t="e">
        <f t="shared" si="76"/>
        <v>#DIV/0!</v>
      </c>
      <c r="J95" s="180"/>
      <c r="K95" s="180"/>
      <c r="L95" s="180"/>
      <c r="M95" s="180" t="e">
        <f>L95/K95</f>
        <v>#DIV/0!</v>
      </c>
      <c r="N95" s="180"/>
      <c r="O95" s="186" t="e">
        <f t="shared" si="77"/>
        <v>#DIV/0!</v>
      </c>
      <c r="R95" s="370"/>
      <c r="S95" s="186">
        <f t="shared" si="78"/>
        <v>0</v>
      </c>
      <c r="T95" s="186">
        <f t="shared" si="79"/>
        <v>0</v>
      </c>
      <c r="U95" s="186">
        <f t="shared" si="80"/>
        <v>0</v>
      </c>
      <c r="W95" s="180">
        <f t="shared" si="81"/>
        <v>0</v>
      </c>
      <c r="X95" s="180">
        <f t="shared" si="82"/>
        <v>0</v>
      </c>
      <c r="Y95" s="375"/>
      <c r="Z95" s="375"/>
      <c r="AA95" s="375"/>
    </row>
    <row r="96" spans="1:27" x14ac:dyDescent="0.15">
      <c r="A96" s="179"/>
      <c r="B96" s="383"/>
      <c r="C96" s="180"/>
      <c r="D96" s="180"/>
      <c r="E96" s="180" t="e">
        <f>D96/C96</f>
        <v>#DIV/0!</v>
      </c>
      <c r="F96" s="180"/>
      <c r="G96" s="186" t="e">
        <f>F96/C96</f>
        <v>#DIV/0!</v>
      </c>
      <c r="I96" s="186" t="e">
        <f t="shared" si="76"/>
        <v>#DIV/0!</v>
      </c>
      <c r="J96" s="180"/>
      <c r="K96" s="180"/>
      <c r="L96" s="180"/>
      <c r="M96" s="180" t="e">
        <f>L96/K96</f>
        <v>#DIV/0!</v>
      </c>
      <c r="N96" s="180"/>
      <c r="O96" s="186" t="e">
        <f t="shared" si="77"/>
        <v>#DIV/0!</v>
      </c>
      <c r="R96" s="370"/>
      <c r="S96" s="186">
        <f t="shared" si="78"/>
        <v>0</v>
      </c>
      <c r="T96" s="186">
        <f t="shared" si="79"/>
        <v>0</v>
      </c>
      <c r="U96" s="186">
        <f t="shared" si="80"/>
        <v>0</v>
      </c>
      <c r="W96" s="180">
        <f t="shared" si="81"/>
        <v>0</v>
      </c>
      <c r="X96" s="180">
        <f t="shared" si="82"/>
        <v>0</v>
      </c>
      <c r="Y96" s="375"/>
      <c r="Z96" s="375"/>
      <c r="AA96" s="375"/>
    </row>
    <row r="97" spans="1:26" x14ac:dyDescent="0.15">
      <c r="A97" s="373" t="s">
        <v>44</v>
      </c>
      <c r="B97" s="373"/>
      <c r="C97" s="373">
        <f>SUM(C92:C96)</f>
        <v>0</v>
      </c>
      <c r="D97" s="373">
        <f t="shared" ref="D97" si="83">SUM(D92:D96)</f>
        <v>0</v>
      </c>
      <c r="E97" s="373"/>
      <c r="F97" s="373">
        <f t="shared" ref="F97" si="84">SUM(F92:F96)</f>
        <v>0</v>
      </c>
      <c r="G97" s="373"/>
      <c r="H97" s="373"/>
      <c r="I97" s="373"/>
      <c r="J97" s="373">
        <f>SUM(J92:J96)</f>
        <v>0</v>
      </c>
      <c r="K97" s="373">
        <f t="shared" ref="K97:L97" si="85">SUM(K92:K96)</f>
        <v>0</v>
      </c>
      <c r="L97" s="373">
        <f t="shared" si="85"/>
        <v>0</v>
      </c>
      <c r="M97" s="373"/>
      <c r="N97" s="373">
        <f t="shared" ref="N97" si="86">SUM(N92:N96)</f>
        <v>0</v>
      </c>
      <c r="O97" s="373"/>
    </row>
    <row r="98" spans="1:26" x14ac:dyDescent="0.15">
      <c r="A98" s="373"/>
      <c r="B98" s="375"/>
      <c r="C98" s="375"/>
      <c r="D98" s="375"/>
      <c r="E98" s="375"/>
      <c r="F98" s="375"/>
      <c r="G98" s="375"/>
      <c r="H98" s="373"/>
      <c r="I98" s="375"/>
      <c r="J98" s="375"/>
      <c r="K98" s="375"/>
      <c r="L98" s="375"/>
      <c r="M98" s="375"/>
      <c r="N98" s="375"/>
    </row>
    <row r="99" spans="1:26" x14ac:dyDescent="0.15">
      <c r="B99" s="375"/>
      <c r="C99" s="375"/>
      <c r="D99" s="375"/>
      <c r="E99" s="375"/>
      <c r="F99" s="375"/>
      <c r="G99" s="375"/>
      <c r="H99" s="375"/>
      <c r="I99" s="375"/>
      <c r="J99" s="375"/>
      <c r="K99" s="375"/>
      <c r="L99" s="375"/>
      <c r="M99" s="375"/>
    </row>
    <row r="100" spans="1:26" x14ac:dyDescent="0.15">
      <c r="A100" s="531" t="s">
        <v>52</v>
      </c>
      <c r="B100" s="531"/>
      <c r="C100" s="531"/>
      <c r="D100" s="531"/>
      <c r="E100" s="531"/>
      <c r="F100" s="531"/>
      <c r="G100" s="531"/>
      <c r="H100" s="375"/>
      <c r="I100" s="375"/>
      <c r="J100" s="531" t="s">
        <v>49</v>
      </c>
      <c r="K100" s="531"/>
      <c r="L100" s="531"/>
      <c r="M100" s="531"/>
      <c r="N100" s="531"/>
      <c r="R100" s="531" t="s">
        <v>50</v>
      </c>
      <c r="S100" s="531"/>
      <c r="T100" s="531"/>
      <c r="V100" s="531" t="s">
        <v>51</v>
      </c>
      <c r="W100" s="533"/>
    </row>
    <row r="101" spans="1:26" x14ac:dyDescent="0.15">
      <c r="A101" s="373" t="s">
        <v>25</v>
      </c>
      <c r="B101" s="373" t="s">
        <v>66</v>
      </c>
      <c r="C101" s="373" t="s">
        <v>34</v>
      </c>
      <c r="D101" s="373" t="s">
        <v>17</v>
      </c>
      <c r="E101" s="373" t="s">
        <v>18</v>
      </c>
      <c r="F101" s="373" t="s">
        <v>19</v>
      </c>
      <c r="G101" s="373" t="s">
        <v>20</v>
      </c>
      <c r="H101" s="373" t="s">
        <v>6</v>
      </c>
      <c r="I101" s="373" t="s">
        <v>53</v>
      </c>
      <c r="K101" s="373" t="s">
        <v>10</v>
      </c>
      <c r="L101" s="373" t="s">
        <v>11</v>
      </c>
      <c r="M101" s="373" t="s">
        <v>12</v>
      </c>
      <c r="N101" s="373" t="s">
        <v>26</v>
      </c>
      <c r="O101" s="373" t="s">
        <v>7</v>
      </c>
      <c r="R101" s="373" t="s">
        <v>25</v>
      </c>
      <c r="S101" s="373" t="s">
        <v>47</v>
      </c>
      <c r="T101" s="373" t="s">
        <v>45</v>
      </c>
      <c r="U101" s="373" t="s">
        <v>46</v>
      </c>
      <c r="W101" s="373" t="s">
        <v>14</v>
      </c>
      <c r="X101" s="373" t="s">
        <v>21</v>
      </c>
      <c r="Y101" s="373"/>
      <c r="Z101" s="373"/>
    </row>
    <row r="102" spans="1:26" x14ac:dyDescent="0.15">
      <c r="A102" s="370" t="s">
        <v>803</v>
      </c>
      <c r="B102" s="180"/>
      <c r="C102" s="186" t="e">
        <f>E102/D102</f>
        <v>#DIV/0!</v>
      </c>
      <c r="D102" s="180"/>
      <c r="E102" s="180"/>
      <c r="F102" s="180"/>
      <c r="G102" s="180" t="e">
        <f t="shared" ref="G102:G107" si="87">F102/E102</f>
        <v>#DIV/0!</v>
      </c>
      <c r="H102" s="180"/>
      <c r="I102" s="186" t="e">
        <f>H102/E102</f>
        <v>#DIV/0!</v>
      </c>
      <c r="K102" s="180"/>
      <c r="L102" s="180"/>
      <c r="M102" s="384" t="e">
        <f t="shared" ref="M102:M107" si="88">L102/K102</f>
        <v>#DIV/0!</v>
      </c>
      <c r="N102" s="180"/>
      <c r="O102" s="186" t="e">
        <f>N102/K102</f>
        <v>#DIV/0!</v>
      </c>
      <c r="R102" s="370" t="s">
        <v>566</v>
      </c>
      <c r="S102" s="188">
        <f>(D102+K102)/($C$27+$K$27+$M$17+$D$47+$K$47)</f>
        <v>0</v>
      </c>
      <c r="T102" s="188">
        <f>D102/($D$17)</f>
        <v>0</v>
      </c>
      <c r="U102" s="188">
        <f>K102/($M$17+$C$27+$K$38+$K$47)</f>
        <v>0</v>
      </c>
      <c r="W102" s="180">
        <f>(F102*0.1)+(H102*6)+(L102*0.1)+(N102*6)</f>
        <v>0</v>
      </c>
      <c r="X102" s="180">
        <f>(E102*1)+(F102*0.1)+(H102*6)+(L102*0.1)+(N102*6)</f>
        <v>0</v>
      </c>
      <c r="Y102" s="375"/>
      <c r="Z102" s="375"/>
    </row>
    <row r="103" spans="1:26" x14ac:dyDescent="0.15">
      <c r="A103" s="370" t="s">
        <v>804</v>
      </c>
      <c r="B103" s="180"/>
      <c r="C103" s="186" t="e">
        <f t="shared" ref="C103:C107" si="89">E103/D103</f>
        <v>#DIV/0!</v>
      </c>
      <c r="D103" s="180"/>
      <c r="E103" s="180"/>
      <c r="F103" s="180"/>
      <c r="G103" s="180" t="e">
        <f t="shared" si="87"/>
        <v>#DIV/0!</v>
      </c>
      <c r="H103" s="180"/>
      <c r="I103" s="186" t="e">
        <f t="shared" ref="I103:I107" si="90">H103/E103</f>
        <v>#DIV/0!</v>
      </c>
      <c r="K103" s="180"/>
      <c r="L103" s="180"/>
      <c r="M103" s="384" t="e">
        <f t="shared" si="88"/>
        <v>#DIV/0!</v>
      </c>
      <c r="N103" s="180"/>
      <c r="O103" s="186" t="e">
        <f t="shared" ref="O103:O107" si="91">N103/K103</f>
        <v>#DIV/0!</v>
      </c>
      <c r="R103" s="370" t="s">
        <v>231</v>
      </c>
      <c r="S103" s="188">
        <f t="shared" ref="S103:S107" si="92">(D103+K103)/($C$27+$K$27+$M$17+$D$47+$K$47)</f>
        <v>0</v>
      </c>
      <c r="T103" s="188">
        <f t="shared" ref="T103:T107" si="93">D103/($D$17)</f>
        <v>0</v>
      </c>
      <c r="U103" s="188">
        <f t="shared" ref="U103:U107" si="94">K103/($M$17+$C$27+$K$38+$K$47)</f>
        <v>0</v>
      </c>
      <c r="W103" s="180">
        <f t="shared" ref="W103:W107" si="95">(F103*0.1)+(H103*6)+(L103*0.1)+(N103*6)</f>
        <v>0</v>
      </c>
      <c r="X103" s="180">
        <f t="shared" ref="X103:X107" si="96">(E103*1)+(F103*0.1)+(H103*6)+(L103*0.1)+(N103*6)</f>
        <v>0</v>
      </c>
      <c r="Y103" s="375"/>
      <c r="Z103" s="375"/>
    </row>
    <row r="104" spans="1:26" x14ac:dyDescent="0.15">
      <c r="A104" s="370" t="s">
        <v>1295</v>
      </c>
      <c r="B104" s="180"/>
      <c r="C104" s="186" t="e">
        <f t="shared" si="89"/>
        <v>#DIV/0!</v>
      </c>
      <c r="D104" s="180"/>
      <c r="E104" s="180"/>
      <c r="F104" s="180"/>
      <c r="G104" s="180" t="e">
        <f t="shared" si="87"/>
        <v>#DIV/0!</v>
      </c>
      <c r="H104" s="180"/>
      <c r="I104" s="186" t="e">
        <f t="shared" si="90"/>
        <v>#DIV/0!</v>
      </c>
      <c r="K104" s="180"/>
      <c r="L104" s="180"/>
      <c r="M104" s="384" t="e">
        <f t="shared" si="88"/>
        <v>#DIV/0!</v>
      </c>
      <c r="N104" s="180"/>
      <c r="O104" s="186" t="e">
        <f t="shared" si="91"/>
        <v>#DIV/0!</v>
      </c>
      <c r="R104" s="370" t="s">
        <v>1296</v>
      </c>
      <c r="S104" s="188">
        <f t="shared" si="92"/>
        <v>0</v>
      </c>
      <c r="T104" s="188">
        <f t="shared" si="93"/>
        <v>0</v>
      </c>
      <c r="U104" s="188">
        <f t="shared" si="94"/>
        <v>0</v>
      </c>
      <c r="W104" s="180">
        <f t="shared" si="95"/>
        <v>0</v>
      </c>
      <c r="X104" s="180">
        <f t="shared" si="96"/>
        <v>0</v>
      </c>
      <c r="Y104" s="375"/>
      <c r="Z104" s="375"/>
    </row>
    <row r="105" spans="1:26" x14ac:dyDescent="0.15">
      <c r="A105" s="370"/>
      <c r="B105" s="180"/>
      <c r="C105" s="186" t="e">
        <f t="shared" si="89"/>
        <v>#DIV/0!</v>
      </c>
      <c r="D105" s="180"/>
      <c r="E105" s="180"/>
      <c r="F105" s="180"/>
      <c r="G105" s="180" t="e">
        <f t="shared" si="87"/>
        <v>#DIV/0!</v>
      </c>
      <c r="H105" s="180"/>
      <c r="I105" s="186" t="e">
        <f t="shared" si="90"/>
        <v>#DIV/0!</v>
      </c>
      <c r="K105" s="180"/>
      <c r="L105" s="180"/>
      <c r="M105" s="384" t="e">
        <f t="shared" si="88"/>
        <v>#DIV/0!</v>
      </c>
      <c r="N105" s="180"/>
      <c r="O105" s="186" t="e">
        <f t="shared" si="91"/>
        <v>#DIV/0!</v>
      </c>
      <c r="R105" s="370"/>
      <c r="S105" s="188">
        <f t="shared" si="92"/>
        <v>0</v>
      </c>
      <c r="T105" s="188">
        <f t="shared" si="93"/>
        <v>0</v>
      </c>
      <c r="U105" s="188">
        <f t="shared" si="94"/>
        <v>0</v>
      </c>
      <c r="W105" s="180">
        <f t="shared" si="95"/>
        <v>0</v>
      </c>
      <c r="X105" s="180">
        <f t="shared" si="96"/>
        <v>0</v>
      </c>
      <c r="Y105" s="375"/>
      <c r="Z105" s="375"/>
    </row>
    <row r="106" spans="1:26" x14ac:dyDescent="0.15">
      <c r="A106" s="370"/>
      <c r="B106" s="180"/>
      <c r="C106" s="186" t="e">
        <f t="shared" si="89"/>
        <v>#DIV/0!</v>
      </c>
      <c r="D106" s="180"/>
      <c r="E106" s="180"/>
      <c r="F106" s="180"/>
      <c r="G106" s="180" t="e">
        <f t="shared" si="87"/>
        <v>#DIV/0!</v>
      </c>
      <c r="H106" s="180"/>
      <c r="I106" s="186" t="e">
        <f t="shared" si="90"/>
        <v>#DIV/0!</v>
      </c>
      <c r="K106" s="180"/>
      <c r="L106" s="180"/>
      <c r="M106" s="384" t="e">
        <f t="shared" si="88"/>
        <v>#DIV/0!</v>
      </c>
      <c r="N106" s="180"/>
      <c r="O106" s="186" t="e">
        <f t="shared" si="91"/>
        <v>#DIV/0!</v>
      </c>
      <c r="R106" s="370"/>
      <c r="S106" s="188">
        <f t="shared" si="92"/>
        <v>0</v>
      </c>
      <c r="T106" s="188">
        <f t="shared" si="93"/>
        <v>0</v>
      </c>
      <c r="U106" s="188">
        <f t="shared" si="94"/>
        <v>0</v>
      </c>
      <c r="W106" s="180">
        <f t="shared" si="95"/>
        <v>0</v>
      </c>
      <c r="X106" s="180">
        <f t="shared" si="96"/>
        <v>0</v>
      </c>
      <c r="Y106" s="375"/>
      <c r="Z106" s="375"/>
    </row>
    <row r="107" spans="1:26" x14ac:dyDescent="0.15">
      <c r="A107" s="179"/>
      <c r="B107" s="180"/>
      <c r="C107" s="186" t="e">
        <f t="shared" si="89"/>
        <v>#DIV/0!</v>
      </c>
      <c r="D107" s="180"/>
      <c r="E107" s="180"/>
      <c r="F107" s="180"/>
      <c r="G107" s="180" t="e">
        <f t="shared" si="87"/>
        <v>#DIV/0!</v>
      </c>
      <c r="H107" s="180"/>
      <c r="I107" s="186" t="e">
        <f t="shared" si="90"/>
        <v>#DIV/0!</v>
      </c>
      <c r="K107" s="180"/>
      <c r="L107" s="180"/>
      <c r="M107" s="384" t="e">
        <f t="shared" si="88"/>
        <v>#DIV/0!</v>
      </c>
      <c r="N107" s="180"/>
      <c r="O107" s="186" t="e">
        <f t="shared" si="91"/>
        <v>#DIV/0!</v>
      </c>
      <c r="R107" s="370"/>
      <c r="S107" s="188">
        <f t="shared" si="92"/>
        <v>0</v>
      </c>
      <c r="T107" s="188">
        <f t="shared" si="93"/>
        <v>0</v>
      </c>
      <c r="U107" s="188">
        <f t="shared" si="94"/>
        <v>0</v>
      </c>
      <c r="W107" s="180">
        <f t="shared" si="95"/>
        <v>0</v>
      </c>
      <c r="X107" s="180">
        <f t="shared" si="96"/>
        <v>0</v>
      </c>
      <c r="Y107" s="375"/>
      <c r="Z107" s="375"/>
    </row>
    <row r="108" spans="1:26" x14ac:dyDescent="0.15">
      <c r="A108" s="373" t="s">
        <v>44</v>
      </c>
      <c r="B108" s="373"/>
      <c r="C108" s="192"/>
      <c r="D108" s="373">
        <f>SUM(D102:D107)</f>
        <v>0</v>
      </c>
      <c r="E108" s="373">
        <f t="shared" ref="E108:F108" si="97">SUM(E102:E107)</f>
        <v>0</v>
      </c>
      <c r="F108" s="373">
        <f t="shared" si="97"/>
        <v>0</v>
      </c>
      <c r="G108" s="373"/>
      <c r="H108" s="373">
        <f t="shared" ref="H108" si="98">SUM(H102:H107)</f>
        <v>0</v>
      </c>
      <c r="I108" s="373"/>
      <c r="J108" s="373"/>
      <c r="K108" s="373">
        <f>SUM(K102:K107)</f>
        <v>0</v>
      </c>
      <c r="L108" s="373">
        <f t="shared" ref="L108" si="99">SUM(L102:L107)</f>
        <v>0</v>
      </c>
      <c r="M108" s="373"/>
      <c r="N108" s="373">
        <f t="shared" ref="N108" si="100">SUM(N102:N107)</f>
        <v>0</v>
      </c>
      <c r="O108" s="373"/>
    </row>
    <row r="109" spans="1:26" x14ac:dyDescent="0.15">
      <c r="A109" s="373"/>
      <c r="C109" s="375"/>
      <c r="D109" s="375"/>
      <c r="E109" s="375"/>
      <c r="F109" s="375"/>
      <c r="G109" s="375"/>
      <c r="H109" s="375"/>
      <c r="I109" s="375"/>
      <c r="J109" s="375"/>
      <c r="K109" s="375"/>
      <c r="L109" s="375"/>
    </row>
    <row r="110" spans="1:26" x14ac:dyDescent="0.15">
      <c r="A110" s="373"/>
      <c r="C110" s="375"/>
      <c r="D110" s="375"/>
      <c r="E110" s="375"/>
      <c r="F110" s="375"/>
      <c r="G110" s="375"/>
      <c r="H110" s="375"/>
      <c r="I110" s="375"/>
      <c r="J110" s="375"/>
      <c r="K110" s="375"/>
      <c r="L110" s="375"/>
    </row>
    <row r="111" spans="1:26" x14ac:dyDescent="0.15">
      <c r="A111" s="531" t="s">
        <v>52</v>
      </c>
      <c r="B111" s="531"/>
      <c r="C111" s="531"/>
      <c r="D111" s="531"/>
      <c r="E111" s="531"/>
      <c r="F111" s="531"/>
      <c r="G111" s="531"/>
      <c r="H111" s="375"/>
      <c r="I111" s="375"/>
      <c r="J111" s="531" t="s">
        <v>49</v>
      </c>
      <c r="K111" s="531"/>
      <c r="L111" s="531"/>
      <c r="M111" s="531"/>
      <c r="N111" s="531"/>
      <c r="R111" s="531" t="s">
        <v>50</v>
      </c>
      <c r="S111" s="531"/>
      <c r="T111" s="531"/>
      <c r="V111" s="531" t="s">
        <v>51</v>
      </c>
      <c r="W111" s="533"/>
    </row>
    <row r="112" spans="1:26" x14ac:dyDescent="0.15">
      <c r="A112" s="373" t="s">
        <v>31</v>
      </c>
      <c r="B112" s="373" t="s">
        <v>66</v>
      </c>
      <c r="C112" s="373" t="s">
        <v>34</v>
      </c>
      <c r="D112" s="373" t="s">
        <v>17</v>
      </c>
      <c r="E112" s="373" t="s">
        <v>18</v>
      </c>
      <c r="F112" s="373" t="s">
        <v>19</v>
      </c>
      <c r="G112" s="373" t="s">
        <v>20</v>
      </c>
      <c r="H112" s="373" t="s">
        <v>6</v>
      </c>
      <c r="I112" s="373" t="s">
        <v>53</v>
      </c>
      <c r="K112" s="373" t="s">
        <v>10</v>
      </c>
      <c r="L112" s="373" t="s">
        <v>11</v>
      </c>
      <c r="M112" s="373" t="s">
        <v>12</v>
      </c>
      <c r="N112" s="373" t="s">
        <v>54</v>
      </c>
      <c r="O112" s="373" t="s">
        <v>7</v>
      </c>
      <c r="R112" s="373" t="s">
        <v>31</v>
      </c>
      <c r="S112" s="373" t="s">
        <v>47</v>
      </c>
      <c r="T112" s="373" t="s">
        <v>45</v>
      </c>
      <c r="U112" s="373" t="s">
        <v>46</v>
      </c>
      <c r="W112" s="373" t="s">
        <v>14</v>
      </c>
      <c r="X112" s="373" t="s">
        <v>21</v>
      </c>
      <c r="Y112" s="373"/>
      <c r="Z112" s="373"/>
    </row>
    <row r="113" spans="1:26" x14ac:dyDescent="0.15">
      <c r="A113" s="370" t="s">
        <v>805</v>
      </c>
      <c r="B113" s="180"/>
      <c r="C113" s="186" t="e">
        <f>E113/D113</f>
        <v>#DIV/0!</v>
      </c>
      <c r="D113" s="180"/>
      <c r="E113" s="180"/>
      <c r="F113" s="180"/>
      <c r="G113" s="180" t="e">
        <f>F113/E113</f>
        <v>#DIV/0!</v>
      </c>
      <c r="H113" s="180"/>
      <c r="I113" s="186" t="e">
        <f>H113/E113</f>
        <v>#DIV/0!</v>
      </c>
      <c r="K113" s="180">
        <v>0</v>
      </c>
      <c r="L113" s="180">
        <v>0</v>
      </c>
      <c r="M113" s="180">
        <v>0</v>
      </c>
      <c r="N113" s="180">
        <v>0</v>
      </c>
      <c r="O113" s="186" t="e">
        <f>N113/K113</f>
        <v>#DIV/0!</v>
      </c>
      <c r="R113" s="370" t="s">
        <v>232</v>
      </c>
      <c r="S113" s="188">
        <f>(D113+K113)/($D$47+$K$47+$D$38+$K$38+$J$27+$C$27+$M$17)</f>
        <v>0</v>
      </c>
      <c r="T113" s="188">
        <f>D113/($D$47+$D$38+$J$27)</f>
        <v>0</v>
      </c>
      <c r="U113" s="188">
        <f>K113/($K$47+$K$38+$C$27+$M$17)</f>
        <v>0</v>
      </c>
      <c r="W113" s="180">
        <f>(F113*0.1)+(H113*6)+(L113*0.1)+(N113*6)</f>
        <v>0</v>
      </c>
      <c r="X113" s="180">
        <f>(E113*1)+(F113*0.1)+(H113*6)+(L113*0.1)+(N113*6)</f>
        <v>0</v>
      </c>
      <c r="Y113" s="375"/>
      <c r="Z113" s="375"/>
    </row>
    <row r="114" spans="1:26" x14ac:dyDescent="0.15">
      <c r="A114" s="370" t="s">
        <v>1081</v>
      </c>
      <c r="B114" s="180"/>
      <c r="C114" s="186" t="e">
        <f t="shared" ref="C114:C116" si="101">E114/D114</f>
        <v>#DIV/0!</v>
      </c>
      <c r="D114" s="180"/>
      <c r="E114" s="180"/>
      <c r="F114" s="180"/>
      <c r="G114" s="180" t="e">
        <f>F114/E114</f>
        <v>#DIV/0!</v>
      </c>
      <c r="H114" s="180"/>
      <c r="I114" s="186" t="e">
        <f t="shared" ref="I114:I116" si="102">H114/E114</f>
        <v>#DIV/0!</v>
      </c>
      <c r="K114" s="180">
        <v>0</v>
      </c>
      <c r="L114" s="180">
        <v>0</v>
      </c>
      <c r="M114" s="180">
        <v>0</v>
      </c>
      <c r="N114" s="180">
        <v>0</v>
      </c>
      <c r="O114" s="186" t="e">
        <f t="shared" ref="O114:O116" si="103">N114/K114</f>
        <v>#DIV/0!</v>
      </c>
      <c r="R114" s="370" t="s">
        <v>1082</v>
      </c>
      <c r="S114" s="188">
        <f t="shared" ref="S114:S116" si="104">(D114+K114)/($D$47+$K$47+$D$38+$K$38+$J$27+$C$27+$M$17)</f>
        <v>0</v>
      </c>
      <c r="T114" s="188">
        <f t="shared" ref="T114:T116" si="105">D114/($D$47+$D$38+$J$27)</f>
        <v>0</v>
      </c>
      <c r="U114" s="188">
        <f t="shared" ref="U114:U116" si="106">K114/($K$47+$K$38+$C$27+$M$17)</f>
        <v>0</v>
      </c>
      <c r="W114" s="180">
        <f t="shared" ref="W114:W116" si="107">(F114*0.1)+(H114*6)+(L114*0.1)+(N114*6)</f>
        <v>0</v>
      </c>
      <c r="X114" s="180">
        <f t="shared" ref="X114:X116" si="108">(E114*1)+(F114*0.1)+(H114*6)+(L114*0.1)+(N114*6)</f>
        <v>0</v>
      </c>
      <c r="Y114" s="375"/>
      <c r="Z114" s="375"/>
    </row>
    <row r="115" spans="1:26" x14ac:dyDescent="0.15">
      <c r="A115" s="370"/>
      <c r="B115" s="180"/>
      <c r="C115" s="186" t="e">
        <f t="shared" si="101"/>
        <v>#DIV/0!</v>
      </c>
      <c r="D115" s="180"/>
      <c r="E115" s="180"/>
      <c r="F115" s="180"/>
      <c r="G115" s="180" t="e">
        <f>F115/E115</f>
        <v>#DIV/0!</v>
      </c>
      <c r="H115" s="180"/>
      <c r="I115" s="186" t="e">
        <f t="shared" si="102"/>
        <v>#DIV/0!</v>
      </c>
      <c r="K115" s="180">
        <v>0</v>
      </c>
      <c r="L115" s="180">
        <v>0</v>
      </c>
      <c r="M115" s="180">
        <v>0</v>
      </c>
      <c r="N115" s="180">
        <v>0</v>
      </c>
      <c r="O115" s="186" t="e">
        <f t="shared" si="103"/>
        <v>#DIV/0!</v>
      </c>
      <c r="R115" s="370"/>
      <c r="S115" s="188">
        <f t="shared" si="104"/>
        <v>0</v>
      </c>
      <c r="T115" s="188">
        <f t="shared" si="105"/>
        <v>0</v>
      </c>
      <c r="U115" s="188">
        <f t="shared" si="106"/>
        <v>0</v>
      </c>
      <c r="W115" s="180">
        <f t="shared" si="107"/>
        <v>0</v>
      </c>
      <c r="X115" s="180">
        <f t="shared" si="108"/>
        <v>0</v>
      </c>
      <c r="Y115" s="375"/>
      <c r="Z115" s="375"/>
    </row>
    <row r="116" spans="1:26" x14ac:dyDescent="0.15">
      <c r="A116" s="370"/>
      <c r="B116" s="180"/>
      <c r="C116" s="186" t="e">
        <f t="shared" si="101"/>
        <v>#DIV/0!</v>
      </c>
      <c r="D116" s="180"/>
      <c r="E116" s="180"/>
      <c r="F116" s="180"/>
      <c r="G116" s="180" t="e">
        <f>F116/E116</f>
        <v>#DIV/0!</v>
      </c>
      <c r="H116" s="180"/>
      <c r="I116" s="186" t="e">
        <f t="shared" si="102"/>
        <v>#DIV/0!</v>
      </c>
      <c r="K116" s="180"/>
      <c r="L116" s="180"/>
      <c r="M116" s="180">
        <v>0</v>
      </c>
      <c r="N116" s="180">
        <v>0</v>
      </c>
      <c r="O116" s="186" t="e">
        <f t="shared" si="103"/>
        <v>#DIV/0!</v>
      </c>
      <c r="R116" s="370"/>
      <c r="S116" s="188">
        <f t="shared" si="104"/>
        <v>0</v>
      </c>
      <c r="T116" s="188">
        <f t="shared" si="105"/>
        <v>0</v>
      </c>
      <c r="U116" s="188">
        <f t="shared" si="106"/>
        <v>0</v>
      </c>
      <c r="W116" s="180">
        <f t="shared" si="107"/>
        <v>0</v>
      </c>
      <c r="X116" s="180">
        <f t="shared" si="108"/>
        <v>0</v>
      </c>
      <c r="Y116" s="375"/>
      <c r="Z116" s="375"/>
    </row>
    <row r="117" spans="1:26" x14ac:dyDescent="0.15">
      <c r="A117" s="373" t="s">
        <v>44</v>
      </c>
      <c r="B117" s="373"/>
      <c r="C117" s="192"/>
      <c r="D117" s="373">
        <f>SUM(D113:D116)</f>
        <v>0</v>
      </c>
      <c r="E117" s="373">
        <f t="shared" ref="E117:F117" si="109">SUM(E113:E116)</f>
        <v>0</v>
      </c>
      <c r="F117" s="373">
        <f t="shared" si="109"/>
        <v>0</v>
      </c>
      <c r="G117" s="373"/>
      <c r="H117" s="373">
        <f t="shared" ref="H117" si="110">SUM(H113:H116)</f>
        <v>0</v>
      </c>
      <c r="I117" s="373"/>
      <c r="J117" s="373"/>
      <c r="K117" s="373">
        <f>SUM(K113:K116)</f>
        <v>0</v>
      </c>
      <c r="L117" s="373">
        <f t="shared" ref="L117" si="111">SUM(L113:L116)</f>
        <v>0</v>
      </c>
      <c r="M117" s="373"/>
      <c r="N117" s="373">
        <f t="shared" ref="N117" si="112">SUM(N113:N116)</f>
        <v>0</v>
      </c>
      <c r="O117" s="192"/>
      <c r="Q117" s="376"/>
      <c r="S117" s="376"/>
      <c r="U117" s="375"/>
      <c r="V117" s="375"/>
    </row>
    <row r="118" spans="1:26" x14ac:dyDescent="0.15">
      <c r="H118" s="380"/>
      <c r="I118" s="375"/>
      <c r="J118" s="375"/>
      <c r="P118" s="376"/>
      <c r="Q118" s="376"/>
      <c r="R118" s="376"/>
      <c r="T118" s="375"/>
      <c r="U118" s="375"/>
    </row>
    <row r="119" spans="1:26" x14ac:dyDescent="0.15">
      <c r="H119" s="380"/>
      <c r="I119" s="375"/>
      <c r="J119" s="375"/>
      <c r="P119" s="376"/>
      <c r="Q119" s="376"/>
      <c r="R119" s="376"/>
      <c r="T119" s="375"/>
      <c r="U119" s="375"/>
    </row>
    <row r="120" spans="1:26" x14ac:dyDescent="0.15">
      <c r="A120" s="531" t="s">
        <v>57</v>
      </c>
      <c r="B120" s="531"/>
      <c r="C120" s="531"/>
      <c r="D120" s="531"/>
      <c r="E120" s="531"/>
      <c r="F120" s="531"/>
      <c r="G120" s="531"/>
      <c r="H120" s="380"/>
      <c r="I120" s="375"/>
      <c r="J120" s="531" t="s">
        <v>58</v>
      </c>
      <c r="K120" s="537"/>
      <c r="L120" s="537"/>
      <c r="M120" s="537"/>
      <c r="N120" s="537"/>
      <c r="P120" s="385"/>
      <c r="Q120" s="376"/>
      <c r="R120" s="531" t="s">
        <v>62</v>
      </c>
      <c r="S120" s="537"/>
      <c r="T120" s="537"/>
      <c r="U120" s="537"/>
      <c r="V120" s="537"/>
    </row>
    <row r="121" spans="1:26" x14ac:dyDescent="0.15">
      <c r="A121" s="192"/>
      <c r="B121" s="373" t="s">
        <v>17</v>
      </c>
      <c r="C121" s="373" t="s">
        <v>42</v>
      </c>
      <c r="D121" s="373" t="s">
        <v>19</v>
      </c>
      <c r="E121" s="373" t="s">
        <v>6</v>
      </c>
      <c r="H121" s="375"/>
      <c r="I121" s="375"/>
      <c r="J121" s="536" t="s">
        <v>59</v>
      </c>
      <c r="K121" s="533"/>
      <c r="L121" s="533"/>
      <c r="M121" s="533"/>
      <c r="N121" s="192" t="s">
        <v>60</v>
      </c>
      <c r="R121" s="536" t="s">
        <v>59</v>
      </c>
      <c r="S121" s="533"/>
      <c r="T121" s="533"/>
      <c r="U121" s="533"/>
      <c r="V121" s="192" t="s">
        <v>60</v>
      </c>
    </row>
    <row r="122" spans="1:26" x14ac:dyDescent="0.15">
      <c r="A122" s="179" t="s">
        <v>33</v>
      </c>
      <c r="B122" s="180">
        <f>SUM(J92:J96,D102:D107,D113:D116)</f>
        <v>0</v>
      </c>
      <c r="C122" s="180">
        <f>SUM(E113:E116,E102:E107,K92:K96)</f>
        <v>0</v>
      </c>
      <c r="D122" s="180">
        <f>SUM(F113:F116,F102:F107,L92:L96)</f>
        <v>0</v>
      </c>
      <c r="E122" s="180">
        <f>SUM(N92:N96,H102:H107,H113:H116)</f>
        <v>0</v>
      </c>
      <c r="H122" s="375"/>
      <c r="I122" s="375"/>
      <c r="J122" s="534" t="s">
        <v>1193</v>
      </c>
      <c r="K122" s="534"/>
      <c r="L122" s="534"/>
      <c r="M122" s="534"/>
      <c r="N122" s="370" t="s">
        <v>373</v>
      </c>
      <c r="R122" s="534" t="s">
        <v>570</v>
      </c>
      <c r="S122" s="534"/>
      <c r="T122" s="534"/>
      <c r="U122" s="534"/>
      <c r="V122" s="370" t="s">
        <v>16</v>
      </c>
    </row>
    <row r="123" spans="1:26" x14ac:dyDescent="0.15">
      <c r="A123" s="179" t="s">
        <v>43</v>
      </c>
      <c r="B123" s="180">
        <f>SUM(C87)</f>
        <v>0</v>
      </c>
      <c r="C123" s="180">
        <f>SUM(D87)</f>
        <v>0</v>
      </c>
      <c r="D123" s="180">
        <f>SUM(F87)</f>
        <v>0</v>
      </c>
      <c r="E123" s="180">
        <f>SUM(H87)</f>
        <v>0</v>
      </c>
      <c r="F123" s="373"/>
      <c r="J123" s="534" t="s">
        <v>1194</v>
      </c>
      <c r="K123" s="534"/>
      <c r="L123" s="534"/>
      <c r="M123" s="534"/>
      <c r="N123" s="370" t="s">
        <v>374</v>
      </c>
      <c r="R123" s="534" t="s">
        <v>1198</v>
      </c>
      <c r="S123" s="534"/>
      <c r="T123" s="534"/>
      <c r="U123" s="534"/>
      <c r="V123" s="370" t="s">
        <v>373</v>
      </c>
    </row>
    <row r="124" spans="1:26" x14ac:dyDescent="0.15">
      <c r="A124" s="179" t="s">
        <v>65</v>
      </c>
      <c r="B124" s="370"/>
      <c r="F124" s="373"/>
      <c r="J124" s="534" t="s">
        <v>1195</v>
      </c>
      <c r="K124" s="534"/>
      <c r="L124" s="534"/>
      <c r="M124" s="534"/>
      <c r="N124" s="370" t="s">
        <v>0</v>
      </c>
      <c r="R124" s="534"/>
      <c r="S124" s="534"/>
      <c r="T124" s="534"/>
      <c r="U124" s="534"/>
      <c r="V124" s="370"/>
    </row>
    <row r="125" spans="1:26" x14ac:dyDescent="0.15">
      <c r="J125" s="534" t="s">
        <v>1196</v>
      </c>
      <c r="K125" s="534"/>
      <c r="L125" s="534"/>
      <c r="M125" s="534"/>
      <c r="N125" s="370" t="s">
        <v>16</v>
      </c>
      <c r="R125" s="534"/>
      <c r="S125" s="534"/>
      <c r="T125" s="534"/>
      <c r="U125" s="534"/>
      <c r="V125" s="370"/>
    </row>
    <row r="126" spans="1:26" x14ac:dyDescent="0.15">
      <c r="A126" s="192"/>
      <c r="B126" s="373" t="s">
        <v>1</v>
      </c>
      <c r="C126" s="373" t="s">
        <v>4</v>
      </c>
      <c r="D126" s="373" t="s">
        <v>6</v>
      </c>
      <c r="J126" s="534" t="s">
        <v>1197</v>
      </c>
      <c r="K126" s="534"/>
      <c r="L126" s="534"/>
      <c r="M126" s="534"/>
      <c r="N126" s="370" t="s">
        <v>373</v>
      </c>
      <c r="R126" s="535"/>
      <c r="S126" s="534"/>
      <c r="T126" s="534"/>
      <c r="U126" s="534"/>
      <c r="V126" s="370"/>
    </row>
    <row r="127" spans="1:26" x14ac:dyDescent="0.15">
      <c r="A127" s="179" t="s">
        <v>56</v>
      </c>
      <c r="B127" s="180">
        <f>SUM(M84:M86,C92:C96,K102:K107,K113:K116)</f>
        <v>0</v>
      </c>
      <c r="C127" s="180">
        <f>SUM(N84:N86,D92:D96,L102:L107,L113:L116)</f>
        <v>0</v>
      </c>
      <c r="D127" s="180">
        <f>SUM(P84:P86,F92:F96,N102:N107,N113:N116)</f>
        <v>0</v>
      </c>
      <c r="J127" s="534" t="s">
        <v>1297</v>
      </c>
      <c r="K127" s="534"/>
      <c r="L127" s="534"/>
      <c r="M127" s="534"/>
      <c r="N127" s="370" t="s">
        <v>373</v>
      </c>
      <c r="R127" s="535"/>
      <c r="S127" s="534"/>
      <c r="T127" s="534"/>
      <c r="U127" s="534"/>
      <c r="V127" s="370"/>
    </row>
    <row r="128" spans="1:26" x14ac:dyDescent="0.15">
      <c r="A128" s="179" t="s">
        <v>65</v>
      </c>
      <c r="B128" s="370"/>
      <c r="J128" s="534"/>
      <c r="K128" s="534"/>
      <c r="L128" s="534"/>
      <c r="M128" s="534"/>
      <c r="N128" s="370"/>
      <c r="R128" s="535"/>
      <c r="S128" s="534"/>
      <c r="T128" s="534"/>
      <c r="U128" s="534"/>
      <c r="V128" s="370"/>
    </row>
    <row r="129" spans="1:23" x14ac:dyDescent="0.15">
      <c r="J129" s="534"/>
      <c r="K129" s="534"/>
      <c r="L129" s="534"/>
      <c r="M129" s="534"/>
      <c r="N129" s="370"/>
      <c r="R129" s="535"/>
      <c r="S129" s="534"/>
      <c r="T129" s="534"/>
      <c r="U129" s="534"/>
      <c r="V129" s="370"/>
    </row>
    <row r="130" spans="1:23" x14ac:dyDescent="0.15">
      <c r="B130" s="373" t="s">
        <v>40</v>
      </c>
      <c r="C130" s="373" t="s">
        <v>41</v>
      </c>
    </row>
    <row r="131" spans="1:23" x14ac:dyDescent="0.15">
      <c r="A131" s="179" t="s">
        <v>39</v>
      </c>
      <c r="B131" s="186" t="e">
        <f>B127/(B123+B127)</f>
        <v>#DIV/0!</v>
      </c>
      <c r="C131" s="186" t="e">
        <f>B123/(B123+B127)</f>
        <v>#DIV/0!</v>
      </c>
      <c r="J131" s="191" t="s">
        <v>61</v>
      </c>
    </row>
    <row r="132" spans="1:23" x14ac:dyDescent="0.15">
      <c r="A132" s="179" t="s">
        <v>64</v>
      </c>
      <c r="B132" s="370"/>
      <c r="C132" s="370"/>
    </row>
    <row r="141" spans="1:23" x14ac:dyDescent="0.15">
      <c r="A141" s="531" t="s">
        <v>93</v>
      </c>
      <c r="B141" s="531"/>
      <c r="C141" s="531"/>
      <c r="D141" s="531"/>
      <c r="E141" s="531"/>
      <c r="F141" s="531"/>
      <c r="G141" s="531"/>
      <c r="H141" s="531"/>
      <c r="I141" s="531"/>
      <c r="J141" s="531"/>
      <c r="K141" s="531"/>
      <c r="L141" s="531"/>
      <c r="M141" s="531"/>
      <c r="N141" s="531"/>
      <c r="O141" s="531"/>
      <c r="P141" s="531"/>
      <c r="Q141" s="531"/>
      <c r="R141" s="531"/>
      <c r="S141" s="531"/>
      <c r="T141" s="531"/>
      <c r="U141" s="531"/>
      <c r="V141" s="531"/>
      <c r="W141" s="531"/>
    </row>
    <row r="142" spans="1:23" x14ac:dyDescent="0.15">
      <c r="A142" s="371"/>
      <c r="B142" s="371"/>
      <c r="C142" s="371"/>
      <c r="D142" s="371"/>
      <c r="E142" s="371"/>
      <c r="F142" s="371"/>
      <c r="G142" s="371"/>
      <c r="H142" s="371"/>
      <c r="I142" s="371"/>
      <c r="J142" s="371"/>
      <c r="K142" s="371"/>
      <c r="L142" s="371"/>
      <c r="M142" s="371"/>
      <c r="N142" s="371"/>
      <c r="O142" s="371"/>
      <c r="P142" s="371"/>
      <c r="Q142" s="371"/>
      <c r="R142" s="371"/>
      <c r="S142" s="371"/>
      <c r="T142" s="371"/>
      <c r="U142" s="371"/>
      <c r="V142" s="371"/>
      <c r="W142" s="371"/>
    </row>
    <row r="143" spans="1:23" x14ac:dyDescent="0.15">
      <c r="H143" s="532" t="s">
        <v>36</v>
      </c>
      <c r="I143" s="533"/>
      <c r="J143" s="533"/>
      <c r="M143" s="532" t="s">
        <v>37</v>
      </c>
      <c r="N143" s="532"/>
      <c r="O143" s="532"/>
    </row>
    <row r="144" spans="1:23" x14ac:dyDescent="0.15">
      <c r="H144" s="532" t="s">
        <v>38</v>
      </c>
      <c r="I144" s="532"/>
      <c r="J144" s="532"/>
    </row>
    <row r="145" spans="1:20" x14ac:dyDescent="0.15">
      <c r="H145" s="532"/>
      <c r="I145" s="533"/>
      <c r="J145" s="533"/>
    </row>
    <row r="146" spans="1:20" x14ac:dyDescent="0.15">
      <c r="H146" s="532"/>
      <c r="I146" s="533"/>
      <c r="J146" s="533"/>
    </row>
    <row r="147" spans="1:20" x14ac:dyDescent="0.15">
      <c r="D147" s="192" t="s">
        <v>83</v>
      </c>
      <c r="P147" s="192" t="s">
        <v>84</v>
      </c>
    </row>
    <row r="148" spans="1:20" x14ac:dyDescent="0.15">
      <c r="A148" s="373" t="s">
        <v>90</v>
      </c>
      <c r="P148" s="192" t="s">
        <v>90</v>
      </c>
      <c r="S148" s="373" t="s">
        <v>92</v>
      </c>
    </row>
    <row r="149" spans="1:20" x14ac:dyDescent="0.15">
      <c r="A149" s="179" t="s">
        <v>79</v>
      </c>
      <c r="B149" s="182" t="s">
        <v>89</v>
      </c>
      <c r="C149" s="182" t="s">
        <v>2</v>
      </c>
      <c r="D149" s="182" t="s">
        <v>3</v>
      </c>
      <c r="E149" s="182" t="s">
        <v>19</v>
      </c>
      <c r="F149" s="182" t="s">
        <v>6</v>
      </c>
      <c r="G149" s="182" t="s">
        <v>76</v>
      </c>
      <c r="H149" s="182" t="s">
        <v>10</v>
      </c>
      <c r="I149" s="182" t="s">
        <v>19</v>
      </c>
      <c r="J149" s="182" t="s">
        <v>77</v>
      </c>
      <c r="K149" s="182" t="s">
        <v>6</v>
      </c>
      <c r="L149" s="182" t="s">
        <v>14</v>
      </c>
      <c r="O149" s="182" t="s">
        <v>85</v>
      </c>
      <c r="P149" s="182" t="s">
        <v>86</v>
      </c>
      <c r="Q149" s="182" t="s">
        <v>87</v>
      </c>
      <c r="S149" s="187" t="s">
        <v>40</v>
      </c>
      <c r="T149" s="187" t="s">
        <v>41</v>
      </c>
    </row>
    <row r="150" spans="1:20" x14ac:dyDescent="0.15">
      <c r="A150" s="370" t="s">
        <v>44</v>
      </c>
      <c r="B150" s="383">
        <f>AVERAGE(B160,B170)</f>
        <v>606.5</v>
      </c>
      <c r="C150" s="383">
        <f>AVERAGE(C160,C170)</f>
        <v>393.5</v>
      </c>
      <c r="D150" s="185">
        <f>C150/B150</f>
        <v>0.64880461665292666</v>
      </c>
      <c r="E150" s="383">
        <f>AVERAGE(E160,E170)</f>
        <v>4493</v>
      </c>
      <c r="F150" s="383">
        <f t="shared" ref="F150:I150" si="113">AVERAGE(F160,F170)</f>
        <v>25.5</v>
      </c>
      <c r="G150" s="383">
        <f t="shared" si="113"/>
        <v>15.5</v>
      </c>
      <c r="H150" s="383">
        <f t="shared" si="113"/>
        <v>46.5</v>
      </c>
      <c r="I150" s="383">
        <f t="shared" si="113"/>
        <v>191.5</v>
      </c>
      <c r="J150" s="386">
        <f>I150/H150</f>
        <v>4.118279569892473</v>
      </c>
      <c r="K150" s="383">
        <f>AVERAGE(K160,K170)</f>
        <v>0.5</v>
      </c>
      <c r="L150" s="180">
        <f>((E150*0.05)+(F150*4)+(G150*-1)+(I150*0.1)+(K150*6))</f>
        <v>333.29999999999995</v>
      </c>
      <c r="O150" s="185">
        <f>(B150+H150)/(B152+F152+B154+F154+B156+F156+B150+H150)</f>
        <v>0.40647370059134763</v>
      </c>
      <c r="P150" s="186">
        <f>B150/(B150+F152+F154+F156)</f>
        <v>0.51095197978096041</v>
      </c>
      <c r="Q150" s="186">
        <f>H150/(H150+B152+B154+B156)</f>
        <v>0.11084624553039332</v>
      </c>
      <c r="S150" s="186">
        <f>(H150+B152+B154+B156)/(H150+B152+B154+B156+B150)</f>
        <v>0.40886939571150099</v>
      </c>
      <c r="T150" s="186">
        <f>B150/(B150+H150+B152+B154+B156)</f>
        <v>0.59113060428849906</v>
      </c>
    </row>
    <row r="151" spans="1:20" x14ac:dyDescent="0.15">
      <c r="A151" s="179" t="s">
        <v>80</v>
      </c>
      <c r="B151" s="182" t="s">
        <v>10</v>
      </c>
      <c r="C151" s="182" t="s">
        <v>19</v>
      </c>
      <c r="D151" s="182" t="s">
        <v>77</v>
      </c>
      <c r="E151" s="182" t="s">
        <v>6</v>
      </c>
      <c r="F151" s="182" t="s">
        <v>17</v>
      </c>
      <c r="G151" s="182" t="s">
        <v>18</v>
      </c>
      <c r="H151" s="182" t="s">
        <v>19</v>
      </c>
      <c r="I151" s="182" t="s">
        <v>78</v>
      </c>
      <c r="J151" s="182" t="s">
        <v>6</v>
      </c>
      <c r="K151" s="182" t="s">
        <v>14</v>
      </c>
      <c r="L151" s="383" t="s">
        <v>91</v>
      </c>
      <c r="O151" s="187" t="s">
        <v>85</v>
      </c>
      <c r="P151" s="187" t="s">
        <v>87</v>
      </c>
      <c r="Q151" s="187" t="s">
        <v>88</v>
      </c>
    </row>
    <row r="152" spans="1:20" x14ac:dyDescent="0.15">
      <c r="A152" s="370" t="s">
        <v>44</v>
      </c>
      <c r="B152" s="383">
        <f>AVERAGE(B162,B172)</f>
        <v>362.5</v>
      </c>
      <c r="C152" s="383">
        <f>AVERAGE(C162,C172)</f>
        <v>1598.5</v>
      </c>
      <c r="D152" s="386">
        <f>C152/B152</f>
        <v>4.4096551724137933</v>
      </c>
      <c r="E152" s="383">
        <f>AVERAGE(E162,E172)</f>
        <v>12.5</v>
      </c>
      <c r="F152" s="383">
        <f t="shared" ref="F152:H152" si="114">AVERAGE(F162,F172)</f>
        <v>128</v>
      </c>
      <c r="G152" s="383">
        <f t="shared" si="114"/>
        <v>105</v>
      </c>
      <c r="H152" s="383">
        <f t="shared" si="114"/>
        <v>773.5</v>
      </c>
      <c r="I152" s="386">
        <f>H152/G152</f>
        <v>7.3666666666666663</v>
      </c>
      <c r="J152" s="383">
        <f>AVERAGE(J162,J172)</f>
        <v>2</v>
      </c>
      <c r="K152" s="180">
        <f>(C152*0.1)+(E152*6)+(H152*0.1)+(J152*6)</f>
        <v>324.20000000000005</v>
      </c>
      <c r="L152" s="180">
        <f>(C152*0.1)+(E152*6)+(G152*1)+(H152*0.1)+(J152*6)</f>
        <v>429.20000000000005</v>
      </c>
      <c r="O152" s="185">
        <f>(B152+F152)/(B152+F152+B154+F154+B156+F156+B150+H150)</f>
        <v>0.30532212885154064</v>
      </c>
      <c r="P152" s="186">
        <f>B152/(H150+B152+B154+B156)</f>
        <v>0.86412395709177592</v>
      </c>
      <c r="Q152" s="186">
        <f>F152/(F152+F154+F156)</f>
        <v>0.22049956933677864</v>
      </c>
    </row>
    <row r="153" spans="1:20" x14ac:dyDescent="0.15">
      <c r="A153" s="179" t="s">
        <v>81</v>
      </c>
      <c r="B153" s="182" t="s">
        <v>10</v>
      </c>
      <c r="C153" s="182" t="s">
        <v>19</v>
      </c>
      <c r="D153" s="182" t="s">
        <v>77</v>
      </c>
      <c r="E153" s="182" t="s">
        <v>6</v>
      </c>
      <c r="F153" s="182" t="s">
        <v>17</v>
      </c>
      <c r="G153" s="182" t="s">
        <v>18</v>
      </c>
      <c r="H153" s="182" t="s">
        <v>19</v>
      </c>
      <c r="I153" s="182" t="s">
        <v>78</v>
      </c>
      <c r="J153" s="182" t="s">
        <v>6</v>
      </c>
      <c r="K153" s="182" t="s">
        <v>14</v>
      </c>
      <c r="L153" s="383" t="s">
        <v>91</v>
      </c>
      <c r="O153" s="187" t="s">
        <v>85</v>
      </c>
      <c r="P153" s="187" t="s">
        <v>87</v>
      </c>
      <c r="Q153" s="187" t="s">
        <v>88</v>
      </c>
    </row>
    <row r="154" spans="1:20" x14ac:dyDescent="0.15">
      <c r="A154" s="370" t="s">
        <v>44</v>
      </c>
      <c r="B154" s="383">
        <f>AVERAGE(B164,B174)</f>
        <v>10.5</v>
      </c>
      <c r="C154" s="383">
        <f>AVERAGE(C164,C174)</f>
        <v>45.5</v>
      </c>
      <c r="D154" s="383">
        <f>C154/B154</f>
        <v>4.333333333333333</v>
      </c>
      <c r="E154" s="383">
        <f>AVERAGE(E164,E174)</f>
        <v>0</v>
      </c>
      <c r="F154" s="383">
        <f t="shared" ref="F154:H154" si="115">AVERAGE(F164,F174)</f>
        <v>331.5</v>
      </c>
      <c r="G154" s="383">
        <f t="shared" si="115"/>
        <v>213</v>
      </c>
      <c r="H154" s="383">
        <f t="shared" si="115"/>
        <v>2783</v>
      </c>
      <c r="I154" s="386">
        <f>H154/G154</f>
        <v>13.065727699530516</v>
      </c>
      <c r="J154" s="383">
        <f>AVERAGE(J164,J174)</f>
        <v>18.5</v>
      </c>
      <c r="K154" s="180">
        <f>(C154*0.1)+(E154*6)+(H154*0.1)+(J154*6)</f>
        <v>393.85</v>
      </c>
      <c r="L154" s="180">
        <f>(C154*0.1)+(E154*6)+(G154*1)+(H154*0.1)+(J154*6)</f>
        <v>606.85</v>
      </c>
      <c r="O154" s="185">
        <f>(B154+F154)/(B152+F152+B154+F154+B156+F156+B150+H150)</f>
        <v>0.21288515406162464</v>
      </c>
      <c r="P154" s="186">
        <f>B154/(B152+H150+B154+B156)</f>
        <v>2.5029797377830752E-2</v>
      </c>
      <c r="Q154" s="186">
        <f>F154/(F154+F152+F156)</f>
        <v>0.57105943152454786</v>
      </c>
    </row>
    <row r="155" spans="1:20" x14ac:dyDescent="0.15">
      <c r="A155" s="179" t="s">
        <v>82</v>
      </c>
      <c r="B155" s="182" t="s">
        <v>10</v>
      </c>
      <c r="C155" s="182" t="s">
        <v>19</v>
      </c>
      <c r="D155" s="182" t="s">
        <v>77</v>
      </c>
      <c r="E155" s="182" t="s">
        <v>6</v>
      </c>
      <c r="F155" s="182" t="s">
        <v>17</v>
      </c>
      <c r="G155" s="182" t="s">
        <v>18</v>
      </c>
      <c r="H155" s="182" t="s">
        <v>19</v>
      </c>
      <c r="I155" s="182" t="s">
        <v>78</v>
      </c>
      <c r="J155" s="182" t="s">
        <v>6</v>
      </c>
      <c r="K155" s="182" t="s">
        <v>14</v>
      </c>
      <c r="L155" s="383" t="s">
        <v>91</v>
      </c>
      <c r="O155" s="187" t="s">
        <v>85</v>
      </c>
      <c r="P155" s="187" t="s">
        <v>87</v>
      </c>
      <c r="Q155" s="187" t="s">
        <v>88</v>
      </c>
    </row>
    <row r="156" spans="1:20" x14ac:dyDescent="0.15">
      <c r="A156" s="370" t="s">
        <v>44</v>
      </c>
      <c r="B156" s="383">
        <f>AVERAGE(B166,B176)</f>
        <v>0</v>
      </c>
      <c r="C156" s="383">
        <f>AVERAGE(C166,C176)</f>
        <v>0</v>
      </c>
      <c r="D156" s="383" t="e">
        <f>C156/B156</f>
        <v>#DIV/0!</v>
      </c>
      <c r="E156" s="383">
        <f>AVERAGE(E166,E176)</f>
        <v>0</v>
      </c>
      <c r="F156" s="383">
        <f>AVERAGE(F166,F176)</f>
        <v>121</v>
      </c>
      <c r="G156" s="383">
        <f t="shared" ref="G156:H156" si="116">AVERAGE(G166,G176)</f>
        <v>76</v>
      </c>
      <c r="H156" s="383">
        <f t="shared" si="116"/>
        <v>938.5</v>
      </c>
      <c r="I156" s="386">
        <f>H156/G156</f>
        <v>12.348684210526315</v>
      </c>
      <c r="J156" s="383">
        <f>AVERAGE(J166,J176)</f>
        <v>5</v>
      </c>
      <c r="K156" s="180">
        <f>(C156*0.1)+(E156*6)+(H156*0.1)+(J156*6)</f>
        <v>123.85000000000001</v>
      </c>
      <c r="L156" s="180">
        <f>(C156*0.1)+(E156*6)+(G156*1)+(H156*0.1)+(J156*6)</f>
        <v>199.85000000000002</v>
      </c>
      <c r="O156" s="185">
        <f>(B156+F156)/(B152+F152+B154+F154+B156+F156+B150+H150)</f>
        <v>7.5319016495487084E-2</v>
      </c>
      <c r="P156" s="188">
        <f>B156/(B156+B154+B152+H150)</f>
        <v>0</v>
      </c>
      <c r="Q156" s="186">
        <f>F156/(F156+F154+F152)</f>
        <v>0.20844099913867356</v>
      </c>
    </row>
    <row r="157" spans="1:20" x14ac:dyDescent="0.15">
      <c r="B157" s="387"/>
      <c r="C157" s="387"/>
      <c r="D157" s="387"/>
      <c r="E157" s="387"/>
      <c r="F157" s="387"/>
      <c r="G157" s="387"/>
      <c r="H157" s="387"/>
      <c r="I157" s="387"/>
      <c r="J157" s="387"/>
      <c r="K157" s="387"/>
      <c r="L157" s="388"/>
      <c r="P157" s="192"/>
    </row>
    <row r="158" spans="1:20" x14ac:dyDescent="0.15">
      <c r="A158" s="373">
        <v>2022</v>
      </c>
      <c r="P158" s="192">
        <v>2022</v>
      </c>
      <c r="S158" s="373" t="s">
        <v>92</v>
      </c>
    </row>
    <row r="159" spans="1:20" x14ac:dyDescent="0.15">
      <c r="A159" s="179" t="s">
        <v>79</v>
      </c>
      <c r="B159" s="182" t="s">
        <v>89</v>
      </c>
      <c r="C159" s="182" t="s">
        <v>2</v>
      </c>
      <c r="D159" s="182" t="s">
        <v>3</v>
      </c>
      <c r="E159" s="182" t="s">
        <v>19</v>
      </c>
      <c r="F159" s="182" t="s">
        <v>6</v>
      </c>
      <c r="G159" s="182" t="s">
        <v>76</v>
      </c>
      <c r="H159" s="182" t="s">
        <v>10</v>
      </c>
      <c r="I159" s="182" t="s">
        <v>19</v>
      </c>
      <c r="J159" s="182" t="s">
        <v>77</v>
      </c>
      <c r="K159" s="182" t="s">
        <v>6</v>
      </c>
      <c r="L159" s="182" t="s">
        <v>14</v>
      </c>
      <c r="O159" s="182" t="s">
        <v>85</v>
      </c>
      <c r="P159" s="182" t="s">
        <v>86</v>
      </c>
      <c r="Q159" s="182" t="s">
        <v>87</v>
      </c>
      <c r="S159" s="187" t="s">
        <v>40</v>
      </c>
      <c r="T159" s="187" t="s">
        <v>41</v>
      </c>
    </row>
    <row r="160" spans="1:20" x14ac:dyDescent="0.15">
      <c r="A160" s="370" t="s">
        <v>44</v>
      </c>
      <c r="B160" s="383">
        <v>585</v>
      </c>
      <c r="C160" s="383">
        <v>358</v>
      </c>
      <c r="D160" s="185">
        <f>C160/B160</f>
        <v>0.61196581196581201</v>
      </c>
      <c r="E160" s="383">
        <v>4178</v>
      </c>
      <c r="F160" s="383">
        <v>28</v>
      </c>
      <c r="G160" s="383">
        <v>17</v>
      </c>
      <c r="H160" s="383">
        <v>38</v>
      </c>
      <c r="I160" s="383">
        <v>186</v>
      </c>
      <c r="J160" s="386">
        <f>I160/H160</f>
        <v>4.8947368421052628</v>
      </c>
      <c r="K160" s="383">
        <v>0</v>
      </c>
      <c r="L160" s="180">
        <f>((E160*0.05)+(F160*4)+(G160*-1)+(I160*0.1)+(K160*6))</f>
        <v>322.5</v>
      </c>
      <c r="O160" s="185">
        <f>(B160+H160)/(B162+F162+B164+F164+B166+F166+B160+H160)</f>
        <v>0.39681528662420384</v>
      </c>
      <c r="P160" s="186">
        <f>B160/(B160+F162+F164+F166)</f>
        <v>0.51181102362204722</v>
      </c>
      <c r="Q160" s="186">
        <f>H160/(H160+B162+B164+B166)</f>
        <v>8.899297423887588E-2</v>
      </c>
      <c r="S160" s="186">
        <f>(H160+B162+B164+B166)/(H160+B162+B164+B166+B160)</f>
        <v>0.42193675889328064</v>
      </c>
      <c r="T160" s="186">
        <f>B160/(B160+H160+B162+B164+B166)</f>
        <v>0.57806324110671936</v>
      </c>
    </row>
    <row r="161" spans="1:20" x14ac:dyDescent="0.15">
      <c r="A161" s="179" t="s">
        <v>80</v>
      </c>
      <c r="B161" s="182" t="s">
        <v>10</v>
      </c>
      <c r="C161" s="182" t="s">
        <v>19</v>
      </c>
      <c r="D161" s="182" t="s">
        <v>77</v>
      </c>
      <c r="E161" s="182" t="s">
        <v>6</v>
      </c>
      <c r="F161" s="182" t="s">
        <v>17</v>
      </c>
      <c r="G161" s="182" t="s">
        <v>18</v>
      </c>
      <c r="H161" s="182" t="s">
        <v>19</v>
      </c>
      <c r="I161" s="182" t="s">
        <v>78</v>
      </c>
      <c r="J161" s="182" t="s">
        <v>6</v>
      </c>
      <c r="K161" s="182" t="s">
        <v>14</v>
      </c>
      <c r="L161" s="182" t="s">
        <v>91</v>
      </c>
      <c r="O161" s="187" t="s">
        <v>85</v>
      </c>
      <c r="P161" s="187" t="s">
        <v>87</v>
      </c>
      <c r="Q161" s="187" t="s">
        <v>88</v>
      </c>
    </row>
    <row r="162" spans="1:20" x14ac:dyDescent="0.15">
      <c r="A162" s="370" t="s">
        <v>44</v>
      </c>
      <c r="B162" s="383">
        <v>378</v>
      </c>
      <c r="C162" s="383">
        <v>1809</v>
      </c>
      <c r="D162" s="386">
        <f>C162/B162</f>
        <v>4.7857142857142856</v>
      </c>
      <c r="E162" s="383">
        <v>12</v>
      </c>
      <c r="F162" s="383">
        <v>111</v>
      </c>
      <c r="G162" s="383">
        <v>92</v>
      </c>
      <c r="H162" s="383">
        <v>678</v>
      </c>
      <c r="I162" s="386">
        <f>H162/G162</f>
        <v>7.3695652173913047</v>
      </c>
      <c r="J162" s="383">
        <v>2</v>
      </c>
      <c r="K162" s="180">
        <f>(C162*0.1)+(E162*6)+(H162*0.1)+(J162*6)</f>
        <v>332.7</v>
      </c>
      <c r="L162" s="180">
        <f>(C162*0.1)+(E162*6)+(G162*1)+(H162*0.1)+(J162*6)</f>
        <v>424.7</v>
      </c>
      <c r="O162" s="185">
        <f>(B162+F162)/(B162+F162+B164+F164+B166+F166+B160+H160)</f>
        <v>0.31146496815286623</v>
      </c>
      <c r="P162" s="186">
        <f>B162/(H160+B162+B164+B166)</f>
        <v>0.88524590163934425</v>
      </c>
      <c r="Q162" s="186">
        <f>F162/(F162+F164+F166)</f>
        <v>0.19892473118279569</v>
      </c>
    </row>
    <row r="163" spans="1:20" x14ac:dyDescent="0.15">
      <c r="A163" s="179" t="s">
        <v>81</v>
      </c>
      <c r="B163" s="182" t="s">
        <v>10</v>
      </c>
      <c r="C163" s="182" t="s">
        <v>19</v>
      </c>
      <c r="D163" s="182" t="s">
        <v>77</v>
      </c>
      <c r="E163" s="182" t="s">
        <v>6</v>
      </c>
      <c r="F163" s="182" t="s">
        <v>17</v>
      </c>
      <c r="G163" s="182" t="s">
        <v>18</v>
      </c>
      <c r="H163" s="182" t="s">
        <v>19</v>
      </c>
      <c r="I163" s="182" t="s">
        <v>78</v>
      </c>
      <c r="J163" s="182" t="s">
        <v>6</v>
      </c>
      <c r="K163" s="182" t="s">
        <v>14</v>
      </c>
      <c r="L163" s="182" t="s">
        <v>91</v>
      </c>
      <c r="O163" s="187" t="s">
        <v>85</v>
      </c>
      <c r="P163" s="187" t="s">
        <v>87</v>
      </c>
      <c r="Q163" s="187" t="s">
        <v>88</v>
      </c>
    </row>
    <row r="164" spans="1:20" x14ac:dyDescent="0.15">
      <c r="A164" s="370" t="s">
        <v>44</v>
      </c>
      <c r="B164" s="383">
        <v>11</v>
      </c>
      <c r="C164" s="383">
        <v>65</v>
      </c>
      <c r="D164" s="383">
        <f>C164/B164</f>
        <v>5.9090909090909092</v>
      </c>
      <c r="E164" s="383">
        <v>0</v>
      </c>
      <c r="F164" s="383">
        <v>346</v>
      </c>
      <c r="G164" s="383">
        <v>203</v>
      </c>
      <c r="H164" s="383">
        <v>2677</v>
      </c>
      <c r="I164" s="386">
        <f>H164/G164</f>
        <v>13.187192118226601</v>
      </c>
      <c r="J164" s="383">
        <v>21</v>
      </c>
      <c r="K164" s="180">
        <f>(C164*0.1)+(E164*6)+(H164*0.1)+(J164*6)</f>
        <v>400.2</v>
      </c>
      <c r="L164" s="180">
        <f>(C164*0.1)+(E164*6)+(G164*1)+(H164*0.1)+(J164*6)</f>
        <v>603.20000000000005</v>
      </c>
      <c r="O164" s="185">
        <f>(B164+F164)/(B162+F162+B164+F164+B166+F166+B160+H160)</f>
        <v>0.22738853503184714</v>
      </c>
      <c r="P164" s="186">
        <f>B164/(B162+H160+B164+B166)</f>
        <v>2.576112412177986E-2</v>
      </c>
      <c r="Q164" s="186">
        <f>F164/(F164+F162+F166)</f>
        <v>0.62007168458781359</v>
      </c>
    </row>
    <row r="165" spans="1:20" x14ac:dyDescent="0.15">
      <c r="A165" s="179" t="s">
        <v>82</v>
      </c>
      <c r="B165" s="182" t="s">
        <v>10</v>
      </c>
      <c r="C165" s="182" t="s">
        <v>19</v>
      </c>
      <c r="D165" s="182" t="s">
        <v>77</v>
      </c>
      <c r="E165" s="182" t="s">
        <v>6</v>
      </c>
      <c r="F165" s="182" t="s">
        <v>17</v>
      </c>
      <c r="G165" s="182" t="s">
        <v>18</v>
      </c>
      <c r="H165" s="182" t="s">
        <v>19</v>
      </c>
      <c r="I165" s="182" t="s">
        <v>78</v>
      </c>
      <c r="J165" s="182" t="s">
        <v>6</v>
      </c>
      <c r="K165" s="182" t="s">
        <v>14</v>
      </c>
      <c r="L165" s="182" t="s">
        <v>91</v>
      </c>
      <c r="O165" s="187" t="s">
        <v>85</v>
      </c>
      <c r="P165" s="187" t="s">
        <v>87</v>
      </c>
      <c r="Q165" s="187" t="s">
        <v>88</v>
      </c>
    </row>
    <row r="166" spans="1:20" x14ac:dyDescent="0.15">
      <c r="A166" s="370" t="s">
        <v>44</v>
      </c>
      <c r="B166" s="383">
        <v>0</v>
      </c>
      <c r="C166" s="383">
        <v>0</v>
      </c>
      <c r="D166" s="383" t="e">
        <f>C166/B166</f>
        <v>#DIV/0!</v>
      </c>
      <c r="E166" s="383">
        <v>0</v>
      </c>
      <c r="F166" s="383">
        <v>101</v>
      </c>
      <c r="G166" s="383">
        <v>64</v>
      </c>
      <c r="H166" s="383">
        <v>827</v>
      </c>
      <c r="I166" s="386">
        <f>H166/G166</f>
        <v>12.921875</v>
      </c>
      <c r="J166" s="383">
        <v>5</v>
      </c>
      <c r="K166" s="180">
        <f>(C166*0.1)+(E166*6)+(H166*0.1)+(J166*6)</f>
        <v>112.7</v>
      </c>
      <c r="L166" s="180">
        <f>(C166*0.1)+(E166*6)+(G166*1)+(H166*0.1)+(J166*6)</f>
        <v>176.7</v>
      </c>
      <c r="O166" s="185">
        <f>(B166+F166)/(B162+F162+B164+F164+B166+F166+B160+H160)</f>
        <v>6.4331210191082802E-2</v>
      </c>
      <c r="P166" s="188">
        <f>B166/(B166+B164+B162+H160)</f>
        <v>0</v>
      </c>
      <c r="Q166" s="186">
        <f>F166/(F166+F164+F162)</f>
        <v>0.18100358422939067</v>
      </c>
    </row>
    <row r="168" spans="1:20" x14ac:dyDescent="0.15">
      <c r="A168" s="373">
        <v>2021</v>
      </c>
      <c r="P168" s="192">
        <v>2021</v>
      </c>
      <c r="S168" s="373" t="s">
        <v>92</v>
      </c>
    </row>
    <row r="169" spans="1:20" x14ac:dyDescent="0.15">
      <c r="A169" s="179" t="s">
        <v>79</v>
      </c>
      <c r="B169" s="182" t="s">
        <v>89</v>
      </c>
      <c r="C169" s="182" t="s">
        <v>2</v>
      </c>
      <c r="D169" s="182" t="s">
        <v>3</v>
      </c>
      <c r="E169" s="182" t="s">
        <v>19</v>
      </c>
      <c r="F169" s="182" t="s">
        <v>6</v>
      </c>
      <c r="G169" s="182" t="s">
        <v>76</v>
      </c>
      <c r="H169" s="182" t="s">
        <v>10</v>
      </c>
      <c r="I169" s="182" t="s">
        <v>19</v>
      </c>
      <c r="J169" s="182" t="s">
        <v>77</v>
      </c>
      <c r="K169" s="182" t="s">
        <v>6</v>
      </c>
      <c r="L169" s="182" t="s">
        <v>14</v>
      </c>
      <c r="O169" s="182" t="s">
        <v>85</v>
      </c>
      <c r="P169" s="182" t="s">
        <v>86</v>
      </c>
      <c r="Q169" s="182" t="s">
        <v>87</v>
      </c>
      <c r="S169" s="187" t="s">
        <v>40</v>
      </c>
      <c r="T169" s="187" t="s">
        <v>41</v>
      </c>
    </row>
    <row r="170" spans="1:20" x14ac:dyDescent="0.15">
      <c r="A170" s="370" t="s">
        <v>44</v>
      </c>
      <c r="B170" s="383">
        <v>628</v>
      </c>
      <c r="C170" s="383">
        <v>429</v>
      </c>
      <c r="D170" s="185">
        <f>C170/B170</f>
        <v>0.68312101910828027</v>
      </c>
      <c r="E170" s="383">
        <v>4808</v>
      </c>
      <c r="F170" s="383">
        <v>23</v>
      </c>
      <c r="G170" s="383">
        <v>14</v>
      </c>
      <c r="H170" s="383">
        <v>55</v>
      </c>
      <c r="I170" s="383">
        <v>197</v>
      </c>
      <c r="J170" s="383">
        <f>I170/H170</f>
        <v>3.581818181818182</v>
      </c>
      <c r="K170" s="383">
        <v>1</v>
      </c>
      <c r="L170" s="180">
        <f>((E170*0.05)+(F170*4)+(G170*-1)+(I170*0.1)+(K170*6))</f>
        <v>344.09999999999997</v>
      </c>
      <c r="O170" s="185">
        <f>(B170+H170)/(B172+F172+B174+F174+B176+F176+B170+H170)</f>
        <v>0.41570298234936093</v>
      </c>
      <c r="P170" s="186">
        <f>B170/(B170+F172+F174+F176)</f>
        <v>0.51015434606011378</v>
      </c>
      <c r="Q170" s="186">
        <f>H170/(H170+B172+B174+B176)</f>
        <v>0.13349514563106796</v>
      </c>
      <c r="S170" s="186">
        <f>(H170+B172+B174+B176)/(H170+B172+B174+B176+B170)</f>
        <v>0.39615384615384613</v>
      </c>
      <c r="T170" s="186">
        <f>B170/(B170+H170+B172+B174+B176)</f>
        <v>0.60384615384615381</v>
      </c>
    </row>
    <row r="171" spans="1:20" x14ac:dyDescent="0.15">
      <c r="A171" s="179" t="s">
        <v>80</v>
      </c>
      <c r="B171" s="182" t="s">
        <v>10</v>
      </c>
      <c r="C171" s="182" t="s">
        <v>19</v>
      </c>
      <c r="D171" s="182" t="s">
        <v>77</v>
      </c>
      <c r="E171" s="182" t="s">
        <v>6</v>
      </c>
      <c r="F171" s="182" t="s">
        <v>17</v>
      </c>
      <c r="G171" s="182" t="s">
        <v>18</v>
      </c>
      <c r="H171" s="182" t="s">
        <v>19</v>
      </c>
      <c r="I171" s="182" t="s">
        <v>78</v>
      </c>
      <c r="J171" s="182" t="s">
        <v>6</v>
      </c>
      <c r="K171" s="182" t="s">
        <v>14</v>
      </c>
      <c r="L171" s="182" t="s">
        <v>91</v>
      </c>
      <c r="O171" s="187" t="s">
        <v>85</v>
      </c>
      <c r="P171" s="187" t="s">
        <v>87</v>
      </c>
      <c r="Q171" s="187" t="s">
        <v>88</v>
      </c>
    </row>
    <row r="172" spans="1:20" x14ac:dyDescent="0.15">
      <c r="A172" s="370" t="s">
        <v>44</v>
      </c>
      <c r="B172" s="383">
        <v>347</v>
      </c>
      <c r="C172" s="383">
        <v>1388</v>
      </c>
      <c r="D172" s="386">
        <f>C172/B172</f>
        <v>4</v>
      </c>
      <c r="E172" s="383">
        <v>13</v>
      </c>
      <c r="F172" s="383">
        <v>145</v>
      </c>
      <c r="G172" s="383">
        <v>118</v>
      </c>
      <c r="H172" s="383">
        <v>869</v>
      </c>
      <c r="I172" s="386">
        <f>H172/G172</f>
        <v>7.3644067796610173</v>
      </c>
      <c r="J172" s="383">
        <v>2</v>
      </c>
      <c r="K172" s="180">
        <f>(C172*0.1)+(E172*6)+(H172*0.1)+(J172*6)</f>
        <v>315.70000000000005</v>
      </c>
      <c r="L172" s="180">
        <f>(C172*0.1)+(E172*6)+(G172*1)+(H172*0.1)+(J172*6)</f>
        <v>433.70000000000005</v>
      </c>
      <c r="O172" s="185">
        <f>(B172+F172)/(B172+F172+B174+F174+B176+F176+B170+H170)</f>
        <v>0.29945222154595252</v>
      </c>
      <c r="P172" s="186">
        <f>B172/(H170+B172+B174+B176)</f>
        <v>0.84223300970873782</v>
      </c>
      <c r="Q172" s="186">
        <f>F172/(F172+F174+F176)</f>
        <v>0.24046434494195687</v>
      </c>
    </row>
    <row r="173" spans="1:20" x14ac:dyDescent="0.15">
      <c r="A173" s="179" t="s">
        <v>81</v>
      </c>
      <c r="B173" s="182" t="s">
        <v>10</v>
      </c>
      <c r="C173" s="182" t="s">
        <v>19</v>
      </c>
      <c r="D173" s="182" t="s">
        <v>77</v>
      </c>
      <c r="E173" s="182" t="s">
        <v>6</v>
      </c>
      <c r="F173" s="182" t="s">
        <v>17</v>
      </c>
      <c r="G173" s="182" t="s">
        <v>18</v>
      </c>
      <c r="H173" s="182" t="s">
        <v>19</v>
      </c>
      <c r="I173" s="182" t="s">
        <v>78</v>
      </c>
      <c r="J173" s="182" t="s">
        <v>6</v>
      </c>
      <c r="K173" s="182" t="s">
        <v>14</v>
      </c>
      <c r="L173" s="182" t="s">
        <v>91</v>
      </c>
      <c r="O173" s="187" t="s">
        <v>85</v>
      </c>
      <c r="P173" s="187" t="s">
        <v>87</v>
      </c>
      <c r="Q173" s="187" t="s">
        <v>88</v>
      </c>
    </row>
    <row r="174" spans="1:20" x14ac:dyDescent="0.15">
      <c r="A174" s="370" t="s">
        <v>44</v>
      </c>
      <c r="B174" s="383">
        <v>10</v>
      </c>
      <c r="C174" s="383">
        <v>26</v>
      </c>
      <c r="D174" s="386">
        <f>C174/B174</f>
        <v>2.6</v>
      </c>
      <c r="E174" s="383">
        <v>0</v>
      </c>
      <c r="F174" s="383">
        <v>317</v>
      </c>
      <c r="G174" s="383">
        <v>223</v>
      </c>
      <c r="H174" s="383">
        <v>2889</v>
      </c>
      <c r="I174" s="386">
        <f>H174/G174</f>
        <v>12.955156950672645</v>
      </c>
      <c r="J174" s="383">
        <v>16</v>
      </c>
      <c r="K174" s="180">
        <f>(C174*0.1)+(E174*6)+(H174*0.1)+(J174*6)</f>
        <v>387.50000000000006</v>
      </c>
      <c r="L174" s="180">
        <f>(C174*0.1)+(E174*6)+(G174*1)+(H174*0.1)+(J174*6)</f>
        <v>610.5</v>
      </c>
      <c r="O174" s="185">
        <f>(B174+F174)/(B172+F172+B174+F174+B176+F176+B170+H170)</f>
        <v>0.19902617163724892</v>
      </c>
      <c r="P174" s="186">
        <f>B174/(B172+H170+B174+B176)</f>
        <v>2.4271844660194174E-2</v>
      </c>
      <c r="Q174" s="186">
        <f>F174/(F174+F172+F176)</f>
        <v>0.52570480928689889</v>
      </c>
    </row>
    <row r="175" spans="1:20" x14ac:dyDescent="0.15">
      <c r="A175" s="179" t="s">
        <v>82</v>
      </c>
      <c r="B175" s="182" t="s">
        <v>10</v>
      </c>
      <c r="C175" s="182" t="s">
        <v>19</v>
      </c>
      <c r="D175" s="182" t="s">
        <v>77</v>
      </c>
      <c r="E175" s="182" t="s">
        <v>6</v>
      </c>
      <c r="F175" s="182" t="s">
        <v>17</v>
      </c>
      <c r="G175" s="182" t="s">
        <v>18</v>
      </c>
      <c r="H175" s="182" t="s">
        <v>19</v>
      </c>
      <c r="I175" s="182" t="s">
        <v>78</v>
      </c>
      <c r="J175" s="182" t="s">
        <v>6</v>
      </c>
      <c r="K175" s="182" t="s">
        <v>14</v>
      </c>
      <c r="L175" s="182" t="s">
        <v>91</v>
      </c>
      <c r="O175" s="187" t="s">
        <v>85</v>
      </c>
      <c r="P175" s="187" t="s">
        <v>87</v>
      </c>
      <c r="Q175" s="187" t="s">
        <v>88</v>
      </c>
    </row>
    <row r="176" spans="1:20" x14ac:dyDescent="0.15">
      <c r="A176" s="370" t="s">
        <v>44</v>
      </c>
      <c r="B176" s="383">
        <v>0</v>
      </c>
      <c r="C176" s="383">
        <v>0</v>
      </c>
      <c r="D176" s="383" t="e">
        <f>C176/B176</f>
        <v>#DIV/0!</v>
      </c>
      <c r="E176" s="383">
        <v>0</v>
      </c>
      <c r="F176" s="383">
        <v>141</v>
      </c>
      <c r="G176" s="383">
        <v>88</v>
      </c>
      <c r="H176" s="383">
        <v>1050</v>
      </c>
      <c r="I176" s="386">
        <f>H176/G176</f>
        <v>11.931818181818182</v>
      </c>
      <c r="J176" s="383">
        <v>5</v>
      </c>
      <c r="K176" s="180">
        <f>(C176*0.1)+(E176*6)+(H176*0.1)+(J176*6)</f>
        <v>135</v>
      </c>
      <c r="L176" s="180">
        <f>(C176*0.1)+(E176*6)+(G176*1)+(H176*0.1)+(J176*6)</f>
        <v>223</v>
      </c>
      <c r="O176" s="185">
        <f>(B176+F176)/(B172+F172+B174+F174+B176+F176+B170+H170)</f>
        <v>8.5818624467437613E-2</v>
      </c>
      <c r="P176" s="188">
        <f>B176/(B176+B174+B172+H170)</f>
        <v>0</v>
      </c>
      <c r="Q176" s="186">
        <f>F176/(F176+F174+F172)</f>
        <v>0.23383084577114427</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BEE9CB56-97E3-4C45-8B8F-1577044CEDE6}"/>
    <hyperlink ref="H6:J6" location="ARI!A110" display="RSP Projections: Year 2" xr:uid="{EC6A73ED-41BE-4E3D-BE48-813D41D23662}"/>
    <hyperlink ref="M5:O5" location="ARI!AX11" display="Adjustable Projections: Year 1" xr:uid="{4CCECB2D-E405-4A8A-8461-6A7383ACAC99}"/>
    <hyperlink ref="AJ5" location="ARI!C9" display="RSP Projections: Year 1" xr:uid="{B455DDD0-5083-45DE-93CB-BF6B0697B3BD}"/>
    <hyperlink ref="AJ6" location="ARI!A90" display="RSP Projections: Year 2" xr:uid="{E33311C0-E2F6-4C5A-855F-0EF3B8905FBD}"/>
    <hyperlink ref="AJ6:AL6" location="ARI!A110" display="RSP Projections: Year 2" xr:uid="{608A17DC-0835-4388-BCCD-8676A96015D9}"/>
    <hyperlink ref="AO5:AQ5" location="ARI!AX11" display="Adjustable Projections: Year 1" xr:uid="{81966092-F485-4D44-A563-11309B5968AC}"/>
    <hyperlink ref="H5" location="ARI!C9" display="RSP Projections: Year 1" xr:uid="{102A545D-E090-42D1-B47E-2FDA4435D4FF}"/>
    <hyperlink ref="H76" location="ARI!A90" display="RSP Projections: Year 2" xr:uid="{1F6C9C6E-6A0A-4E67-B9D6-C953FB228009}"/>
    <hyperlink ref="H76:J76" location="ARI!A110" display="RSP Projections: Year 2" xr:uid="{F4CB6BDC-C29A-48C2-8AA8-BD71D14EDBA3}"/>
    <hyperlink ref="M75:O75" location="ARI!AX11" display="Adjustable Projections: Year 1" xr:uid="{28E473BD-8EC7-4D02-8D27-C2D8A9D051DD}"/>
    <hyperlink ref="H75" location="ARI!C9" display="RSP Projections: Year 1" xr:uid="{033696CD-E03B-4C75-8B8C-6D894680F59E}"/>
    <hyperlink ref="M143:O143" location="ARI!AX11" display="Adjustable Projections: Year 1" xr:uid="{2428B6C5-3695-4256-8651-3A90ABF05DEF}"/>
    <hyperlink ref="H144:J144" location="ARI!A110" display="RSP Projections: Year 2" xr:uid="{87D81AC5-03A1-42B3-9FA7-DFA57BCB9D6C}"/>
    <hyperlink ref="H144" location="ARI!A90" display="RSP Projections: Year 2" xr:uid="{65039042-3368-4532-9B67-1295511A3D60}"/>
    <hyperlink ref="H143" location="ARI!C9" display="RSP Projections: Year 1" xr:uid="{F1AFB6F8-C06E-423E-B34F-93C44753B88B}"/>
    <hyperlink ref="M6" location="ARI!A170" display="Past Run/Pass Performances" xr:uid="{75188419-5C0D-401C-A8AD-975E4910BEF7}"/>
    <hyperlink ref="M76" location="ARI!A170" display="Past Run/Pass Performances" xr:uid="{CD26508C-A396-4800-BFB5-6E79FADB2B84}"/>
  </hyperlinks>
  <pageMargins left="0" right="0" top="0" bottom="0" header="0" footer="0"/>
  <pageSetup scale="54" orientation="landscape"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71EDD-C697-4259-96FE-890E99E03FE5}">
  <dimension ref="A1:AZ176"/>
  <sheetViews>
    <sheetView zoomScale="200" zoomScaleNormal="200" workbookViewId="0">
      <selection sqref="A1:Y225"/>
    </sheetView>
  </sheetViews>
  <sheetFormatPr defaultColWidth="9.109375" defaultRowHeight="6.6" x14ac:dyDescent="0.15"/>
  <cols>
    <col min="1" max="1" width="11.88671875" style="314" customWidth="1"/>
    <col min="2" max="17" width="3.44140625" style="314" customWidth="1"/>
    <col min="18" max="18" width="12.44140625" style="314" customWidth="1"/>
    <col min="19" max="19" width="5.33203125" style="314" customWidth="1"/>
    <col min="20" max="20" width="6.44140625" style="314" customWidth="1"/>
    <col min="21" max="21" width="5.33203125" style="314" customWidth="1"/>
    <col min="22" max="23" width="4.44140625" style="314" customWidth="1"/>
    <col min="24" max="24" width="6.88671875" style="314" customWidth="1"/>
    <col min="25" max="28" width="9.109375" style="314"/>
    <col min="29" max="29" width="22" style="314" bestFit="1" customWidth="1"/>
    <col min="30" max="30" width="7.44140625" style="314" bestFit="1" customWidth="1"/>
    <col min="31" max="16384" width="9.109375" style="314"/>
  </cols>
  <sheetData>
    <row r="1" spans="1:52" x14ac:dyDescent="0.15">
      <c r="A1" s="514" t="s">
        <v>111</v>
      </c>
      <c r="B1" s="514"/>
      <c r="C1" s="514"/>
      <c r="D1" s="514"/>
      <c r="E1" s="514"/>
      <c r="F1" s="514"/>
      <c r="G1" s="514"/>
      <c r="H1" s="514"/>
      <c r="I1" s="514"/>
      <c r="J1" s="514"/>
      <c r="K1" s="514"/>
      <c r="L1" s="514"/>
      <c r="M1" s="514"/>
      <c r="N1" s="514"/>
      <c r="O1" s="514"/>
      <c r="P1" s="514"/>
      <c r="Q1" s="514"/>
      <c r="R1" s="514"/>
      <c r="S1" s="514"/>
      <c r="T1" s="514"/>
      <c r="U1" s="514"/>
      <c r="V1" s="514"/>
      <c r="W1" s="514"/>
    </row>
    <row r="2" spans="1:52" x14ac:dyDescent="0.15">
      <c r="C2" s="315"/>
      <c r="D2" s="315"/>
      <c r="E2" s="315"/>
      <c r="F2" s="315"/>
      <c r="G2" s="315"/>
      <c r="H2" s="315"/>
      <c r="I2" s="315"/>
      <c r="J2" s="315"/>
      <c r="K2" s="315"/>
      <c r="L2" s="315"/>
      <c r="M2" s="315"/>
      <c r="N2" s="315"/>
    </row>
    <row r="3" spans="1:52" x14ac:dyDescent="0.15">
      <c r="A3" s="514" t="s">
        <v>55</v>
      </c>
      <c r="B3" s="514"/>
      <c r="C3" s="514"/>
      <c r="D3" s="514"/>
      <c r="E3" s="514"/>
      <c r="F3" s="514"/>
      <c r="G3" s="514"/>
      <c r="H3" s="514"/>
      <c r="I3" s="514"/>
      <c r="J3" s="514"/>
      <c r="K3" s="514"/>
      <c r="L3" s="514"/>
      <c r="M3" s="514"/>
      <c r="N3" s="514"/>
      <c r="O3" s="514"/>
      <c r="P3" s="514"/>
      <c r="Q3" s="514"/>
      <c r="R3" s="514"/>
      <c r="S3" s="514"/>
      <c r="T3" s="514"/>
      <c r="U3" s="514"/>
      <c r="V3" s="514"/>
      <c r="W3" s="514"/>
      <c r="AC3" s="514" t="s">
        <v>55</v>
      </c>
      <c r="AD3" s="514"/>
      <c r="AE3" s="514"/>
      <c r="AF3" s="514"/>
      <c r="AG3" s="514"/>
      <c r="AH3" s="514"/>
      <c r="AI3" s="514"/>
      <c r="AJ3" s="514"/>
      <c r="AK3" s="514"/>
      <c r="AL3" s="514"/>
      <c r="AM3" s="514"/>
      <c r="AN3" s="514"/>
      <c r="AO3" s="514"/>
      <c r="AP3" s="514"/>
      <c r="AQ3" s="514"/>
      <c r="AR3" s="514"/>
      <c r="AS3" s="514"/>
      <c r="AT3" s="514"/>
      <c r="AU3" s="514"/>
      <c r="AV3" s="514"/>
      <c r="AW3" s="514"/>
      <c r="AX3" s="514"/>
      <c r="AY3" s="514"/>
    </row>
    <row r="4" spans="1:52" x14ac:dyDescent="0.15">
      <c r="A4" s="315"/>
      <c r="B4" s="315"/>
      <c r="C4" s="315"/>
      <c r="D4" s="315"/>
      <c r="E4" s="315"/>
      <c r="F4" s="315"/>
      <c r="G4" s="315"/>
      <c r="H4" s="315"/>
      <c r="I4" s="315"/>
      <c r="J4" s="315"/>
      <c r="K4" s="315"/>
      <c r="L4" s="315"/>
      <c r="M4" s="315"/>
      <c r="N4" s="315"/>
      <c r="O4" s="315"/>
      <c r="P4" s="315"/>
      <c r="Q4" s="315"/>
      <c r="R4" s="315"/>
      <c r="S4" s="315"/>
      <c r="T4" s="315"/>
      <c r="U4" s="315"/>
      <c r="V4" s="315"/>
      <c r="W4" s="315"/>
      <c r="X4" s="315"/>
      <c r="Y4" s="315"/>
      <c r="Z4" s="315"/>
      <c r="AA4" s="315"/>
      <c r="AC4" s="315"/>
      <c r="AD4" s="315"/>
      <c r="AE4" s="315"/>
      <c r="AF4" s="315"/>
      <c r="AG4" s="315"/>
      <c r="AH4" s="315"/>
      <c r="AI4" s="315"/>
      <c r="AJ4" s="315"/>
      <c r="AK4" s="315"/>
      <c r="AL4" s="315"/>
      <c r="AM4" s="315"/>
      <c r="AN4" s="315"/>
      <c r="AO4" s="315"/>
      <c r="AP4" s="315"/>
      <c r="AQ4" s="315"/>
      <c r="AR4" s="315"/>
      <c r="AS4" s="315"/>
      <c r="AT4" s="315"/>
      <c r="AU4" s="315"/>
      <c r="AV4" s="315"/>
      <c r="AW4" s="315"/>
      <c r="AX4" s="315"/>
      <c r="AY4" s="315"/>
    </row>
    <row r="5" spans="1:52" x14ac:dyDescent="0.15">
      <c r="H5" s="515" t="s">
        <v>36</v>
      </c>
      <c r="I5" s="513"/>
      <c r="J5" s="513"/>
      <c r="M5" s="515" t="s">
        <v>37</v>
      </c>
      <c r="N5" s="515"/>
      <c r="O5" s="515"/>
      <c r="S5" s="316" t="s">
        <v>94</v>
      </c>
      <c r="AJ5" s="515" t="s">
        <v>36</v>
      </c>
      <c r="AK5" s="513"/>
      <c r="AL5" s="513"/>
      <c r="AO5" s="515" t="s">
        <v>37</v>
      </c>
      <c r="AP5" s="515"/>
      <c r="AQ5" s="515"/>
    </row>
    <row r="6" spans="1:52" x14ac:dyDescent="0.15">
      <c r="H6" s="515" t="s">
        <v>38</v>
      </c>
      <c r="I6" s="515"/>
      <c r="J6" s="515"/>
      <c r="M6" s="317" t="s">
        <v>75</v>
      </c>
      <c r="S6" s="318" t="s">
        <v>40</v>
      </c>
      <c r="T6" s="318" t="s">
        <v>41</v>
      </c>
      <c r="AJ6" s="515" t="s">
        <v>38</v>
      </c>
      <c r="AK6" s="515"/>
      <c r="AL6" s="515"/>
    </row>
    <row r="7" spans="1:52" x14ac:dyDescent="0.15">
      <c r="H7" s="515"/>
      <c r="I7" s="513"/>
      <c r="J7" s="513"/>
      <c r="S7" s="319">
        <f>(M17+C27+K38+K47)/(M17+C27+K38+C17)</f>
        <v>0.38235294117647056</v>
      </c>
      <c r="T7" s="319">
        <f>C17/(C17+M17+C27+K38+K47)</f>
        <v>0.61764705882352944</v>
      </c>
      <c r="AJ7" s="515"/>
      <c r="AK7" s="513"/>
      <c r="AL7" s="513"/>
    </row>
    <row r="8" spans="1:52" x14ac:dyDescent="0.15">
      <c r="S8" s="314" t="s">
        <v>652</v>
      </c>
    </row>
    <row r="10" spans="1:52" x14ac:dyDescent="0.15">
      <c r="A10" s="514" t="s">
        <v>36</v>
      </c>
      <c r="B10" s="514"/>
      <c r="C10" s="514"/>
      <c r="D10" s="514"/>
      <c r="E10" s="514"/>
      <c r="F10" s="514"/>
      <c r="G10" s="514"/>
      <c r="H10" s="514"/>
      <c r="I10" s="514"/>
      <c r="J10" s="514"/>
      <c r="K10" s="514"/>
      <c r="L10" s="514"/>
      <c r="M10" s="514"/>
      <c r="N10" s="514"/>
      <c r="O10" s="514"/>
      <c r="P10" s="514"/>
      <c r="Q10" s="514"/>
      <c r="R10" s="514"/>
      <c r="S10" s="514"/>
      <c r="T10" s="514"/>
      <c r="U10" s="514"/>
      <c r="V10" s="514"/>
      <c r="W10" s="514"/>
      <c r="AC10" s="514" t="s">
        <v>37</v>
      </c>
      <c r="AD10" s="514"/>
      <c r="AE10" s="514"/>
      <c r="AF10" s="514"/>
      <c r="AG10" s="514"/>
      <c r="AH10" s="514"/>
      <c r="AI10" s="514"/>
      <c r="AJ10" s="514"/>
      <c r="AK10" s="514"/>
      <c r="AL10" s="514"/>
      <c r="AM10" s="514"/>
      <c r="AN10" s="514"/>
      <c r="AO10" s="514"/>
      <c r="AP10" s="514"/>
      <c r="AQ10" s="514"/>
      <c r="AR10" s="514"/>
      <c r="AS10" s="514"/>
      <c r="AT10" s="514"/>
      <c r="AU10" s="514"/>
      <c r="AV10" s="514"/>
      <c r="AW10" s="514"/>
      <c r="AX10" s="514"/>
      <c r="AY10" s="514"/>
    </row>
    <row r="12" spans="1:52" x14ac:dyDescent="0.15">
      <c r="C12" s="514" t="s">
        <v>48</v>
      </c>
      <c r="D12" s="514"/>
      <c r="E12" s="514"/>
      <c r="F12" s="514"/>
      <c r="G12" s="514"/>
      <c r="H12" s="514"/>
      <c r="I12" s="514"/>
      <c r="L12" s="514" t="s">
        <v>49</v>
      </c>
      <c r="M12" s="516"/>
      <c r="N12" s="516"/>
      <c r="O12" s="516"/>
      <c r="P12" s="516"/>
      <c r="R12" s="514" t="s">
        <v>50</v>
      </c>
      <c r="S12" s="514"/>
      <c r="T12" s="514"/>
      <c r="V12" s="514" t="s">
        <v>51</v>
      </c>
      <c r="W12" s="514"/>
      <c r="AE12" s="514" t="s">
        <v>48</v>
      </c>
      <c r="AF12" s="514"/>
      <c r="AG12" s="514"/>
      <c r="AH12" s="514"/>
      <c r="AI12" s="514"/>
      <c r="AJ12" s="514"/>
      <c r="AK12" s="514"/>
      <c r="AN12" s="514" t="s">
        <v>49</v>
      </c>
      <c r="AO12" s="516"/>
      <c r="AP12" s="516"/>
      <c r="AQ12" s="516"/>
      <c r="AR12" s="516"/>
      <c r="AT12" s="514" t="s">
        <v>50</v>
      </c>
      <c r="AU12" s="514"/>
      <c r="AV12" s="514"/>
      <c r="AX12" s="514" t="s">
        <v>51</v>
      </c>
      <c r="AY12" s="514"/>
    </row>
    <row r="13" spans="1:52" x14ac:dyDescent="0.15">
      <c r="A13" s="320" t="s">
        <v>0</v>
      </c>
      <c r="B13" s="320" t="s">
        <v>66</v>
      </c>
      <c r="C13" s="320" t="s">
        <v>1</v>
      </c>
      <c r="D13" s="320" t="s">
        <v>2</v>
      </c>
      <c r="E13" s="320" t="s">
        <v>3</v>
      </c>
      <c r="F13" s="320" t="s">
        <v>4</v>
      </c>
      <c r="G13" s="320" t="s">
        <v>5</v>
      </c>
      <c r="H13" s="320" t="s">
        <v>6</v>
      </c>
      <c r="I13" s="320" t="s">
        <v>7</v>
      </c>
      <c r="J13" s="320" t="s">
        <v>8</v>
      </c>
      <c r="K13" s="320" t="s">
        <v>9</v>
      </c>
      <c r="M13" s="320" t="s">
        <v>10</v>
      </c>
      <c r="N13" s="320" t="s">
        <v>11</v>
      </c>
      <c r="O13" s="320" t="s">
        <v>12</v>
      </c>
      <c r="P13" s="320" t="s">
        <v>6</v>
      </c>
      <c r="Q13" s="320" t="s">
        <v>13</v>
      </c>
      <c r="R13" s="320"/>
      <c r="S13" s="320" t="s">
        <v>47</v>
      </c>
      <c r="T13" s="320" t="s">
        <v>45</v>
      </c>
      <c r="U13" s="320" t="s">
        <v>46</v>
      </c>
      <c r="V13" s="320"/>
      <c r="W13" s="320" t="s">
        <v>14</v>
      </c>
      <c r="X13" s="320" t="s">
        <v>63</v>
      </c>
      <c r="Y13" s="320"/>
      <c r="Z13" s="320"/>
      <c r="AC13" s="320" t="s">
        <v>0</v>
      </c>
      <c r="AD13" s="320" t="s">
        <v>66</v>
      </c>
      <c r="AE13" s="320" t="s">
        <v>1</v>
      </c>
      <c r="AF13" s="320" t="s">
        <v>2</v>
      </c>
      <c r="AG13" s="320" t="s">
        <v>3</v>
      </c>
      <c r="AH13" s="320" t="s">
        <v>4</v>
      </c>
      <c r="AI13" s="320" t="s">
        <v>5</v>
      </c>
      <c r="AJ13" s="320" t="s">
        <v>6</v>
      </c>
      <c r="AK13" s="320" t="s">
        <v>7</v>
      </c>
      <c r="AL13" s="320" t="s">
        <v>8</v>
      </c>
      <c r="AM13" s="320" t="s">
        <v>9</v>
      </c>
      <c r="AO13" s="320" t="s">
        <v>10</v>
      </c>
      <c r="AP13" s="320" t="s">
        <v>11</v>
      </c>
      <c r="AQ13" s="320" t="s">
        <v>12</v>
      </c>
      <c r="AR13" s="320" t="s">
        <v>6</v>
      </c>
      <c r="AS13" s="320" t="s">
        <v>13</v>
      </c>
      <c r="AT13" s="320"/>
      <c r="AU13" s="320" t="s">
        <v>47</v>
      </c>
      <c r="AV13" s="320" t="s">
        <v>45</v>
      </c>
      <c r="AW13" s="320" t="s">
        <v>46</v>
      </c>
      <c r="AX13" s="320"/>
      <c r="AY13" s="320" t="s">
        <v>14</v>
      </c>
      <c r="AZ13" s="320" t="s">
        <v>63</v>
      </c>
    </row>
    <row r="14" spans="1:52" x14ac:dyDescent="0.15">
      <c r="A14" s="321" t="s">
        <v>789</v>
      </c>
      <c r="B14" s="322">
        <v>17</v>
      </c>
      <c r="C14" s="322">
        <v>672</v>
      </c>
      <c r="D14" s="322">
        <v>464</v>
      </c>
      <c r="E14" s="319">
        <f>D14/C14</f>
        <v>0.69047619047619047</v>
      </c>
      <c r="F14" s="322">
        <v>4903</v>
      </c>
      <c r="G14" s="323">
        <f>F14/C14</f>
        <v>7.2961309523809526</v>
      </c>
      <c r="H14" s="322">
        <v>32</v>
      </c>
      <c r="I14" s="319">
        <f>H14/C14</f>
        <v>4.7619047619047616E-2</v>
      </c>
      <c r="J14" s="322">
        <v>13</v>
      </c>
      <c r="K14" s="319">
        <f>J14/C14</f>
        <v>1.9345238095238096E-2</v>
      </c>
      <c r="M14" s="322">
        <v>60</v>
      </c>
      <c r="N14" s="322">
        <v>226</v>
      </c>
      <c r="O14" s="322">
        <f>N14/M14</f>
        <v>3.7666666666666666</v>
      </c>
      <c r="P14" s="322">
        <v>2</v>
      </c>
      <c r="Q14" s="319">
        <f>P14/M14</f>
        <v>3.3333333333333333E-2</v>
      </c>
      <c r="R14" s="324"/>
      <c r="S14" s="319">
        <f>(C14+M14)/($C$17+$M$17)</f>
        <v>1</v>
      </c>
      <c r="T14" s="319">
        <f>C14/($C$17)</f>
        <v>1</v>
      </c>
      <c r="U14" s="319">
        <f>M14/($M$17)</f>
        <v>1</v>
      </c>
      <c r="V14" s="325"/>
      <c r="W14" s="322">
        <f>(F14*0.05)+(H14*4)+(J14*-1)+(N14*0.1)+(P14*6)</f>
        <v>394.75</v>
      </c>
      <c r="X14" s="326">
        <f>((F14*0.05)+(H14*4)+(J14*-1)+(N14*0.1)+(P14*6))*0.4</f>
        <v>157.9</v>
      </c>
      <c r="Y14" s="324"/>
      <c r="Z14" s="324"/>
      <c r="AC14" s="321" t="s">
        <v>15</v>
      </c>
      <c r="AD14" s="321"/>
      <c r="AE14" s="322">
        <v>583</v>
      </c>
      <c r="AF14" s="322">
        <v>378</v>
      </c>
      <c r="AG14" s="319">
        <f>AF14/AE14</f>
        <v>0.64837049742710118</v>
      </c>
      <c r="AH14" s="322">
        <v>4072</v>
      </c>
      <c r="AI14" s="323">
        <f>AH14/AE14</f>
        <v>6.9845626072041167</v>
      </c>
      <c r="AJ14" s="322">
        <v>27</v>
      </c>
      <c r="AK14" s="319">
        <f>AJ14/AE14</f>
        <v>4.6312178387650088E-2</v>
      </c>
      <c r="AL14" s="322">
        <v>11</v>
      </c>
      <c r="AM14" s="319">
        <f>AL14/AE14</f>
        <v>1.8867924528301886E-2</v>
      </c>
      <c r="AO14" s="322">
        <v>100</v>
      </c>
      <c r="AP14" s="322">
        <v>590</v>
      </c>
      <c r="AQ14" s="322">
        <f>AP14/AO14</f>
        <v>5.9</v>
      </c>
      <c r="AR14" s="322">
        <v>5</v>
      </c>
      <c r="AS14" s="319">
        <f>AR14/AO14</f>
        <v>0.05</v>
      </c>
      <c r="AT14" s="324"/>
      <c r="AU14" s="319">
        <f>(AE14+AO14)/(AE17+AO17)</f>
        <v>1</v>
      </c>
      <c r="AV14" s="319">
        <f>AE14/(AO14+AE14)</f>
        <v>0.85358711566617862</v>
      </c>
      <c r="AW14" s="319">
        <f>AO14/(AE14+AO14)</f>
        <v>0.14641288433382138</v>
      </c>
      <c r="AX14" s="325"/>
      <c r="AY14" s="322">
        <f>((AH14*0.05)+(AJ14*4)+(AL14*-1)+(AP14*0.1)+(AR14*6))*0.55</f>
        <v>214.28000000000003</v>
      </c>
      <c r="AZ14" s="326">
        <f>((AH14*0.05)+(AJ14*4)+(AL14*-1)+(AP14*0.1)+(AR14*6))*0.4</f>
        <v>155.84000000000003</v>
      </c>
    </row>
    <row r="15" spans="1:52" x14ac:dyDescent="0.15">
      <c r="A15" s="321" t="s">
        <v>2248</v>
      </c>
      <c r="B15" s="322"/>
      <c r="C15" s="322"/>
      <c r="D15" s="322"/>
      <c r="E15" s="319" t="e">
        <f>D15/C15</f>
        <v>#DIV/0!</v>
      </c>
      <c r="F15" s="322"/>
      <c r="G15" s="323" t="e">
        <f>F15/C15</f>
        <v>#DIV/0!</v>
      </c>
      <c r="H15" s="322"/>
      <c r="I15" s="319" t="e">
        <f>H15/C15</f>
        <v>#DIV/0!</v>
      </c>
      <c r="J15" s="322"/>
      <c r="K15" s="319" t="e">
        <f t="shared" ref="K15:K16" si="0">J15/C15</f>
        <v>#DIV/0!</v>
      </c>
      <c r="M15" s="322"/>
      <c r="N15" s="322"/>
      <c r="O15" s="322" t="e">
        <f>N15/M15</f>
        <v>#DIV/0!</v>
      </c>
      <c r="P15" s="322"/>
      <c r="Q15" s="319" t="e">
        <f t="shared" ref="Q15:Q16" si="1">P15/M15</f>
        <v>#DIV/0!</v>
      </c>
      <c r="R15" s="324"/>
      <c r="S15" s="319">
        <f t="shared" ref="S15:S16" si="2">(C15+M15)/($C$17+$M$17)</f>
        <v>0</v>
      </c>
      <c r="T15" s="319">
        <f t="shared" ref="T15:T16" si="3">C15/($C$17)</f>
        <v>0</v>
      </c>
      <c r="U15" s="319">
        <f t="shared" ref="U15:U16" si="4">M15/($M$17)</f>
        <v>0</v>
      </c>
      <c r="V15" s="325"/>
      <c r="W15" s="322">
        <f t="shared" ref="W15:W16" si="5">(F15*0.05)+(H15*4)+(J15*-1)+(N15*0.1)+(P15*6)</f>
        <v>0</v>
      </c>
      <c r="X15" s="326">
        <f t="shared" ref="X15:X16" si="6">((F15*0.05)+(H15*4)+(J15*-1)+(N15*0.1)+(P15*6))*0.4</f>
        <v>0</v>
      </c>
      <c r="Y15" s="324"/>
      <c r="Z15" s="324"/>
      <c r="AC15" s="321" t="s">
        <v>67</v>
      </c>
      <c r="AD15" s="321"/>
      <c r="AE15" s="322">
        <v>0</v>
      </c>
      <c r="AF15" s="322">
        <v>0</v>
      </c>
      <c r="AG15" s="319">
        <v>0</v>
      </c>
      <c r="AH15" s="322">
        <v>0</v>
      </c>
      <c r="AI15" s="323"/>
      <c r="AJ15" s="322">
        <v>0</v>
      </c>
      <c r="AK15" s="319" t="e">
        <f>AJ15/AE15</f>
        <v>#DIV/0!</v>
      </c>
      <c r="AL15" s="322">
        <v>0</v>
      </c>
      <c r="AM15" s="319" t="e">
        <f t="shared" ref="AM15:AM16" si="7">AL15/AE15</f>
        <v>#DIV/0!</v>
      </c>
      <c r="AO15" s="322">
        <v>0</v>
      </c>
      <c r="AP15" s="322">
        <v>0</v>
      </c>
      <c r="AQ15" s="322"/>
      <c r="AR15" s="322">
        <v>0</v>
      </c>
      <c r="AS15" s="319" t="e">
        <f t="shared" ref="AS15:AS16" si="8">AR15/AO15</f>
        <v>#DIV/0!</v>
      </c>
      <c r="AT15" s="324"/>
      <c r="AU15" s="319" t="e">
        <f>(AE15+AO15)/(AD18+AN18)</f>
        <v>#DIV/0!</v>
      </c>
      <c r="AV15" s="319" t="e">
        <f>AE15/(AO15+AE15)</f>
        <v>#DIV/0!</v>
      </c>
      <c r="AW15" s="319" t="e">
        <f>AO15/(AE15+AO15)</f>
        <v>#DIV/0!</v>
      </c>
      <c r="AX15" s="325"/>
      <c r="AY15" s="322"/>
      <c r="AZ15" s="326"/>
    </row>
    <row r="16" spans="1:52" x14ac:dyDescent="0.15">
      <c r="A16" s="321" t="s">
        <v>2681</v>
      </c>
      <c r="B16" s="322"/>
      <c r="C16" s="322"/>
      <c r="D16" s="322"/>
      <c r="E16" s="319" t="e">
        <f>D16/C16</f>
        <v>#DIV/0!</v>
      </c>
      <c r="F16" s="322"/>
      <c r="G16" s="323" t="e">
        <f>F16/C16</f>
        <v>#DIV/0!</v>
      </c>
      <c r="H16" s="322"/>
      <c r="I16" s="319" t="e">
        <f>H16/C16</f>
        <v>#DIV/0!</v>
      </c>
      <c r="J16" s="322"/>
      <c r="K16" s="319" t="e">
        <f t="shared" si="0"/>
        <v>#DIV/0!</v>
      </c>
      <c r="M16" s="322"/>
      <c r="N16" s="322"/>
      <c r="O16" s="322" t="e">
        <f>N16/M16</f>
        <v>#DIV/0!</v>
      </c>
      <c r="P16" s="322"/>
      <c r="Q16" s="319" t="e">
        <f t="shared" si="1"/>
        <v>#DIV/0!</v>
      </c>
      <c r="R16" s="324"/>
      <c r="S16" s="319">
        <f t="shared" si="2"/>
        <v>0</v>
      </c>
      <c r="T16" s="319">
        <f t="shared" si="3"/>
        <v>0</v>
      </c>
      <c r="U16" s="319">
        <f t="shared" si="4"/>
        <v>0</v>
      </c>
      <c r="V16" s="325"/>
      <c r="W16" s="322">
        <f t="shared" si="5"/>
        <v>0</v>
      </c>
      <c r="X16" s="326">
        <f t="shared" si="6"/>
        <v>0</v>
      </c>
      <c r="Y16" s="324"/>
      <c r="Z16" s="324"/>
      <c r="AC16" s="321" t="s">
        <v>68</v>
      </c>
      <c r="AD16" s="321"/>
      <c r="AE16" s="322"/>
      <c r="AF16" s="322"/>
      <c r="AG16" s="319" t="e">
        <f>AF16/AE16</f>
        <v>#DIV/0!</v>
      </c>
      <c r="AH16" s="322"/>
      <c r="AI16" s="323" t="e">
        <f>AH16/AE16</f>
        <v>#DIV/0!</v>
      </c>
      <c r="AJ16" s="322"/>
      <c r="AK16" s="319" t="e">
        <f>AJ16/AE16</f>
        <v>#DIV/0!</v>
      </c>
      <c r="AL16" s="322"/>
      <c r="AM16" s="319" t="e">
        <f t="shared" si="7"/>
        <v>#DIV/0!</v>
      </c>
      <c r="AO16" s="322"/>
      <c r="AP16" s="322"/>
      <c r="AQ16" s="322" t="e">
        <f>AP16/AO16</f>
        <v>#DIV/0!</v>
      </c>
      <c r="AR16" s="322"/>
      <c r="AS16" s="319" t="e">
        <f t="shared" si="8"/>
        <v>#DIV/0!</v>
      </c>
      <c r="AT16" s="324"/>
      <c r="AU16" s="319" t="e">
        <f>(AE16+AO16)/(AD20+AN20)</f>
        <v>#DIV/0!</v>
      </c>
      <c r="AV16" s="319" t="e">
        <f>AE16/(AO16+AE16)</f>
        <v>#DIV/0!</v>
      </c>
      <c r="AW16" s="319" t="e">
        <f>AO16/(AE16+AO16)</f>
        <v>#DIV/0!</v>
      </c>
      <c r="AX16" s="325"/>
      <c r="AY16" s="322">
        <f>((AH16*0.05)+(AJ16*4)+(AL16*-1)+(AP16*0.1)+(AR16*6))*0.55</f>
        <v>0</v>
      </c>
      <c r="AZ16" s="326">
        <f>((AH16*0.05)+(AJ16*4)+(AL16*-1)+(AP16*0.1)+(AR16*6))*0.4</f>
        <v>0</v>
      </c>
    </row>
    <row r="17" spans="1:52" x14ac:dyDescent="0.15">
      <c r="A17" s="320" t="s">
        <v>44</v>
      </c>
      <c r="B17" s="320"/>
      <c r="C17" s="320">
        <f>SUM(C14:C16)</f>
        <v>672</v>
      </c>
      <c r="D17" s="320">
        <f>SUM(D14:D16)</f>
        <v>464</v>
      </c>
      <c r="E17" s="320"/>
      <c r="F17" s="320">
        <f t="shared" ref="F17:J17" si="9">SUM(F14:F16)</f>
        <v>4903</v>
      </c>
      <c r="G17" s="320"/>
      <c r="H17" s="320">
        <f t="shared" si="9"/>
        <v>32</v>
      </c>
      <c r="I17" s="320"/>
      <c r="J17" s="320">
        <f t="shared" si="9"/>
        <v>13</v>
      </c>
      <c r="K17" s="320"/>
      <c r="L17" s="316"/>
      <c r="M17" s="320">
        <f>SUM(M14:M16)</f>
        <v>60</v>
      </c>
      <c r="N17" s="320">
        <f>SUM(N14:N16)</f>
        <v>226</v>
      </c>
      <c r="O17" s="320"/>
      <c r="P17" s="320">
        <f>SUM(P14:P16)</f>
        <v>2</v>
      </c>
      <c r="Q17" s="320"/>
      <c r="R17" s="320"/>
      <c r="S17" s="327">
        <f>S14+S15+S16</f>
        <v>1</v>
      </c>
      <c r="T17" s="328">
        <f>C17/(C17+M17)</f>
        <v>0.91803278688524592</v>
      </c>
      <c r="U17" s="328">
        <f>M17/(M17+C17)</f>
        <v>8.1967213114754092E-2</v>
      </c>
      <c r="V17" s="325"/>
      <c r="W17" s="324"/>
      <c r="X17" s="324"/>
      <c r="Y17" s="324"/>
      <c r="Z17" s="324"/>
      <c r="AC17" s="320" t="s">
        <v>44</v>
      </c>
      <c r="AD17" s="320"/>
      <c r="AE17" s="320">
        <f>SUM(AE14:AE16)</f>
        <v>583</v>
      </c>
      <c r="AF17" s="320">
        <f>SUM(AF14:AF16)</f>
        <v>378</v>
      </c>
      <c r="AG17" s="320"/>
      <c r="AH17" s="320">
        <f t="shared" ref="AH17" si="10">SUM(AH14:AH16)</f>
        <v>4072</v>
      </c>
      <c r="AI17" s="320"/>
      <c r="AJ17" s="320">
        <f t="shared" ref="AJ17" si="11">SUM(AJ14:AJ16)</f>
        <v>27</v>
      </c>
      <c r="AK17" s="320"/>
      <c r="AL17" s="320">
        <f t="shared" ref="AL17" si="12">SUM(AL14:AL16)</f>
        <v>11</v>
      </c>
      <c r="AM17" s="320"/>
      <c r="AN17" s="316"/>
      <c r="AO17" s="320">
        <f>SUM(AO14:AO16)</f>
        <v>100</v>
      </c>
      <c r="AP17" s="320">
        <f>SUM(AP14:AP16)</f>
        <v>590</v>
      </c>
      <c r="AQ17" s="320"/>
      <c r="AR17" s="320">
        <f>SUM(AR14:AR16)</f>
        <v>5</v>
      </c>
      <c r="AS17" s="320"/>
      <c r="AT17" s="320"/>
      <c r="AU17" s="327" t="e">
        <f>AU14+AU15+AU16</f>
        <v>#DIV/0!</v>
      </c>
      <c r="AV17" s="328">
        <f>AE17/(AE17+AO17)</f>
        <v>0.85358711566617862</v>
      </c>
      <c r="AW17" s="328">
        <f>AO17/(AO17+AE17)</f>
        <v>0.14641288433382138</v>
      </c>
      <c r="AX17" s="325"/>
      <c r="AY17" s="324"/>
      <c r="AZ17" s="324"/>
    </row>
    <row r="18" spans="1:52" x14ac:dyDescent="0.15">
      <c r="B18" s="324"/>
      <c r="C18" s="324"/>
      <c r="D18" s="329"/>
      <c r="E18" s="324"/>
      <c r="F18" s="330"/>
      <c r="G18" s="324"/>
      <c r="H18" s="331"/>
      <c r="I18" s="324"/>
      <c r="J18" s="331"/>
      <c r="K18" s="324"/>
      <c r="L18" s="324"/>
      <c r="M18" s="324"/>
      <c r="N18" s="324"/>
      <c r="O18" s="324"/>
      <c r="P18" s="324"/>
      <c r="Q18" s="324"/>
      <c r="R18" s="324"/>
      <c r="AD18" s="324"/>
      <c r="AE18" s="324"/>
      <c r="AF18" s="329"/>
      <c r="AG18" s="324"/>
      <c r="AH18" s="330"/>
      <c r="AI18" s="324"/>
      <c r="AJ18" s="331"/>
      <c r="AK18" s="324"/>
      <c r="AL18" s="331"/>
      <c r="AM18" s="324"/>
      <c r="AN18" s="324"/>
      <c r="AO18" s="324"/>
      <c r="AP18" s="324"/>
      <c r="AQ18" s="324"/>
      <c r="AR18" s="324"/>
      <c r="AS18" s="324"/>
      <c r="AT18" s="324"/>
    </row>
    <row r="19" spans="1:52" x14ac:dyDescent="0.15">
      <c r="B19" s="324"/>
      <c r="C19" s="324"/>
      <c r="D19" s="329"/>
      <c r="E19" s="324"/>
      <c r="F19" s="330"/>
      <c r="G19" s="324"/>
      <c r="H19" s="331"/>
      <c r="I19" s="324"/>
      <c r="J19" s="331"/>
      <c r="K19" s="324"/>
      <c r="L19" s="324"/>
      <c r="M19" s="324"/>
      <c r="N19" s="324"/>
      <c r="O19" s="324"/>
      <c r="P19" s="324"/>
      <c r="Q19" s="324"/>
      <c r="R19" s="324"/>
      <c r="AD19" s="324"/>
      <c r="AE19" s="324"/>
      <c r="AF19" s="329"/>
      <c r="AG19" s="324"/>
      <c r="AH19" s="330"/>
      <c r="AI19" s="324"/>
      <c r="AJ19" s="331"/>
      <c r="AK19" s="324"/>
      <c r="AL19" s="331"/>
      <c r="AM19" s="324"/>
      <c r="AN19" s="324"/>
      <c r="AO19" s="324"/>
      <c r="AP19" s="324"/>
      <c r="AQ19" s="324"/>
      <c r="AR19" s="324"/>
      <c r="AS19" s="324"/>
      <c r="AT19" s="324"/>
    </row>
    <row r="20" spans="1:52" x14ac:dyDescent="0.15">
      <c r="A20" s="514" t="s">
        <v>49</v>
      </c>
      <c r="B20" s="514"/>
      <c r="C20" s="514"/>
      <c r="D20" s="514"/>
      <c r="E20" s="514"/>
      <c r="F20" s="514"/>
      <c r="G20" s="514"/>
      <c r="H20" s="514" t="s">
        <v>52</v>
      </c>
      <c r="I20" s="516"/>
      <c r="J20" s="516"/>
      <c r="K20" s="516"/>
      <c r="L20" s="516"/>
      <c r="M20" s="516"/>
      <c r="N20" s="324"/>
      <c r="O20" s="324"/>
      <c r="R20" s="514" t="s">
        <v>50</v>
      </c>
      <c r="S20" s="514"/>
      <c r="T20" s="514"/>
      <c r="V20" s="514" t="s">
        <v>51</v>
      </c>
      <c r="W20" s="514"/>
      <c r="X20" s="315"/>
      <c r="Y20" s="315"/>
      <c r="Z20" s="315"/>
      <c r="AA20" s="315"/>
      <c r="AC20" s="514" t="s">
        <v>49</v>
      </c>
      <c r="AD20" s="514"/>
      <c r="AE20" s="514"/>
      <c r="AF20" s="514"/>
      <c r="AG20" s="514"/>
      <c r="AH20" s="514"/>
      <c r="AI20" s="514"/>
      <c r="AJ20" s="514" t="s">
        <v>52</v>
      </c>
      <c r="AK20" s="516"/>
      <c r="AL20" s="516"/>
      <c r="AM20" s="516"/>
      <c r="AN20" s="516"/>
      <c r="AO20" s="516"/>
      <c r="AP20" s="324"/>
      <c r="AQ20" s="324"/>
      <c r="AT20" s="514" t="s">
        <v>50</v>
      </c>
      <c r="AU20" s="514"/>
      <c r="AV20" s="514"/>
      <c r="AX20" s="514" t="s">
        <v>51</v>
      </c>
      <c r="AY20" s="514"/>
      <c r="AZ20" s="315"/>
    </row>
    <row r="21" spans="1:52" x14ac:dyDescent="0.15">
      <c r="A21" s="320" t="s">
        <v>16</v>
      </c>
      <c r="B21" s="320" t="s">
        <v>66</v>
      </c>
      <c r="C21" s="320" t="s">
        <v>1</v>
      </c>
      <c r="D21" s="320" t="s">
        <v>4</v>
      </c>
      <c r="E21" s="320" t="s">
        <v>5</v>
      </c>
      <c r="F21" s="320" t="s">
        <v>6</v>
      </c>
      <c r="G21" s="320" t="s">
        <v>7</v>
      </c>
      <c r="I21" s="320" t="s">
        <v>34</v>
      </c>
      <c r="J21" s="320" t="s">
        <v>17</v>
      </c>
      <c r="K21" s="320" t="s">
        <v>18</v>
      </c>
      <c r="L21" s="320" t="s">
        <v>19</v>
      </c>
      <c r="M21" s="320" t="s">
        <v>20</v>
      </c>
      <c r="N21" s="320" t="s">
        <v>6</v>
      </c>
      <c r="O21" s="320" t="s">
        <v>53</v>
      </c>
      <c r="R21" s="320" t="s">
        <v>16</v>
      </c>
      <c r="S21" s="320" t="s">
        <v>47</v>
      </c>
      <c r="T21" s="320" t="s">
        <v>45</v>
      </c>
      <c r="U21" s="320" t="s">
        <v>46</v>
      </c>
      <c r="W21" s="320" t="s">
        <v>14</v>
      </c>
      <c r="X21" s="320" t="s">
        <v>21</v>
      </c>
      <c r="Y21" s="320"/>
      <c r="Z21" s="320"/>
      <c r="AA21" s="320"/>
      <c r="AB21" s="320"/>
      <c r="AC21" s="320" t="s">
        <v>16</v>
      </c>
      <c r="AD21" s="320" t="s">
        <v>66</v>
      </c>
      <c r="AE21" s="320" t="s">
        <v>1</v>
      </c>
      <c r="AF21" s="320" t="s">
        <v>4</v>
      </c>
      <c r="AG21" s="320" t="s">
        <v>5</v>
      </c>
      <c r="AH21" s="320" t="s">
        <v>6</v>
      </c>
      <c r="AI21" s="320" t="s">
        <v>7</v>
      </c>
      <c r="AK21" s="320" t="s">
        <v>34</v>
      </c>
      <c r="AL21" s="320" t="s">
        <v>17</v>
      </c>
      <c r="AM21" s="320" t="s">
        <v>18</v>
      </c>
      <c r="AN21" s="320" t="s">
        <v>19</v>
      </c>
      <c r="AO21" s="320" t="s">
        <v>20</v>
      </c>
      <c r="AP21" s="320" t="s">
        <v>6</v>
      </c>
      <c r="AQ21" s="320" t="s">
        <v>53</v>
      </c>
      <c r="AU21" s="320" t="s">
        <v>47</v>
      </c>
      <c r="AV21" s="320" t="s">
        <v>45</v>
      </c>
      <c r="AW21" s="320" t="s">
        <v>46</v>
      </c>
      <c r="AY21" s="320" t="s">
        <v>14</v>
      </c>
      <c r="AZ21" s="320" t="s">
        <v>21</v>
      </c>
    </row>
    <row r="22" spans="1:52" x14ac:dyDescent="0.15">
      <c r="A22" s="321" t="s">
        <v>790</v>
      </c>
      <c r="B22" s="332">
        <v>17</v>
      </c>
      <c r="C22" s="322">
        <v>205</v>
      </c>
      <c r="D22" s="322">
        <v>913</v>
      </c>
      <c r="E22" s="322">
        <f>D22/C22</f>
        <v>4.4536585365853663</v>
      </c>
      <c r="F22" s="322">
        <v>12</v>
      </c>
      <c r="G22" s="319">
        <f>F22/C22</f>
        <v>5.8536585365853662E-2</v>
      </c>
      <c r="I22" s="319">
        <f>K22/J22</f>
        <v>0.80180180180180183</v>
      </c>
      <c r="J22" s="322">
        <v>111</v>
      </c>
      <c r="K22" s="322">
        <v>89</v>
      </c>
      <c r="L22" s="322">
        <v>685</v>
      </c>
      <c r="M22" s="322">
        <f>L22/K22</f>
        <v>7.6966292134831464</v>
      </c>
      <c r="N22" s="322">
        <v>7</v>
      </c>
      <c r="O22" s="319">
        <f>N22/K22</f>
        <v>7.8651685393258425E-2</v>
      </c>
      <c r="R22" s="321" t="s">
        <v>211</v>
      </c>
      <c r="S22" s="319">
        <f>(C22+J22)/($C$27+$J$27+$M$17+$D$17+$K$38+$K$47)</f>
        <v>0.30531400966183575</v>
      </c>
      <c r="T22" s="319">
        <f>J22/($J$27+$E$38+$E$47)</f>
        <v>0.22469635627530365</v>
      </c>
      <c r="U22" s="319">
        <f>C22/($C$27+$M$17+$K$38+$K$47)</f>
        <v>0.49278846153846156</v>
      </c>
      <c r="W22" s="322">
        <f>(D22*0.1)+(F22*6)+(L22*0.1)+(N22*6)</f>
        <v>273.8</v>
      </c>
      <c r="X22" s="322">
        <f>(D22*0.1)+(F22*6)+(K22*1)+(L22*0.1)+(N22*6)</f>
        <v>362.8</v>
      </c>
      <c r="Y22" s="324"/>
      <c r="Z22" s="324"/>
      <c r="AA22" s="324"/>
      <c r="AB22" s="324"/>
      <c r="AC22" s="321" t="s">
        <v>69</v>
      </c>
      <c r="AD22" s="321"/>
      <c r="AE22" s="322">
        <v>200</v>
      </c>
      <c r="AF22" s="322">
        <v>1040</v>
      </c>
      <c r="AG22" s="322">
        <f>AF22/AE22</f>
        <v>5.2</v>
      </c>
      <c r="AH22" s="322">
        <v>7</v>
      </c>
      <c r="AI22" s="319">
        <f>AH22/AE22</f>
        <v>3.5000000000000003E-2</v>
      </c>
      <c r="AK22" s="319">
        <f>AM22/AL22</f>
        <v>0.8</v>
      </c>
      <c r="AL22" s="322">
        <v>70</v>
      </c>
      <c r="AM22" s="322">
        <v>56</v>
      </c>
      <c r="AN22" s="322">
        <v>364</v>
      </c>
      <c r="AO22" s="322">
        <f>AN22/AM22</f>
        <v>6.5</v>
      </c>
      <c r="AP22" s="322">
        <v>2</v>
      </c>
      <c r="AQ22" s="319">
        <f>AP22/AM22</f>
        <v>3.5714285714285712E-2</v>
      </c>
      <c r="AU22" s="319" t="e">
        <f>(#REF!+AL22)/(#REF!+AL25)</f>
        <v>#REF!</v>
      </c>
      <c r="AV22" s="319" t="e">
        <f>#REF!/(AL22+#REF!)</f>
        <v>#REF!</v>
      </c>
      <c r="AW22" s="319" t="e">
        <f>AL22/(#REF!+AL22)</f>
        <v>#REF!</v>
      </c>
      <c r="AY22" s="322" t="e">
        <f>(#REF!*0.1)+(AE22*6)+(AK22*0.1)+(AM22*6)</f>
        <v>#REF!</v>
      </c>
      <c r="AZ22" s="322" t="e">
        <f>(#REF!*0.1)+(AE22*6)+(AJ22*1)+(AK22*0.1)+(AM22*6)</f>
        <v>#REF!</v>
      </c>
    </row>
    <row r="23" spans="1:52" x14ac:dyDescent="0.15">
      <c r="A23" s="321" t="s">
        <v>791</v>
      </c>
      <c r="B23" s="332">
        <v>8</v>
      </c>
      <c r="C23" s="322">
        <v>31</v>
      </c>
      <c r="D23" s="322">
        <v>120</v>
      </c>
      <c r="E23" s="322">
        <f>D23/C23</f>
        <v>3.870967741935484</v>
      </c>
      <c r="F23" s="322">
        <v>0</v>
      </c>
      <c r="G23" s="319">
        <f>F23/C23</f>
        <v>0</v>
      </c>
      <c r="I23" s="319">
        <f t="shared" ref="I23:I26" si="13">K23/J23</f>
        <v>1</v>
      </c>
      <c r="J23" s="322">
        <v>5</v>
      </c>
      <c r="K23" s="322">
        <v>5</v>
      </c>
      <c r="L23" s="322">
        <v>27</v>
      </c>
      <c r="M23" s="322">
        <f>L23/K23</f>
        <v>5.4</v>
      </c>
      <c r="N23" s="322">
        <v>0</v>
      </c>
      <c r="O23" s="319">
        <f t="shared" ref="O23:O26" si="14">N23/K23</f>
        <v>0</v>
      </c>
      <c r="R23" s="321" t="s">
        <v>573</v>
      </c>
      <c r="S23" s="319">
        <f t="shared" ref="S23:S26" si="15">(C23+J23)/($C$27+$J$27+$M$17+$D$17+$K$38+$K$47)</f>
        <v>3.4782608695652174E-2</v>
      </c>
      <c r="T23" s="319">
        <f t="shared" ref="T23:T26" si="16">J23/($J$27+$E$38+$E$47)</f>
        <v>1.0121457489878543E-2</v>
      </c>
      <c r="U23" s="319">
        <f t="shared" ref="U23:U26" si="17">C23/($C$27+$M$17+$K$38+$K$47)</f>
        <v>7.4519230769230768E-2</v>
      </c>
      <c r="W23" s="322">
        <f t="shared" ref="W23:W26" si="18">(D23*0.1)+(F23*6)+(L23*0.1)+(N23*6)</f>
        <v>14.7</v>
      </c>
      <c r="X23" s="322">
        <f t="shared" ref="X23:X26" si="19">(D23*0.1)+(F23*6)+(K23*1)+(L23*0.1)+(N23*6)</f>
        <v>19.7</v>
      </c>
      <c r="Y23" s="324"/>
      <c r="Z23" s="324"/>
      <c r="AA23" s="324"/>
      <c r="AB23" s="324"/>
      <c r="AC23" s="321" t="s">
        <v>22</v>
      </c>
      <c r="AD23" s="321"/>
      <c r="AE23" s="322">
        <v>96</v>
      </c>
      <c r="AF23" s="322">
        <v>445</v>
      </c>
      <c r="AG23" s="322">
        <f>AF23/AE23</f>
        <v>4.635416666666667</v>
      </c>
      <c r="AH23" s="322">
        <v>6</v>
      </c>
      <c r="AI23" s="319">
        <f>AH23/AE23</f>
        <v>6.25E-2</v>
      </c>
      <c r="AK23" s="319">
        <f t="shared" ref="AK23:AK26" si="20">AM23/AL23</f>
        <v>0.58333333333333337</v>
      </c>
      <c r="AL23" s="322">
        <v>24</v>
      </c>
      <c r="AM23" s="322">
        <v>14</v>
      </c>
      <c r="AN23" s="322">
        <v>110</v>
      </c>
      <c r="AO23" s="322">
        <f>AN23/AM23</f>
        <v>7.8571428571428568</v>
      </c>
      <c r="AP23" s="322">
        <v>2</v>
      </c>
      <c r="AQ23" s="319">
        <f t="shared" ref="AQ23:AQ26" si="21">AP23/AM23</f>
        <v>0.14285714285714285</v>
      </c>
      <c r="AU23" s="319" t="e">
        <f>(#REF!+AL23)/(#REF!+AL26)</f>
        <v>#REF!</v>
      </c>
      <c r="AV23" s="319" t="e">
        <f>#REF!/(AL23+#REF!)</f>
        <v>#REF!</v>
      </c>
      <c r="AW23" s="319" t="e">
        <f>AL23/(#REF!+AL23)</f>
        <v>#REF!</v>
      </c>
      <c r="AY23" s="322" t="e">
        <f>(#REF!*0.1)+(AE23*6)+(AK23*0.1)+(AM23*6)</f>
        <v>#REF!</v>
      </c>
      <c r="AZ23" s="322" t="e">
        <f>(#REF!*0.1)+(AE23*6)+(AJ23*1)+(AK23*0.1)+(AM23*6)</f>
        <v>#REF!</v>
      </c>
    </row>
    <row r="24" spans="1:52" x14ac:dyDescent="0.15">
      <c r="A24" s="321" t="s">
        <v>792</v>
      </c>
      <c r="B24" s="332">
        <v>15</v>
      </c>
      <c r="C24" s="322">
        <v>105</v>
      </c>
      <c r="D24" s="322">
        <v>443</v>
      </c>
      <c r="E24" s="322">
        <f>D24/C24</f>
        <v>4.2190476190476192</v>
      </c>
      <c r="F24" s="322">
        <v>2</v>
      </c>
      <c r="G24" s="319">
        <f>F24/C24</f>
        <v>1.9047619047619049E-2</v>
      </c>
      <c r="I24" s="319">
        <f t="shared" si="13"/>
        <v>0.8214285714285714</v>
      </c>
      <c r="J24" s="322">
        <v>28</v>
      </c>
      <c r="K24" s="322">
        <v>23</v>
      </c>
      <c r="L24" s="322">
        <v>154</v>
      </c>
      <c r="M24" s="322">
        <f>L24/K24</f>
        <v>6.6956521739130439</v>
      </c>
      <c r="N24" s="322">
        <v>0</v>
      </c>
      <c r="O24" s="319">
        <f t="shared" si="14"/>
        <v>0</v>
      </c>
      <c r="R24" s="321" t="s">
        <v>212</v>
      </c>
      <c r="S24" s="319">
        <f t="shared" si="15"/>
        <v>0.1285024154589372</v>
      </c>
      <c r="T24" s="319">
        <f t="shared" si="16"/>
        <v>5.6680161943319839E-2</v>
      </c>
      <c r="U24" s="319">
        <f t="shared" si="17"/>
        <v>0.25240384615384615</v>
      </c>
      <c r="W24" s="322">
        <f t="shared" si="18"/>
        <v>71.7</v>
      </c>
      <c r="X24" s="322">
        <f t="shared" si="19"/>
        <v>94.700000000000017</v>
      </c>
      <c r="Y24" s="324"/>
      <c r="Z24" s="324"/>
      <c r="AA24" s="324"/>
      <c r="AB24" s="324"/>
      <c r="AC24" s="321" t="s">
        <v>23</v>
      </c>
      <c r="AD24" s="321"/>
      <c r="AE24" s="322">
        <v>8</v>
      </c>
      <c r="AF24" s="322">
        <v>28</v>
      </c>
      <c r="AG24" s="322">
        <f>AF24/AE24</f>
        <v>3.5</v>
      </c>
      <c r="AH24" s="322">
        <v>0</v>
      </c>
      <c r="AI24" s="319">
        <f>AH24/AE24</f>
        <v>0</v>
      </c>
      <c r="AK24" s="319">
        <f t="shared" si="20"/>
        <v>0.5</v>
      </c>
      <c r="AL24" s="322">
        <v>4</v>
      </c>
      <c r="AM24" s="322">
        <v>2</v>
      </c>
      <c r="AN24" s="322">
        <v>17</v>
      </c>
      <c r="AO24" s="322">
        <f>AN24/AM24</f>
        <v>8.5</v>
      </c>
      <c r="AP24" s="322">
        <v>0</v>
      </c>
      <c r="AQ24" s="319">
        <f t="shared" si="21"/>
        <v>0</v>
      </c>
      <c r="AU24" s="319" t="e">
        <f>(#REF!+AL24)/(#REF!+AK30)</f>
        <v>#REF!</v>
      </c>
      <c r="AV24" s="319" t="e">
        <f>#REF!/(AL24+#REF!)</f>
        <v>#REF!</v>
      </c>
      <c r="AW24" s="319" t="e">
        <f>AL24/(#REF!+AL24)</f>
        <v>#REF!</v>
      </c>
      <c r="AY24" s="322" t="e">
        <f>(#REF!*0.1)+(AE24*6)+(AK24*0.1)+(AM24*6)</f>
        <v>#REF!</v>
      </c>
      <c r="AZ24" s="322" t="e">
        <f>(#REF!*0.1)+(AE24*6)+(AJ24*1)+(AK24*0.1)+(AM24*6)</f>
        <v>#REF!</v>
      </c>
    </row>
    <row r="25" spans="1:52" x14ac:dyDescent="0.15">
      <c r="A25" s="321" t="s">
        <v>2249</v>
      </c>
      <c r="B25" s="332">
        <v>4</v>
      </c>
      <c r="C25" s="322">
        <v>4</v>
      </c>
      <c r="D25" s="322">
        <v>14</v>
      </c>
      <c r="E25" s="322">
        <f>D25/C25</f>
        <v>3.5</v>
      </c>
      <c r="F25" s="322">
        <v>0</v>
      </c>
      <c r="G25" s="319">
        <f>F25/C25</f>
        <v>0</v>
      </c>
      <c r="I25" s="319">
        <f t="shared" si="13"/>
        <v>0</v>
      </c>
      <c r="J25" s="322">
        <v>1</v>
      </c>
      <c r="K25" s="322">
        <v>0</v>
      </c>
      <c r="L25" s="322">
        <v>0</v>
      </c>
      <c r="M25" s="322" t="e">
        <f>L25/K25</f>
        <v>#DIV/0!</v>
      </c>
      <c r="N25" s="322">
        <v>0</v>
      </c>
      <c r="O25" s="319" t="e">
        <f t="shared" si="14"/>
        <v>#DIV/0!</v>
      </c>
      <c r="R25" s="321" t="s">
        <v>213</v>
      </c>
      <c r="S25" s="319">
        <f t="shared" si="15"/>
        <v>4.830917874396135E-3</v>
      </c>
      <c r="T25" s="319">
        <f t="shared" si="16"/>
        <v>2.0242914979757085E-3</v>
      </c>
      <c r="U25" s="319">
        <f t="shared" si="17"/>
        <v>9.6153846153846159E-3</v>
      </c>
      <c r="W25" s="322">
        <f t="shared" si="18"/>
        <v>1.4000000000000001</v>
      </c>
      <c r="X25" s="322">
        <f t="shared" si="19"/>
        <v>1.4000000000000001</v>
      </c>
      <c r="Y25" s="324"/>
      <c r="Z25" s="324"/>
      <c r="AA25" s="324"/>
      <c r="AB25" s="324"/>
      <c r="AC25" s="321" t="s">
        <v>24</v>
      </c>
      <c r="AD25" s="321"/>
      <c r="AE25" s="322"/>
      <c r="AF25" s="322"/>
      <c r="AG25" s="322" t="e">
        <f>AF25/AE25</f>
        <v>#DIV/0!</v>
      </c>
      <c r="AH25" s="322">
        <v>0</v>
      </c>
      <c r="AI25" s="319" t="e">
        <f>AH25/AE25</f>
        <v>#DIV/0!</v>
      </c>
      <c r="AK25" s="319" t="e">
        <f t="shared" si="20"/>
        <v>#DIV/0!</v>
      </c>
      <c r="AL25" s="322"/>
      <c r="AM25" s="322"/>
      <c r="AN25" s="322"/>
      <c r="AO25" s="322" t="e">
        <f>AN25/AM25</f>
        <v>#DIV/0!</v>
      </c>
      <c r="AP25" s="322">
        <v>0</v>
      </c>
      <c r="AQ25" s="319" t="e">
        <f t="shared" si="21"/>
        <v>#DIV/0!</v>
      </c>
      <c r="AU25" s="319" t="e">
        <f>(#REF!+AL25)/(#REF!+AL31)</f>
        <v>#REF!</v>
      </c>
      <c r="AV25" s="319" t="e">
        <f>#REF!/(AL25+#REF!)</f>
        <v>#REF!</v>
      </c>
      <c r="AW25" s="319" t="e">
        <f>AL25/(#REF!+AL25)</f>
        <v>#REF!</v>
      </c>
      <c r="AY25" s="322" t="e">
        <f>(#REF!*0.1)+(AE25*6)+(AK25*0.1)+(AM25*6)</f>
        <v>#REF!</v>
      </c>
      <c r="AZ25" s="322" t="e">
        <f>(#REF!*0.1)+(AE25*6)+(AJ25*1)+(AK25*0.1)+(AM25*6)</f>
        <v>#REF!</v>
      </c>
    </row>
    <row r="26" spans="1:52" x14ac:dyDescent="0.15">
      <c r="A26" s="321" t="s">
        <v>1083</v>
      </c>
      <c r="B26" s="332">
        <v>8</v>
      </c>
      <c r="C26" s="322">
        <v>4</v>
      </c>
      <c r="D26" s="322">
        <v>8</v>
      </c>
      <c r="E26" s="322">
        <f>D26/C26</f>
        <v>2</v>
      </c>
      <c r="F26" s="322">
        <v>0</v>
      </c>
      <c r="G26" s="319">
        <f>F26/C26</f>
        <v>0</v>
      </c>
      <c r="I26" s="319">
        <f t="shared" si="13"/>
        <v>0.8</v>
      </c>
      <c r="J26" s="322">
        <v>10</v>
      </c>
      <c r="K26" s="322">
        <v>8</v>
      </c>
      <c r="L26" s="322">
        <v>42</v>
      </c>
      <c r="M26" s="322">
        <f>L26/K26</f>
        <v>5.25</v>
      </c>
      <c r="N26" s="322">
        <v>0</v>
      </c>
      <c r="O26" s="319">
        <f t="shared" si="14"/>
        <v>0</v>
      </c>
      <c r="R26" s="321" t="s">
        <v>1084</v>
      </c>
      <c r="S26" s="319">
        <f t="shared" si="15"/>
        <v>1.3526570048309179E-2</v>
      </c>
      <c r="T26" s="319">
        <f t="shared" si="16"/>
        <v>2.0242914979757085E-2</v>
      </c>
      <c r="U26" s="319">
        <f t="shared" si="17"/>
        <v>9.6153846153846159E-3</v>
      </c>
      <c r="W26" s="322">
        <f t="shared" si="18"/>
        <v>5</v>
      </c>
      <c r="X26" s="322">
        <f t="shared" si="19"/>
        <v>13</v>
      </c>
      <c r="Y26" s="324"/>
      <c r="Z26" s="324"/>
      <c r="AA26" s="324"/>
      <c r="AB26" s="324"/>
      <c r="AC26" s="321" t="s">
        <v>70</v>
      </c>
      <c r="AD26" s="321"/>
      <c r="AE26" s="322"/>
      <c r="AF26" s="322"/>
      <c r="AG26" s="322" t="e">
        <f>AF26/AE26</f>
        <v>#DIV/0!</v>
      </c>
      <c r="AH26" s="322"/>
      <c r="AI26" s="319" t="e">
        <f>AH26/AE26</f>
        <v>#DIV/0!</v>
      </c>
      <c r="AK26" s="319" t="e">
        <f t="shared" si="20"/>
        <v>#DIV/0!</v>
      </c>
      <c r="AL26" s="322"/>
      <c r="AM26" s="322"/>
      <c r="AN26" s="322"/>
      <c r="AO26" s="322"/>
      <c r="AP26" s="322">
        <f>(AF26*0.1)+(AH26*6)+(AM26*0.1)+(AO26*6)</f>
        <v>0</v>
      </c>
      <c r="AQ26" s="319" t="e">
        <f t="shared" si="21"/>
        <v>#DIV/0!</v>
      </c>
      <c r="AU26" s="319" t="e">
        <f>(#REF!+AL26)/(#REF!+AL32)</f>
        <v>#REF!</v>
      </c>
      <c r="AV26" s="319" t="e">
        <f>#REF!/(AL26+#REF!)</f>
        <v>#REF!</v>
      </c>
      <c r="AW26" s="319" t="e">
        <f>AL26/(#REF!+AL26)</f>
        <v>#REF!</v>
      </c>
      <c r="AY26" s="322" t="e">
        <f>(#REF!*0.1)+(AE26*6)+(AI26*1)+(AJ26*0.1)+(AL26*6)</f>
        <v>#REF!</v>
      </c>
      <c r="AZ26" s="322" t="e">
        <f>(#REF!*0.1)+(AE26*6)+(AJ26*1)+(AK26*0.1)+(AM26*6)</f>
        <v>#REF!</v>
      </c>
    </row>
    <row r="27" spans="1:52" x14ac:dyDescent="0.15">
      <c r="A27" s="320" t="s">
        <v>44</v>
      </c>
      <c r="B27" s="320"/>
      <c r="C27" s="320">
        <f>SUM(C22:C26)</f>
        <v>349</v>
      </c>
      <c r="D27" s="320">
        <f t="shared" ref="D27:F27" si="22">SUM(D22:D26)</f>
        <v>1498</v>
      </c>
      <c r="E27" s="320"/>
      <c r="F27" s="320">
        <f t="shared" si="22"/>
        <v>14</v>
      </c>
      <c r="G27" s="320"/>
      <c r="H27" s="320"/>
      <c r="I27" s="320"/>
      <c r="J27" s="320">
        <f>SUM(J22:J26)</f>
        <v>155</v>
      </c>
      <c r="K27" s="320">
        <f t="shared" ref="K27:N27" si="23">SUM(K22:K26)</f>
        <v>125</v>
      </c>
      <c r="L27" s="320">
        <f t="shared" si="23"/>
        <v>908</v>
      </c>
      <c r="M27" s="320"/>
      <c r="N27" s="320">
        <f t="shared" si="23"/>
        <v>7</v>
      </c>
      <c r="O27" s="320"/>
      <c r="AC27" s="320" t="s">
        <v>44</v>
      </c>
      <c r="AD27" s="320"/>
      <c r="AE27" s="320">
        <f>SUM(AE22:AE26)</f>
        <v>304</v>
      </c>
      <c r="AF27" s="320">
        <f t="shared" ref="AF27" si="24">SUM(AF22:AF26)</f>
        <v>1513</v>
      </c>
      <c r="AG27" s="320"/>
      <c r="AH27" s="320">
        <f t="shared" ref="AH27" si="25">SUM(AH22:AH26)</f>
        <v>13</v>
      </c>
      <c r="AI27" s="320"/>
      <c r="AJ27" s="320"/>
      <c r="AK27" s="320"/>
      <c r="AL27" s="320">
        <f>SUM(AL22:AL26)</f>
        <v>98</v>
      </c>
      <c r="AM27" s="320">
        <f t="shared" ref="AM27:AN27" si="26">SUM(AM22:AM26)</f>
        <v>72</v>
      </c>
      <c r="AN27" s="320">
        <f t="shared" si="26"/>
        <v>491</v>
      </c>
      <c r="AO27" s="320"/>
      <c r="AP27" s="320">
        <f t="shared" ref="AP27" si="27">SUM(AP22:AP26)</f>
        <v>4</v>
      </c>
      <c r="AQ27" s="320"/>
    </row>
    <row r="28" spans="1:52" x14ac:dyDescent="0.15">
      <c r="A28" s="320"/>
      <c r="B28" s="324"/>
      <c r="C28" s="324"/>
      <c r="D28" s="324"/>
      <c r="E28" s="324"/>
      <c r="F28" s="324"/>
      <c r="G28" s="324"/>
      <c r="H28" s="320"/>
      <c r="I28" s="324"/>
      <c r="J28" s="324"/>
      <c r="K28" s="324"/>
      <c r="L28" s="324"/>
      <c r="M28" s="324"/>
      <c r="N28" s="324"/>
      <c r="AC28" s="320"/>
      <c r="AD28" s="324"/>
      <c r="AE28" s="324"/>
      <c r="AF28" s="324"/>
      <c r="AG28" s="324"/>
      <c r="AH28" s="324"/>
      <c r="AI28" s="324"/>
      <c r="AJ28" s="320"/>
      <c r="AK28" s="324"/>
      <c r="AL28" s="324"/>
      <c r="AM28" s="324"/>
      <c r="AN28" s="324"/>
      <c r="AO28" s="324"/>
      <c r="AP28" s="324"/>
    </row>
    <row r="29" spans="1:52" x14ac:dyDescent="0.15">
      <c r="B29" s="324"/>
      <c r="C29" s="324"/>
      <c r="D29" s="324"/>
      <c r="E29" s="324"/>
      <c r="F29" s="324"/>
      <c r="G29" s="324"/>
      <c r="H29" s="324"/>
      <c r="I29" s="324"/>
      <c r="J29" s="324"/>
      <c r="K29" s="324"/>
      <c r="L29" s="324"/>
      <c r="M29" s="324"/>
      <c r="AD29" s="324"/>
      <c r="AE29" s="324"/>
      <c r="AF29" s="324"/>
      <c r="AG29" s="324"/>
      <c r="AH29" s="324"/>
      <c r="AI29" s="324"/>
      <c r="AJ29" s="324"/>
      <c r="AK29" s="324"/>
      <c r="AL29" s="324"/>
      <c r="AM29" s="324"/>
      <c r="AN29" s="324"/>
      <c r="AO29" s="324"/>
    </row>
    <row r="30" spans="1:52" x14ac:dyDescent="0.15">
      <c r="A30" s="514" t="s">
        <v>52</v>
      </c>
      <c r="B30" s="514"/>
      <c r="C30" s="514"/>
      <c r="D30" s="514"/>
      <c r="E30" s="514"/>
      <c r="F30" s="514"/>
      <c r="G30" s="514"/>
      <c r="H30" s="324"/>
      <c r="I30" s="324"/>
      <c r="J30" s="514" t="s">
        <v>49</v>
      </c>
      <c r="K30" s="514"/>
      <c r="L30" s="514"/>
      <c r="M30" s="514"/>
      <c r="N30" s="514"/>
      <c r="R30" s="514" t="s">
        <v>50</v>
      </c>
      <c r="S30" s="514"/>
      <c r="T30" s="514"/>
      <c r="V30" s="514" t="s">
        <v>51</v>
      </c>
      <c r="W30" s="513"/>
      <c r="AC30" s="514" t="s">
        <v>52</v>
      </c>
      <c r="AD30" s="514"/>
      <c r="AE30" s="514"/>
      <c r="AF30" s="514"/>
      <c r="AG30" s="514"/>
      <c r="AH30" s="514"/>
      <c r="AI30" s="514"/>
      <c r="AJ30" s="324"/>
      <c r="AK30" s="324"/>
      <c r="AL30" s="514" t="s">
        <v>49</v>
      </c>
      <c r="AM30" s="514"/>
      <c r="AN30" s="514"/>
      <c r="AO30" s="514"/>
      <c r="AP30" s="514"/>
      <c r="AT30" s="514" t="s">
        <v>50</v>
      </c>
      <c r="AU30" s="514"/>
      <c r="AV30" s="514"/>
      <c r="AX30" s="514" t="s">
        <v>51</v>
      </c>
      <c r="AY30" s="513"/>
    </row>
    <row r="31" spans="1:52" x14ac:dyDescent="0.15">
      <c r="A31" s="320" t="s">
        <v>25</v>
      </c>
      <c r="B31" s="320" t="s">
        <v>66</v>
      </c>
      <c r="C31" s="320" t="s">
        <v>34</v>
      </c>
      <c r="D31" s="320" t="s">
        <v>17</v>
      </c>
      <c r="E31" s="320" t="s">
        <v>18</v>
      </c>
      <c r="F31" s="320" t="s">
        <v>19</v>
      </c>
      <c r="G31" s="320" t="s">
        <v>20</v>
      </c>
      <c r="H31" s="320" t="s">
        <v>6</v>
      </c>
      <c r="I31" s="320" t="s">
        <v>53</v>
      </c>
      <c r="K31" s="320" t="s">
        <v>10</v>
      </c>
      <c r="L31" s="320" t="s">
        <v>11</v>
      </c>
      <c r="M31" s="320" t="s">
        <v>12</v>
      </c>
      <c r="N31" s="320" t="s">
        <v>26</v>
      </c>
      <c r="O31" s="320" t="s">
        <v>7</v>
      </c>
      <c r="R31" s="320" t="s">
        <v>25</v>
      </c>
      <c r="S31" s="320" t="s">
        <v>47</v>
      </c>
      <c r="T31" s="320" t="s">
        <v>45</v>
      </c>
      <c r="U31" s="320" t="s">
        <v>46</v>
      </c>
      <c r="W31" s="320" t="s">
        <v>14</v>
      </c>
      <c r="X31" s="320" t="s">
        <v>21</v>
      </c>
      <c r="Y31" s="320"/>
      <c r="Z31" s="320"/>
      <c r="AC31" s="320" t="s">
        <v>25</v>
      </c>
      <c r="AD31" s="320" t="s">
        <v>66</v>
      </c>
      <c r="AE31" s="320" t="s">
        <v>34</v>
      </c>
      <c r="AF31" s="320" t="s">
        <v>17</v>
      </c>
      <c r="AG31" s="320" t="s">
        <v>18</v>
      </c>
      <c r="AH31" s="320" t="s">
        <v>19</v>
      </c>
      <c r="AI31" s="320" t="s">
        <v>20</v>
      </c>
      <c r="AJ31" s="320" t="s">
        <v>6</v>
      </c>
      <c r="AK31" s="320" t="s">
        <v>53</v>
      </c>
      <c r="AM31" s="320" t="s">
        <v>10</v>
      </c>
      <c r="AN31" s="320" t="s">
        <v>11</v>
      </c>
      <c r="AO31" s="320" t="s">
        <v>12</v>
      </c>
      <c r="AP31" s="320" t="s">
        <v>26</v>
      </c>
      <c r="AQ31" s="320" t="s">
        <v>7</v>
      </c>
      <c r="AU31" s="320" t="s">
        <v>47</v>
      </c>
      <c r="AV31" s="320" t="s">
        <v>45</v>
      </c>
      <c r="AW31" s="320" t="s">
        <v>46</v>
      </c>
      <c r="AY31" s="320" t="s">
        <v>14</v>
      </c>
      <c r="AZ31" s="320" t="s">
        <v>21</v>
      </c>
    </row>
    <row r="32" spans="1:52" x14ac:dyDescent="0.15">
      <c r="A32" s="321" t="s">
        <v>793</v>
      </c>
      <c r="B32" s="322">
        <v>13</v>
      </c>
      <c r="C32" s="319">
        <f>E32/D32</f>
        <v>0.69465648854961837</v>
      </c>
      <c r="D32" s="322">
        <v>131</v>
      </c>
      <c r="E32" s="322">
        <v>91</v>
      </c>
      <c r="F32" s="322">
        <v>1034</v>
      </c>
      <c r="G32" s="322">
        <f t="shared" ref="G32:G37" si="28">F32/E32</f>
        <v>11.362637362637363</v>
      </c>
      <c r="H32" s="322">
        <v>6</v>
      </c>
      <c r="I32" s="319">
        <f>H32/E32</f>
        <v>6.5934065934065936E-2</v>
      </c>
      <c r="K32" s="322">
        <v>0</v>
      </c>
      <c r="L32" s="322">
        <v>0</v>
      </c>
      <c r="M32" s="333" t="e">
        <f t="shared" ref="M32:M37" si="29">L32/K32</f>
        <v>#DIV/0!</v>
      </c>
      <c r="N32" s="322">
        <v>0</v>
      </c>
      <c r="O32" s="319" t="e">
        <f>N32/K32</f>
        <v>#DIV/0!</v>
      </c>
      <c r="R32" s="321" t="s">
        <v>214</v>
      </c>
      <c r="S32" s="334">
        <f>(D32+K32)/($C$27+$K$27+$M$17+$D$47+$K$47)</f>
        <v>0.20153846153846153</v>
      </c>
      <c r="T32" s="334">
        <f>D32/($D$17)</f>
        <v>0.28232758620689657</v>
      </c>
      <c r="U32" s="334">
        <f>K32/($M$17+$C$27+$K$38+$K$47)</f>
        <v>0</v>
      </c>
      <c r="W32" s="322">
        <f>(F32*0.1)+(H32*6)+(L32*0.1)+(N32*6)</f>
        <v>139.4</v>
      </c>
      <c r="X32" s="322">
        <f>(E32*1)+(F32*0.1)+(H32*6)+(L32*0.1)+(N32*6)</f>
        <v>230.4</v>
      </c>
      <c r="Y32" s="324"/>
      <c r="Z32" s="324"/>
      <c r="AC32" s="321" t="s">
        <v>71</v>
      </c>
      <c r="AD32" s="321"/>
      <c r="AE32" s="319">
        <f>AG32/AF32</f>
        <v>0.60747663551401865</v>
      </c>
      <c r="AF32" s="322">
        <v>107</v>
      </c>
      <c r="AG32" s="322">
        <v>65</v>
      </c>
      <c r="AH32" s="322">
        <v>710</v>
      </c>
      <c r="AI32" s="322">
        <f t="shared" ref="AI32:AI36" si="30">AH32/AG32</f>
        <v>10.923076923076923</v>
      </c>
      <c r="AJ32" s="322">
        <v>6</v>
      </c>
      <c r="AK32" s="319">
        <f>AJ32/AG32</f>
        <v>9.2307692307692313E-2</v>
      </c>
      <c r="AM32" s="322">
        <v>0</v>
      </c>
      <c r="AN32" s="322">
        <v>0</v>
      </c>
      <c r="AO32" s="333" t="e">
        <f t="shared" ref="AO32:AO37" si="31">AN32/AM32</f>
        <v>#DIV/0!</v>
      </c>
      <c r="AP32" s="322">
        <v>0</v>
      </c>
      <c r="AQ32" s="319" t="e">
        <f>AP32/AM32</f>
        <v>#DIV/0!</v>
      </c>
      <c r="AU32" s="334" t="e">
        <f>(#REF!+AJ32)/(#REF!+AJ35)</f>
        <v>#REF!</v>
      </c>
      <c r="AV32" s="334" t="e">
        <f>#REF!/(AJ32+#REF!)</f>
        <v>#REF!</v>
      </c>
      <c r="AW32" s="334" t="e">
        <f>AJ32/(#REF!+AJ32)</f>
        <v>#REF!</v>
      </c>
      <c r="AY32" s="322">
        <f>(AH32*0.1)+(AJ32*6)+(AN32*0.1)+(AP32*6)</f>
        <v>107</v>
      </c>
      <c r="AZ32" s="322">
        <f>(AG32*1)+(AH32*0.1)+(AJ32*6)+(AN32*0.1)+(AP32*6)</f>
        <v>172</v>
      </c>
    </row>
    <row r="33" spans="1:52" x14ac:dyDescent="0.15">
      <c r="A33" s="321" t="s">
        <v>794</v>
      </c>
      <c r="B33" s="322">
        <v>14</v>
      </c>
      <c r="C33" s="319">
        <f t="shared" ref="C33:C37" si="32">E33/D33</f>
        <v>0.60784313725490191</v>
      </c>
      <c r="D33" s="322">
        <v>102</v>
      </c>
      <c r="E33" s="322">
        <v>62</v>
      </c>
      <c r="F33" s="322">
        <v>932</v>
      </c>
      <c r="G33" s="322">
        <f t="shared" si="28"/>
        <v>15.03225806451613</v>
      </c>
      <c r="H33" s="322">
        <v>7</v>
      </c>
      <c r="I33" s="319">
        <f t="shared" ref="I33:I37" si="33">H33/E33</f>
        <v>0.11290322580645161</v>
      </c>
      <c r="K33" s="322">
        <v>0</v>
      </c>
      <c r="L33" s="322">
        <v>0</v>
      </c>
      <c r="M33" s="333" t="e">
        <f t="shared" si="29"/>
        <v>#DIV/0!</v>
      </c>
      <c r="N33" s="322">
        <v>0</v>
      </c>
      <c r="O33" s="319" t="e">
        <f t="shared" ref="O33:O37" si="34">N33/K33</f>
        <v>#DIV/0!</v>
      </c>
      <c r="R33" s="321" t="s">
        <v>215</v>
      </c>
      <c r="S33" s="334">
        <f t="shared" ref="S33:S37" si="35">(D33+K33)/($C$27+$K$27+$M$17+$D$47+$K$47)</f>
        <v>0.15692307692307692</v>
      </c>
      <c r="T33" s="334">
        <f t="shared" ref="T33:T37" si="36">D33/($D$17)</f>
        <v>0.21982758620689655</v>
      </c>
      <c r="U33" s="334">
        <f t="shared" ref="U33:U37" si="37">K33/($M$17+$C$27+$K$38+$K$47)</f>
        <v>0</v>
      </c>
      <c r="W33" s="322">
        <f t="shared" ref="W33:W37" si="38">(F33*0.1)+(H33*6)+(L33*0.1)+(N33*6)</f>
        <v>135.19999999999999</v>
      </c>
      <c r="X33" s="322">
        <f t="shared" ref="X33:X37" si="39">(E33*1)+(F33*0.1)+(H33*6)+(L33*0.1)+(N33*6)</f>
        <v>197.2</v>
      </c>
      <c r="Y33" s="324"/>
      <c r="Z33" s="324"/>
      <c r="AC33" s="321" t="s">
        <v>27</v>
      </c>
      <c r="AD33" s="321"/>
      <c r="AE33" s="319">
        <f t="shared" ref="AE33:AE37" si="40">AG33/AF33</f>
        <v>0.6333333333333333</v>
      </c>
      <c r="AF33" s="322">
        <v>120</v>
      </c>
      <c r="AG33" s="322">
        <v>76</v>
      </c>
      <c r="AH33" s="322">
        <v>892</v>
      </c>
      <c r="AI33" s="322">
        <f t="shared" si="30"/>
        <v>11.736842105263158</v>
      </c>
      <c r="AJ33" s="322">
        <v>5</v>
      </c>
      <c r="AK33" s="319">
        <f t="shared" ref="AK33:AK37" si="41">AJ33/AG33</f>
        <v>6.5789473684210523E-2</v>
      </c>
      <c r="AM33" s="322">
        <v>12</v>
      </c>
      <c r="AN33" s="322">
        <v>108</v>
      </c>
      <c r="AO33" s="333">
        <f t="shared" si="31"/>
        <v>9</v>
      </c>
      <c r="AP33" s="322">
        <v>0</v>
      </c>
      <c r="AQ33" s="319">
        <f t="shared" ref="AQ33:AQ37" si="42">AP33/AM33</f>
        <v>0</v>
      </c>
      <c r="AU33" s="334" t="e">
        <f>(#REF!+AJ33)/(#REF!+AJ36)</f>
        <v>#REF!</v>
      </c>
      <c r="AV33" s="334" t="e">
        <f>#REF!/(AJ33+#REF!)</f>
        <v>#REF!</v>
      </c>
      <c r="AW33" s="334" t="e">
        <f>AJ33/(#REF!+AJ33)</f>
        <v>#REF!</v>
      </c>
      <c r="AY33" s="322">
        <f>(AH33*0.1)+(AJ33*6)+(AN33*0.1)+(AP33*6)</f>
        <v>130</v>
      </c>
      <c r="AZ33" s="322">
        <f>(AG33*1)+(AH33*0.1)+(AJ33*6)+(AN33*0.1)+(AP33*6)</f>
        <v>206</v>
      </c>
    </row>
    <row r="34" spans="1:52" x14ac:dyDescent="0.15">
      <c r="A34" s="321" t="s">
        <v>2542</v>
      </c>
      <c r="B34" s="322">
        <v>16</v>
      </c>
      <c r="C34" s="319">
        <f t="shared" si="32"/>
        <v>0.69230769230769229</v>
      </c>
      <c r="D34" s="322">
        <v>65</v>
      </c>
      <c r="E34" s="322">
        <v>45</v>
      </c>
      <c r="F34" s="322">
        <v>568</v>
      </c>
      <c r="G34" s="322">
        <f t="shared" si="28"/>
        <v>12.622222222222222</v>
      </c>
      <c r="H34" s="322">
        <v>4</v>
      </c>
      <c r="I34" s="319">
        <f t="shared" si="33"/>
        <v>8.8888888888888892E-2</v>
      </c>
      <c r="K34" s="322">
        <v>2</v>
      </c>
      <c r="L34" s="322">
        <v>15</v>
      </c>
      <c r="M34" s="333">
        <f t="shared" si="29"/>
        <v>7.5</v>
      </c>
      <c r="N34" s="322">
        <v>0</v>
      </c>
      <c r="O34" s="319">
        <f t="shared" si="34"/>
        <v>0</v>
      </c>
      <c r="R34" s="321" t="s">
        <v>2543</v>
      </c>
      <c r="S34" s="334">
        <f t="shared" si="35"/>
        <v>0.10307692307692308</v>
      </c>
      <c r="T34" s="334">
        <f t="shared" si="36"/>
        <v>0.14008620689655171</v>
      </c>
      <c r="U34" s="334">
        <f t="shared" si="37"/>
        <v>4.807692307692308E-3</v>
      </c>
      <c r="W34" s="322">
        <f t="shared" si="38"/>
        <v>82.300000000000011</v>
      </c>
      <c r="X34" s="322">
        <f t="shared" si="39"/>
        <v>127.30000000000001</v>
      </c>
      <c r="Y34" s="324"/>
      <c r="Z34" s="324"/>
      <c r="AC34" s="321" t="s">
        <v>28</v>
      </c>
      <c r="AD34" s="321"/>
      <c r="AE34" s="319">
        <f t="shared" si="40"/>
        <v>0.55000000000000004</v>
      </c>
      <c r="AF34" s="322">
        <v>40</v>
      </c>
      <c r="AG34" s="322">
        <v>22</v>
      </c>
      <c r="AH34" s="322">
        <v>325</v>
      </c>
      <c r="AI34" s="322">
        <f t="shared" si="30"/>
        <v>14.772727272727273</v>
      </c>
      <c r="AJ34" s="322">
        <v>2</v>
      </c>
      <c r="AK34" s="319">
        <f t="shared" si="41"/>
        <v>9.0909090909090912E-2</v>
      </c>
      <c r="AM34" s="322">
        <v>5</v>
      </c>
      <c r="AN34" s="322">
        <v>20</v>
      </c>
      <c r="AO34" s="333">
        <f t="shared" si="31"/>
        <v>4</v>
      </c>
      <c r="AP34" s="322">
        <v>0</v>
      </c>
      <c r="AQ34" s="319">
        <f t="shared" si="42"/>
        <v>0</v>
      </c>
      <c r="AU34" s="334" t="e">
        <f>(#REF!+AJ34)/(#REF!+AJ37)</f>
        <v>#REF!</v>
      </c>
      <c r="AV34" s="334" t="e">
        <f>#REF!/(AJ34+#REF!)</f>
        <v>#REF!</v>
      </c>
      <c r="AW34" s="334" t="e">
        <f>AJ34/(#REF!+AJ34)</f>
        <v>#REF!</v>
      </c>
      <c r="AY34" s="322">
        <f>(AH34*0.1)+(AJ34*6)+(AN34*0.1)+(AP34*6)</f>
        <v>46.5</v>
      </c>
      <c r="AZ34" s="322">
        <f>(AG34*1)+(AH34*0.1)+(AJ34*6)+(AN34*0.1)+(AP34*6)</f>
        <v>68.5</v>
      </c>
    </row>
    <row r="35" spans="1:52" x14ac:dyDescent="0.15">
      <c r="A35" s="321" t="s">
        <v>795</v>
      </c>
      <c r="B35" s="322">
        <v>4</v>
      </c>
      <c r="C35" s="319">
        <f t="shared" si="32"/>
        <v>0.5</v>
      </c>
      <c r="D35" s="322">
        <v>4</v>
      </c>
      <c r="E35" s="322">
        <v>2</v>
      </c>
      <c r="F35" s="322">
        <v>41</v>
      </c>
      <c r="G35" s="322">
        <f t="shared" si="28"/>
        <v>20.5</v>
      </c>
      <c r="H35" s="322">
        <v>0</v>
      </c>
      <c r="I35" s="319">
        <f t="shared" si="33"/>
        <v>0</v>
      </c>
      <c r="K35" s="322"/>
      <c r="L35" s="322"/>
      <c r="M35" s="333" t="e">
        <f t="shared" si="29"/>
        <v>#DIV/0!</v>
      </c>
      <c r="N35" s="322">
        <v>0</v>
      </c>
      <c r="O35" s="319" t="e">
        <f t="shared" si="34"/>
        <v>#DIV/0!</v>
      </c>
      <c r="R35" s="321" t="s">
        <v>216</v>
      </c>
      <c r="S35" s="334">
        <f t="shared" si="35"/>
        <v>6.1538461538461538E-3</v>
      </c>
      <c r="T35" s="334">
        <f t="shared" si="36"/>
        <v>8.6206896551724137E-3</v>
      </c>
      <c r="U35" s="334">
        <f t="shared" si="37"/>
        <v>0</v>
      </c>
      <c r="W35" s="322">
        <f t="shared" si="38"/>
        <v>4.1000000000000005</v>
      </c>
      <c r="X35" s="322">
        <f t="shared" si="39"/>
        <v>6.1000000000000005</v>
      </c>
      <c r="Y35" s="324"/>
      <c r="Z35" s="324"/>
      <c r="AC35" s="321" t="s">
        <v>29</v>
      </c>
      <c r="AD35" s="321"/>
      <c r="AE35" s="319">
        <f t="shared" si="40"/>
        <v>0.66206896551724137</v>
      </c>
      <c r="AF35" s="322">
        <v>145</v>
      </c>
      <c r="AG35" s="322">
        <v>96</v>
      </c>
      <c r="AH35" s="322">
        <v>1098</v>
      </c>
      <c r="AI35" s="322">
        <f t="shared" si="30"/>
        <v>11.4375</v>
      </c>
      <c r="AJ35" s="322">
        <v>7</v>
      </c>
      <c r="AK35" s="319">
        <f t="shared" si="41"/>
        <v>7.2916666666666671E-2</v>
      </c>
      <c r="AM35" s="322">
        <v>0</v>
      </c>
      <c r="AN35" s="322">
        <v>0</v>
      </c>
      <c r="AO35" s="333" t="e">
        <f t="shared" si="31"/>
        <v>#DIV/0!</v>
      </c>
      <c r="AP35" s="322">
        <v>0</v>
      </c>
      <c r="AQ35" s="319" t="e">
        <f t="shared" si="42"/>
        <v>#DIV/0!</v>
      </c>
      <c r="AU35" s="334" t="e">
        <f>(#REF!+AJ35)/(#REF!+AJ38)</f>
        <v>#REF!</v>
      </c>
      <c r="AV35" s="334" t="e">
        <f>#REF!/(AJ35+#REF!)</f>
        <v>#REF!</v>
      </c>
      <c r="AW35" s="334" t="e">
        <f>AJ35/(#REF!+AJ35)</f>
        <v>#REF!</v>
      </c>
      <c r="AY35" s="322">
        <f>(AH35*0.1)+(AJ35*6)+(AN35*0.1)+(AP35*6)</f>
        <v>151.80000000000001</v>
      </c>
      <c r="AZ35" s="322">
        <f>(AG35*1)+(AH35*0.1)+(AJ35*6)+(AN35*0.1)+(AP35*6)</f>
        <v>247.8</v>
      </c>
    </row>
    <row r="36" spans="1:52" x14ac:dyDescent="0.15">
      <c r="A36" s="321" t="s">
        <v>2682</v>
      </c>
      <c r="B36" s="322">
        <v>7</v>
      </c>
      <c r="C36" s="319">
        <f t="shared" si="32"/>
        <v>0.47619047619047616</v>
      </c>
      <c r="D36" s="322">
        <v>21</v>
      </c>
      <c r="E36" s="322">
        <v>10</v>
      </c>
      <c r="F36" s="322">
        <v>89</v>
      </c>
      <c r="G36" s="322">
        <f t="shared" si="28"/>
        <v>8.9</v>
      </c>
      <c r="H36" s="322">
        <v>0</v>
      </c>
      <c r="I36" s="319">
        <f t="shared" si="33"/>
        <v>0</v>
      </c>
      <c r="K36" s="322">
        <v>4</v>
      </c>
      <c r="L36" s="322">
        <v>28</v>
      </c>
      <c r="M36" s="333">
        <f t="shared" si="29"/>
        <v>7</v>
      </c>
      <c r="N36" s="322">
        <v>1</v>
      </c>
      <c r="O36" s="319">
        <f t="shared" si="34"/>
        <v>0.25</v>
      </c>
      <c r="R36" s="321" t="s">
        <v>2683</v>
      </c>
      <c r="S36" s="334">
        <f t="shared" si="35"/>
        <v>3.8461538461538464E-2</v>
      </c>
      <c r="T36" s="334">
        <f t="shared" si="36"/>
        <v>4.5258620689655173E-2</v>
      </c>
      <c r="U36" s="334">
        <f t="shared" si="37"/>
        <v>9.6153846153846159E-3</v>
      </c>
      <c r="W36" s="322">
        <f t="shared" si="38"/>
        <v>17.700000000000003</v>
      </c>
      <c r="X36" s="322">
        <f t="shared" si="39"/>
        <v>27.7</v>
      </c>
      <c r="Y36" s="324"/>
      <c r="Z36" s="324"/>
      <c r="AC36" s="321" t="s">
        <v>30</v>
      </c>
      <c r="AD36" s="321"/>
      <c r="AE36" s="319">
        <f t="shared" si="40"/>
        <v>0.6</v>
      </c>
      <c r="AF36" s="322">
        <v>10</v>
      </c>
      <c r="AG36" s="322">
        <v>6</v>
      </c>
      <c r="AH36" s="322">
        <v>100</v>
      </c>
      <c r="AI36" s="322">
        <f t="shared" si="30"/>
        <v>16.666666666666668</v>
      </c>
      <c r="AJ36" s="322">
        <v>0</v>
      </c>
      <c r="AK36" s="319">
        <f t="shared" si="41"/>
        <v>0</v>
      </c>
      <c r="AM36" s="322">
        <v>0</v>
      </c>
      <c r="AN36" s="322">
        <v>0</v>
      </c>
      <c r="AO36" s="333" t="e">
        <f t="shared" si="31"/>
        <v>#DIV/0!</v>
      </c>
      <c r="AP36" s="322">
        <v>0</v>
      </c>
      <c r="AQ36" s="319" t="e">
        <f t="shared" si="42"/>
        <v>#DIV/0!</v>
      </c>
      <c r="AU36" s="334" t="e">
        <f>(#REF!+AJ36)/(#REF!+AI41)</f>
        <v>#REF!</v>
      </c>
      <c r="AV36" s="334" t="e">
        <f>#REF!/(AJ36+#REF!)</f>
        <v>#REF!</v>
      </c>
      <c r="AW36" s="334" t="e">
        <f>AJ36/(#REF!+AJ36)</f>
        <v>#REF!</v>
      </c>
      <c r="AY36" s="322">
        <f>(AH36*0.1)+(AJ36*6)+(AN36*0.1)+(AP36*6)</f>
        <v>10</v>
      </c>
      <c r="AZ36" s="322">
        <f>(AG36*1)+(AH36*0.1)+(AJ36*6)+(AN36*0.1)+(AP36*6)</f>
        <v>16</v>
      </c>
    </row>
    <row r="37" spans="1:52" x14ac:dyDescent="0.15">
      <c r="A37" s="321" t="s">
        <v>796</v>
      </c>
      <c r="B37" s="322">
        <v>17</v>
      </c>
      <c r="C37" s="319">
        <f t="shared" si="32"/>
        <v>0.67948717948717952</v>
      </c>
      <c r="D37" s="322">
        <v>78</v>
      </c>
      <c r="E37" s="322">
        <v>53</v>
      </c>
      <c r="F37" s="322">
        <v>561</v>
      </c>
      <c r="G37" s="322">
        <f t="shared" si="28"/>
        <v>10.584905660377359</v>
      </c>
      <c r="H37" s="322">
        <v>4</v>
      </c>
      <c r="I37" s="319">
        <f t="shared" si="33"/>
        <v>7.5471698113207544E-2</v>
      </c>
      <c r="K37" s="322">
        <v>1</v>
      </c>
      <c r="L37" s="322">
        <v>8</v>
      </c>
      <c r="M37" s="333">
        <f t="shared" si="29"/>
        <v>8</v>
      </c>
      <c r="N37" s="322">
        <v>0</v>
      </c>
      <c r="O37" s="319">
        <f t="shared" si="34"/>
        <v>0</v>
      </c>
      <c r="R37" s="321" t="s">
        <v>217</v>
      </c>
      <c r="S37" s="334">
        <f t="shared" si="35"/>
        <v>0.12153846153846154</v>
      </c>
      <c r="T37" s="334">
        <f t="shared" si="36"/>
        <v>0.16810344827586207</v>
      </c>
      <c r="U37" s="334">
        <f t="shared" si="37"/>
        <v>2.403846153846154E-3</v>
      </c>
      <c r="W37" s="322">
        <f t="shared" si="38"/>
        <v>80.899999999999991</v>
      </c>
      <c r="X37" s="322">
        <f t="shared" si="39"/>
        <v>133.9</v>
      </c>
      <c r="Y37" s="324"/>
      <c r="Z37" s="324"/>
      <c r="AC37" s="321" t="s">
        <v>72</v>
      </c>
      <c r="AD37" s="321"/>
      <c r="AE37" s="319" t="e">
        <f t="shared" si="40"/>
        <v>#DIV/0!</v>
      </c>
      <c r="AF37" s="322"/>
      <c r="AG37" s="322"/>
      <c r="AH37" s="322"/>
      <c r="AI37" s="322"/>
      <c r="AJ37" s="322"/>
      <c r="AK37" s="319" t="e">
        <f t="shared" si="41"/>
        <v>#DIV/0!</v>
      </c>
      <c r="AM37" s="322"/>
      <c r="AN37" s="322"/>
      <c r="AO37" s="333" t="e">
        <f t="shared" si="31"/>
        <v>#DIV/0!</v>
      </c>
      <c r="AP37" s="322"/>
      <c r="AQ37" s="319" t="e">
        <f t="shared" si="42"/>
        <v>#DIV/0!</v>
      </c>
      <c r="AU37" s="334" t="e">
        <f>(#REF!+AJ37)/(#REF!+AJ42)</f>
        <v>#REF!</v>
      </c>
      <c r="AV37" s="334" t="e">
        <f>#REF!/(AJ37+#REF!)</f>
        <v>#REF!</v>
      </c>
      <c r="AW37" s="334" t="e">
        <f>AJ37/(#REF!+AJ37)</f>
        <v>#REF!</v>
      </c>
      <c r="AY37" s="322"/>
      <c r="AZ37" s="322"/>
    </row>
    <row r="38" spans="1:52" x14ac:dyDescent="0.15">
      <c r="A38" s="320" t="s">
        <v>44</v>
      </c>
      <c r="B38" s="320"/>
      <c r="C38" s="316"/>
      <c r="D38" s="320">
        <f>SUM(D32:D37)</f>
        <v>401</v>
      </c>
      <c r="E38" s="320">
        <f t="shared" ref="E38:H38" si="43">SUM(E32:E37)</f>
        <v>263</v>
      </c>
      <c r="F38" s="320">
        <f t="shared" si="43"/>
        <v>3225</v>
      </c>
      <c r="G38" s="320"/>
      <c r="H38" s="320">
        <f t="shared" si="43"/>
        <v>21</v>
      </c>
      <c r="I38" s="320"/>
      <c r="J38" s="320"/>
      <c r="K38" s="320">
        <f>SUM(K32:K37)</f>
        <v>7</v>
      </c>
      <c r="L38" s="320">
        <f t="shared" ref="L38:N38" si="44">SUM(L32:L37)</f>
        <v>51</v>
      </c>
      <c r="M38" s="320"/>
      <c r="N38" s="320">
        <f t="shared" si="44"/>
        <v>1</v>
      </c>
      <c r="O38" s="320"/>
      <c r="AC38" s="320" t="s">
        <v>44</v>
      </c>
      <c r="AD38" s="320"/>
      <c r="AE38" s="316"/>
      <c r="AF38" s="320">
        <f>SUM(AF32:AF37)</f>
        <v>422</v>
      </c>
      <c r="AG38" s="320">
        <f t="shared" ref="AG38:AH38" si="45">SUM(AG32:AG37)</f>
        <v>265</v>
      </c>
      <c r="AH38" s="320">
        <f t="shared" si="45"/>
        <v>3125</v>
      </c>
      <c r="AI38" s="320"/>
      <c r="AJ38" s="320">
        <f t="shared" ref="AJ38" si="46">SUM(AJ32:AJ37)</f>
        <v>20</v>
      </c>
      <c r="AK38" s="320"/>
      <c r="AL38" s="320"/>
      <c r="AM38" s="320">
        <f>SUM(AM32:AM37)</f>
        <v>17</v>
      </c>
      <c r="AN38" s="320">
        <f t="shared" ref="AN38" si="47">SUM(AN32:AN37)</f>
        <v>128</v>
      </c>
      <c r="AO38" s="320"/>
      <c r="AP38" s="320">
        <f t="shared" ref="AP38" si="48">SUM(AP32:AP37)</f>
        <v>0</v>
      </c>
      <c r="AQ38" s="320"/>
    </row>
    <row r="39" spans="1:52" x14ac:dyDescent="0.15">
      <c r="A39" s="320"/>
      <c r="C39" s="324"/>
      <c r="D39" s="324"/>
      <c r="E39" s="324"/>
      <c r="F39" s="324"/>
      <c r="G39" s="324"/>
      <c r="H39" s="324"/>
      <c r="I39" s="324"/>
      <c r="J39" s="324"/>
      <c r="K39" s="324"/>
      <c r="L39" s="324"/>
      <c r="AC39" s="320"/>
      <c r="AE39" s="324"/>
      <c r="AF39" s="324"/>
      <c r="AG39" s="324"/>
      <c r="AH39" s="324"/>
      <c r="AI39" s="324"/>
      <c r="AJ39" s="324"/>
      <c r="AK39" s="324"/>
      <c r="AL39" s="324"/>
      <c r="AM39" s="324"/>
      <c r="AN39" s="324"/>
    </row>
    <row r="40" spans="1:52" x14ac:dyDescent="0.15">
      <c r="A40" s="320"/>
      <c r="C40" s="324"/>
      <c r="D40" s="324"/>
      <c r="E40" s="324"/>
      <c r="F40" s="324"/>
      <c r="G40" s="324"/>
      <c r="H40" s="324"/>
      <c r="I40" s="324"/>
      <c r="J40" s="324"/>
      <c r="K40" s="324"/>
      <c r="L40" s="324"/>
      <c r="AC40" s="320"/>
      <c r="AE40" s="324"/>
      <c r="AF40" s="324"/>
      <c r="AG40" s="324"/>
      <c r="AH40" s="324"/>
      <c r="AI40" s="324"/>
      <c r="AJ40" s="324"/>
      <c r="AK40" s="324"/>
      <c r="AL40" s="324"/>
      <c r="AM40" s="324"/>
      <c r="AN40" s="324"/>
    </row>
    <row r="41" spans="1:52" x14ac:dyDescent="0.15">
      <c r="A41" s="514" t="s">
        <v>52</v>
      </c>
      <c r="B41" s="514"/>
      <c r="C41" s="514"/>
      <c r="D41" s="514"/>
      <c r="E41" s="514"/>
      <c r="F41" s="514"/>
      <c r="G41" s="514"/>
      <c r="H41" s="324"/>
      <c r="I41" s="324"/>
      <c r="J41" s="514" t="s">
        <v>49</v>
      </c>
      <c r="K41" s="514"/>
      <c r="L41" s="514"/>
      <c r="M41" s="514"/>
      <c r="N41" s="514"/>
      <c r="R41" s="514" t="s">
        <v>50</v>
      </c>
      <c r="S41" s="514"/>
      <c r="T41" s="514"/>
      <c r="V41" s="514" t="s">
        <v>51</v>
      </c>
      <c r="W41" s="513"/>
      <c r="AC41" s="514" t="s">
        <v>52</v>
      </c>
      <c r="AD41" s="514"/>
      <c r="AE41" s="514"/>
      <c r="AF41" s="514"/>
      <c r="AG41" s="514"/>
      <c r="AH41" s="514"/>
      <c r="AI41" s="514"/>
      <c r="AJ41" s="324"/>
      <c r="AK41" s="324"/>
      <c r="AL41" s="514" t="s">
        <v>49</v>
      </c>
      <c r="AM41" s="514"/>
      <c r="AN41" s="514"/>
      <c r="AO41" s="514"/>
      <c r="AP41" s="514"/>
      <c r="AT41" s="514" t="s">
        <v>50</v>
      </c>
      <c r="AU41" s="514"/>
      <c r="AV41" s="514"/>
      <c r="AX41" s="514" t="s">
        <v>51</v>
      </c>
      <c r="AY41" s="513"/>
    </row>
    <row r="42" spans="1:52" x14ac:dyDescent="0.15">
      <c r="A42" s="320" t="s">
        <v>31</v>
      </c>
      <c r="B42" s="320" t="s">
        <v>66</v>
      </c>
      <c r="C42" s="320" t="s">
        <v>34</v>
      </c>
      <c r="D42" s="320" t="s">
        <v>17</v>
      </c>
      <c r="E42" s="320" t="s">
        <v>18</v>
      </c>
      <c r="F42" s="320" t="s">
        <v>19</v>
      </c>
      <c r="G42" s="320" t="s">
        <v>20</v>
      </c>
      <c r="H42" s="320" t="s">
        <v>6</v>
      </c>
      <c r="I42" s="320" t="s">
        <v>53</v>
      </c>
      <c r="K42" s="320" t="s">
        <v>10</v>
      </c>
      <c r="L42" s="320" t="s">
        <v>11</v>
      </c>
      <c r="M42" s="320" t="s">
        <v>12</v>
      </c>
      <c r="N42" s="320" t="s">
        <v>54</v>
      </c>
      <c r="O42" s="320" t="s">
        <v>7</v>
      </c>
      <c r="R42" s="320" t="s">
        <v>31</v>
      </c>
      <c r="S42" s="320" t="s">
        <v>47</v>
      </c>
      <c r="T42" s="320" t="s">
        <v>45</v>
      </c>
      <c r="U42" s="320" t="s">
        <v>46</v>
      </c>
      <c r="W42" s="320" t="s">
        <v>14</v>
      </c>
      <c r="X42" s="320" t="s">
        <v>21</v>
      </c>
      <c r="Y42" s="320"/>
      <c r="Z42" s="320"/>
      <c r="AC42" s="320" t="s">
        <v>31</v>
      </c>
      <c r="AD42" s="320" t="s">
        <v>66</v>
      </c>
      <c r="AE42" s="320" t="s">
        <v>34</v>
      </c>
      <c r="AF42" s="320" t="s">
        <v>17</v>
      </c>
      <c r="AG42" s="320" t="s">
        <v>18</v>
      </c>
      <c r="AH42" s="320" t="s">
        <v>19</v>
      </c>
      <c r="AI42" s="320" t="s">
        <v>20</v>
      </c>
      <c r="AJ42" s="320" t="s">
        <v>6</v>
      </c>
      <c r="AK42" s="320" t="s">
        <v>53</v>
      </c>
      <c r="AM42" s="320" t="s">
        <v>10</v>
      </c>
      <c r="AN42" s="320" t="s">
        <v>11</v>
      </c>
      <c r="AO42" s="320" t="s">
        <v>12</v>
      </c>
      <c r="AP42" s="320" t="s">
        <v>54</v>
      </c>
      <c r="AQ42" s="320" t="s">
        <v>7</v>
      </c>
      <c r="AU42" s="320" t="s">
        <v>47</v>
      </c>
      <c r="AV42" s="320" t="s">
        <v>45</v>
      </c>
      <c r="AW42" s="320" t="s">
        <v>46</v>
      </c>
      <c r="AY42" s="320" t="s">
        <v>14</v>
      </c>
      <c r="AZ42" s="320" t="s">
        <v>21</v>
      </c>
    </row>
    <row r="43" spans="1:52" x14ac:dyDescent="0.15">
      <c r="A43" s="321" t="s">
        <v>797</v>
      </c>
      <c r="B43" s="322">
        <v>15</v>
      </c>
      <c r="C43" s="319">
        <f>E43/D43</f>
        <v>0.70666666666666667</v>
      </c>
      <c r="D43" s="322">
        <v>75</v>
      </c>
      <c r="E43" s="322">
        <v>53</v>
      </c>
      <c r="F43" s="322">
        <v>547</v>
      </c>
      <c r="G43" s="322">
        <f>F43/E43</f>
        <v>10.320754716981131</v>
      </c>
      <c r="H43" s="322">
        <v>3</v>
      </c>
      <c r="I43" s="319">
        <f>H43/E43</f>
        <v>5.6603773584905662E-2</v>
      </c>
      <c r="K43" s="322">
        <v>0</v>
      </c>
      <c r="L43" s="322">
        <v>0</v>
      </c>
      <c r="M43" s="322">
        <v>0</v>
      </c>
      <c r="N43" s="322">
        <v>0</v>
      </c>
      <c r="O43" s="319" t="e">
        <f>N43/K43</f>
        <v>#DIV/0!</v>
      </c>
      <c r="R43" s="321" t="s">
        <v>575</v>
      </c>
      <c r="S43" s="334">
        <f>(D43+K43)/($D$47+$K$47+$D$38+$K$38+$J$27+$C$27+$M$17)</f>
        <v>6.893382352941177E-2</v>
      </c>
      <c r="T43" s="334">
        <f>D43/($D$47+$D$38+$J$27)</f>
        <v>0.11160714285714286</v>
      </c>
      <c r="U43" s="334">
        <f>K43/($K$47+$K$38+$C$27+$M$17)</f>
        <v>0</v>
      </c>
      <c r="W43" s="322">
        <f>(F43*0.1)+(H43*6)+(L43*0.1)+(N43*6)</f>
        <v>72.7</v>
      </c>
      <c r="X43" s="322">
        <f>(E43*1)+(F43*0.1)+(H43*6)+(L43*0.1)+(N43*6)</f>
        <v>125.7</v>
      </c>
      <c r="Y43" s="324"/>
      <c r="Z43" s="324"/>
      <c r="AC43" s="321" t="s">
        <v>32</v>
      </c>
      <c r="AD43" s="321"/>
      <c r="AE43" s="319">
        <f>AG43/AF43</f>
        <v>0.5625</v>
      </c>
      <c r="AF43" s="322">
        <v>16</v>
      </c>
      <c r="AG43" s="322">
        <v>9</v>
      </c>
      <c r="AH43" s="322">
        <v>108</v>
      </c>
      <c r="AI43" s="322">
        <f>AH43/AG43</f>
        <v>12</v>
      </c>
      <c r="AJ43" s="322">
        <v>1</v>
      </c>
      <c r="AK43" s="319">
        <f>AJ43/AG43</f>
        <v>0.1111111111111111</v>
      </c>
      <c r="AM43" s="322">
        <v>0</v>
      </c>
      <c r="AN43" s="322">
        <v>0</v>
      </c>
      <c r="AO43" s="322">
        <v>0</v>
      </c>
      <c r="AP43" s="322">
        <v>0</v>
      </c>
      <c r="AQ43" s="319" t="e">
        <f>AP43/AM43</f>
        <v>#DIV/0!</v>
      </c>
      <c r="AU43" s="334" t="e">
        <f>(#REF!+AJ43)/(#REF!+AJ46)</f>
        <v>#REF!</v>
      </c>
      <c r="AV43" s="334" t="e">
        <f>#REF!/(AJ43+#REF!)</f>
        <v>#REF!</v>
      </c>
      <c r="AW43" s="334" t="e">
        <f>AJ43/(#REF!+AJ43)</f>
        <v>#REF!</v>
      </c>
      <c r="AY43" s="322">
        <f>(AH43*0.1)+(AJ43*6)+(AN43*0.1)+(AP43*6)</f>
        <v>16.8</v>
      </c>
      <c r="AZ43" s="322">
        <f>(AG43*1)+(AH43*0.1)+(AJ43*6)+(AN43*0.1)+(AP43*6)</f>
        <v>25.8</v>
      </c>
    </row>
    <row r="44" spans="1:52" x14ac:dyDescent="0.15">
      <c r="A44" s="321" t="s">
        <v>798</v>
      </c>
      <c r="B44" s="322">
        <v>10</v>
      </c>
      <c r="C44" s="319">
        <f t="shared" ref="C44:C46" si="49">E44/D44</f>
        <v>0.7142857142857143</v>
      </c>
      <c r="D44" s="322">
        <v>14</v>
      </c>
      <c r="E44" s="322">
        <v>10</v>
      </c>
      <c r="F44" s="322">
        <v>76</v>
      </c>
      <c r="G44" s="322">
        <f t="shared" ref="G44:G46" si="50">F44/E44</f>
        <v>7.6</v>
      </c>
      <c r="H44" s="322">
        <v>0</v>
      </c>
      <c r="I44" s="319">
        <f t="shared" ref="I44:I46" si="51">H44/E44</f>
        <v>0</v>
      </c>
      <c r="K44" s="322">
        <v>0</v>
      </c>
      <c r="L44" s="322">
        <v>0</v>
      </c>
      <c r="M44" s="322">
        <v>0</v>
      </c>
      <c r="N44" s="322">
        <v>0</v>
      </c>
      <c r="O44" s="319" t="e">
        <f t="shared" ref="O44:O46" si="52">N44/K44</f>
        <v>#DIV/0!</v>
      </c>
      <c r="R44" s="321" t="s">
        <v>393</v>
      </c>
      <c r="S44" s="334">
        <f t="shared" ref="S44:S46" si="53">(D44+K44)/($D$47+$K$47+$D$38+$K$38+$J$27+$C$27+$M$17)</f>
        <v>1.2867647058823529E-2</v>
      </c>
      <c r="T44" s="334">
        <f t="shared" ref="T44:T46" si="54">D44/($D$47+$D$38+$J$27)</f>
        <v>2.0833333333333332E-2</v>
      </c>
      <c r="U44" s="334">
        <f t="shared" ref="U44:U46" si="55">K44/($K$47+$K$38+$C$27+$M$17)</f>
        <v>0</v>
      </c>
      <c r="W44" s="322">
        <f t="shared" ref="W44:W46" si="56">(F44*0.1)+(H44*6)+(L44*0.1)+(N44*6)</f>
        <v>7.6000000000000005</v>
      </c>
      <c r="X44" s="322">
        <f t="shared" ref="X44:X46" si="57">(E44*1)+(F44*0.1)+(H44*6)+(L44*0.1)+(N44*6)</f>
        <v>17.600000000000001</v>
      </c>
      <c r="Y44" s="324"/>
      <c r="Z44" s="324"/>
      <c r="AC44" s="321" t="s">
        <v>73</v>
      </c>
      <c r="AD44" s="321"/>
      <c r="AE44" s="319">
        <f t="shared" ref="AE44:AE46" si="58">AG44/AF44</f>
        <v>0.74285714285714288</v>
      </c>
      <c r="AF44" s="322">
        <v>35</v>
      </c>
      <c r="AG44" s="322">
        <v>26</v>
      </c>
      <c r="AH44" s="322">
        <v>283</v>
      </c>
      <c r="AI44" s="322">
        <f>AH44/AG44</f>
        <v>10.884615384615385</v>
      </c>
      <c r="AJ44" s="322">
        <v>2</v>
      </c>
      <c r="AK44" s="319">
        <f t="shared" ref="AK44:AK46" si="59">AJ44/AG44</f>
        <v>7.6923076923076927E-2</v>
      </c>
      <c r="AM44" s="322">
        <v>0</v>
      </c>
      <c r="AN44" s="322">
        <v>0</v>
      </c>
      <c r="AO44" s="322">
        <v>0</v>
      </c>
      <c r="AP44" s="322">
        <v>0</v>
      </c>
      <c r="AQ44" s="319" t="e">
        <f t="shared" ref="AQ44:AQ46" si="60">AP44/AM44</f>
        <v>#DIV/0!</v>
      </c>
      <c r="AU44" s="334" t="e">
        <f>(#REF!+AJ44)/(#REF!+AJ47)</f>
        <v>#REF!</v>
      </c>
      <c r="AV44" s="334" t="e">
        <f>#REF!/(AJ44+#REF!)</f>
        <v>#REF!</v>
      </c>
      <c r="AW44" s="334" t="e">
        <f>AJ44/(#REF!+AJ44)</f>
        <v>#REF!</v>
      </c>
      <c r="AY44" s="322">
        <f>(AH44*0.1)+(AJ44*6)+(AN44*0.1)+(AP44*6)</f>
        <v>40.299999999999997</v>
      </c>
      <c r="AZ44" s="322">
        <f>(AG44*1)+(AH44*0.1)+(AJ44*6)+(AN44*0.1)+(AP44*6)</f>
        <v>66.3</v>
      </c>
    </row>
    <row r="45" spans="1:52" x14ac:dyDescent="0.15">
      <c r="A45" s="321" t="s">
        <v>799</v>
      </c>
      <c r="B45" s="322">
        <v>8</v>
      </c>
      <c r="C45" s="319">
        <f t="shared" si="49"/>
        <v>0.5</v>
      </c>
      <c r="D45" s="322">
        <v>22</v>
      </c>
      <c r="E45" s="322">
        <v>11</v>
      </c>
      <c r="F45" s="322">
        <v>130</v>
      </c>
      <c r="G45" s="322">
        <f t="shared" si="50"/>
        <v>11.818181818181818</v>
      </c>
      <c r="H45" s="322">
        <v>1</v>
      </c>
      <c r="I45" s="319">
        <f t="shared" si="51"/>
        <v>9.0909090909090912E-2</v>
      </c>
      <c r="K45" s="322">
        <v>0</v>
      </c>
      <c r="L45" s="322">
        <v>0</v>
      </c>
      <c r="M45" s="322">
        <v>0</v>
      </c>
      <c r="N45" s="322">
        <v>0</v>
      </c>
      <c r="O45" s="319" t="e">
        <f t="shared" si="52"/>
        <v>#DIV/0!</v>
      </c>
      <c r="R45" s="321" t="s">
        <v>218</v>
      </c>
      <c r="S45" s="334">
        <f t="shared" si="53"/>
        <v>2.0220588235294119E-2</v>
      </c>
      <c r="T45" s="334">
        <f t="shared" si="54"/>
        <v>3.273809523809524E-2</v>
      </c>
      <c r="U45" s="334">
        <f t="shared" si="55"/>
        <v>0</v>
      </c>
      <c r="W45" s="322">
        <f t="shared" si="56"/>
        <v>19</v>
      </c>
      <c r="X45" s="322">
        <f t="shared" si="57"/>
        <v>30</v>
      </c>
      <c r="Y45" s="324"/>
      <c r="Z45" s="324"/>
      <c r="AC45" s="321" t="s">
        <v>74</v>
      </c>
      <c r="AD45" s="321"/>
      <c r="AE45" s="319">
        <f t="shared" si="58"/>
        <v>0.5</v>
      </c>
      <c r="AF45" s="322">
        <v>12</v>
      </c>
      <c r="AG45" s="322">
        <v>6</v>
      </c>
      <c r="AH45" s="322">
        <v>65</v>
      </c>
      <c r="AI45" s="322">
        <f>AH45/AG45</f>
        <v>10.833333333333334</v>
      </c>
      <c r="AJ45" s="322">
        <v>0</v>
      </c>
      <c r="AK45" s="319">
        <f t="shared" si="59"/>
        <v>0</v>
      </c>
      <c r="AM45" s="322">
        <v>0</v>
      </c>
      <c r="AN45" s="322">
        <v>0</v>
      </c>
      <c r="AO45" s="322">
        <v>0</v>
      </c>
      <c r="AP45" s="322">
        <v>0</v>
      </c>
      <c r="AQ45" s="319" t="e">
        <f t="shared" si="60"/>
        <v>#DIV/0!</v>
      </c>
      <c r="AU45" s="334" t="e">
        <f>(#REF!+AJ45)/(#REF!+AI49)</f>
        <v>#REF!</v>
      </c>
      <c r="AV45" s="334" t="e">
        <f>#REF!/(AJ45+#REF!)</f>
        <v>#REF!</v>
      </c>
      <c r="AW45" s="334" t="e">
        <f>AJ45/(#REF!+AJ45)</f>
        <v>#REF!</v>
      </c>
      <c r="AY45" s="322">
        <f>(AH45*0.1)+(AJ45*6)+(AN45*0.1)+(AP45*6)</f>
        <v>6.5</v>
      </c>
      <c r="AZ45" s="322">
        <f>(AG45*1)+(AH45*0.1)+(AJ45*6)+(AN45*0.1)+(AP45*6)</f>
        <v>12.5</v>
      </c>
    </row>
    <row r="46" spans="1:52" x14ac:dyDescent="0.15">
      <c r="A46" s="321" t="s">
        <v>1414</v>
      </c>
      <c r="B46" s="322">
        <v>4</v>
      </c>
      <c r="C46" s="319">
        <f t="shared" si="49"/>
        <v>0.4</v>
      </c>
      <c r="D46" s="322">
        <v>5</v>
      </c>
      <c r="E46" s="322">
        <v>2</v>
      </c>
      <c r="F46" s="322">
        <v>17</v>
      </c>
      <c r="G46" s="322">
        <f t="shared" si="50"/>
        <v>8.5</v>
      </c>
      <c r="H46" s="322">
        <v>0</v>
      </c>
      <c r="I46" s="319">
        <f t="shared" si="51"/>
        <v>0</v>
      </c>
      <c r="K46" s="322">
        <v>0</v>
      </c>
      <c r="L46" s="322">
        <v>0</v>
      </c>
      <c r="M46" s="322">
        <v>0</v>
      </c>
      <c r="N46" s="322">
        <v>0</v>
      </c>
      <c r="O46" s="319" t="e">
        <f t="shared" si="52"/>
        <v>#DIV/0!</v>
      </c>
      <c r="R46" s="321"/>
      <c r="S46" s="334">
        <f t="shared" si="53"/>
        <v>4.5955882352941178E-3</v>
      </c>
      <c r="T46" s="334">
        <f t="shared" si="54"/>
        <v>7.4404761904761901E-3</v>
      </c>
      <c r="U46" s="334">
        <f t="shared" si="55"/>
        <v>0</v>
      </c>
      <c r="W46" s="322">
        <f t="shared" si="56"/>
        <v>1.7000000000000002</v>
      </c>
      <c r="X46" s="322">
        <f t="shared" si="57"/>
        <v>3.7</v>
      </c>
      <c r="Y46" s="324"/>
      <c r="Z46" s="324"/>
      <c r="AC46" s="321"/>
      <c r="AD46" s="321"/>
      <c r="AE46" s="319" t="e">
        <f t="shared" si="58"/>
        <v>#DIV/0!</v>
      </c>
      <c r="AF46" s="322"/>
      <c r="AG46" s="322"/>
      <c r="AH46" s="322"/>
      <c r="AI46" s="322" t="e">
        <f>AH46/AG46</f>
        <v>#DIV/0!</v>
      </c>
      <c r="AJ46" s="322"/>
      <c r="AK46" s="319" t="e">
        <f t="shared" si="59"/>
        <v>#DIV/0!</v>
      </c>
      <c r="AM46" s="322"/>
      <c r="AN46" s="322"/>
      <c r="AO46" s="322"/>
      <c r="AP46" s="322">
        <v>0</v>
      </c>
      <c r="AQ46" s="319" t="e">
        <f t="shared" si="60"/>
        <v>#DIV/0!</v>
      </c>
      <c r="AU46" s="334" t="e">
        <f>(#REF!+AJ46)/(#REF!+AI50)</f>
        <v>#REF!</v>
      </c>
      <c r="AV46" s="334" t="e">
        <f>#REF!/(AJ46+#REF!)</f>
        <v>#REF!</v>
      </c>
      <c r="AW46" s="334" t="e">
        <f>AJ46/(#REF!+AJ46)</f>
        <v>#REF!</v>
      </c>
      <c r="AY46" s="322">
        <f>(AH46*0.1)+(AJ46*6)+(AN46*0.1)+(AP46*6)</f>
        <v>0</v>
      </c>
      <c r="AZ46" s="322">
        <f>(AG46*1)+(AH46*0.1)+(AJ46*6)+(AN46*0.1)+(AP46*6)</f>
        <v>0</v>
      </c>
    </row>
    <row r="47" spans="1:52" x14ac:dyDescent="0.15">
      <c r="A47" s="320" t="s">
        <v>44</v>
      </c>
      <c r="B47" s="320"/>
      <c r="C47" s="316"/>
      <c r="D47" s="320">
        <f>SUM(D43:D46)</f>
        <v>116</v>
      </c>
      <c r="E47" s="320">
        <f t="shared" ref="E47:H47" si="61">SUM(E43:E46)</f>
        <v>76</v>
      </c>
      <c r="F47" s="320">
        <f t="shared" si="61"/>
        <v>770</v>
      </c>
      <c r="G47" s="320"/>
      <c r="H47" s="320">
        <f t="shared" si="61"/>
        <v>4</v>
      </c>
      <c r="I47" s="320"/>
      <c r="J47" s="320"/>
      <c r="K47" s="320">
        <f>SUM(K43:K46)</f>
        <v>0</v>
      </c>
      <c r="L47" s="320">
        <f t="shared" ref="L47:N47" si="62">SUM(L43:L46)</f>
        <v>0</v>
      </c>
      <c r="M47" s="320"/>
      <c r="N47" s="320">
        <f t="shared" si="62"/>
        <v>0</v>
      </c>
      <c r="O47" s="316"/>
      <c r="Q47" s="325"/>
      <c r="S47" s="325"/>
      <c r="U47" s="324"/>
      <c r="V47" s="324"/>
      <c r="AC47" s="320" t="s">
        <v>44</v>
      </c>
      <c r="AD47" s="320"/>
      <c r="AE47" s="316"/>
      <c r="AF47" s="320">
        <f>SUM(AF43:AF46)</f>
        <v>63</v>
      </c>
      <c r="AG47" s="320">
        <f t="shared" ref="AG47:AH47" si="63">SUM(AG43:AG46)</f>
        <v>41</v>
      </c>
      <c r="AH47" s="320">
        <f t="shared" si="63"/>
        <v>456</v>
      </c>
      <c r="AI47" s="320"/>
      <c r="AJ47" s="320">
        <f t="shared" ref="AJ47" si="64">SUM(AJ43:AJ46)</f>
        <v>3</v>
      </c>
      <c r="AK47" s="320"/>
      <c r="AL47" s="320"/>
      <c r="AM47" s="320">
        <f>SUM(AM43:AM46)</f>
        <v>0</v>
      </c>
      <c r="AN47" s="320">
        <f t="shared" ref="AN47" si="65">SUM(AN43:AN46)</f>
        <v>0</v>
      </c>
      <c r="AO47" s="320"/>
      <c r="AP47" s="320">
        <f t="shared" ref="AP47" si="66">SUM(AP43:AP46)</f>
        <v>0</v>
      </c>
      <c r="AQ47" s="316"/>
      <c r="AS47" s="325"/>
      <c r="AT47" s="325"/>
      <c r="AU47" s="325"/>
      <c r="AW47" s="324"/>
      <c r="AX47" s="324"/>
    </row>
    <row r="48" spans="1:52" x14ac:dyDescent="0.15">
      <c r="H48" s="329"/>
      <c r="I48" s="324"/>
      <c r="J48" s="324"/>
      <c r="P48" s="325"/>
      <c r="Q48" s="325"/>
      <c r="R48" s="325"/>
      <c r="T48" s="324"/>
      <c r="U48" s="324"/>
      <c r="AJ48" s="329"/>
      <c r="AK48" s="324"/>
      <c r="AL48" s="324"/>
      <c r="AR48" s="325"/>
      <c r="AS48" s="325"/>
      <c r="AT48" s="325"/>
      <c r="AV48" s="324"/>
      <c r="AW48" s="324"/>
    </row>
    <row r="49" spans="1:50" x14ac:dyDescent="0.15">
      <c r="H49" s="329"/>
      <c r="I49" s="324"/>
      <c r="J49" s="324"/>
      <c r="P49" s="325"/>
      <c r="Q49" s="325"/>
      <c r="R49" s="325"/>
      <c r="T49" s="324"/>
      <c r="U49" s="324"/>
      <c r="AJ49" s="329"/>
      <c r="AK49" s="324"/>
      <c r="AL49" s="324"/>
      <c r="AR49" s="325"/>
      <c r="AS49" s="325"/>
      <c r="AT49" s="325"/>
      <c r="AV49" s="324"/>
      <c r="AW49" s="324"/>
    </row>
    <row r="50" spans="1:50" x14ac:dyDescent="0.15">
      <c r="A50" s="514" t="s">
        <v>57</v>
      </c>
      <c r="B50" s="514"/>
      <c r="C50" s="514"/>
      <c r="D50" s="514"/>
      <c r="E50" s="514"/>
      <c r="F50" s="514"/>
      <c r="G50" s="514"/>
      <c r="H50" s="329"/>
      <c r="I50" s="324"/>
      <c r="J50" s="514" t="s">
        <v>58</v>
      </c>
      <c r="K50" s="516"/>
      <c r="L50" s="516"/>
      <c r="M50" s="516"/>
      <c r="N50" s="516"/>
      <c r="P50" s="336"/>
      <c r="Q50" s="325"/>
      <c r="R50" s="514" t="s">
        <v>62</v>
      </c>
      <c r="S50" s="516"/>
      <c r="T50" s="516"/>
      <c r="U50" s="516"/>
      <c r="V50" s="516"/>
      <c r="AC50" s="514" t="s">
        <v>57</v>
      </c>
      <c r="AD50" s="514"/>
      <c r="AE50" s="514"/>
      <c r="AF50" s="514"/>
      <c r="AG50" s="514"/>
      <c r="AH50" s="514"/>
      <c r="AI50" s="514"/>
      <c r="AJ50" s="329"/>
      <c r="AK50" s="324"/>
      <c r="AL50" s="514" t="s">
        <v>58</v>
      </c>
      <c r="AM50" s="516"/>
      <c r="AN50" s="516"/>
      <c r="AO50" s="516"/>
      <c r="AP50" s="516"/>
      <c r="AR50" s="336"/>
      <c r="AS50" s="325"/>
      <c r="AT50" s="514" t="s">
        <v>62</v>
      </c>
      <c r="AU50" s="516"/>
      <c r="AV50" s="516"/>
      <c r="AW50" s="516"/>
      <c r="AX50" s="516"/>
    </row>
    <row r="51" spans="1:50" x14ac:dyDescent="0.15">
      <c r="A51" s="316"/>
      <c r="B51" s="320" t="s">
        <v>17</v>
      </c>
      <c r="C51" s="320" t="s">
        <v>42</v>
      </c>
      <c r="D51" s="320" t="s">
        <v>19</v>
      </c>
      <c r="E51" s="320" t="s">
        <v>6</v>
      </c>
      <c r="H51" s="324"/>
      <c r="I51" s="324"/>
      <c r="J51" s="512" t="s">
        <v>59</v>
      </c>
      <c r="K51" s="513"/>
      <c r="L51" s="513"/>
      <c r="M51" s="513"/>
      <c r="N51" s="316" t="s">
        <v>60</v>
      </c>
      <c r="R51" s="512" t="s">
        <v>59</v>
      </c>
      <c r="S51" s="513"/>
      <c r="T51" s="513"/>
      <c r="U51" s="513"/>
      <c r="V51" s="316" t="s">
        <v>60</v>
      </c>
      <c r="AC51" s="316"/>
      <c r="AD51" s="320" t="s">
        <v>17</v>
      </c>
      <c r="AE51" s="320" t="s">
        <v>42</v>
      </c>
      <c r="AF51" s="320" t="s">
        <v>19</v>
      </c>
      <c r="AG51" s="320" t="s">
        <v>6</v>
      </c>
      <c r="AJ51" s="324"/>
      <c r="AK51" s="324"/>
      <c r="AL51" s="512" t="s">
        <v>59</v>
      </c>
      <c r="AM51" s="513"/>
      <c r="AN51" s="513"/>
      <c r="AO51" s="513"/>
      <c r="AP51" s="316" t="s">
        <v>60</v>
      </c>
      <c r="AT51" s="512" t="s">
        <v>59</v>
      </c>
      <c r="AU51" s="513"/>
      <c r="AV51" s="513"/>
      <c r="AW51" s="513"/>
      <c r="AX51" s="316" t="s">
        <v>60</v>
      </c>
    </row>
    <row r="52" spans="1:50" x14ac:dyDescent="0.15">
      <c r="A52" s="335" t="s">
        <v>33</v>
      </c>
      <c r="B52" s="322">
        <f>SUM(J22:J26,D32:D37,D43:D46)</f>
        <v>672</v>
      </c>
      <c r="C52" s="322">
        <f>SUM(E43:E46,E32:E37,K22:K26)</f>
        <v>464</v>
      </c>
      <c r="D52" s="322">
        <f>SUM(F43:F46,F32:F37,L22:L26)</f>
        <v>4903</v>
      </c>
      <c r="E52" s="322">
        <f>SUM(N22:N26,H32:H37,H43:H46)</f>
        <v>32</v>
      </c>
      <c r="H52" s="324"/>
      <c r="I52" s="324"/>
      <c r="J52" s="510" t="s">
        <v>2540</v>
      </c>
      <c r="K52" s="510"/>
      <c r="L52" s="510"/>
      <c r="M52" s="510"/>
      <c r="N52" s="321" t="s">
        <v>16</v>
      </c>
      <c r="R52" s="510"/>
      <c r="S52" s="510"/>
      <c r="T52" s="510"/>
      <c r="U52" s="510"/>
      <c r="V52" s="321"/>
      <c r="AC52" s="335" t="s">
        <v>33</v>
      </c>
      <c r="AD52" s="322">
        <f>SUM(AL22:AL26,AF32:AF37,AF43:AF46)</f>
        <v>583</v>
      </c>
      <c r="AE52" s="322">
        <f>SUM(AG43:AG46,AG32:AG37,AL22:AL26)</f>
        <v>404</v>
      </c>
      <c r="AF52" s="322">
        <f>SUM(AH43:AH46,AH32:AH37,AM22:AM26)</f>
        <v>3653</v>
      </c>
      <c r="AG52" s="322">
        <f>SUM(AP22:AP26,AJ32:AJ37,AJ43:AJ46)</f>
        <v>27</v>
      </c>
      <c r="AJ52" s="324"/>
      <c r="AK52" s="324"/>
      <c r="AL52" s="511"/>
      <c r="AM52" s="510"/>
      <c r="AN52" s="510"/>
      <c r="AO52" s="510"/>
      <c r="AP52" s="321"/>
      <c r="AT52" s="511"/>
      <c r="AU52" s="510"/>
      <c r="AV52" s="510"/>
      <c r="AW52" s="510"/>
      <c r="AX52" s="321"/>
    </row>
    <row r="53" spans="1:50" x14ac:dyDescent="0.15">
      <c r="A53" s="335" t="s">
        <v>43</v>
      </c>
      <c r="B53" s="322">
        <f>SUM(C17)</f>
        <v>672</v>
      </c>
      <c r="C53" s="322">
        <f>SUM(D17)</f>
        <v>464</v>
      </c>
      <c r="D53" s="322">
        <f>SUM(F17)</f>
        <v>4903</v>
      </c>
      <c r="E53" s="322">
        <f>SUM(H17)</f>
        <v>32</v>
      </c>
      <c r="F53" s="320"/>
      <c r="J53" s="510" t="s">
        <v>2541</v>
      </c>
      <c r="K53" s="510"/>
      <c r="L53" s="510"/>
      <c r="M53" s="510"/>
      <c r="N53" s="321" t="s">
        <v>16</v>
      </c>
      <c r="R53" s="511"/>
      <c r="S53" s="510"/>
      <c r="T53" s="510"/>
      <c r="U53" s="510"/>
      <c r="V53" s="321"/>
      <c r="AC53" s="335" t="s">
        <v>43</v>
      </c>
      <c r="AD53" s="322">
        <f>SUM(AE17)</f>
        <v>583</v>
      </c>
      <c r="AE53" s="322">
        <f>SUM(AF17)</f>
        <v>378</v>
      </c>
      <c r="AF53" s="322">
        <f>SUM(AH17)</f>
        <v>4072</v>
      </c>
      <c r="AG53" s="322">
        <f>SUM(AJ17)</f>
        <v>27</v>
      </c>
      <c r="AH53" s="320"/>
      <c r="AL53" s="511"/>
      <c r="AM53" s="510"/>
      <c r="AN53" s="510"/>
      <c r="AO53" s="510"/>
      <c r="AP53" s="321"/>
      <c r="AT53" s="511"/>
      <c r="AU53" s="510"/>
      <c r="AV53" s="510"/>
      <c r="AW53" s="510"/>
      <c r="AX53" s="321"/>
    </row>
    <row r="54" spans="1:50" x14ac:dyDescent="0.15">
      <c r="A54" s="335" t="s">
        <v>65</v>
      </c>
      <c r="B54" s="321"/>
      <c r="F54" s="320"/>
      <c r="J54" s="510" t="s">
        <v>2544</v>
      </c>
      <c r="K54" s="510"/>
      <c r="L54" s="510"/>
      <c r="M54" s="510"/>
      <c r="N54" s="321" t="s">
        <v>373</v>
      </c>
      <c r="R54" s="511"/>
      <c r="S54" s="510"/>
      <c r="T54" s="510"/>
      <c r="U54" s="510"/>
      <c r="V54" s="321"/>
      <c r="AC54" s="335" t="s">
        <v>65</v>
      </c>
      <c r="AD54" s="321"/>
      <c r="AH54" s="320"/>
      <c r="AL54" s="511"/>
      <c r="AM54" s="510"/>
      <c r="AN54" s="510"/>
      <c r="AO54" s="510"/>
      <c r="AP54" s="321"/>
      <c r="AT54" s="511"/>
      <c r="AU54" s="510"/>
      <c r="AV54" s="510"/>
      <c r="AW54" s="510"/>
      <c r="AX54" s="321"/>
    </row>
    <row r="55" spans="1:50" x14ac:dyDescent="0.15">
      <c r="J55" s="510" t="s">
        <v>1201</v>
      </c>
      <c r="K55" s="510"/>
      <c r="L55" s="510"/>
      <c r="M55" s="510"/>
      <c r="N55" s="321" t="s">
        <v>374</v>
      </c>
      <c r="R55" s="511"/>
      <c r="S55" s="510"/>
      <c r="T55" s="510"/>
      <c r="U55" s="510"/>
      <c r="V55" s="321"/>
      <c r="AL55" s="511"/>
      <c r="AM55" s="510"/>
      <c r="AN55" s="510"/>
      <c r="AO55" s="510"/>
      <c r="AP55" s="321"/>
      <c r="AT55" s="511"/>
      <c r="AU55" s="510"/>
      <c r="AV55" s="510"/>
      <c r="AW55" s="510"/>
      <c r="AX55" s="321"/>
    </row>
    <row r="56" spans="1:50" x14ac:dyDescent="0.15">
      <c r="A56" s="316"/>
      <c r="B56" s="320" t="s">
        <v>1</v>
      </c>
      <c r="C56" s="320" t="s">
        <v>4</v>
      </c>
      <c r="D56" s="320" t="s">
        <v>6</v>
      </c>
      <c r="J56" s="510" t="s">
        <v>1202</v>
      </c>
      <c r="K56" s="510"/>
      <c r="L56" s="510"/>
      <c r="M56" s="510"/>
      <c r="N56" s="321" t="s">
        <v>373</v>
      </c>
      <c r="R56" s="511"/>
      <c r="S56" s="510"/>
      <c r="T56" s="510"/>
      <c r="U56" s="510"/>
      <c r="V56" s="321"/>
      <c r="AC56" s="316"/>
      <c r="AD56" s="320" t="s">
        <v>1</v>
      </c>
      <c r="AE56" s="320" t="s">
        <v>4</v>
      </c>
      <c r="AF56" s="320" t="s">
        <v>6</v>
      </c>
      <c r="AL56" s="511"/>
      <c r="AM56" s="510"/>
      <c r="AN56" s="510"/>
      <c r="AO56" s="510"/>
      <c r="AP56" s="321"/>
      <c r="AT56" s="511"/>
      <c r="AU56" s="510"/>
      <c r="AV56" s="510"/>
      <c r="AW56" s="510"/>
      <c r="AX56" s="321"/>
    </row>
    <row r="57" spans="1:50" x14ac:dyDescent="0.15">
      <c r="A57" s="335" t="s">
        <v>56</v>
      </c>
      <c r="B57" s="322">
        <f>SUM(M14:M16,C22:C26,K32:K37,K43:K46)</f>
        <v>416</v>
      </c>
      <c r="C57" s="322">
        <f>SUM(N14:N16,D22:D26,L32:L37,L43:L46)</f>
        <v>1775</v>
      </c>
      <c r="D57" s="322">
        <f>SUM(P14:P16,F22:F26,N32:N37,N43:N46)</f>
        <v>17</v>
      </c>
      <c r="J57" s="510" t="s">
        <v>2545</v>
      </c>
      <c r="K57" s="510"/>
      <c r="L57" s="510"/>
      <c r="M57" s="510"/>
      <c r="N57" s="321" t="s">
        <v>373</v>
      </c>
      <c r="R57" s="511"/>
      <c r="S57" s="510"/>
      <c r="T57" s="510"/>
      <c r="U57" s="510"/>
      <c r="V57" s="321"/>
      <c r="AC57" s="335" t="s">
        <v>56</v>
      </c>
      <c r="AD57" s="322">
        <f>SUM(AO14:AO16,AE22:AE26,AM32:AM37,AM43:AM46)</f>
        <v>421</v>
      </c>
      <c r="AE57" s="322">
        <f>SUM(AP14:AP16,AF22:AF26,AN32:AN37,AN43:AN46)</f>
        <v>2231</v>
      </c>
      <c r="AF57" s="322">
        <f>SUM(AR14:AR16,AH22:AH26,AP32:AP37,AP43:AP46)</f>
        <v>18</v>
      </c>
      <c r="AL57" s="511"/>
      <c r="AM57" s="510"/>
      <c r="AN57" s="510"/>
      <c r="AO57" s="510"/>
      <c r="AP57" s="321"/>
      <c r="AT57" s="511"/>
      <c r="AU57" s="510"/>
      <c r="AV57" s="510"/>
      <c r="AW57" s="510"/>
      <c r="AX57" s="321"/>
    </row>
    <row r="58" spans="1:50" x14ac:dyDescent="0.15">
      <c r="A58" s="335" t="s">
        <v>65</v>
      </c>
      <c r="B58" s="321"/>
      <c r="J58" s="510" t="s">
        <v>2546</v>
      </c>
      <c r="K58" s="510"/>
      <c r="L58" s="510"/>
      <c r="M58" s="510"/>
      <c r="N58" s="321" t="s">
        <v>373</v>
      </c>
      <c r="R58" s="511"/>
      <c r="S58" s="510"/>
      <c r="T58" s="510"/>
      <c r="U58" s="510"/>
      <c r="V58" s="321"/>
      <c r="AC58" s="335" t="s">
        <v>65</v>
      </c>
      <c r="AD58" s="321"/>
      <c r="AL58" s="511"/>
      <c r="AM58" s="510"/>
      <c r="AN58" s="510"/>
      <c r="AO58" s="510"/>
      <c r="AP58" s="321"/>
      <c r="AT58" s="511"/>
      <c r="AU58" s="510"/>
      <c r="AV58" s="510"/>
      <c r="AW58" s="510"/>
      <c r="AX58" s="321"/>
    </row>
    <row r="59" spans="1:50" x14ac:dyDescent="0.15">
      <c r="J59" s="510" t="s">
        <v>2547</v>
      </c>
      <c r="K59" s="510"/>
      <c r="L59" s="510"/>
      <c r="M59" s="510"/>
      <c r="N59" s="321" t="s">
        <v>374</v>
      </c>
      <c r="R59" s="511"/>
      <c r="S59" s="510"/>
      <c r="T59" s="510"/>
      <c r="U59" s="510"/>
      <c r="V59" s="321"/>
      <c r="AL59" s="511"/>
      <c r="AM59" s="510"/>
      <c r="AN59" s="510"/>
      <c r="AO59" s="510"/>
      <c r="AP59" s="321"/>
      <c r="AT59" s="511"/>
      <c r="AU59" s="510"/>
      <c r="AV59" s="510"/>
      <c r="AW59" s="510"/>
      <c r="AX59" s="321"/>
    </row>
    <row r="60" spans="1:50" x14ac:dyDescent="0.15">
      <c r="B60" s="320" t="s">
        <v>40</v>
      </c>
      <c r="C60" s="320" t="s">
        <v>41</v>
      </c>
      <c r="AD60" s="320" t="s">
        <v>40</v>
      </c>
      <c r="AE60" s="320" t="s">
        <v>41</v>
      </c>
    </row>
    <row r="61" spans="1:50" x14ac:dyDescent="0.15">
      <c r="A61" s="335" t="s">
        <v>39</v>
      </c>
      <c r="B61" s="319">
        <f>B57/(B53+B57)</f>
        <v>0.38235294117647056</v>
      </c>
      <c r="C61" s="319">
        <f>B53/(B53+B57)</f>
        <v>0.61764705882352944</v>
      </c>
      <c r="J61" s="314" t="s">
        <v>61</v>
      </c>
      <c r="AC61" s="335" t="s">
        <v>39</v>
      </c>
      <c r="AD61" s="319">
        <f>AD57/(AD53+AD57)</f>
        <v>0.41932270916334663</v>
      </c>
      <c r="AE61" s="319">
        <f>AD53/(AD53+AD57)</f>
        <v>0.58067729083665343</v>
      </c>
      <c r="AL61" s="314" t="s">
        <v>61</v>
      </c>
    </row>
    <row r="62" spans="1:50" x14ac:dyDescent="0.15">
      <c r="A62" s="335" t="s">
        <v>64</v>
      </c>
      <c r="B62" s="321"/>
      <c r="C62" s="321"/>
      <c r="AC62" s="335" t="s">
        <v>64</v>
      </c>
      <c r="AD62" s="321"/>
      <c r="AE62" s="321"/>
    </row>
    <row r="73" spans="1:23" x14ac:dyDescent="0.15">
      <c r="A73" s="514" t="s">
        <v>55</v>
      </c>
      <c r="B73" s="514"/>
      <c r="C73" s="514"/>
      <c r="D73" s="514"/>
      <c r="E73" s="514"/>
      <c r="F73" s="514"/>
      <c r="G73" s="514"/>
      <c r="H73" s="514"/>
      <c r="I73" s="514"/>
      <c r="J73" s="514"/>
      <c r="K73" s="514"/>
      <c r="L73" s="514"/>
      <c r="M73" s="514"/>
      <c r="N73" s="514"/>
      <c r="O73" s="514"/>
      <c r="P73" s="514"/>
      <c r="Q73" s="514"/>
      <c r="R73" s="514"/>
      <c r="S73" s="514"/>
      <c r="T73" s="514"/>
      <c r="U73" s="514"/>
      <c r="V73" s="514"/>
      <c r="W73" s="514"/>
    </row>
    <row r="74" spans="1:23" x14ac:dyDescent="0.15">
      <c r="A74" s="315"/>
      <c r="B74" s="315"/>
      <c r="C74" s="315"/>
      <c r="D74" s="315"/>
      <c r="E74" s="315"/>
      <c r="F74" s="315"/>
      <c r="G74" s="315"/>
      <c r="H74" s="315"/>
      <c r="I74" s="315"/>
      <c r="J74" s="315"/>
      <c r="K74" s="315"/>
      <c r="L74" s="315"/>
      <c r="M74" s="315"/>
      <c r="N74" s="315"/>
      <c r="O74" s="315"/>
      <c r="P74" s="315"/>
      <c r="Q74" s="315"/>
      <c r="R74" s="315"/>
      <c r="S74" s="315"/>
      <c r="T74" s="315"/>
      <c r="U74" s="315"/>
      <c r="V74" s="315"/>
      <c r="W74" s="315"/>
    </row>
    <row r="75" spans="1:23" x14ac:dyDescent="0.15">
      <c r="H75" s="515" t="s">
        <v>36</v>
      </c>
      <c r="I75" s="515"/>
      <c r="J75" s="515"/>
      <c r="M75" s="515" t="s">
        <v>37</v>
      </c>
      <c r="N75" s="515"/>
      <c r="O75" s="515"/>
      <c r="S75" s="316" t="s">
        <v>94</v>
      </c>
    </row>
    <row r="76" spans="1:23" x14ac:dyDescent="0.15">
      <c r="H76" s="515" t="s">
        <v>38</v>
      </c>
      <c r="I76" s="515"/>
      <c r="J76" s="515"/>
      <c r="M76" s="317" t="s">
        <v>75</v>
      </c>
      <c r="S76" s="318" t="s">
        <v>40</v>
      </c>
      <c r="T76" s="318" t="s">
        <v>41</v>
      </c>
    </row>
    <row r="77" spans="1:23" x14ac:dyDescent="0.15">
      <c r="H77" s="515"/>
      <c r="I77" s="515"/>
      <c r="J77" s="515"/>
      <c r="S77" s="319" t="e">
        <f>(M87+C97+K108+K117)/(M87+C97+K108+C87)</f>
        <v>#DIV/0!</v>
      </c>
      <c r="T77" s="319" t="e">
        <f>C87/(C87+M87+C97+K108+K117)</f>
        <v>#DIV/0!</v>
      </c>
    </row>
    <row r="80" spans="1:23" x14ac:dyDescent="0.15">
      <c r="A80" s="514" t="s">
        <v>38</v>
      </c>
      <c r="B80" s="514"/>
      <c r="C80" s="514"/>
      <c r="D80" s="514"/>
      <c r="E80" s="514"/>
      <c r="F80" s="514"/>
      <c r="G80" s="514"/>
      <c r="H80" s="514"/>
      <c r="I80" s="514"/>
      <c r="J80" s="514"/>
      <c r="K80" s="514"/>
      <c r="L80" s="514"/>
      <c r="M80" s="514"/>
      <c r="N80" s="514"/>
      <c r="O80" s="514"/>
      <c r="P80" s="514"/>
      <c r="Q80" s="514"/>
      <c r="R80" s="514"/>
      <c r="S80" s="514"/>
      <c r="T80" s="514"/>
      <c r="U80" s="514"/>
      <c r="V80" s="514"/>
      <c r="W80" s="514"/>
    </row>
    <row r="82" spans="1:27" x14ac:dyDescent="0.15">
      <c r="C82" s="514" t="s">
        <v>48</v>
      </c>
      <c r="D82" s="514"/>
      <c r="E82" s="514"/>
      <c r="F82" s="514"/>
      <c r="G82" s="514"/>
      <c r="H82" s="514"/>
      <c r="I82" s="514"/>
      <c r="L82" s="514" t="s">
        <v>49</v>
      </c>
      <c r="M82" s="516"/>
      <c r="N82" s="516"/>
      <c r="O82" s="516"/>
      <c r="P82" s="516"/>
      <c r="R82" s="514" t="s">
        <v>50</v>
      </c>
      <c r="S82" s="514"/>
      <c r="T82" s="514"/>
      <c r="V82" s="514" t="s">
        <v>51</v>
      </c>
      <c r="W82" s="514"/>
    </row>
    <row r="83" spans="1:27" x14ac:dyDescent="0.15">
      <c r="A83" s="320" t="s">
        <v>0</v>
      </c>
      <c r="B83" s="320" t="s">
        <v>66</v>
      </c>
      <c r="C83" s="320" t="s">
        <v>1</v>
      </c>
      <c r="D83" s="320" t="s">
        <v>2</v>
      </c>
      <c r="E83" s="320" t="s">
        <v>3</v>
      </c>
      <c r="F83" s="320" t="s">
        <v>4</v>
      </c>
      <c r="G83" s="320" t="s">
        <v>5</v>
      </c>
      <c r="H83" s="320" t="s">
        <v>6</v>
      </c>
      <c r="I83" s="320" t="s">
        <v>7</v>
      </c>
      <c r="J83" s="320" t="s">
        <v>8</v>
      </c>
      <c r="K83" s="320" t="s">
        <v>9</v>
      </c>
      <c r="M83" s="320" t="s">
        <v>10</v>
      </c>
      <c r="N83" s="320" t="s">
        <v>11</v>
      </c>
      <c r="O83" s="320" t="s">
        <v>12</v>
      </c>
      <c r="P83" s="320" t="s">
        <v>6</v>
      </c>
      <c r="Q83" s="320" t="s">
        <v>13</v>
      </c>
      <c r="R83" s="320"/>
      <c r="S83" s="320" t="s">
        <v>47</v>
      </c>
      <c r="T83" s="320" t="s">
        <v>45</v>
      </c>
      <c r="U83" s="320" t="s">
        <v>46</v>
      </c>
      <c r="V83" s="320"/>
      <c r="W83" s="320" t="s">
        <v>14</v>
      </c>
      <c r="X83" s="320" t="s">
        <v>63</v>
      </c>
      <c r="Y83" s="320"/>
      <c r="Z83" s="320"/>
    </row>
    <row r="84" spans="1:27" x14ac:dyDescent="0.15">
      <c r="A84" s="321" t="s">
        <v>789</v>
      </c>
      <c r="B84" s="322"/>
      <c r="C84" s="322"/>
      <c r="D84" s="322"/>
      <c r="E84" s="319" t="e">
        <f>D84/C84</f>
        <v>#DIV/0!</v>
      </c>
      <c r="F84" s="322"/>
      <c r="G84" s="323" t="e">
        <f>F84/C84</f>
        <v>#DIV/0!</v>
      </c>
      <c r="H84" s="322"/>
      <c r="I84" s="319" t="e">
        <f>H84/C84</f>
        <v>#DIV/0!</v>
      </c>
      <c r="J84" s="322"/>
      <c r="K84" s="319" t="e">
        <f>J84/C84</f>
        <v>#DIV/0!</v>
      </c>
      <c r="M84" s="322"/>
      <c r="N84" s="322"/>
      <c r="O84" s="322" t="e">
        <f>N84/M84</f>
        <v>#DIV/0!</v>
      </c>
      <c r="P84" s="322"/>
      <c r="Q84" s="319" t="e">
        <f>P84/M84</f>
        <v>#DIV/0!</v>
      </c>
      <c r="R84" s="324"/>
      <c r="S84" s="319">
        <f>(C84+M84)/($C$17+$M$17)</f>
        <v>0</v>
      </c>
      <c r="T84" s="319">
        <f>C84/($C$17)</f>
        <v>0</v>
      </c>
      <c r="U84" s="319">
        <f>M84/($M$17)</f>
        <v>0</v>
      </c>
      <c r="V84" s="325"/>
      <c r="W84" s="322">
        <f>(F84*0.05)+(H84*4)+(J84*-1)+(N84*0.1)+(P84*6)</f>
        <v>0</v>
      </c>
      <c r="X84" s="326">
        <f>((F84*0.05)+(H84*4)+(J84*-1)+(N84*0.1)+(P84*6))*0.4</f>
        <v>0</v>
      </c>
      <c r="Y84" s="324"/>
      <c r="Z84" s="324"/>
    </row>
    <row r="85" spans="1:27" x14ac:dyDescent="0.15">
      <c r="A85" s="321"/>
      <c r="B85" s="322"/>
      <c r="C85" s="322"/>
      <c r="D85" s="322"/>
      <c r="E85" s="319" t="e">
        <f>D85/C85</f>
        <v>#DIV/0!</v>
      </c>
      <c r="F85" s="322"/>
      <c r="G85" s="323" t="e">
        <f>F85/C85</f>
        <v>#DIV/0!</v>
      </c>
      <c r="H85" s="322"/>
      <c r="I85" s="319" t="e">
        <f>H85/C85</f>
        <v>#DIV/0!</v>
      </c>
      <c r="J85" s="322"/>
      <c r="K85" s="319" t="e">
        <f t="shared" ref="K85:K86" si="67">J85/C85</f>
        <v>#DIV/0!</v>
      </c>
      <c r="M85" s="322"/>
      <c r="N85" s="322"/>
      <c r="O85" s="322" t="e">
        <f>N85/M85</f>
        <v>#DIV/0!</v>
      </c>
      <c r="P85" s="322"/>
      <c r="Q85" s="319" t="e">
        <f t="shared" ref="Q85:Q86" si="68">P85/M85</f>
        <v>#DIV/0!</v>
      </c>
      <c r="R85" s="324"/>
      <c r="S85" s="319">
        <f t="shared" ref="S85:S86" si="69">(C85+M85)/($C$17+$M$17)</f>
        <v>0</v>
      </c>
      <c r="T85" s="319">
        <f t="shared" ref="T85:T86" si="70">C85/($C$17)</f>
        <v>0</v>
      </c>
      <c r="U85" s="319">
        <f t="shared" ref="U85:U86" si="71">M85/($M$17)</f>
        <v>0</v>
      </c>
      <c r="V85" s="325"/>
      <c r="W85" s="322">
        <f t="shared" ref="W85:W86" si="72">(F85*0.05)+(H85*4)+(J85*-1)+(N85*0.1)+(P85*6)</f>
        <v>0</v>
      </c>
      <c r="X85" s="326">
        <f t="shared" ref="X85:X86" si="73">((F85*0.05)+(H85*4)+(J85*-1)+(N85*0.1)+(P85*6))*0.4</f>
        <v>0</v>
      </c>
      <c r="Y85" s="324"/>
      <c r="Z85" s="324"/>
    </row>
    <row r="86" spans="1:27" x14ac:dyDescent="0.15">
      <c r="A86" s="321"/>
      <c r="B86" s="322"/>
      <c r="C86" s="322"/>
      <c r="D86" s="322"/>
      <c r="E86" s="319" t="e">
        <f>D86/C86</f>
        <v>#DIV/0!</v>
      </c>
      <c r="F86" s="322"/>
      <c r="G86" s="323" t="e">
        <f>F86/C86</f>
        <v>#DIV/0!</v>
      </c>
      <c r="H86" s="322"/>
      <c r="I86" s="319" t="e">
        <f>H86/C86</f>
        <v>#DIV/0!</v>
      </c>
      <c r="J86" s="322"/>
      <c r="K86" s="319" t="e">
        <f t="shared" si="67"/>
        <v>#DIV/0!</v>
      </c>
      <c r="M86" s="322"/>
      <c r="N86" s="322"/>
      <c r="O86" s="322" t="e">
        <f>N86/M86</f>
        <v>#DIV/0!</v>
      </c>
      <c r="P86" s="322"/>
      <c r="Q86" s="319" t="e">
        <f t="shared" si="68"/>
        <v>#DIV/0!</v>
      </c>
      <c r="R86" s="324"/>
      <c r="S86" s="319">
        <f t="shared" si="69"/>
        <v>0</v>
      </c>
      <c r="T86" s="319">
        <f t="shared" si="70"/>
        <v>0</v>
      </c>
      <c r="U86" s="319">
        <f t="shared" si="71"/>
        <v>0</v>
      </c>
      <c r="V86" s="325"/>
      <c r="W86" s="322">
        <f t="shared" si="72"/>
        <v>0</v>
      </c>
      <c r="X86" s="326">
        <f t="shared" si="73"/>
        <v>0</v>
      </c>
      <c r="Y86" s="324"/>
      <c r="Z86" s="324"/>
    </row>
    <row r="87" spans="1:27" x14ac:dyDescent="0.15">
      <c r="A87" s="320" t="s">
        <v>44</v>
      </c>
      <c r="B87" s="320"/>
      <c r="C87" s="320">
        <f>SUM(C84:C86)</f>
        <v>0</v>
      </c>
      <c r="D87" s="320">
        <f>SUM(D84:D86)</f>
        <v>0</v>
      </c>
      <c r="E87" s="320"/>
      <c r="F87" s="320">
        <f t="shared" ref="F87" si="74">SUM(F84:F86)</f>
        <v>0</v>
      </c>
      <c r="G87" s="320"/>
      <c r="H87" s="320">
        <f t="shared" ref="H87" si="75">SUM(H84:H86)</f>
        <v>0</v>
      </c>
      <c r="I87" s="320"/>
      <c r="J87" s="320">
        <f t="shared" ref="J87" si="76">SUM(J84:J86)</f>
        <v>0</v>
      </c>
      <c r="K87" s="320"/>
      <c r="L87" s="316"/>
      <c r="M87" s="320">
        <f>SUM(M84:M86)</f>
        <v>0</v>
      </c>
      <c r="N87" s="320">
        <f>SUM(N84:N86)</f>
        <v>0</v>
      </c>
      <c r="O87" s="320"/>
      <c r="P87" s="320">
        <f>SUM(P84:P86)</f>
        <v>0</v>
      </c>
      <c r="Q87" s="320"/>
      <c r="R87" s="320"/>
      <c r="S87" s="327">
        <f>S84+S85+S86</f>
        <v>0</v>
      </c>
      <c r="T87" s="328" t="e">
        <f>C87/(C87+M87)</f>
        <v>#DIV/0!</v>
      </c>
      <c r="U87" s="328" t="e">
        <f>M87/(M87+C87)</f>
        <v>#DIV/0!</v>
      </c>
      <c r="V87" s="325"/>
      <c r="W87" s="324"/>
      <c r="X87" s="324"/>
      <c r="Y87" s="324"/>
      <c r="Z87" s="324"/>
    </row>
    <row r="88" spans="1:27" x14ac:dyDescent="0.15">
      <c r="B88" s="324"/>
      <c r="C88" s="324"/>
      <c r="D88" s="329"/>
      <c r="E88" s="324"/>
      <c r="F88" s="330"/>
      <c r="G88" s="324"/>
      <c r="H88" s="331"/>
      <c r="I88" s="324"/>
      <c r="J88" s="331"/>
      <c r="K88" s="324"/>
      <c r="L88" s="324"/>
      <c r="M88" s="324"/>
      <c r="N88" s="324"/>
      <c r="O88" s="324"/>
      <c r="P88" s="324"/>
      <c r="Q88" s="324"/>
      <c r="R88" s="324"/>
    </row>
    <row r="89" spans="1:27" x14ac:dyDescent="0.15">
      <c r="B89" s="324"/>
      <c r="C89" s="324"/>
      <c r="D89" s="329"/>
      <c r="E89" s="324"/>
      <c r="F89" s="330"/>
      <c r="G89" s="324"/>
      <c r="H89" s="331"/>
      <c r="I89" s="324"/>
      <c r="J89" s="331"/>
      <c r="K89" s="324"/>
      <c r="L89" s="324"/>
      <c r="M89" s="324"/>
      <c r="N89" s="324"/>
      <c r="O89" s="324"/>
      <c r="P89" s="324"/>
      <c r="Q89" s="324"/>
      <c r="R89" s="324"/>
    </row>
    <row r="90" spans="1:27" x14ac:dyDescent="0.15">
      <c r="A90" s="514" t="s">
        <v>49</v>
      </c>
      <c r="B90" s="514"/>
      <c r="C90" s="514"/>
      <c r="D90" s="514"/>
      <c r="E90" s="514"/>
      <c r="F90" s="514"/>
      <c r="G90" s="514"/>
      <c r="H90" s="514" t="s">
        <v>52</v>
      </c>
      <c r="I90" s="516"/>
      <c r="J90" s="516"/>
      <c r="K90" s="516"/>
      <c r="L90" s="516"/>
      <c r="M90" s="516"/>
      <c r="N90" s="324"/>
      <c r="O90" s="324"/>
      <c r="R90" s="514" t="s">
        <v>50</v>
      </c>
      <c r="S90" s="514"/>
      <c r="T90" s="514"/>
      <c r="V90" s="514" t="s">
        <v>51</v>
      </c>
      <c r="W90" s="514"/>
      <c r="X90" s="315"/>
      <c r="Y90" s="315"/>
      <c r="Z90" s="315"/>
      <c r="AA90" s="315"/>
    </row>
    <row r="91" spans="1:27" x14ac:dyDescent="0.15">
      <c r="A91" s="320" t="s">
        <v>16</v>
      </c>
      <c r="B91" s="320" t="s">
        <v>66</v>
      </c>
      <c r="C91" s="320" t="s">
        <v>1</v>
      </c>
      <c r="D91" s="320" t="s">
        <v>4</v>
      </c>
      <c r="E91" s="320" t="s">
        <v>5</v>
      </c>
      <c r="F91" s="320" t="s">
        <v>6</v>
      </c>
      <c r="G91" s="320" t="s">
        <v>7</v>
      </c>
      <c r="I91" s="320" t="s">
        <v>34</v>
      </c>
      <c r="J91" s="320" t="s">
        <v>17</v>
      </c>
      <c r="K91" s="320" t="s">
        <v>18</v>
      </c>
      <c r="L91" s="320" t="s">
        <v>19</v>
      </c>
      <c r="M91" s="320" t="s">
        <v>20</v>
      </c>
      <c r="N91" s="320" t="s">
        <v>6</v>
      </c>
      <c r="O91" s="320" t="s">
        <v>53</v>
      </c>
      <c r="R91" s="320" t="s">
        <v>16</v>
      </c>
      <c r="S91" s="320" t="s">
        <v>47</v>
      </c>
      <c r="T91" s="320" t="s">
        <v>45</v>
      </c>
      <c r="U91" s="320" t="s">
        <v>46</v>
      </c>
      <c r="W91" s="320" t="s">
        <v>14</v>
      </c>
      <c r="X91" s="320" t="s">
        <v>21</v>
      </c>
      <c r="Y91" s="320"/>
      <c r="Z91" s="320"/>
      <c r="AA91" s="320"/>
    </row>
    <row r="92" spans="1:27" x14ac:dyDescent="0.15">
      <c r="A92" s="321" t="s">
        <v>790</v>
      </c>
      <c r="B92" s="332"/>
      <c r="C92" s="322"/>
      <c r="D92" s="322"/>
      <c r="E92" s="322" t="e">
        <f>D92/C92</f>
        <v>#DIV/0!</v>
      </c>
      <c r="F92" s="322"/>
      <c r="G92" s="319" t="e">
        <f>F92/C92</f>
        <v>#DIV/0!</v>
      </c>
      <c r="I92" s="319" t="e">
        <f>K92/J92</f>
        <v>#DIV/0!</v>
      </c>
      <c r="J92" s="322"/>
      <c r="K92" s="322"/>
      <c r="L92" s="322"/>
      <c r="M92" s="322" t="e">
        <f>L92/K92</f>
        <v>#DIV/0!</v>
      </c>
      <c r="N92" s="322"/>
      <c r="O92" s="319" t="e">
        <f>N92/K92</f>
        <v>#DIV/0!</v>
      </c>
      <c r="R92" s="321" t="s">
        <v>211</v>
      </c>
      <c r="S92" s="319">
        <f>(C92+J92)/($C$27+$J$27+$M$17+$D$17+$K$38+$K$47)</f>
        <v>0</v>
      </c>
      <c r="T92" s="319">
        <f>J92/($J$27+$E$38+$E$47)</f>
        <v>0</v>
      </c>
      <c r="U92" s="319">
        <f>C92/($C$27+$M$17+$K$38+$K$47)</f>
        <v>0</v>
      </c>
      <c r="W92" s="322">
        <f>(D92*0.1)+(F92*6)+(L92*0.1)+(N92*6)</f>
        <v>0</v>
      </c>
      <c r="X92" s="322">
        <f>(D92*0.1)+(F92*6)+(K92*1)+(L92*0.1)+(N92*6)</f>
        <v>0</v>
      </c>
      <c r="Y92" s="324"/>
      <c r="Z92" s="324"/>
      <c r="AA92" s="324"/>
    </row>
    <row r="93" spans="1:27" x14ac:dyDescent="0.15">
      <c r="A93" s="321" t="s">
        <v>791</v>
      </c>
      <c r="B93" s="332"/>
      <c r="C93" s="322"/>
      <c r="D93" s="322"/>
      <c r="E93" s="322" t="e">
        <f>D93/C93</f>
        <v>#DIV/0!</v>
      </c>
      <c r="F93" s="322"/>
      <c r="G93" s="319" t="e">
        <f>F93/C93</f>
        <v>#DIV/0!</v>
      </c>
      <c r="I93" s="319" t="e">
        <f t="shared" ref="I93:I96" si="77">K93/J93</f>
        <v>#DIV/0!</v>
      </c>
      <c r="J93" s="322"/>
      <c r="K93" s="322"/>
      <c r="L93" s="322"/>
      <c r="M93" s="322" t="e">
        <f>L93/K93</f>
        <v>#DIV/0!</v>
      </c>
      <c r="N93" s="322"/>
      <c r="O93" s="319" t="e">
        <f t="shared" ref="O93:O96" si="78">N93/K93</f>
        <v>#DIV/0!</v>
      </c>
      <c r="R93" s="321" t="s">
        <v>573</v>
      </c>
      <c r="S93" s="319">
        <f t="shared" ref="S93:S96" si="79">(C93+J93)/($C$27+$J$27+$M$17+$D$17+$K$38+$K$47)</f>
        <v>0</v>
      </c>
      <c r="T93" s="319">
        <f t="shared" ref="T93:T96" si="80">J93/($J$27+$E$38+$E$47)</f>
        <v>0</v>
      </c>
      <c r="U93" s="319">
        <f t="shared" ref="U93:U96" si="81">C93/($C$27+$M$17+$K$38+$K$47)</f>
        <v>0</v>
      </c>
      <c r="W93" s="322">
        <f t="shared" ref="W93:W96" si="82">(D93*0.1)+(F93*6)+(L93*0.1)+(N93*6)</f>
        <v>0</v>
      </c>
      <c r="X93" s="322">
        <f t="shared" ref="X93:X96" si="83">(D93*0.1)+(F93*6)+(K93*1)+(L93*0.1)+(N93*6)</f>
        <v>0</v>
      </c>
      <c r="Y93" s="324"/>
      <c r="Z93" s="324"/>
      <c r="AA93" s="324"/>
    </row>
    <row r="94" spans="1:27" x14ac:dyDescent="0.15">
      <c r="A94" s="321" t="s">
        <v>792</v>
      </c>
      <c r="B94" s="332"/>
      <c r="C94" s="322"/>
      <c r="D94" s="322"/>
      <c r="E94" s="322" t="e">
        <f>D94/C94</f>
        <v>#DIV/0!</v>
      </c>
      <c r="F94" s="322"/>
      <c r="G94" s="319" t="e">
        <f>F94/C94</f>
        <v>#DIV/0!</v>
      </c>
      <c r="I94" s="319" t="e">
        <f t="shared" si="77"/>
        <v>#DIV/0!</v>
      </c>
      <c r="J94" s="322"/>
      <c r="K94" s="322"/>
      <c r="L94" s="322"/>
      <c r="M94" s="322" t="e">
        <f>L94/K94</f>
        <v>#DIV/0!</v>
      </c>
      <c r="N94" s="322"/>
      <c r="O94" s="319" t="e">
        <f t="shared" si="78"/>
        <v>#DIV/0!</v>
      </c>
      <c r="R94" s="321" t="s">
        <v>212</v>
      </c>
      <c r="S94" s="319">
        <f t="shared" si="79"/>
        <v>0</v>
      </c>
      <c r="T94" s="319">
        <f t="shared" si="80"/>
        <v>0</v>
      </c>
      <c r="U94" s="319">
        <f t="shared" si="81"/>
        <v>0</v>
      </c>
      <c r="W94" s="322">
        <f t="shared" si="82"/>
        <v>0</v>
      </c>
      <c r="X94" s="322">
        <f t="shared" si="83"/>
        <v>0</v>
      </c>
      <c r="Y94" s="324"/>
      <c r="Z94" s="324"/>
      <c r="AA94" s="324"/>
    </row>
    <row r="95" spans="1:27" x14ac:dyDescent="0.15">
      <c r="A95" s="321"/>
      <c r="B95" s="332"/>
      <c r="C95" s="322"/>
      <c r="D95" s="322"/>
      <c r="E95" s="322" t="e">
        <f>D95/C95</f>
        <v>#DIV/0!</v>
      </c>
      <c r="F95" s="322"/>
      <c r="G95" s="319" t="e">
        <f>F95/C95</f>
        <v>#DIV/0!</v>
      </c>
      <c r="I95" s="319" t="e">
        <f t="shared" si="77"/>
        <v>#DIV/0!</v>
      </c>
      <c r="J95" s="322"/>
      <c r="K95" s="322"/>
      <c r="L95" s="322"/>
      <c r="M95" s="322" t="e">
        <f>L95/K95</f>
        <v>#DIV/0!</v>
      </c>
      <c r="N95" s="322"/>
      <c r="O95" s="319" t="e">
        <f t="shared" si="78"/>
        <v>#DIV/0!</v>
      </c>
      <c r="R95" s="321"/>
      <c r="S95" s="319">
        <f t="shared" si="79"/>
        <v>0</v>
      </c>
      <c r="T95" s="319">
        <f t="shared" si="80"/>
        <v>0</v>
      </c>
      <c r="U95" s="319">
        <f t="shared" si="81"/>
        <v>0</v>
      </c>
      <c r="W95" s="322">
        <f t="shared" si="82"/>
        <v>0</v>
      </c>
      <c r="X95" s="322">
        <f t="shared" si="83"/>
        <v>0</v>
      </c>
      <c r="Y95" s="324"/>
      <c r="Z95" s="324"/>
      <c r="AA95" s="324"/>
    </row>
    <row r="96" spans="1:27" x14ac:dyDescent="0.15">
      <c r="A96" s="321" t="s">
        <v>1083</v>
      </c>
      <c r="B96" s="332"/>
      <c r="C96" s="322"/>
      <c r="D96" s="322"/>
      <c r="E96" s="322" t="e">
        <f>D96/C96</f>
        <v>#DIV/0!</v>
      </c>
      <c r="F96" s="322"/>
      <c r="G96" s="319" t="e">
        <f>F96/C96</f>
        <v>#DIV/0!</v>
      </c>
      <c r="I96" s="319" t="e">
        <f t="shared" si="77"/>
        <v>#DIV/0!</v>
      </c>
      <c r="J96" s="322"/>
      <c r="K96" s="322"/>
      <c r="L96" s="322"/>
      <c r="M96" s="322" t="e">
        <f>L96/K96</f>
        <v>#DIV/0!</v>
      </c>
      <c r="N96" s="322"/>
      <c r="O96" s="319" t="e">
        <f t="shared" si="78"/>
        <v>#DIV/0!</v>
      </c>
      <c r="R96" s="321" t="s">
        <v>1084</v>
      </c>
      <c r="S96" s="319">
        <f t="shared" si="79"/>
        <v>0</v>
      </c>
      <c r="T96" s="319">
        <f t="shared" si="80"/>
        <v>0</v>
      </c>
      <c r="U96" s="319">
        <f t="shared" si="81"/>
        <v>0</v>
      </c>
      <c r="W96" s="322">
        <f t="shared" si="82"/>
        <v>0</v>
      </c>
      <c r="X96" s="322">
        <f t="shared" si="83"/>
        <v>0</v>
      </c>
      <c r="Y96" s="324"/>
      <c r="Z96" s="324"/>
      <c r="AA96" s="324"/>
    </row>
    <row r="97" spans="1:26" x14ac:dyDescent="0.15">
      <c r="A97" s="320" t="s">
        <v>44</v>
      </c>
      <c r="B97" s="320"/>
      <c r="C97" s="320">
        <f>SUM(C92:C96)</f>
        <v>0</v>
      </c>
      <c r="D97" s="320">
        <f t="shared" ref="D97" si="84">SUM(D92:D96)</f>
        <v>0</v>
      </c>
      <c r="E97" s="320"/>
      <c r="F97" s="320">
        <f t="shared" ref="F97" si="85">SUM(F92:F96)</f>
        <v>0</v>
      </c>
      <c r="G97" s="320"/>
      <c r="H97" s="320"/>
      <c r="I97" s="320"/>
      <c r="J97" s="320">
        <f>SUM(J92:J96)</f>
        <v>0</v>
      </c>
      <c r="K97" s="320">
        <f t="shared" ref="K97:L97" si="86">SUM(K92:K96)</f>
        <v>0</v>
      </c>
      <c r="L97" s="320">
        <f t="shared" si="86"/>
        <v>0</v>
      </c>
      <c r="M97" s="320"/>
      <c r="N97" s="320">
        <f t="shared" ref="N97" si="87">SUM(N92:N96)</f>
        <v>0</v>
      </c>
      <c r="O97" s="320"/>
    </row>
    <row r="98" spans="1:26" x14ac:dyDescent="0.15">
      <c r="A98" s="320"/>
      <c r="B98" s="324"/>
      <c r="C98" s="324"/>
      <c r="D98" s="324"/>
      <c r="E98" s="324"/>
      <c r="F98" s="324"/>
      <c r="G98" s="324"/>
      <c r="H98" s="320"/>
      <c r="I98" s="324"/>
      <c r="J98" s="324"/>
      <c r="K98" s="324"/>
      <c r="L98" s="324"/>
      <c r="M98" s="324"/>
      <c r="N98" s="324"/>
    </row>
    <row r="99" spans="1:26" x14ac:dyDescent="0.15">
      <c r="B99" s="324"/>
      <c r="C99" s="324"/>
      <c r="D99" s="324"/>
      <c r="E99" s="324"/>
      <c r="F99" s="324"/>
      <c r="G99" s="324"/>
      <c r="H99" s="324"/>
      <c r="I99" s="324"/>
      <c r="J99" s="324"/>
      <c r="K99" s="324"/>
      <c r="L99" s="324"/>
      <c r="M99" s="324"/>
    </row>
    <row r="100" spans="1:26" x14ac:dyDescent="0.15">
      <c r="A100" s="514" t="s">
        <v>52</v>
      </c>
      <c r="B100" s="514"/>
      <c r="C100" s="514"/>
      <c r="D100" s="514"/>
      <c r="E100" s="514"/>
      <c r="F100" s="514"/>
      <c r="G100" s="514"/>
      <c r="H100" s="324"/>
      <c r="I100" s="324"/>
      <c r="J100" s="514" t="s">
        <v>49</v>
      </c>
      <c r="K100" s="514"/>
      <c r="L100" s="514"/>
      <c r="M100" s="514"/>
      <c r="N100" s="514"/>
      <c r="R100" s="514" t="s">
        <v>50</v>
      </c>
      <c r="S100" s="514"/>
      <c r="T100" s="514"/>
      <c r="V100" s="514" t="s">
        <v>51</v>
      </c>
      <c r="W100" s="513"/>
    </row>
    <row r="101" spans="1:26" x14ac:dyDescent="0.15">
      <c r="A101" s="320" t="s">
        <v>25</v>
      </c>
      <c r="B101" s="320" t="s">
        <v>66</v>
      </c>
      <c r="C101" s="320" t="s">
        <v>34</v>
      </c>
      <c r="D101" s="320" t="s">
        <v>17</v>
      </c>
      <c r="E101" s="320" t="s">
        <v>18</v>
      </c>
      <c r="F101" s="320" t="s">
        <v>19</v>
      </c>
      <c r="G101" s="320" t="s">
        <v>20</v>
      </c>
      <c r="H101" s="320" t="s">
        <v>6</v>
      </c>
      <c r="I101" s="320" t="s">
        <v>53</v>
      </c>
      <c r="K101" s="320" t="s">
        <v>10</v>
      </c>
      <c r="L101" s="320" t="s">
        <v>11</v>
      </c>
      <c r="M101" s="320" t="s">
        <v>12</v>
      </c>
      <c r="N101" s="320" t="s">
        <v>26</v>
      </c>
      <c r="O101" s="320" t="s">
        <v>7</v>
      </c>
      <c r="R101" s="320" t="s">
        <v>25</v>
      </c>
      <c r="S101" s="320" t="s">
        <v>47</v>
      </c>
      <c r="T101" s="320" t="s">
        <v>45</v>
      </c>
      <c r="U101" s="320" t="s">
        <v>46</v>
      </c>
      <c r="W101" s="320" t="s">
        <v>14</v>
      </c>
      <c r="X101" s="320" t="s">
        <v>21</v>
      </c>
      <c r="Y101" s="320"/>
      <c r="Z101" s="320"/>
    </row>
    <row r="102" spans="1:26" x14ac:dyDescent="0.15">
      <c r="A102" s="321" t="s">
        <v>793</v>
      </c>
      <c r="B102" s="322"/>
      <c r="C102" s="319" t="e">
        <f>E102/D102</f>
        <v>#DIV/0!</v>
      </c>
      <c r="D102" s="322"/>
      <c r="E102" s="322"/>
      <c r="F102" s="322"/>
      <c r="G102" s="322" t="e">
        <f t="shared" ref="G102:G107" si="88">F102/E102</f>
        <v>#DIV/0!</v>
      </c>
      <c r="H102" s="322"/>
      <c r="I102" s="319" t="e">
        <f>H102/E102</f>
        <v>#DIV/0!</v>
      </c>
      <c r="K102" s="322"/>
      <c r="L102" s="322"/>
      <c r="M102" s="333" t="e">
        <f t="shared" ref="M102:M107" si="89">L102/K102</f>
        <v>#DIV/0!</v>
      </c>
      <c r="N102" s="322">
        <v>0</v>
      </c>
      <c r="O102" s="319" t="e">
        <f>N102/K102</f>
        <v>#DIV/0!</v>
      </c>
      <c r="R102" s="321" t="s">
        <v>214</v>
      </c>
      <c r="S102" s="334">
        <f>(D102+K102)/($C$27+$K$27+$M$17+$D$47+$K$47)</f>
        <v>0</v>
      </c>
      <c r="T102" s="334">
        <f>D102/($D$17)</f>
        <v>0</v>
      </c>
      <c r="U102" s="334">
        <f>K102/($M$17+$C$27+$K$38+$K$47)</f>
        <v>0</v>
      </c>
      <c r="W102" s="322">
        <f>(F102*0.1)+(H102*6)+(L102*0.1)+(N102*6)</f>
        <v>0</v>
      </c>
      <c r="X102" s="322">
        <f>(E102*1)+(F102*0.1)+(H102*6)+(L102*0.1)+(N102*6)</f>
        <v>0</v>
      </c>
      <c r="Y102" s="324"/>
      <c r="Z102" s="324"/>
    </row>
    <row r="103" spans="1:26" x14ac:dyDescent="0.15">
      <c r="A103" s="321" t="s">
        <v>794</v>
      </c>
      <c r="B103" s="322"/>
      <c r="C103" s="319" t="e">
        <f t="shared" ref="C103:C107" si="90">E103/D103</f>
        <v>#DIV/0!</v>
      </c>
      <c r="D103" s="322"/>
      <c r="E103" s="322"/>
      <c r="F103" s="322"/>
      <c r="G103" s="322" t="e">
        <f t="shared" si="88"/>
        <v>#DIV/0!</v>
      </c>
      <c r="H103" s="322"/>
      <c r="I103" s="319" t="e">
        <f t="shared" ref="I103:I107" si="91">H103/E103</f>
        <v>#DIV/0!</v>
      </c>
      <c r="K103" s="322"/>
      <c r="L103" s="322"/>
      <c r="M103" s="333" t="e">
        <f t="shared" si="89"/>
        <v>#DIV/0!</v>
      </c>
      <c r="N103" s="322">
        <v>0</v>
      </c>
      <c r="O103" s="319" t="e">
        <f t="shared" ref="O103:O107" si="92">N103/K103</f>
        <v>#DIV/0!</v>
      </c>
      <c r="R103" s="321" t="s">
        <v>215</v>
      </c>
      <c r="S103" s="334">
        <f t="shared" ref="S103:S107" si="93">(D103+K103)/($C$27+$K$27+$M$17+$D$47+$K$47)</f>
        <v>0</v>
      </c>
      <c r="T103" s="334">
        <f t="shared" ref="T103:T107" si="94">D103/($D$17)</f>
        <v>0</v>
      </c>
      <c r="U103" s="334">
        <f t="shared" ref="U103:U107" si="95">K103/($M$17+$C$27+$K$38+$K$47)</f>
        <v>0</v>
      </c>
      <c r="W103" s="322">
        <f t="shared" ref="W103:W107" si="96">(F103*0.1)+(H103*6)+(L103*0.1)+(N103*6)</f>
        <v>0</v>
      </c>
      <c r="X103" s="322">
        <f t="shared" ref="X103:X107" si="97">(E103*1)+(F103*0.1)+(H103*6)+(L103*0.1)+(N103*6)</f>
        <v>0</v>
      </c>
      <c r="Y103" s="324"/>
      <c r="Z103" s="324"/>
    </row>
    <row r="104" spans="1:26" x14ac:dyDescent="0.15">
      <c r="A104" s="321" t="s">
        <v>795</v>
      </c>
      <c r="B104" s="322"/>
      <c r="C104" s="319" t="e">
        <f t="shared" si="90"/>
        <v>#DIV/0!</v>
      </c>
      <c r="D104" s="322"/>
      <c r="E104" s="322"/>
      <c r="F104" s="322"/>
      <c r="G104" s="322" t="e">
        <f t="shared" si="88"/>
        <v>#DIV/0!</v>
      </c>
      <c r="H104" s="322"/>
      <c r="I104" s="319" t="e">
        <f t="shared" si="91"/>
        <v>#DIV/0!</v>
      </c>
      <c r="K104" s="322"/>
      <c r="L104" s="322"/>
      <c r="M104" s="333" t="e">
        <f t="shared" si="89"/>
        <v>#DIV/0!</v>
      </c>
      <c r="N104" s="322"/>
      <c r="O104" s="319" t="e">
        <f t="shared" si="92"/>
        <v>#DIV/0!</v>
      </c>
      <c r="R104" s="321" t="s">
        <v>216</v>
      </c>
      <c r="S104" s="334">
        <f t="shared" si="93"/>
        <v>0</v>
      </c>
      <c r="T104" s="334">
        <f t="shared" si="94"/>
        <v>0</v>
      </c>
      <c r="U104" s="334">
        <f t="shared" si="95"/>
        <v>0</v>
      </c>
      <c r="W104" s="322">
        <f t="shared" si="96"/>
        <v>0</v>
      </c>
      <c r="X104" s="322">
        <f t="shared" si="97"/>
        <v>0</v>
      </c>
      <c r="Y104" s="324"/>
      <c r="Z104" s="324"/>
    </row>
    <row r="105" spans="1:26" x14ac:dyDescent="0.15">
      <c r="A105" s="321" t="s">
        <v>1411</v>
      </c>
      <c r="B105" s="322"/>
      <c r="C105" s="319" t="e">
        <f t="shared" si="90"/>
        <v>#DIV/0!</v>
      </c>
      <c r="D105" s="322"/>
      <c r="E105" s="322"/>
      <c r="F105" s="322"/>
      <c r="G105" s="322" t="e">
        <f t="shared" si="88"/>
        <v>#DIV/0!</v>
      </c>
      <c r="H105" s="322"/>
      <c r="I105" s="319" t="e">
        <f t="shared" si="91"/>
        <v>#DIV/0!</v>
      </c>
      <c r="K105" s="322"/>
      <c r="L105" s="322"/>
      <c r="M105" s="333" t="e">
        <f t="shared" si="89"/>
        <v>#DIV/0!</v>
      </c>
      <c r="N105" s="322">
        <v>0</v>
      </c>
      <c r="O105" s="319" t="e">
        <f t="shared" si="92"/>
        <v>#DIV/0!</v>
      </c>
      <c r="R105" s="321"/>
      <c r="S105" s="334">
        <f t="shared" si="93"/>
        <v>0</v>
      </c>
      <c r="T105" s="334">
        <f t="shared" si="94"/>
        <v>0</v>
      </c>
      <c r="U105" s="334">
        <f t="shared" si="95"/>
        <v>0</v>
      </c>
      <c r="W105" s="322">
        <f t="shared" si="96"/>
        <v>0</v>
      </c>
      <c r="X105" s="322">
        <f t="shared" si="97"/>
        <v>0</v>
      </c>
      <c r="Y105" s="324"/>
      <c r="Z105" s="324"/>
    </row>
    <row r="106" spans="1:26" x14ac:dyDescent="0.15">
      <c r="A106" s="321" t="s">
        <v>796</v>
      </c>
      <c r="B106" s="322"/>
      <c r="C106" s="319" t="e">
        <f t="shared" si="90"/>
        <v>#DIV/0!</v>
      </c>
      <c r="D106" s="322"/>
      <c r="E106" s="322"/>
      <c r="F106" s="322"/>
      <c r="G106" s="322" t="e">
        <f t="shared" si="88"/>
        <v>#DIV/0!</v>
      </c>
      <c r="H106" s="322"/>
      <c r="I106" s="319" t="e">
        <f t="shared" si="91"/>
        <v>#DIV/0!</v>
      </c>
      <c r="K106" s="322"/>
      <c r="L106" s="322"/>
      <c r="M106" s="333" t="e">
        <f t="shared" si="89"/>
        <v>#DIV/0!</v>
      </c>
      <c r="N106" s="322"/>
      <c r="O106" s="319" t="e">
        <f t="shared" si="92"/>
        <v>#DIV/0!</v>
      </c>
      <c r="R106" s="321" t="s">
        <v>217</v>
      </c>
      <c r="S106" s="334">
        <f t="shared" si="93"/>
        <v>0</v>
      </c>
      <c r="T106" s="334">
        <f t="shared" si="94"/>
        <v>0</v>
      </c>
      <c r="U106" s="334">
        <f t="shared" si="95"/>
        <v>0</v>
      </c>
      <c r="W106" s="322">
        <f t="shared" si="96"/>
        <v>0</v>
      </c>
      <c r="X106" s="322">
        <f t="shared" si="97"/>
        <v>0</v>
      </c>
      <c r="Y106" s="324"/>
      <c r="Z106" s="324"/>
    </row>
    <row r="107" spans="1:26" x14ac:dyDescent="0.15">
      <c r="A107" s="321" t="s">
        <v>1413</v>
      </c>
      <c r="B107" s="322"/>
      <c r="C107" s="319" t="e">
        <f t="shared" si="90"/>
        <v>#DIV/0!</v>
      </c>
      <c r="D107" s="322"/>
      <c r="E107" s="322"/>
      <c r="F107" s="322"/>
      <c r="G107" s="322" t="e">
        <f t="shared" si="88"/>
        <v>#DIV/0!</v>
      </c>
      <c r="H107" s="322"/>
      <c r="I107" s="319" t="e">
        <f t="shared" si="91"/>
        <v>#DIV/0!</v>
      </c>
      <c r="K107" s="322"/>
      <c r="L107" s="322"/>
      <c r="M107" s="333" t="e">
        <f t="shared" si="89"/>
        <v>#DIV/0!</v>
      </c>
      <c r="N107" s="322"/>
      <c r="O107" s="319" t="e">
        <f t="shared" si="92"/>
        <v>#DIV/0!</v>
      </c>
      <c r="R107" s="321" t="s">
        <v>1412</v>
      </c>
      <c r="S107" s="334">
        <f t="shared" si="93"/>
        <v>0</v>
      </c>
      <c r="T107" s="334">
        <f t="shared" si="94"/>
        <v>0</v>
      </c>
      <c r="U107" s="334">
        <f t="shared" si="95"/>
        <v>0</v>
      </c>
      <c r="W107" s="322">
        <f t="shared" si="96"/>
        <v>0</v>
      </c>
      <c r="X107" s="322">
        <f t="shared" si="97"/>
        <v>0</v>
      </c>
      <c r="Y107" s="324"/>
      <c r="Z107" s="324"/>
    </row>
    <row r="108" spans="1:26" x14ac:dyDescent="0.15">
      <c r="A108" s="320" t="s">
        <v>44</v>
      </c>
      <c r="B108" s="320"/>
      <c r="C108" s="316"/>
      <c r="D108" s="320">
        <f>SUM(D102:D107)</f>
        <v>0</v>
      </c>
      <c r="E108" s="320">
        <f t="shared" ref="E108:F108" si="98">SUM(E102:E107)</f>
        <v>0</v>
      </c>
      <c r="F108" s="320">
        <f t="shared" si="98"/>
        <v>0</v>
      </c>
      <c r="G108" s="320"/>
      <c r="H108" s="320">
        <f t="shared" ref="H108" si="99">SUM(H102:H107)</f>
        <v>0</v>
      </c>
      <c r="I108" s="320"/>
      <c r="J108" s="320"/>
      <c r="K108" s="320">
        <f>SUM(K102:K107)</f>
        <v>0</v>
      </c>
      <c r="L108" s="320">
        <f t="shared" ref="L108" si="100">SUM(L102:L107)</f>
        <v>0</v>
      </c>
      <c r="M108" s="320"/>
      <c r="N108" s="320">
        <f t="shared" ref="N108" si="101">SUM(N102:N107)</f>
        <v>0</v>
      </c>
      <c r="O108" s="320"/>
    </row>
    <row r="109" spans="1:26" x14ac:dyDescent="0.15">
      <c r="A109" s="320"/>
      <c r="C109" s="324"/>
      <c r="D109" s="324"/>
      <c r="E109" s="324"/>
      <c r="F109" s="324"/>
      <c r="G109" s="324"/>
      <c r="H109" s="324"/>
      <c r="I109" s="324"/>
      <c r="J109" s="324"/>
      <c r="K109" s="324"/>
      <c r="L109" s="324"/>
    </row>
    <row r="110" spans="1:26" x14ac:dyDescent="0.15">
      <c r="A110" s="320"/>
      <c r="C110" s="324"/>
      <c r="D110" s="324"/>
      <c r="E110" s="324"/>
      <c r="F110" s="324"/>
      <c r="G110" s="324"/>
      <c r="H110" s="324"/>
      <c r="I110" s="324"/>
      <c r="J110" s="324"/>
      <c r="K110" s="324"/>
      <c r="L110" s="324"/>
    </row>
    <row r="111" spans="1:26" x14ac:dyDescent="0.15">
      <c r="A111" s="514" t="s">
        <v>52</v>
      </c>
      <c r="B111" s="514"/>
      <c r="C111" s="514"/>
      <c r="D111" s="514"/>
      <c r="E111" s="514"/>
      <c r="F111" s="514"/>
      <c r="G111" s="514"/>
      <c r="H111" s="324"/>
      <c r="I111" s="324"/>
      <c r="J111" s="514" t="s">
        <v>49</v>
      </c>
      <c r="K111" s="514"/>
      <c r="L111" s="514"/>
      <c r="M111" s="514"/>
      <c r="N111" s="514"/>
      <c r="R111" s="514" t="s">
        <v>50</v>
      </c>
      <c r="S111" s="514"/>
      <c r="T111" s="514"/>
      <c r="V111" s="514" t="s">
        <v>51</v>
      </c>
      <c r="W111" s="513"/>
    </row>
    <row r="112" spans="1:26" x14ac:dyDescent="0.15">
      <c r="A112" s="320" t="s">
        <v>31</v>
      </c>
      <c r="B112" s="320" t="s">
        <v>66</v>
      </c>
      <c r="C112" s="320" t="s">
        <v>34</v>
      </c>
      <c r="D112" s="320" t="s">
        <v>17</v>
      </c>
      <c r="E112" s="320" t="s">
        <v>18</v>
      </c>
      <c r="F112" s="320" t="s">
        <v>19</v>
      </c>
      <c r="G112" s="320" t="s">
        <v>20</v>
      </c>
      <c r="H112" s="320" t="s">
        <v>6</v>
      </c>
      <c r="I112" s="320" t="s">
        <v>53</v>
      </c>
      <c r="K112" s="320" t="s">
        <v>10</v>
      </c>
      <c r="L112" s="320" t="s">
        <v>11</v>
      </c>
      <c r="M112" s="320" t="s">
        <v>12</v>
      </c>
      <c r="N112" s="320" t="s">
        <v>54</v>
      </c>
      <c r="O112" s="320" t="s">
        <v>7</v>
      </c>
      <c r="R112" s="320" t="s">
        <v>31</v>
      </c>
      <c r="S112" s="320" t="s">
        <v>47</v>
      </c>
      <c r="T112" s="320" t="s">
        <v>45</v>
      </c>
      <c r="U112" s="320" t="s">
        <v>46</v>
      </c>
      <c r="W112" s="320" t="s">
        <v>14</v>
      </c>
      <c r="X112" s="320" t="s">
        <v>21</v>
      </c>
      <c r="Y112" s="320"/>
      <c r="Z112" s="320"/>
    </row>
    <row r="113" spans="1:26" x14ac:dyDescent="0.15">
      <c r="A113" s="321" t="s">
        <v>797</v>
      </c>
      <c r="B113" s="322"/>
      <c r="C113" s="319" t="e">
        <f>E113/D113</f>
        <v>#DIV/0!</v>
      </c>
      <c r="D113" s="322"/>
      <c r="E113" s="322"/>
      <c r="F113" s="322"/>
      <c r="G113" s="322"/>
      <c r="H113" s="322">
        <v>3</v>
      </c>
      <c r="I113" s="319" t="e">
        <f>H113/E113</f>
        <v>#DIV/0!</v>
      </c>
      <c r="K113" s="322">
        <v>0</v>
      </c>
      <c r="L113" s="322">
        <v>0</v>
      </c>
      <c r="M113" s="322">
        <v>0</v>
      </c>
      <c r="N113" s="322">
        <v>0</v>
      </c>
      <c r="O113" s="319" t="e">
        <f>N113/K113</f>
        <v>#DIV/0!</v>
      </c>
      <c r="R113" s="321" t="s">
        <v>575</v>
      </c>
      <c r="S113" s="334">
        <f>(D113+K113)/($D$47+$K$47+$D$38+$K$38+$J$27+$C$27+$M$17)</f>
        <v>0</v>
      </c>
      <c r="T113" s="334">
        <f>D113/($D$47+$D$38+$J$27)</f>
        <v>0</v>
      </c>
      <c r="U113" s="334">
        <f>K113/($K$47+$K$38+$C$27+$M$17)</f>
        <v>0</v>
      </c>
      <c r="W113" s="322">
        <f>(F113*0.1)+(H113*6)+(L113*0.1)+(N113*6)</f>
        <v>18</v>
      </c>
      <c r="X113" s="322">
        <f>(E113*1)+(F113*0.1)+(H113*6)+(L113*0.1)+(N113*6)</f>
        <v>18</v>
      </c>
      <c r="Y113" s="324"/>
      <c r="Z113" s="324"/>
    </row>
    <row r="114" spans="1:26" x14ac:dyDescent="0.15">
      <c r="A114" s="321" t="s">
        <v>798</v>
      </c>
      <c r="B114" s="322"/>
      <c r="C114" s="319" t="e">
        <f t="shared" ref="C114:C116" si="102">E114/D114</f>
        <v>#DIV/0!</v>
      </c>
      <c r="D114" s="322"/>
      <c r="E114" s="322"/>
      <c r="F114" s="322"/>
      <c r="G114" s="322"/>
      <c r="H114" s="322">
        <v>0</v>
      </c>
      <c r="I114" s="319" t="e">
        <f t="shared" ref="I114:I116" si="103">H114/E114</f>
        <v>#DIV/0!</v>
      </c>
      <c r="K114" s="322">
        <v>0</v>
      </c>
      <c r="L114" s="322">
        <v>0</v>
      </c>
      <c r="M114" s="322">
        <v>0</v>
      </c>
      <c r="N114" s="322">
        <v>0</v>
      </c>
      <c r="O114" s="319" t="e">
        <f t="shared" ref="O114:O116" si="104">N114/K114</f>
        <v>#DIV/0!</v>
      </c>
      <c r="R114" s="321" t="s">
        <v>393</v>
      </c>
      <c r="S114" s="334">
        <f t="shared" ref="S114:S116" si="105">(D114+K114)/($D$47+$K$47+$D$38+$K$38+$J$27+$C$27+$M$17)</f>
        <v>0</v>
      </c>
      <c r="T114" s="334">
        <f t="shared" ref="T114:T116" si="106">D114/($D$47+$D$38+$J$27)</f>
        <v>0</v>
      </c>
      <c r="U114" s="334">
        <f t="shared" ref="U114:U116" si="107">K114/($K$47+$K$38+$C$27+$M$17)</f>
        <v>0</v>
      </c>
      <c r="W114" s="322">
        <f t="shared" ref="W114:W116" si="108">(F114*0.1)+(H114*6)+(L114*0.1)+(N114*6)</f>
        <v>0</v>
      </c>
      <c r="X114" s="322">
        <f t="shared" ref="X114:X116" si="109">(E114*1)+(F114*0.1)+(H114*6)+(L114*0.1)+(N114*6)</f>
        <v>0</v>
      </c>
      <c r="Y114" s="324"/>
      <c r="Z114" s="324"/>
    </row>
    <row r="115" spans="1:26" x14ac:dyDescent="0.15">
      <c r="A115" s="321" t="s">
        <v>799</v>
      </c>
      <c r="B115" s="322"/>
      <c r="C115" s="319" t="e">
        <f t="shared" si="102"/>
        <v>#DIV/0!</v>
      </c>
      <c r="D115" s="322"/>
      <c r="E115" s="322"/>
      <c r="F115" s="322"/>
      <c r="G115" s="322"/>
      <c r="H115" s="322">
        <v>0</v>
      </c>
      <c r="I115" s="319" t="e">
        <f t="shared" si="103"/>
        <v>#DIV/0!</v>
      </c>
      <c r="K115" s="322">
        <v>0</v>
      </c>
      <c r="L115" s="322">
        <v>0</v>
      </c>
      <c r="M115" s="322">
        <v>0</v>
      </c>
      <c r="N115" s="322">
        <v>0</v>
      </c>
      <c r="O115" s="319" t="e">
        <f t="shared" si="104"/>
        <v>#DIV/0!</v>
      </c>
      <c r="R115" s="321" t="s">
        <v>218</v>
      </c>
      <c r="S115" s="334">
        <f t="shared" si="105"/>
        <v>0</v>
      </c>
      <c r="T115" s="334">
        <f t="shared" si="106"/>
        <v>0</v>
      </c>
      <c r="U115" s="334">
        <f t="shared" si="107"/>
        <v>0</v>
      </c>
      <c r="W115" s="322">
        <f t="shared" si="108"/>
        <v>0</v>
      </c>
      <c r="X115" s="322">
        <f t="shared" si="109"/>
        <v>0</v>
      </c>
      <c r="Y115" s="324"/>
      <c r="Z115" s="324"/>
    </row>
    <row r="116" spans="1:26" x14ac:dyDescent="0.15">
      <c r="A116" s="321" t="s">
        <v>1414</v>
      </c>
      <c r="B116" s="322"/>
      <c r="C116" s="319" t="e">
        <f t="shared" si="102"/>
        <v>#DIV/0!</v>
      </c>
      <c r="D116" s="322"/>
      <c r="E116" s="322"/>
      <c r="F116" s="322"/>
      <c r="G116" s="322"/>
      <c r="H116" s="322">
        <v>0</v>
      </c>
      <c r="I116" s="319" t="e">
        <f t="shared" si="103"/>
        <v>#DIV/0!</v>
      </c>
      <c r="K116" s="322"/>
      <c r="L116" s="322"/>
      <c r="M116" s="322">
        <v>0</v>
      </c>
      <c r="N116" s="322">
        <v>0</v>
      </c>
      <c r="O116" s="319" t="e">
        <f t="shared" si="104"/>
        <v>#DIV/0!</v>
      </c>
      <c r="R116" s="321"/>
      <c r="S116" s="334">
        <f t="shared" si="105"/>
        <v>0</v>
      </c>
      <c r="T116" s="334">
        <f t="shared" si="106"/>
        <v>0</v>
      </c>
      <c r="U116" s="334">
        <f t="shared" si="107"/>
        <v>0</v>
      </c>
      <c r="W116" s="322">
        <f t="shared" si="108"/>
        <v>0</v>
      </c>
      <c r="X116" s="322">
        <f t="shared" si="109"/>
        <v>0</v>
      </c>
      <c r="Y116" s="324"/>
      <c r="Z116" s="324"/>
    </row>
    <row r="117" spans="1:26" x14ac:dyDescent="0.15">
      <c r="A117" s="320" t="s">
        <v>44</v>
      </c>
      <c r="B117" s="320"/>
      <c r="C117" s="316"/>
      <c r="D117" s="320">
        <f>SUM(D113:D116)</f>
        <v>0</v>
      </c>
      <c r="E117" s="320">
        <f t="shared" ref="E117:F117" si="110">SUM(E113:E116)</f>
        <v>0</v>
      </c>
      <c r="F117" s="320">
        <f t="shared" si="110"/>
        <v>0</v>
      </c>
      <c r="G117" s="320"/>
      <c r="H117" s="320">
        <f t="shared" ref="H117" si="111">SUM(H113:H116)</f>
        <v>3</v>
      </c>
      <c r="I117" s="320"/>
      <c r="J117" s="320"/>
      <c r="K117" s="320">
        <f>SUM(K113:K116)</f>
        <v>0</v>
      </c>
      <c r="L117" s="320">
        <f t="shared" ref="L117" si="112">SUM(L113:L116)</f>
        <v>0</v>
      </c>
      <c r="M117" s="320"/>
      <c r="N117" s="320">
        <f t="shared" ref="N117" si="113">SUM(N113:N116)</f>
        <v>0</v>
      </c>
      <c r="O117" s="316"/>
      <c r="Q117" s="325"/>
      <c r="S117" s="325"/>
      <c r="U117" s="324"/>
      <c r="V117" s="324"/>
    </row>
    <row r="118" spans="1:26" x14ac:dyDescent="0.15">
      <c r="H118" s="329"/>
      <c r="I118" s="324"/>
      <c r="J118" s="324"/>
      <c r="P118" s="325"/>
      <c r="Q118" s="325"/>
      <c r="R118" s="325"/>
      <c r="T118" s="324"/>
      <c r="U118" s="324"/>
    </row>
    <row r="119" spans="1:26" x14ac:dyDescent="0.15">
      <c r="H119" s="329"/>
      <c r="I119" s="324"/>
      <c r="J119" s="324"/>
      <c r="P119" s="325"/>
      <c r="Q119" s="325"/>
      <c r="R119" s="325"/>
      <c r="T119" s="324"/>
      <c r="U119" s="324"/>
    </row>
    <row r="120" spans="1:26" x14ac:dyDescent="0.15">
      <c r="A120" s="514" t="s">
        <v>57</v>
      </c>
      <c r="B120" s="514"/>
      <c r="C120" s="514"/>
      <c r="D120" s="514"/>
      <c r="E120" s="514"/>
      <c r="F120" s="514"/>
      <c r="G120" s="514"/>
      <c r="H120" s="329"/>
      <c r="I120" s="324"/>
      <c r="J120" s="514" t="s">
        <v>58</v>
      </c>
      <c r="K120" s="516"/>
      <c r="L120" s="516"/>
      <c r="M120" s="516"/>
      <c r="N120" s="516"/>
      <c r="P120" s="336"/>
      <c r="Q120" s="325"/>
      <c r="R120" s="514" t="s">
        <v>62</v>
      </c>
      <c r="S120" s="516"/>
      <c r="T120" s="516"/>
      <c r="U120" s="516"/>
      <c r="V120" s="516"/>
    </row>
    <row r="121" spans="1:26" x14ac:dyDescent="0.15">
      <c r="A121" s="316"/>
      <c r="B121" s="320" t="s">
        <v>17</v>
      </c>
      <c r="C121" s="320" t="s">
        <v>42</v>
      </c>
      <c r="D121" s="320" t="s">
        <v>19</v>
      </c>
      <c r="E121" s="320" t="s">
        <v>6</v>
      </c>
      <c r="H121" s="324"/>
      <c r="I121" s="324"/>
      <c r="J121" s="512" t="s">
        <v>59</v>
      </c>
      <c r="K121" s="513"/>
      <c r="L121" s="513"/>
      <c r="M121" s="513"/>
      <c r="N121" s="316" t="s">
        <v>60</v>
      </c>
      <c r="R121" s="512" t="s">
        <v>59</v>
      </c>
      <c r="S121" s="513"/>
      <c r="T121" s="513"/>
      <c r="U121" s="513"/>
      <c r="V121" s="316" t="s">
        <v>60</v>
      </c>
    </row>
    <row r="122" spans="1:26" x14ac:dyDescent="0.15">
      <c r="A122" s="335" t="s">
        <v>33</v>
      </c>
      <c r="B122" s="322">
        <f>SUM(J92:J96,D102:D107,D113:D116)</f>
        <v>0</v>
      </c>
      <c r="C122" s="322">
        <f>SUM(E113:E116,E102:E107,K92:K96)</f>
        <v>0</v>
      </c>
      <c r="D122" s="322">
        <f>SUM(F113:F116,F102:F107,L92:L96)</f>
        <v>0</v>
      </c>
      <c r="E122" s="322">
        <f>SUM(N92:N96,H102:H107,H113:H116)</f>
        <v>3</v>
      </c>
      <c r="H122" s="324"/>
      <c r="I122" s="324"/>
      <c r="J122" s="510" t="s">
        <v>1199</v>
      </c>
      <c r="K122" s="510"/>
      <c r="L122" s="510"/>
      <c r="M122" s="510"/>
      <c r="N122" s="321" t="s">
        <v>16</v>
      </c>
      <c r="R122" s="511"/>
      <c r="S122" s="510"/>
      <c r="T122" s="510"/>
      <c r="U122" s="510"/>
      <c r="V122" s="321"/>
    </row>
    <row r="123" spans="1:26" x14ac:dyDescent="0.15">
      <c r="A123" s="335" t="s">
        <v>43</v>
      </c>
      <c r="B123" s="322">
        <f>SUM(C87)</f>
        <v>0</v>
      </c>
      <c r="C123" s="322">
        <f>SUM(D87)</f>
        <v>0</v>
      </c>
      <c r="D123" s="322">
        <f>SUM(F87)</f>
        <v>0</v>
      </c>
      <c r="E123" s="322">
        <f>SUM(H87)</f>
        <v>0</v>
      </c>
      <c r="F123" s="320"/>
      <c r="J123" s="510"/>
      <c r="K123" s="510"/>
      <c r="L123" s="510"/>
      <c r="M123" s="510"/>
      <c r="N123" s="321"/>
      <c r="R123" s="511"/>
      <c r="S123" s="510"/>
      <c r="T123" s="510"/>
      <c r="U123" s="510"/>
      <c r="V123" s="321"/>
    </row>
    <row r="124" spans="1:26" x14ac:dyDescent="0.15">
      <c r="A124" s="335" t="s">
        <v>65</v>
      </c>
      <c r="B124" s="321"/>
      <c r="F124" s="320"/>
      <c r="J124" s="510" t="s">
        <v>1200</v>
      </c>
      <c r="K124" s="510"/>
      <c r="L124" s="510"/>
      <c r="M124" s="510"/>
      <c r="N124" s="321" t="s">
        <v>373</v>
      </c>
      <c r="R124" s="511"/>
      <c r="S124" s="510"/>
      <c r="T124" s="510"/>
      <c r="U124" s="510"/>
      <c r="V124" s="321"/>
    </row>
    <row r="125" spans="1:26" x14ac:dyDescent="0.15">
      <c r="J125" s="510" t="s">
        <v>1201</v>
      </c>
      <c r="K125" s="510"/>
      <c r="L125" s="510"/>
      <c r="M125" s="510"/>
      <c r="N125" s="321" t="s">
        <v>374</v>
      </c>
      <c r="R125" s="511"/>
      <c r="S125" s="510"/>
      <c r="T125" s="510"/>
      <c r="U125" s="510"/>
      <c r="V125" s="321"/>
    </row>
    <row r="126" spans="1:26" x14ac:dyDescent="0.15">
      <c r="A126" s="316"/>
      <c r="B126" s="320" t="s">
        <v>1</v>
      </c>
      <c r="C126" s="320" t="s">
        <v>4</v>
      </c>
      <c r="D126" s="320" t="s">
        <v>6</v>
      </c>
      <c r="J126" s="510" t="s">
        <v>1202</v>
      </c>
      <c r="K126" s="510"/>
      <c r="L126" s="510"/>
      <c r="M126" s="510"/>
      <c r="N126" s="321" t="s">
        <v>373</v>
      </c>
      <c r="R126" s="511"/>
      <c r="S126" s="510"/>
      <c r="T126" s="510"/>
      <c r="U126" s="510"/>
      <c r="V126" s="321"/>
    </row>
    <row r="127" spans="1:26" x14ac:dyDescent="0.15">
      <c r="A127" s="335" t="s">
        <v>56</v>
      </c>
      <c r="B127" s="322">
        <f>SUM(M84:M86,C92:C96,K102:K107,K113:K116)</f>
        <v>0</v>
      </c>
      <c r="C127" s="322">
        <f>SUM(N84:N86,D92:D96,L102:L107,L113:L116)</f>
        <v>0</v>
      </c>
      <c r="D127" s="322">
        <f>SUM(P84:P86,F92:F96,N102:N107,N113:N116)</f>
        <v>0</v>
      </c>
      <c r="J127" s="510" t="s">
        <v>1298</v>
      </c>
      <c r="K127" s="510"/>
      <c r="L127" s="510"/>
      <c r="M127" s="510"/>
      <c r="N127" s="321" t="s">
        <v>373</v>
      </c>
      <c r="R127" s="511"/>
      <c r="S127" s="510"/>
      <c r="T127" s="510"/>
      <c r="U127" s="510"/>
      <c r="V127" s="321"/>
    </row>
    <row r="128" spans="1:26" x14ac:dyDescent="0.15">
      <c r="A128" s="335" t="s">
        <v>65</v>
      </c>
      <c r="B128" s="321"/>
      <c r="J128" s="510"/>
      <c r="K128" s="510"/>
      <c r="L128" s="510"/>
      <c r="M128" s="510"/>
      <c r="N128" s="321"/>
      <c r="R128" s="511"/>
      <c r="S128" s="510"/>
      <c r="T128" s="510"/>
      <c r="U128" s="510"/>
      <c r="V128" s="321"/>
    </row>
    <row r="129" spans="1:23" x14ac:dyDescent="0.15">
      <c r="J129" s="511"/>
      <c r="K129" s="510"/>
      <c r="L129" s="510"/>
      <c r="M129" s="510"/>
      <c r="N129" s="321"/>
      <c r="R129" s="511"/>
      <c r="S129" s="510"/>
      <c r="T129" s="510"/>
      <c r="U129" s="510"/>
      <c r="V129" s="321"/>
    </row>
    <row r="130" spans="1:23" x14ac:dyDescent="0.15">
      <c r="B130" s="320" t="s">
        <v>40</v>
      </c>
      <c r="C130" s="320" t="s">
        <v>41</v>
      </c>
    </row>
    <row r="131" spans="1:23" x14ac:dyDescent="0.15">
      <c r="A131" s="335" t="s">
        <v>39</v>
      </c>
      <c r="B131" s="319" t="e">
        <f>B127/(B123+B127)</f>
        <v>#DIV/0!</v>
      </c>
      <c r="C131" s="319" t="e">
        <f>B123/(B123+B127)</f>
        <v>#DIV/0!</v>
      </c>
      <c r="J131" s="314" t="s">
        <v>61</v>
      </c>
    </row>
    <row r="132" spans="1:23" x14ac:dyDescent="0.15">
      <c r="A132" s="335" t="s">
        <v>64</v>
      </c>
      <c r="B132" s="321"/>
      <c r="C132" s="321"/>
    </row>
    <row r="141" spans="1:23" x14ac:dyDescent="0.15">
      <c r="A141" s="514" t="s">
        <v>93</v>
      </c>
      <c r="B141" s="514"/>
      <c r="C141" s="514"/>
      <c r="D141" s="514"/>
      <c r="E141" s="514"/>
      <c r="F141" s="514"/>
      <c r="G141" s="514"/>
      <c r="H141" s="514"/>
      <c r="I141" s="514"/>
      <c r="J141" s="514"/>
      <c r="K141" s="514"/>
      <c r="L141" s="514"/>
      <c r="M141" s="514"/>
      <c r="N141" s="514"/>
      <c r="O141" s="514"/>
      <c r="P141" s="514"/>
      <c r="Q141" s="514"/>
      <c r="R141" s="514"/>
      <c r="S141" s="514"/>
      <c r="T141" s="514"/>
      <c r="U141" s="514"/>
      <c r="V141" s="514"/>
      <c r="W141" s="514"/>
    </row>
    <row r="142" spans="1:23" x14ac:dyDescent="0.15">
      <c r="A142" s="315"/>
      <c r="B142" s="315"/>
      <c r="C142" s="315"/>
      <c r="D142" s="315"/>
      <c r="E142" s="315"/>
      <c r="F142" s="315"/>
      <c r="G142" s="315"/>
      <c r="H142" s="315"/>
      <c r="I142" s="315"/>
      <c r="J142" s="315"/>
      <c r="K142" s="315"/>
      <c r="L142" s="315"/>
      <c r="M142" s="315"/>
      <c r="N142" s="315"/>
      <c r="O142" s="315"/>
      <c r="P142" s="315"/>
      <c r="Q142" s="315"/>
      <c r="R142" s="315"/>
      <c r="S142" s="315"/>
      <c r="T142" s="315"/>
      <c r="U142" s="315"/>
      <c r="V142" s="315"/>
      <c r="W142" s="315"/>
    </row>
    <row r="143" spans="1:23" x14ac:dyDescent="0.15">
      <c r="H143" s="515" t="s">
        <v>36</v>
      </c>
      <c r="I143" s="513"/>
      <c r="J143" s="513"/>
      <c r="M143" s="515" t="s">
        <v>37</v>
      </c>
      <c r="N143" s="515"/>
      <c r="O143" s="515"/>
    </row>
    <row r="144" spans="1:23" x14ac:dyDescent="0.15">
      <c r="H144" s="515" t="s">
        <v>38</v>
      </c>
      <c r="I144" s="515"/>
      <c r="J144" s="515"/>
    </row>
    <row r="145" spans="1:20" x14ac:dyDescent="0.15">
      <c r="H145" s="515"/>
      <c r="I145" s="513"/>
      <c r="J145" s="513"/>
    </row>
    <row r="146" spans="1:20" x14ac:dyDescent="0.15">
      <c r="H146" s="515"/>
      <c r="I146" s="513"/>
      <c r="J146" s="513"/>
    </row>
    <row r="147" spans="1:20" x14ac:dyDescent="0.15">
      <c r="D147" s="316" t="s">
        <v>83</v>
      </c>
      <c r="P147" s="316" t="s">
        <v>84</v>
      </c>
    </row>
    <row r="148" spans="1:20" x14ac:dyDescent="0.15">
      <c r="A148" s="320" t="s">
        <v>90</v>
      </c>
      <c r="P148" s="316" t="s">
        <v>90</v>
      </c>
      <c r="S148" s="320" t="s">
        <v>92</v>
      </c>
    </row>
    <row r="149" spans="1:20" x14ac:dyDescent="0.15">
      <c r="A149" s="335" t="s">
        <v>79</v>
      </c>
      <c r="B149" s="337" t="s">
        <v>89</v>
      </c>
      <c r="C149" s="337" t="s">
        <v>2</v>
      </c>
      <c r="D149" s="337" t="s">
        <v>3</v>
      </c>
      <c r="E149" s="337" t="s">
        <v>19</v>
      </c>
      <c r="F149" s="337" t="s">
        <v>6</v>
      </c>
      <c r="G149" s="337" t="s">
        <v>76</v>
      </c>
      <c r="H149" s="337" t="s">
        <v>10</v>
      </c>
      <c r="I149" s="337" t="s">
        <v>19</v>
      </c>
      <c r="J149" s="337" t="s">
        <v>77</v>
      </c>
      <c r="K149" s="337" t="s">
        <v>6</v>
      </c>
      <c r="L149" s="337" t="s">
        <v>14</v>
      </c>
      <c r="O149" s="337" t="s">
        <v>85</v>
      </c>
      <c r="P149" s="337" t="s">
        <v>86</v>
      </c>
      <c r="Q149" s="337" t="s">
        <v>87</v>
      </c>
      <c r="S149" s="318" t="s">
        <v>40</v>
      </c>
      <c r="T149" s="318" t="s">
        <v>41</v>
      </c>
    </row>
    <row r="150" spans="1:20" x14ac:dyDescent="0.15">
      <c r="A150" s="321" t="s">
        <v>44</v>
      </c>
      <c r="B150" s="332">
        <f>AVERAGE(B160,B170)</f>
        <v>691.5</v>
      </c>
      <c r="C150" s="332">
        <f>AVERAGE(C160,C170)</f>
        <v>464</v>
      </c>
      <c r="D150" s="338">
        <f>C150/B150</f>
        <v>0.67100506146059291</v>
      </c>
      <c r="E150" s="332">
        <f>AVERAGE(E160,E170)</f>
        <v>4902.5</v>
      </c>
      <c r="F150" s="332">
        <f t="shared" ref="F150:I150" si="114">AVERAGE(F160,F170)</f>
        <v>32</v>
      </c>
      <c r="G150" s="332">
        <f t="shared" si="114"/>
        <v>12.5</v>
      </c>
      <c r="H150" s="332">
        <f t="shared" si="114"/>
        <v>60</v>
      </c>
      <c r="I150" s="332">
        <f t="shared" si="114"/>
        <v>225.5</v>
      </c>
      <c r="J150" s="339">
        <f>I150/H150</f>
        <v>3.7583333333333333</v>
      </c>
      <c r="K150" s="332">
        <f>AVERAGE(K160,K170)</f>
        <v>1.5</v>
      </c>
      <c r="L150" s="322">
        <f>((E150*0.05)+(F150*4)+(G150*-1)+(I150*0.1)+(K150*6))</f>
        <v>392.17500000000001</v>
      </c>
      <c r="O150" s="338">
        <f>(B150+H150)/(B152+F152+B154+F154+B156+F156+B150+H150)</f>
        <v>0.4232610532244438</v>
      </c>
      <c r="P150" s="319">
        <f>B150/(B150+F152+F154+F156)</f>
        <v>0.50733675715333826</v>
      </c>
      <c r="Q150" s="319">
        <f>H150/(H150+B152+B154+B156)</f>
        <v>0.14545454545454545</v>
      </c>
      <c r="S150" s="319">
        <f>(H150+B152+B154+B156)/(H150+B152+B154+B156+B150)</f>
        <v>0.37364130434782611</v>
      </c>
      <c r="T150" s="319">
        <f>B150/(B150+H150+B152+B154+B156)</f>
        <v>0.62635869565217395</v>
      </c>
    </row>
    <row r="151" spans="1:20" x14ac:dyDescent="0.15">
      <c r="A151" s="335" t="s">
        <v>80</v>
      </c>
      <c r="B151" s="337" t="s">
        <v>10</v>
      </c>
      <c r="C151" s="337" t="s">
        <v>19</v>
      </c>
      <c r="D151" s="337" t="s">
        <v>77</v>
      </c>
      <c r="E151" s="337" t="s">
        <v>6</v>
      </c>
      <c r="F151" s="337" t="s">
        <v>17</v>
      </c>
      <c r="G151" s="337" t="s">
        <v>18</v>
      </c>
      <c r="H151" s="337" t="s">
        <v>19</v>
      </c>
      <c r="I151" s="337" t="s">
        <v>78</v>
      </c>
      <c r="J151" s="337" t="s">
        <v>6</v>
      </c>
      <c r="K151" s="337" t="s">
        <v>14</v>
      </c>
      <c r="L151" s="332" t="s">
        <v>91</v>
      </c>
      <c r="O151" s="318" t="s">
        <v>85</v>
      </c>
      <c r="P151" s="318" t="s">
        <v>87</v>
      </c>
      <c r="Q151" s="318" t="s">
        <v>88</v>
      </c>
    </row>
    <row r="152" spans="1:20" x14ac:dyDescent="0.15">
      <c r="A152" s="321" t="s">
        <v>44</v>
      </c>
      <c r="B152" s="332">
        <f>AVERAGE(B162,B172)</f>
        <v>345</v>
      </c>
      <c r="C152" s="332">
        <f>AVERAGE(C162,C172)</f>
        <v>1424</v>
      </c>
      <c r="D152" s="339">
        <f>C152/B152</f>
        <v>4.1275362318840578</v>
      </c>
      <c r="E152" s="332">
        <f>AVERAGE(E162,E172)</f>
        <v>15</v>
      </c>
      <c r="F152" s="332">
        <f t="shared" ref="F152:H152" si="115">AVERAGE(F162,F172)</f>
        <v>154.5</v>
      </c>
      <c r="G152" s="332">
        <f t="shared" si="115"/>
        <v>120.5</v>
      </c>
      <c r="H152" s="332">
        <f t="shared" si="115"/>
        <v>895.5</v>
      </c>
      <c r="I152" s="339">
        <f>H152/G152</f>
        <v>7.4315352697095438</v>
      </c>
      <c r="J152" s="332">
        <f>AVERAGE(J162,J172)</f>
        <v>7.5</v>
      </c>
      <c r="K152" s="322">
        <f>(C152*0.1)+(E152*6)+(H152*0.1)+(J152*6)</f>
        <v>366.95000000000005</v>
      </c>
      <c r="L152" s="322">
        <f>(C152*0.1)+(E152*6)+(G152*1)+(H152*0.1)+(J152*6)</f>
        <v>487.45</v>
      </c>
      <c r="O152" s="338">
        <f>(B152+F152)/(B152+F152+B154+F154+B156+F156+B150+H150)</f>
        <v>0.2813292030413968</v>
      </c>
      <c r="P152" s="319">
        <f>B152/(H150+B152+B154+B156)</f>
        <v>0.83636363636363631</v>
      </c>
      <c r="Q152" s="319">
        <f>F152/(F152+F154+F156)</f>
        <v>0.23008190618019358</v>
      </c>
    </row>
    <row r="153" spans="1:20" x14ac:dyDescent="0.15">
      <c r="A153" s="335" t="s">
        <v>81</v>
      </c>
      <c r="B153" s="337" t="s">
        <v>10</v>
      </c>
      <c r="C153" s="337" t="s">
        <v>19</v>
      </c>
      <c r="D153" s="337" t="s">
        <v>77</v>
      </c>
      <c r="E153" s="337" t="s">
        <v>6</v>
      </c>
      <c r="F153" s="337" t="s">
        <v>17</v>
      </c>
      <c r="G153" s="337" t="s">
        <v>18</v>
      </c>
      <c r="H153" s="337" t="s">
        <v>19</v>
      </c>
      <c r="I153" s="337" t="s">
        <v>78</v>
      </c>
      <c r="J153" s="337" t="s">
        <v>6</v>
      </c>
      <c r="K153" s="337" t="s">
        <v>14</v>
      </c>
      <c r="L153" s="332" t="s">
        <v>91</v>
      </c>
      <c r="O153" s="318" t="s">
        <v>85</v>
      </c>
      <c r="P153" s="318" t="s">
        <v>87</v>
      </c>
      <c r="Q153" s="318" t="s">
        <v>88</v>
      </c>
    </row>
    <row r="154" spans="1:20" x14ac:dyDescent="0.15">
      <c r="A154" s="321" t="s">
        <v>44</v>
      </c>
      <c r="B154" s="332">
        <f>AVERAGE(B164,B174)</f>
        <v>7.5</v>
      </c>
      <c r="C154" s="332">
        <f>AVERAGE(C164,C174)</f>
        <v>27</v>
      </c>
      <c r="D154" s="332">
        <f>C154/B154</f>
        <v>3.6</v>
      </c>
      <c r="E154" s="332">
        <f>AVERAGE(E164,E174)</f>
        <v>0</v>
      </c>
      <c r="F154" s="332">
        <f t="shared" ref="F154:H154" si="116">AVERAGE(F164,F174)</f>
        <v>385.5</v>
      </c>
      <c r="G154" s="332">
        <f t="shared" si="116"/>
        <v>256</v>
      </c>
      <c r="H154" s="332">
        <f t="shared" si="116"/>
        <v>3141.5</v>
      </c>
      <c r="I154" s="339">
        <f>H154/G154</f>
        <v>12.271484375</v>
      </c>
      <c r="J154" s="332">
        <f>AVERAGE(J164,J174)</f>
        <v>18</v>
      </c>
      <c r="K154" s="322">
        <f>(C154*0.1)+(E154*6)+(H154*0.1)+(J154*6)</f>
        <v>424.85</v>
      </c>
      <c r="L154" s="322">
        <f>(C154*0.1)+(E154*6)+(G154*1)+(H154*0.1)+(J154*6)</f>
        <v>680.85</v>
      </c>
      <c r="O154" s="338">
        <f>(B154+F154)/(B152+F152+B154+F154+B156+F156+B150+H150)</f>
        <v>0.22134609969022812</v>
      </c>
      <c r="P154" s="319">
        <f>B154/(B152+H150+B154+B156)</f>
        <v>1.8181818181818181E-2</v>
      </c>
      <c r="Q154" s="319">
        <f>F154/(F154+F152+F156)</f>
        <v>0.57408786299329861</v>
      </c>
    </row>
    <row r="155" spans="1:20" x14ac:dyDescent="0.15">
      <c r="A155" s="335" t="s">
        <v>82</v>
      </c>
      <c r="B155" s="337" t="s">
        <v>10</v>
      </c>
      <c r="C155" s="337" t="s">
        <v>19</v>
      </c>
      <c r="D155" s="337" t="s">
        <v>77</v>
      </c>
      <c r="E155" s="337" t="s">
        <v>6</v>
      </c>
      <c r="F155" s="337" t="s">
        <v>17</v>
      </c>
      <c r="G155" s="337" t="s">
        <v>18</v>
      </c>
      <c r="H155" s="337" t="s">
        <v>19</v>
      </c>
      <c r="I155" s="337" t="s">
        <v>78</v>
      </c>
      <c r="J155" s="337" t="s">
        <v>6</v>
      </c>
      <c r="K155" s="337" t="s">
        <v>14</v>
      </c>
      <c r="L155" s="332" t="s">
        <v>91</v>
      </c>
      <c r="O155" s="318" t="s">
        <v>85</v>
      </c>
      <c r="P155" s="318" t="s">
        <v>87</v>
      </c>
      <c r="Q155" s="318" t="s">
        <v>88</v>
      </c>
    </row>
    <row r="156" spans="1:20" x14ac:dyDescent="0.15">
      <c r="A156" s="321" t="s">
        <v>44</v>
      </c>
      <c r="B156" s="332">
        <f>AVERAGE(B166,B176)</f>
        <v>0</v>
      </c>
      <c r="C156" s="332">
        <f>AVERAGE(C166,C176)</f>
        <v>0</v>
      </c>
      <c r="D156" s="332" t="e">
        <f>C156/B156</f>
        <v>#DIV/0!</v>
      </c>
      <c r="E156" s="332">
        <f>AVERAGE(E166,E176)</f>
        <v>0</v>
      </c>
      <c r="F156" s="332">
        <f>AVERAGE(F166,F176)</f>
        <v>131.5</v>
      </c>
      <c r="G156" s="332">
        <f t="shared" ref="G156:H156" si="117">AVERAGE(G166,G176)</f>
        <v>86.5</v>
      </c>
      <c r="H156" s="332">
        <f t="shared" si="117"/>
        <v>871</v>
      </c>
      <c r="I156" s="339">
        <f>H156/G156</f>
        <v>10.069364161849711</v>
      </c>
      <c r="J156" s="332">
        <f>AVERAGE(J166,J176)</f>
        <v>6.5</v>
      </c>
      <c r="K156" s="322">
        <f>(C156*0.1)+(E156*6)+(H156*0.1)+(J156*6)</f>
        <v>126.10000000000001</v>
      </c>
      <c r="L156" s="322">
        <f>(C156*0.1)+(E156*6)+(G156*1)+(H156*0.1)+(J156*6)</f>
        <v>212.60000000000002</v>
      </c>
      <c r="O156" s="338">
        <f>(B156+F156)/(B152+F152+B154+F154+B156+F156+B150+H150)</f>
        <v>7.4063644043931287E-2</v>
      </c>
      <c r="P156" s="334">
        <f>B156/(B156+B154+B152+H150)</f>
        <v>0</v>
      </c>
      <c r="Q156" s="319">
        <f>F156/(F156+F154+F152)</f>
        <v>0.19583023082650783</v>
      </c>
    </row>
    <row r="157" spans="1:20" x14ac:dyDescent="0.15">
      <c r="B157" s="340"/>
      <c r="C157" s="340"/>
      <c r="D157" s="340"/>
      <c r="E157" s="340"/>
      <c r="F157" s="340"/>
      <c r="G157" s="340"/>
      <c r="H157" s="340"/>
      <c r="I157" s="340"/>
      <c r="J157" s="340"/>
      <c r="K157" s="340"/>
      <c r="L157" s="341"/>
      <c r="P157" s="316"/>
    </row>
    <row r="158" spans="1:20" x14ac:dyDescent="0.15">
      <c r="A158" s="320">
        <v>2022</v>
      </c>
      <c r="P158" s="316">
        <v>2022</v>
      </c>
      <c r="S158" s="320" t="s">
        <v>92</v>
      </c>
    </row>
    <row r="159" spans="1:20" x14ac:dyDescent="0.15">
      <c r="A159" s="335" t="s">
        <v>79</v>
      </c>
      <c r="B159" s="337" t="s">
        <v>89</v>
      </c>
      <c r="C159" s="337" t="s">
        <v>2</v>
      </c>
      <c r="D159" s="337" t="s">
        <v>3</v>
      </c>
      <c r="E159" s="337" t="s">
        <v>19</v>
      </c>
      <c r="F159" s="337" t="s">
        <v>6</v>
      </c>
      <c r="G159" s="337" t="s">
        <v>76</v>
      </c>
      <c r="H159" s="337" t="s">
        <v>10</v>
      </c>
      <c r="I159" s="337" t="s">
        <v>19</v>
      </c>
      <c r="J159" s="337" t="s">
        <v>77</v>
      </c>
      <c r="K159" s="337" t="s">
        <v>6</v>
      </c>
      <c r="L159" s="337" t="s">
        <v>14</v>
      </c>
      <c r="O159" s="337" t="s">
        <v>85</v>
      </c>
      <c r="P159" s="337" t="s">
        <v>86</v>
      </c>
      <c r="Q159" s="337" t="s">
        <v>87</v>
      </c>
      <c r="S159" s="318" t="s">
        <v>40</v>
      </c>
      <c r="T159" s="318" t="s">
        <v>41</v>
      </c>
    </row>
    <row r="160" spans="1:20" x14ac:dyDescent="0.15">
      <c r="A160" s="321" t="s">
        <v>44</v>
      </c>
      <c r="B160" s="332">
        <v>711</v>
      </c>
      <c r="C160" s="332">
        <v>485</v>
      </c>
      <c r="D160" s="338">
        <f>C160/B160</f>
        <v>0.68213783403656825</v>
      </c>
      <c r="E160" s="332">
        <v>4791</v>
      </c>
      <c r="F160" s="332">
        <v>26</v>
      </c>
      <c r="G160" s="332">
        <v>10</v>
      </c>
      <c r="H160" s="332">
        <v>55</v>
      </c>
      <c r="I160" s="332">
        <v>151</v>
      </c>
      <c r="J160" s="339">
        <f>I160/H160</f>
        <v>2.7454545454545456</v>
      </c>
      <c r="K160" s="332">
        <v>0</v>
      </c>
      <c r="L160" s="322">
        <f>((E160*0.05)+(F160*4)+(G160*-1)+(I160*0.1)+(K160*6))</f>
        <v>348.65000000000003</v>
      </c>
      <c r="O160" s="338">
        <f>(B160+H160)/(B162+F162+B164+F164+B166+F166+B160+H160)</f>
        <v>0.42579210672595885</v>
      </c>
      <c r="P160" s="319">
        <f>B160/(B160+F162+F164+F166)</f>
        <v>0.50931232091690548</v>
      </c>
      <c r="Q160" s="319">
        <f>H160/(H160+B162+B164+B166)</f>
        <v>0.13647642679900746</v>
      </c>
      <c r="S160" s="319">
        <f>(H160+B162+B164+B166)/(H160+B162+B164+B166+B160)</f>
        <v>0.36175942549371631</v>
      </c>
      <c r="T160" s="319">
        <f>B160/(B160+H160+B162+B164+B166)</f>
        <v>0.63824057450628369</v>
      </c>
    </row>
    <row r="161" spans="1:20" x14ac:dyDescent="0.15">
      <c r="A161" s="335" t="s">
        <v>80</v>
      </c>
      <c r="B161" s="337" t="s">
        <v>10</v>
      </c>
      <c r="C161" s="337" t="s">
        <v>19</v>
      </c>
      <c r="D161" s="337" t="s">
        <v>77</v>
      </c>
      <c r="E161" s="337" t="s">
        <v>6</v>
      </c>
      <c r="F161" s="337" t="s">
        <v>17</v>
      </c>
      <c r="G161" s="337" t="s">
        <v>18</v>
      </c>
      <c r="H161" s="337" t="s">
        <v>19</v>
      </c>
      <c r="I161" s="337" t="s">
        <v>78</v>
      </c>
      <c r="J161" s="337" t="s">
        <v>6</v>
      </c>
      <c r="K161" s="337" t="s">
        <v>14</v>
      </c>
      <c r="L161" s="337" t="s">
        <v>91</v>
      </c>
      <c r="O161" s="318" t="s">
        <v>85</v>
      </c>
      <c r="P161" s="318" t="s">
        <v>87</v>
      </c>
      <c r="Q161" s="318" t="s">
        <v>88</v>
      </c>
    </row>
    <row r="162" spans="1:20" x14ac:dyDescent="0.15">
      <c r="A162" s="321" t="s">
        <v>44</v>
      </c>
      <c r="B162" s="332">
        <v>344</v>
      </c>
      <c r="C162" s="332">
        <v>1376</v>
      </c>
      <c r="D162" s="339">
        <f>C162/B162</f>
        <v>4</v>
      </c>
      <c r="E162" s="332">
        <v>15</v>
      </c>
      <c r="F162" s="332">
        <v>178</v>
      </c>
      <c r="G162" s="332">
        <v>140</v>
      </c>
      <c r="H162" s="332">
        <v>911</v>
      </c>
      <c r="I162" s="339">
        <f>H162/G162</f>
        <v>6.5071428571428571</v>
      </c>
      <c r="J162" s="332">
        <v>7</v>
      </c>
      <c r="K162" s="322">
        <f>(C162*0.1)+(E162*6)+(H162*0.1)+(J162*6)</f>
        <v>360.7</v>
      </c>
      <c r="L162" s="322">
        <f>(C162*0.1)+(E162*6)+(G162*1)+(H162*0.1)+(J162*6)</f>
        <v>500.70000000000005</v>
      </c>
      <c r="O162" s="338">
        <f>(B162+F162)/(B162+F162+B164+F164+B166+F166+B160+H160)</f>
        <v>0.29016120066703727</v>
      </c>
      <c r="P162" s="319">
        <f>B162/(H160+B162+B164+B166)</f>
        <v>0.85359801488833742</v>
      </c>
      <c r="Q162" s="319">
        <f>F162/(F162+F164+F166)</f>
        <v>0.25985401459854013</v>
      </c>
    </row>
    <row r="163" spans="1:20" x14ac:dyDescent="0.15">
      <c r="A163" s="335" t="s">
        <v>81</v>
      </c>
      <c r="B163" s="337" t="s">
        <v>10</v>
      </c>
      <c r="C163" s="337" t="s">
        <v>19</v>
      </c>
      <c r="D163" s="337" t="s">
        <v>77</v>
      </c>
      <c r="E163" s="337" t="s">
        <v>6</v>
      </c>
      <c r="F163" s="337" t="s">
        <v>17</v>
      </c>
      <c r="G163" s="337" t="s">
        <v>18</v>
      </c>
      <c r="H163" s="337" t="s">
        <v>19</v>
      </c>
      <c r="I163" s="337" t="s">
        <v>78</v>
      </c>
      <c r="J163" s="337" t="s">
        <v>6</v>
      </c>
      <c r="K163" s="337" t="s">
        <v>14</v>
      </c>
      <c r="L163" s="337" t="s">
        <v>91</v>
      </c>
      <c r="O163" s="318" t="s">
        <v>85</v>
      </c>
      <c r="P163" s="318" t="s">
        <v>87</v>
      </c>
      <c r="Q163" s="318" t="s">
        <v>88</v>
      </c>
    </row>
    <row r="164" spans="1:20" x14ac:dyDescent="0.15">
      <c r="A164" s="321" t="s">
        <v>44</v>
      </c>
      <c r="B164" s="332">
        <v>4</v>
      </c>
      <c r="C164" s="332">
        <v>-3</v>
      </c>
      <c r="D164" s="332">
        <f>C164/B164</f>
        <v>-0.75</v>
      </c>
      <c r="E164" s="332">
        <v>0</v>
      </c>
      <c r="F164" s="332">
        <v>381</v>
      </c>
      <c r="G164" s="332">
        <v>260</v>
      </c>
      <c r="H164" s="332">
        <v>3112</v>
      </c>
      <c r="I164" s="339">
        <f>H164/G164</f>
        <v>11.969230769230769</v>
      </c>
      <c r="J164" s="332">
        <v>14</v>
      </c>
      <c r="K164" s="322">
        <f>(C164*0.1)+(E164*6)+(H164*0.1)+(J164*6)</f>
        <v>394.90000000000003</v>
      </c>
      <c r="L164" s="322">
        <f>(C164*0.1)+(E164*6)+(G164*1)+(H164*0.1)+(J164*6)</f>
        <v>654.90000000000009</v>
      </c>
      <c r="O164" s="338">
        <f>(B164+F164)/(B162+F162+B164+F164+B166+F166+B160+H160)</f>
        <v>0.2140077821011673</v>
      </c>
      <c r="P164" s="319">
        <f>B164/(B162+H160+B164+B166)</f>
        <v>9.9255583126550868E-3</v>
      </c>
      <c r="Q164" s="319">
        <f>F164/(F164+F162+F166)</f>
        <v>0.55620437956204383</v>
      </c>
    </row>
    <row r="165" spans="1:20" x14ac:dyDescent="0.15">
      <c r="A165" s="335" t="s">
        <v>82</v>
      </c>
      <c r="B165" s="337" t="s">
        <v>10</v>
      </c>
      <c r="C165" s="337" t="s">
        <v>19</v>
      </c>
      <c r="D165" s="337" t="s">
        <v>77</v>
      </c>
      <c r="E165" s="337" t="s">
        <v>6</v>
      </c>
      <c r="F165" s="337" t="s">
        <v>17</v>
      </c>
      <c r="G165" s="337" t="s">
        <v>18</v>
      </c>
      <c r="H165" s="337" t="s">
        <v>19</v>
      </c>
      <c r="I165" s="337" t="s">
        <v>78</v>
      </c>
      <c r="J165" s="337" t="s">
        <v>6</v>
      </c>
      <c r="K165" s="337" t="s">
        <v>14</v>
      </c>
      <c r="L165" s="337" t="s">
        <v>91</v>
      </c>
      <c r="O165" s="318" t="s">
        <v>85</v>
      </c>
      <c r="P165" s="318" t="s">
        <v>87</v>
      </c>
      <c r="Q165" s="318" t="s">
        <v>88</v>
      </c>
    </row>
    <row r="166" spans="1:20" x14ac:dyDescent="0.15">
      <c r="A166" s="321" t="s">
        <v>44</v>
      </c>
      <c r="B166" s="332">
        <v>0</v>
      </c>
      <c r="C166" s="332">
        <v>0</v>
      </c>
      <c r="D166" s="332" t="e">
        <f>C166/B166</f>
        <v>#DIV/0!</v>
      </c>
      <c r="E166" s="332">
        <v>0</v>
      </c>
      <c r="F166" s="332">
        <v>126</v>
      </c>
      <c r="G166" s="332">
        <v>83</v>
      </c>
      <c r="H166" s="332">
        <v>778</v>
      </c>
      <c r="I166" s="339">
        <f>H166/G166</f>
        <v>9.3734939759036138</v>
      </c>
      <c r="J166" s="332">
        <v>5</v>
      </c>
      <c r="K166" s="322">
        <f>(C166*0.1)+(E166*6)+(H166*0.1)+(J166*6)</f>
        <v>107.80000000000001</v>
      </c>
      <c r="L166" s="322">
        <f>(C166*0.1)+(E166*6)+(G166*1)+(H166*0.1)+(J166*6)</f>
        <v>190.8</v>
      </c>
      <c r="O166" s="338">
        <f>(B166+F166)/(B162+F162+B164+F164+B166+F166+B160+H160)</f>
        <v>7.0038910505836577E-2</v>
      </c>
      <c r="P166" s="334">
        <f>B166/(B166+B164+B162+H160)</f>
        <v>0</v>
      </c>
      <c r="Q166" s="319">
        <f>F166/(F166+F164+F162)</f>
        <v>0.18394160583941604</v>
      </c>
    </row>
    <row r="168" spans="1:20" x14ac:dyDescent="0.15">
      <c r="A168" s="320">
        <v>2021</v>
      </c>
      <c r="P168" s="316">
        <v>2021</v>
      </c>
      <c r="S168" s="320" t="s">
        <v>92</v>
      </c>
    </row>
    <row r="169" spans="1:20" x14ac:dyDescent="0.15">
      <c r="A169" s="335" t="s">
        <v>79</v>
      </c>
      <c r="B169" s="337" t="s">
        <v>89</v>
      </c>
      <c r="C169" s="337" t="s">
        <v>2</v>
      </c>
      <c r="D169" s="337" t="s">
        <v>3</v>
      </c>
      <c r="E169" s="337" t="s">
        <v>19</v>
      </c>
      <c r="F169" s="337" t="s">
        <v>6</v>
      </c>
      <c r="G169" s="337" t="s">
        <v>76</v>
      </c>
      <c r="H169" s="337" t="s">
        <v>10</v>
      </c>
      <c r="I169" s="337" t="s">
        <v>19</v>
      </c>
      <c r="J169" s="337" t="s">
        <v>77</v>
      </c>
      <c r="K169" s="337" t="s">
        <v>6</v>
      </c>
      <c r="L169" s="337" t="s">
        <v>14</v>
      </c>
      <c r="O169" s="337" t="s">
        <v>85</v>
      </c>
      <c r="P169" s="337" t="s">
        <v>86</v>
      </c>
      <c r="Q169" s="337" t="s">
        <v>87</v>
      </c>
      <c r="S169" s="318" t="s">
        <v>40</v>
      </c>
      <c r="T169" s="318" t="s">
        <v>41</v>
      </c>
    </row>
    <row r="170" spans="1:20" x14ac:dyDescent="0.15">
      <c r="A170" s="321" t="s">
        <v>44</v>
      </c>
      <c r="B170" s="332">
        <v>672</v>
      </c>
      <c r="C170" s="332">
        <v>443</v>
      </c>
      <c r="D170" s="338">
        <f>C170/B170</f>
        <v>0.65922619047619047</v>
      </c>
      <c r="E170" s="332">
        <v>5014</v>
      </c>
      <c r="F170" s="332">
        <v>38</v>
      </c>
      <c r="G170" s="332">
        <v>15</v>
      </c>
      <c r="H170" s="332">
        <v>65</v>
      </c>
      <c r="I170" s="332">
        <v>300</v>
      </c>
      <c r="J170" s="332">
        <f>I170/H170</f>
        <v>4.615384615384615</v>
      </c>
      <c r="K170" s="332">
        <v>3</v>
      </c>
      <c r="L170" s="322">
        <f>((E170*0.05)+(F170*4)+(G170*-1)+(I170*0.1)+(K170*6))</f>
        <v>435.70000000000005</v>
      </c>
      <c r="O170" s="338">
        <f>(B170+H170)/(B172+F172+B174+F174+B176+F176+B170+H170)</f>
        <v>0.420662100456621</v>
      </c>
      <c r="P170" s="319">
        <f>B170/(B170+F172+F174+F176)</f>
        <v>0.50526315789473686</v>
      </c>
      <c r="Q170" s="319">
        <f>H170/(H170+B172+B174+B176)</f>
        <v>0.15402843601895735</v>
      </c>
      <c r="S170" s="319">
        <f>(H170+B172+B174+B176)/(H170+B172+B174+B176+B170)</f>
        <v>0.3857404021937843</v>
      </c>
      <c r="T170" s="319">
        <f>B170/(B170+H170+B172+B174+B176)</f>
        <v>0.61425959780621575</v>
      </c>
    </row>
    <row r="171" spans="1:20" x14ac:dyDescent="0.15">
      <c r="A171" s="335" t="s">
        <v>80</v>
      </c>
      <c r="B171" s="337" t="s">
        <v>10</v>
      </c>
      <c r="C171" s="337" t="s">
        <v>19</v>
      </c>
      <c r="D171" s="337" t="s">
        <v>77</v>
      </c>
      <c r="E171" s="337" t="s">
        <v>6</v>
      </c>
      <c r="F171" s="337" t="s">
        <v>17</v>
      </c>
      <c r="G171" s="337" t="s">
        <v>18</v>
      </c>
      <c r="H171" s="337" t="s">
        <v>19</v>
      </c>
      <c r="I171" s="337" t="s">
        <v>78</v>
      </c>
      <c r="J171" s="337" t="s">
        <v>6</v>
      </c>
      <c r="K171" s="337" t="s">
        <v>14</v>
      </c>
      <c r="L171" s="337" t="s">
        <v>91</v>
      </c>
      <c r="O171" s="318" t="s">
        <v>85</v>
      </c>
      <c r="P171" s="318" t="s">
        <v>87</v>
      </c>
      <c r="Q171" s="318" t="s">
        <v>88</v>
      </c>
    </row>
    <row r="172" spans="1:20" x14ac:dyDescent="0.15">
      <c r="A172" s="321" t="s">
        <v>44</v>
      </c>
      <c r="B172" s="332">
        <v>346</v>
      </c>
      <c r="C172" s="332">
        <v>1472</v>
      </c>
      <c r="D172" s="339">
        <f>C172/B172</f>
        <v>4.2543352601156066</v>
      </c>
      <c r="E172" s="332">
        <v>15</v>
      </c>
      <c r="F172" s="332">
        <v>131</v>
      </c>
      <c r="G172" s="332">
        <v>101</v>
      </c>
      <c r="H172" s="332">
        <v>880</v>
      </c>
      <c r="I172" s="339">
        <f>H172/G172</f>
        <v>8.7128712871287135</v>
      </c>
      <c r="J172" s="332">
        <v>8</v>
      </c>
      <c r="K172" s="322">
        <f>(C172*0.1)+(E172*6)+(H172*0.1)+(J172*6)</f>
        <v>373.20000000000005</v>
      </c>
      <c r="L172" s="322">
        <f>(C172*0.1)+(E172*6)+(G172*1)+(H172*0.1)+(J172*6)</f>
        <v>474.20000000000005</v>
      </c>
      <c r="O172" s="338">
        <f>(B172+F172)/(B172+F172+B174+F174+B176+F176+B170+H170)</f>
        <v>0.27226027397260272</v>
      </c>
      <c r="P172" s="319">
        <f>B172/(H170+B172+B174+B176)</f>
        <v>0.81990521327014221</v>
      </c>
      <c r="Q172" s="319">
        <f>F172/(F172+F174+F176)</f>
        <v>0.19908814589665655</v>
      </c>
    </row>
    <row r="173" spans="1:20" x14ac:dyDescent="0.15">
      <c r="A173" s="335" t="s">
        <v>81</v>
      </c>
      <c r="B173" s="337" t="s">
        <v>10</v>
      </c>
      <c r="C173" s="337" t="s">
        <v>19</v>
      </c>
      <c r="D173" s="337" t="s">
        <v>77</v>
      </c>
      <c r="E173" s="337" t="s">
        <v>6</v>
      </c>
      <c r="F173" s="337" t="s">
        <v>17</v>
      </c>
      <c r="G173" s="337" t="s">
        <v>18</v>
      </c>
      <c r="H173" s="337" t="s">
        <v>19</v>
      </c>
      <c r="I173" s="337" t="s">
        <v>78</v>
      </c>
      <c r="J173" s="337" t="s">
        <v>6</v>
      </c>
      <c r="K173" s="337" t="s">
        <v>14</v>
      </c>
      <c r="L173" s="337" t="s">
        <v>91</v>
      </c>
      <c r="O173" s="318" t="s">
        <v>85</v>
      </c>
      <c r="P173" s="318" t="s">
        <v>87</v>
      </c>
      <c r="Q173" s="318" t="s">
        <v>88</v>
      </c>
    </row>
    <row r="174" spans="1:20" x14ac:dyDescent="0.15">
      <c r="A174" s="321" t="s">
        <v>44</v>
      </c>
      <c r="B174" s="332">
        <v>11</v>
      </c>
      <c r="C174" s="332">
        <v>57</v>
      </c>
      <c r="D174" s="339">
        <f>C174/B174</f>
        <v>5.1818181818181817</v>
      </c>
      <c r="E174" s="332">
        <v>0</v>
      </c>
      <c r="F174" s="332">
        <v>390</v>
      </c>
      <c r="G174" s="332">
        <v>252</v>
      </c>
      <c r="H174" s="332">
        <v>3171</v>
      </c>
      <c r="I174" s="339">
        <f>H174/G174</f>
        <v>12.583333333333334</v>
      </c>
      <c r="J174" s="332">
        <v>22</v>
      </c>
      <c r="K174" s="322">
        <f>(C174*0.1)+(E174*6)+(H174*0.1)+(J174*6)</f>
        <v>454.8</v>
      </c>
      <c r="L174" s="322">
        <f>(C174*0.1)+(E174*6)+(G174*1)+(H174*0.1)+(J174*6)</f>
        <v>706.8</v>
      </c>
      <c r="O174" s="338">
        <f>(B174+F174)/(B172+F172+B174+F174+B176+F176+B170+H170)</f>
        <v>0.22888127853881279</v>
      </c>
      <c r="P174" s="319">
        <f>B174/(B172+H170+B174+B176)</f>
        <v>2.6066350710900472E-2</v>
      </c>
      <c r="Q174" s="319">
        <f>F174/(F174+F172+F176)</f>
        <v>0.59270516717325228</v>
      </c>
    </row>
    <row r="175" spans="1:20" x14ac:dyDescent="0.15">
      <c r="A175" s="335" t="s">
        <v>82</v>
      </c>
      <c r="B175" s="337" t="s">
        <v>10</v>
      </c>
      <c r="C175" s="337" t="s">
        <v>19</v>
      </c>
      <c r="D175" s="337" t="s">
        <v>77</v>
      </c>
      <c r="E175" s="337" t="s">
        <v>6</v>
      </c>
      <c r="F175" s="337" t="s">
        <v>17</v>
      </c>
      <c r="G175" s="337" t="s">
        <v>18</v>
      </c>
      <c r="H175" s="337" t="s">
        <v>19</v>
      </c>
      <c r="I175" s="337" t="s">
        <v>78</v>
      </c>
      <c r="J175" s="337" t="s">
        <v>6</v>
      </c>
      <c r="K175" s="337" t="s">
        <v>14</v>
      </c>
      <c r="L175" s="337" t="s">
        <v>91</v>
      </c>
      <c r="O175" s="318" t="s">
        <v>85</v>
      </c>
      <c r="P175" s="318" t="s">
        <v>87</v>
      </c>
      <c r="Q175" s="318" t="s">
        <v>88</v>
      </c>
    </row>
    <row r="176" spans="1:20" x14ac:dyDescent="0.15">
      <c r="A176" s="321" t="s">
        <v>44</v>
      </c>
      <c r="B176" s="332">
        <v>0</v>
      </c>
      <c r="C176" s="332">
        <v>0</v>
      </c>
      <c r="D176" s="332" t="e">
        <f>C176/B176</f>
        <v>#DIV/0!</v>
      </c>
      <c r="E176" s="332">
        <v>0</v>
      </c>
      <c r="F176" s="332">
        <v>137</v>
      </c>
      <c r="G176" s="332">
        <v>90</v>
      </c>
      <c r="H176" s="332">
        <v>964</v>
      </c>
      <c r="I176" s="339">
        <f>H176/G176</f>
        <v>10.71111111111111</v>
      </c>
      <c r="J176" s="332">
        <v>8</v>
      </c>
      <c r="K176" s="322">
        <f>(C176*0.1)+(E176*6)+(H176*0.1)+(J176*6)</f>
        <v>144.4</v>
      </c>
      <c r="L176" s="322">
        <f>(C176*0.1)+(E176*6)+(G176*1)+(H176*0.1)+(J176*6)</f>
        <v>234.4</v>
      </c>
      <c r="O176" s="338">
        <f>(B176+F176)/(B172+F172+B174+F174+B176+F176+B170+H170)</f>
        <v>7.8196347031963473E-2</v>
      </c>
      <c r="P176" s="334">
        <f>B176/(B176+B174+B172+H170)</f>
        <v>0</v>
      </c>
      <c r="Q176" s="319">
        <f>F176/(F176+F174+F172)</f>
        <v>0.20820668693009117</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F151743D-2914-435E-A03B-47EA8BA8F557}"/>
    <hyperlink ref="H6:J6" location="ARI!A110" display="RSP Projections: Year 2" xr:uid="{5E4DE737-6147-4165-85B7-D0857AC265B8}"/>
    <hyperlink ref="M5:O5" location="ARI!AX11" display="Adjustable Projections: Year 1" xr:uid="{27F99811-706E-4853-8C3F-3FD54EFAD606}"/>
    <hyperlink ref="AJ5" location="ARI!C9" display="RSP Projections: Year 1" xr:uid="{CB865570-692E-4505-988B-01100DEA6F41}"/>
    <hyperlink ref="AJ6" location="ARI!A90" display="RSP Projections: Year 2" xr:uid="{9D6010A9-E046-4047-96E2-DB0474BDEA16}"/>
    <hyperlink ref="AJ6:AL6" location="ARI!A110" display="RSP Projections: Year 2" xr:uid="{2F020C4D-352B-4E20-989A-2750AAAAD79B}"/>
    <hyperlink ref="AO5:AQ5" location="ARI!AX11" display="Adjustable Projections: Year 1" xr:uid="{F2552D2B-EF9A-4DA6-81A5-87587B6906FF}"/>
    <hyperlink ref="H5" location="ARI!C9" display="RSP Projections: Year 1" xr:uid="{0DC6C559-6D04-4244-81B9-E75C0265391F}"/>
    <hyperlink ref="H76" location="ARI!A90" display="RSP Projections: Year 2" xr:uid="{0E8209D8-E247-445D-9F97-E4B7F2EAD673}"/>
    <hyperlink ref="H76:J76" location="ARI!A110" display="RSP Projections: Year 2" xr:uid="{57D1253B-D02A-40DE-A819-CBE308F5F4A1}"/>
    <hyperlink ref="M75:O75" location="ARI!AX11" display="Adjustable Projections: Year 1" xr:uid="{19BEE490-6483-4006-AEA7-C1BC182B1F15}"/>
    <hyperlink ref="H75" location="ARI!C9" display="RSP Projections: Year 1" xr:uid="{2464C41E-C16E-475F-A77F-701967BC6695}"/>
    <hyperlink ref="M143:O143" location="ARI!AX11" display="Adjustable Projections: Year 1" xr:uid="{5CB74C61-EAD2-44EA-A2F8-BC3D47C94272}"/>
    <hyperlink ref="H144:J144" location="ARI!A110" display="RSP Projections: Year 2" xr:uid="{E6B6E6BE-0809-4747-AB4B-EB7E4ECC5D64}"/>
    <hyperlink ref="H144" location="ARI!A90" display="RSP Projections: Year 2" xr:uid="{D6AF9A88-E7D6-46D1-89EE-F40985ED95DC}"/>
    <hyperlink ref="H143" location="ARI!C9" display="RSP Projections: Year 1" xr:uid="{5346689F-6808-48D1-A78C-EE226936FB50}"/>
    <hyperlink ref="M6" location="ARI!A170" display="Past Run/Pass Performances" xr:uid="{FED88E0F-077A-440A-8A13-3F5136756DB2}"/>
    <hyperlink ref="M76" location="ARI!A170" display="Past Run/Pass Performances" xr:uid="{E1666CAB-2CE2-4532-BE5E-4B423E8282E1}"/>
  </hyperlinks>
  <pageMargins left="0" right="0" top="0" bottom="0" header="0" footer="0"/>
  <pageSetup scale="54" orientation="landscape"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7F5F-AFD8-4BAC-A04B-EB9547C1D243}">
  <dimension ref="A1:AZ176"/>
  <sheetViews>
    <sheetView zoomScale="200" zoomScaleNormal="200" workbookViewId="0">
      <selection sqref="A1:X193"/>
    </sheetView>
  </sheetViews>
  <sheetFormatPr defaultColWidth="9" defaultRowHeight="6.6" x14ac:dyDescent="0.15"/>
  <cols>
    <col min="1" max="1" width="11.33203125" style="226" customWidth="1"/>
    <col min="2" max="15" width="3.109375" style="226" customWidth="1"/>
    <col min="16" max="17" width="4.88671875" style="226" customWidth="1"/>
    <col min="18" max="18" width="12.88671875" style="226" customWidth="1"/>
    <col min="19" max="19" width="6.33203125" style="226" customWidth="1"/>
    <col min="20" max="20" width="6.5546875" style="226" customWidth="1"/>
    <col min="21" max="21" width="5.6640625" style="226" customWidth="1"/>
    <col min="22" max="22" width="5" style="226" customWidth="1"/>
    <col min="23" max="23" width="5.33203125" style="226" customWidth="1"/>
    <col min="24" max="24" width="5" style="226" customWidth="1"/>
    <col min="25" max="16384" width="9" style="226"/>
  </cols>
  <sheetData>
    <row r="1" spans="1:52" x14ac:dyDescent="0.15">
      <c r="A1" s="482" t="s">
        <v>112</v>
      </c>
      <c r="B1" s="482"/>
      <c r="C1" s="482"/>
      <c r="D1" s="482"/>
      <c r="E1" s="482"/>
      <c r="F1" s="482"/>
      <c r="G1" s="482"/>
      <c r="H1" s="482"/>
      <c r="I1" s="482"/>
      <c r="J1" s="482"/>
      <c r="K1" s="482"/>
      <c r="L1" s="482"/>
      <c r="M1" s="482"/>
      <c r="N1" s="482"/>
      <c r="O1" s="482"/>
      <c r="P1" s="482"/>
      <c r="Q1" s="482"/>
      <c r="R1" s="482"/>
      <c r="S1" s="482"/>
      <c r="T1" s="482"/>
      <c r="U1" s="482"/>
      <c r="V1" s="482"/>
      <c r="W1" s="482"/>
    </row>
    <row r="2" spans="1:52" x14ac:dyDescent="0.15">
      <c r="C2" s="228"/>
      <c r="D2" s="228"/>
      <c r="E2" s="228"/>
      <c r="F2" s="228"/>
      <c r="G2" s="228"/>
      <c r="H2" s="228"/>
      <c r="I2" s="228"/>
      <c r="J2" s="228"/>
      <c r="K2" s="228"/>
      <c r="L2" s="228"/>
      <c r="M2" s="228"/>
      <c r="N2" s="228"/>
    </row>
    <row r="3" spans="1:52" x14ac:dyDescent="0.15">
      <c r="A3" s="482" t="s">
        <v>55</v>
      </c>
      <c r="B3" s="482"/>
      <c r="C3" s="482"/>
      <c r="D3" s="482"/>
      <c r="E3" s="482"/>
      <c r="F3" s="482"/>
      <c r="G3" s="482"/>
      <c r="H3" s="482"/>
      <c r="I3" s="482"/>
      <c r="J3" s="482"/>
      <c r="K3" s="482"/>
      <c r="L3" s="482"/>
      <c r="M3" s="482"/>
      <c r="N3" s="482"/>
      <c r="O3" s="482"/>
      <c r="P3" s="482"/>
      <c r="Q3" s="482"/>
      <c r="R3" s="482"/>
      <c r="S3" s="482"/>
      <c r="T3" s="482"/>
      <c r="U3" s="482"/>
      <c r="V3" s="482"/>
      <c r="W3" s="482"/>
      <c r="AC3" s="482" t="s">
        <v>55</v>
      </c>
      <c r="AD3" s="482"/>
      <c r="AE3" s="482"/>
      <c r="AF3" s="482"/>
      <c r="AG3" s="482"/>
      <c r="AH3" s="482"/>
      <c r="AI3" s="482"/>
      <c r="AJ3" s="482"/>
      <c r="AK3" s="482"/>
      <c r="AL3" s="482"/>
      <c r="AM3" s="482"/>
      <c r="AN3" s="482"/>
      <c r="AO3" s="482"/>
      <c r="AP3" s="482"/>
      <c r="AQ3" s="482"/>
      <c r="AR3" s="482"/>
      <c r="AS3" s="482"/>
      <c r="AT3" s="482"/>
      <c r="AU3" s="482"/>
      <c r="AV3" s="482"/>
      <c r="AW3" s="482"/>
      <c r="AX3" s="482"/>
      <c r="AY3" s="482"/>
    </row>
    <row r="4" spans="1:52" x14ac:dyDescent="0.15">
      <c r="A4" s="228"/>
      <c r="B4" s="228"/>
      <c r="C4" s="228"/>
      <c r="D4" s="228"/>
      <c r="E4" s="228"/>
      <c r="F4" s="228"/>
      <c r="G4" s="228"/>
      <c r="H4" s="228"/>
      <c r="I4" s="228"/>
      <c r="J4" s="228"/>
      <c r="K4" s="228"/>
      <c r="L4" s="228"/>
      <c r="M4" s="228"/>
      <c r="N4" s="228"/>
      <c r="O4" s="228"/>
      <c r="P4" s="228"/>
      <c r="Q4" s="228"/>
      <c r="R4" s="228"/>
      <c r="S4" s="228"/>
      <c r="T4" s="228"/>
      <c r="U4" s="228"/>
      <c r="V4" s="228"/>
      <c r="W4" s="228"/>
      <c r="X4" s="228"/>
      <c r="Y4" s="228"/>
      <c r="Z4" s="228"/>
      <c r="AA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row>
    <row r="5" spans="1:52" x14ac:dyDescent="0.15">
      <c r="H5" s="488" t="s">
        <v>36</v>
      </c>
      <c r="I5" s="483"/>
      <c r="J5" s="483"/>
      <c r="M5" s="488" t="s">
        <v>37</v>
      </c>
      <c r="N5" s="488"/>
      <c r="O5" s="488"/>
      <c r="S5" s="227" t="s">
        <v>94</v>
      </c>
      <c r="AJ5" s="488" t="s">
        <v>36</v>
      </c>
      <c r="AK5" s="483"/>
      <c r="AL5" s="483"/>
      <c r="AO5" s="488" t="s">
        <v>37</v>
      </c>
      <c r="AP5" s="488"/>
      <c r="AQ5" s="488"/>
    </row>
    <row r="6" spans="1:52" x14ac:dyDescent="0.15">
      <c r="H6" s="488" t="s">
        <v>38</v>
      </c>
      <c r="I6" s="488"/>
      <c r="J6" s="488"/>
      <c r="M6" s="229" t="s">
        <v>75</v>
      </c>
      <c r="S6" s="222" t="s">
        <v>40</v>
      </c>
      <c r="T6" s="222" t="s">
        <v>41</v>
      </c>
      <c r="AJ6" s="488" t="s">
        <v>38</v>
      </c>
      <c r="AK6" s="488"/>
      <c r="AL6" s="488"/>
    </row>
    <row r="7" spans="1:52" x14ac:dyDescent="0.15">
      <c r="H7" s="488"/>
      <c r="I7" s="483"/>
      <c r="J7" s="483"/>
      <c r="S7" s="221">
        <f>(M17+C27+K38+K47)/(M17+C27+K38+C17)</f>
        <v>0.42456479690522242</v>
      </c>
      <c r="T7" s="221">
        <f>C17/(C17+M17+C27+K38+K47)</f>
        <v>0.57543520309477758</v>
      </c>
      <c r="AJ7" s="488"/>
      <c r="AK7" s="483"/>
      <c r="AL7" s="483"/>
    </row>
    <row r="10" spans="1:52" x14ac:dyDescent="0.15">
      <c r="A10" s="482" t="s">
        <v>36</v>
      </c>
      <c r="B10" s="482"/>
      <c r="C10" s="482"/>
      <c r="D10" s="482"/>
      <c r="E10" s="482"/>
      <c r="F10" s="482"/>
      <c r="G10" s="482"/>
      <c r="H10" s="482"/>
      <c r="I10" s="482"/>
      <c r="J10" s="482"/>
      <c r="K10" s="482"/>
      <c r="L10" s="482"/>
      <c r="M10" s="482"/>
      <c r="N10" s="482"/>
      <c r="O10" s="482"/>
      <c r="P10" s="482"/>
      <c r="Q10" s="482"/>
      <c r="R10" s="482"/>
      <c r="S10" s="482"/>
      <c r="T10" s="482"/>
      <c r="U10" s="482"/>
      <c r="V10" s="482"/>
      <c r="W10" s="482"/>
      <c r="AC10" s="482" t="s">
        <v>37</v>
      </c>
      <c r="AD10" s="482"/>
      <c r="AE10" s="482"/>
      <c r="AF10" s="482"/>
      <c r="AG10" s="482"/>
      <c r="AH10" s="482"/>
      <c r="AI10" s="482"/>
      <c r="AJ10" s="482"/>
      <c r="AK10" s="482"/>
      <c r="AL10" s="482"/>
      <c r="AM10" s="482"/>
      <c r="AN10" s="482"/>
      <c r="AO10" s="482"/>
      <c r="AP10" s="482"/>
      <c r="AQ10" s="482"/>
      <c r="AR10" s="482"/>
      <c r="AS10" s="482"/>
      <c r="AT10" s="482"/>
      <c r="AU10" s="482"/>
      <c r="AV10" s="482"/>
      <c r="AW10" s="482"/>
      <c r="AX10" s="482"/>
      <c r="AY10" s="482"/>
    </row>
    <row r="12" spans="1:52" x14ac:dyDescent="0.15">
      <c r="C12" s="482" t="s">
        <v>48</v>
      </c>
      <c r="D12" s="482"/>
      <c r="E12" s="482"/>
      <c r="F12" s="482"/>
      <c r="G12" s="482"/>
      <c r="H12" s="482"/>
      <c r="I12" s="482"/>
      <c r="L12" s="482" t="s">
        <v>49</v>
      </c>
      <c r="M12" s="484"/>
      <c r="N12" s="484"/>
      <c r="O12" s="484"/>
      <c r="P12" s="484"/>
      <c r="R12" s="482" t="s">
        <v>50</v>
      </c>
      <c r="S12" s="482"/>
      <c r="T12" s="482"/>
      <c r="V12" s="482" t="s">
        <v>51</v>
      </c>
      <c r="W12" s="482"/>
      <c r="AE12" s="482" t="s">
        <v>48</v>
      </c>
      <c r="AF12" s="482"/>
      <c r="AG12" s="482"/>
      <c r="AH12" s="482"/>
      <c r="AI12" s="482"/>
      <c r="AJ12" s="482"/>
      <c r="AK12" s="482"/>
      <c r="AN12" s="482" t="s">
        <v>49</v>
      </c>
      <c r="AO12" s="484"/>
      <c r="AP12" s="484"/>
      <c r="AQ12" s="484"/>
      <c r="AR12" s="484"/>
      <c r="AT12" s="482" t="s">
        <v>50</v>
      </c>
      <c r="AU12" s="482"/>
      <c r="AV12" s="482"/>
      <c r="AX12" s="482" t="s">
        <v>51</v>
      </c>
      <c r="AY12" s="482"/>
    </row>
    <row r="13" spans="1:52" x14ac:dyDescent="0.15">
      <c r="A13" s="230" t="s">
        <v>0</v>
      </c>
      <c r="B13" s="230" t="s">
        <v>66</v>
      </c>
      <c r="C13" s="230" t="s">
        <v>1</v>
      </c>
      <c r="D13" s="230" t="s">
        <v>2</v>
      </c>
      <c r="E13" s="230" t="s">
        <v>3</v>
      </c>
      <c r="F13" s="230" t="s">
        <v>4</v>
      </c>
      <c r="G13" s="230" t="s">
        <v>5</v>
      </c>
      <c r="H13" s="230" t="s">
        <v>6</v>
      </c>
      <c r="I13" s="230" t="s">
        <v>7</v>
      </c>
      <c r="J13" s="230" t="s">
        <v>8</v>
      </c>
      <c r="K13" s="230" t="s">
        <v>9</v>
      </c>
      <c r="M13" s="230" t="s">
        <v>10</v>
      </c>
      <c r="N13" s="230" t="s">
        <v>11</v>
      </c>
      <c r="O13" s="230" t="s">
        <v>12</v>
      </c>
      <c r="P13" s="230" t="s">
        <v>6</v>
      </c>
      <c r="Q13" s="230" t="s">
        <v>13</v>
      </c>
      <c r="R13" s="230"/>
      <c r="S13" s="230" t="s">
        <v>47</v>
      </c>
      <c r="T13" s="230" t="s">
        <v>45</v>
      </c>
      <c r="U13" s="230" t="s">
        <v>46</v>
      </c>
      <c r="V13" s="230"/>
      <c r="W13" s="230" t="s">
        <v>14</v>
      </c>
      <c r="X13" s="230" t="s">
        <v>63</v>
      </c>
      <c r="Y13" s="230"/>
      <c r="Z13" s="230"/>
      <c r="AC13" s="230" t="s">
        <v>0</v>
      </c>
      <c r="AD13" s="230" t="s">
        <v>66</v>
      </c>
      <c r="AE13" s="230" t="s">
        <v>1</v>
      </c>
      <c r="AF13" s="230" t="s">
        <v>2</v>
      </c>
      <c r="AG13" s="230" t="s">
        <v>3</v>
      </c>
      <c r="AH13" s="230" t="s">
        <v>4</v>
      </c>
      <c r="AI13" s="230" t="s">
        <v>5</v>
      </c>
      <c r="AJ13" s="230" t="s">
        <v>6</v>
      </c>
      <c r="AK13" s="230" t="s">
        <v>7</v>
      </c>
      <c r="AL13" s="230" t="s">
        <v>8</v>
      </c>
      <c r="AM13" s="230" t="s">
        <v>9</v>
      </c>
      <c r="AO13" s="230" t="s">
        <v>10</v>
      </c>
      <c r="AP13" s="230" t="s">
        <v>11</v>
      </c>
      <c r="AQ13" s="230" t="s">
        <v>12</v>
      </c>
      <c r="AR13" s="230" t="s">
        <v>6</v>
      </c>
      <c r="AS13" s="230" t="s">
        <v>13</v>
      </c>
      <c r="AT13" s="230"/>
      <c r="AU13" s="230" t="s">
        <v>47</v>
      </c>
      <c r="AV13" s="230" t="s">
        <v>45</v>
      </c>
      <c r="AW13" s="230" t="s">
        <v>46</v>
      </c>
      <c r="AX13" s="230"/>
      <c r="AY13" s="230" t="s">
        <v>14</v>
      </c>
      <c r="AZ13" s="230" t="s">
        <v>63</v>
      </c>
    </row>
    <row r="14" spans="1:52" x14ac:dyDescent="0.15">
      <c r="A14" s="231" t="s">
        <v>777</v>
      </c>
      <c r="B14" s="232">
        <v>17</v>
      </c>
      <c r="C14" s="232">
        <v>595</v>
      </c>
      <c r="D14" s="232">
        <v>405</v>
      </c>
      <c r="E14" s="221">
        <f>D14/C14</f>
        <v>0.68067226890756305</v>
      </c>
      <c r="F14" s="232">
        <v>4416</v>
      </c>
      <c r="G14" s="233">
        <f>F14/C14</f>
        <v>7.4218487394957986</v>
      </c>
      <c r="H14" s="232">
        <v>27</v>
      </c>
      <c r="I14" s="221">
        <f>H14/C14</f>
        <v>4.53781512605042E-2</v>
      </c>
      <c r="J14" s="232">
        <v>17</v>
      </c>
      <c r="K14" s="221">
        <f>J14/C14</f>
        <v>2.8571428571428571E-2</v>
      </c>
      <c r="M14" s="232">
        <v>18</v>
      </c>
      <c r="N14" s="232">
        <v>28</v>
      </c>
      <c r="O14" s="232">
        <f>N14/M14</f>
        <v>1.5555555555555556</v>
      </c>
      <c r="P14" s="232">
        <v>1</v>
      </c>
      <c r="Q14" s="221">
        <f>P14/M14</f>
        <v>5.5555555555555552E-2</v>
      </c>
      <c r="R14" s="234"/>
      <c r="S14" s="221">
        <f>(C14+M14)/($C$17+$M$17)</f>
        <v>1</v>
      </c>
      <c r="T14" s="221">
        <f>C14/($C$17)</f>
        <v>1</v>
      </c>
      <c r="U14" s="221">
        <f>M14/($M$17)</f>
        <v>1</v>
      </c>
      <c r="V14" s="235"/>
      <c r="W14" s="232">
        <f>(F14*0.05)+(H14*4)+(J14*-1)+(N14*0.1)+(P14*6)</f>
        <v>320.60000000000002</v>
      </c>
      <c r="X14" s="236">
        <f>((F14*0.05)+(H14*4)+(J14*-1)+(N14*0.1)+(P14*6))*0.4</f>
        <v>128.24</v>
      </c>
      <c r="Y14" s="234"/>
      <c r="Z14" s="234"/>
      <c r="AC14" s="231" t="s">
        <v>15</v>
      </c>
      <c r="AD14" s="231"/>
      <c r="AE14" s="232">
        <v>583</v>
      </c>
      <c r="AF14" s="232">
        <v>378</v>
      </c>
      <c r="AG14" s="221">
        <f>AF14/AE14</f>
        <v>0.64837049742710118</v>
      </c>
      <c r="AH14" s="232">
        <v>4072</v>
      </c>
      <c r="AI14" s="233">
        <f>AH14/AE14</f>
        <v>6.9845626072041167</v>
      </c>
      <c r="AJ14" s="232">
        <v>27</v>
      </c>
      <c r="AK14" s="221">
        <f>AJ14/AE14</f>
        <v>4.6312178387650088E-2</v>
      </c>
      <c r="AL14" s="232">
        <v>11</v>
      </c>
      <c r="AM14" s="221">
        <f>AL14/AE14</f>
        <v>1.8867924528301886E-2</v>
      </c>
      <c r="AO14" s="232">
        <v>100</v>
      </c>
      <c r="AP14" s="232">
        <v>590</v>
      </c>
      <c r="AQ14" s="232">
        <f>AP14/AO14</f>
        <v>5.9</v>
      </c>
      <c r="AR14" s="232">
        <v>5</v>
      </c>
      <c r="AS14" s="221">
        <f>AR14/AO14</f>
        <v>0.05</v>
      </c>
      <c r="AT14" s="234"/>
      <c r="AU14" s="221">
        <f>(AE14+AO14)/(AE17+AO17)</f>
        <v>1</v>
      </c>
      <c r="AV14" s="221">
        <f>AE14/(AO14+AE14)</f>
        <v>0.85358711566617862</v>
      </c>
      <c r="AW14" s="221">
        <f>AO14/(AE14+AO14)</f>
        <v>0.14641288433382138</v>
      </c>
      <c r="AX14" s="235"/>
      <c r="AY14" s="232">
        <f>((AH14*0.05)+(AJ14*4)+(AL14*-1)+(AP14*0.1)+(AR14*6))*0.55</f>
        <v>214.28000000000003</v>
      </c>
      <c r="AZ14" s="236">
        <f>((AH14*0.05)+(AJ14*4)+(AL14*-1)+(AP14*0.1)+(AR14*6))*0.4</f>
        <v>155.84000000000003</v>
      </c>
    </row>
    <row r="15" spans="1:52" x14ac:dyDescent="0.15">
      <c r="A15" s="231" t="s">
        <v>2548</v>
      </c>
      <c r="B15" s="232"/>
      <c r="C15" s="232"/>
      <c r="D15" s="232"/>
      <c r="E15" s="221" t="e">
        <f>D15/C15</f>
        <v>#DIV/0!</v>
      </c>
      <c r="F15" s="232"/>
      <c r="G15" s="233" t="e">
        <f>F15/C15</f>
        <v>#DIV/0!</v>
      </c>
      <c r="H15" s="232"/>
      <c r="I15" s="221" t="e">
        <f>H15/C15</f>
        <v>#DIV/0!</v>
      </c>
      <c r="J15" s="232"/>
      <c r="K15" s="221" t="e">
        <f t="shared" ref="K15:K16" si="0">J15/C15</f>
        <v>#DIV/0!</v>
      </c>
      <c r="M15" s="232"/>
      <c r="N15" s="232"/>
      <c r="O15" s="232" t="e">
        <f>N15/M15</f>
        <v>#DIV/0!</v>
      </c>
      <c r="P15" s="232"/>
      <c r="Q15" s="221" t="e">
        <f t="shared" ref="Q15:Q16" si="1">P15/M15</f>
        <v>#DIV/0!</v>
      </c>
      <c r="R15" s="234"/>
      <c r="S15" s="221">
        <f t="shared" ref="S15:S16" si="2">(C15+M15)/($C$17+$M$17)</f>
        <v>0</v>
      </c>
      <c r="T15" s="221">
        <f t="shared" ref="T15:T16" si="3">C15/($C$17)</f>
        <v>0</v>
      </c>
      <c r="U15" s="221">
        <f t="shared" ref="U15:U16" si="4">M15/($M$17)</f>
        <v>0</v>
      </c>
      <c r="V15" s="235"/>
      <c r="W15" s="232">
        <f t="shared" ref="W15:W16" si="5">(F15*0.05)+(H15*4)+(J15*-1)+(N15*0.1)+(P15*6)</f>
        <v>0</v>
      </c>
      <c r="X15" s="236">
        <f t="shared" ref="X15:X16" si="6">((F15*0.05)+(H15*4)+(J15*-1)+(N15*0.1)+(P15*6))*0.4</f>
        <v>0</v>
      </c>
      <c r="Y15" s="234"/>
      <c r="Z15" s="234"/>
      <c r="AC15" s="231" t="s">
        <v>67</v>
      </c>
      <c r="AD15" s="231"/>
      <c r="AE15" s="232">
        <v>0</v>
      </c>
      <c r="AF15" s="232">
        <v>0</v>
      </c>
      <c r="AG15" s="221">
        <v>0</v>
      </c>
      <c r="AH15" s="232">
        <v>0</v>
      </c>
      <c r="AI15" s="233"/>
      <c r="AJ15" s="232">
        <v>0</v>
      </c>
      <c r="AK15" s="221" t="e">
        <f>AJ15/AE15</f>
        <v>#DIV/0!</v>
      </c>
      <c r="AL15" s="232">
        <v>0</v>
      </c>
      <c r="AM15" s="221" t="e">
        <f t="shared" ref="AM15:AM16" si="7">AL15/AE15</f>
        <v>#DIV/0!</v>
      </c>
      <c r="AO15" s="232">
        <v>0</v>
      </c>
      <c r="AP15" s="232">
        <v>0</v>
      </c>
      <c r="AQ15" s="232"/>
      <c r="AR15" s="232">
        <v>0</v>
      </c>
      <c r="AS15" s="221" t="e">
        <f t="shared" ref="AS15:AS16" si="8">AR15/AO15</f>
        <v>#DIV/0!</v>
      </c>
      <c r="AT15" s="234"/>
      <c r="AU15" s="221" t="e">
        <f>(AE15+AO15)/(AD18+AN18)</f>
        <v>#DIV/0!</v>
      </c>
      <c r="AV15" s="221" t="e">
        <f>AE15/(AO15+AE15)</f>
        <v>#DIV/0!</v>
      </c>
      <c r="AW15" s="221" t="e">
        <f>AO15/(AE15+AO15)</f>
        <v>#DIV/0!</v>
      </c>
      <c r="AX15" s="235"/>
      <c r="AY15" s="232"/>
      <c r="AZ15" s="236"/>
    </row>
    <row r="16" spans="1:52" x14ac:dyDescent="0.15">
      <c r="A16" s="231"/>
      <c r="B16" s="232"/>
      <c r="C16" s="232"/>
      <c r="D16" s="232"/>
      <c r="E16" s="221" t="e">
        <f>D16/C16</f>
        <v>#DIV/0!</v>
      </c>
      <c r="F16" s="232"/>
      <c r="G16" s="233" t="e">
        <f>F16/C16</f>
        <v>#DIV/0!</v>
      </c>
      <c r="H16" s="232"/>
      <c r="I16" s="221" t="e">
        <f>H16/C16</f>
        <v>#DIV/0!</v>
      </c>
      <c r="J16" s="232"/>
      <c r="K16" s="221" t="e">
        <f t="shared" si="0"/>
        <v>#DIV/0!</v>
      </c>
      <c r="M16" s="232"/>
      <c r="N16" s="232"/>
      <c r="O16" s="232" t="e">
        <f>N16/M16</f>
        <v>#DIV/0!</v>
      </c>
      <c r="P16" s="232"/>
      <c r="Q16" s="221" t="e">
        <f t="shared" si="1"/>
        <v>#DIV/0!</v>
      </c>
      <c r="R16" s="234"/>
      <c r="S16" s="221">
        <f t="shared" si="2"/>
        <v>0</v>
      </c>
      <c r="T16" s="221">
        <f t="shared" si="3"/>
        <v>0</v>
      </c>
      <c r="U16" s="221">
        <f t="shared" si="4"/>
        <v>0</v>
      </c>
      <c r="V16" s="235"/>
      <c r="W16" s="232">
        <f t="shared" si="5"/>
        <v>0</v>
      </c>
      <c r="X16" s="236">
        <f t="shared" si="6"/>
        <v>0</v>
      </c>
      <c r="Y16" s="234"/>
      <c r="Z16" s="234"/>
      <c r="AC16" s="231" t="s">
        <v>68</v>
      </c>
      <c r="AD16" s="231"/>
      <c r="AE16" s="232"/>
      <c r="AF16" s="232"/>
      <c r="AG16" s="221" t="e">
        <f>AF16/AE16</f>
        <v>#DIV/0!</v>
      </c>
      <c r="AH16" s="232"/>
      <c r="AI16" s="233" t="e">
        <f>AH16/AE16</f>
        <v>#DIV/0!</v>
      </c>
      <c r="AJ16" s="232"/>
      <c r="AK16" s="221" t="e">
        <f>AJ16/AE16</f>
        <v>#DIV/0!</v>
      </c>
      <c r="AL16" s="232"/>
      <c r="AM16" s="221" t="e">
        <f t="shared" si="7"/>
        <v>#DIV/0!</v>
      </c>
      <c r="AO16" s="232"/>
      <c r="AP16" s="232"/>
      <c r="AQ16" s="232" t="e">
        <f>AP16/AO16</f>
        <v>#DIV/0!</v>
      </c>
      <c r="AR16" s="232"/>
      <c r="AS16" s="221" t="e">
        <f t="shared" si="8"/>
        <v>#DIV/0!</v>
      </c>
      <c r="AT16" s="234"/>
      <c r="AU16" s="221" t="e">
        <f>(AE16+AO16)/(AD20+AN20)</f>
        <v>#DIV/0!</v>
      </c>
      <c r="AV16" s="221" t="e">
        <f>AE16/(AO16+AE16)</f>
        <v>#DIV/0!</v>
      </c>
      <c r="AW16" s="221" t="e">
        <f>AO16/(AE16+AO16)</f>
        <v>#DIV/0!</v>
      </c>
      <c r="AX16" s="235"/>
      <c r="AY16" s="232">
        <f>((AH16*0.05)+(AJ16*4)+(AL16*-1)+(AP16*0.1)+(AR16*6))*0.55</f>
        <v>0</v>
      </c>
      <c r="AZ16" s="236">
        <f>((AH16*0.05)+(AJ16*4)+(AL16*-1)+(AP16*0.1)+(AR16*6))*0.4</f>
        <v>0</v>
      </c>
    </row>
    <row r="17" spans="1:52" x14ac:dyDescent="0.15">
      <c r="A17" s="230" t="s">
        <v>44</v>
      </c>
      <c r="B17" s="230"/>
      <c r="C17" s="230">
        <f>SUM(C14:C16)</f>
        <v>595</v>
      </c>
      <c r="D17" s="230">
        <f>SUM(D14:D16)</f>
        <v>405</v>
      </c>
      <c r="E17" s="230"/>
      <c r="F17" s="230">
        <f t="shared" ref="F17:J17" si="9">SUM(F14:F16)</f>
        <v>4416</v>
      </c>
      <c r="G17" s="230"/>
      <c r="H17" s="230">
        <f t="shared" si="9"/>
        <v>27</v>
      </c>
      <c r="I17" s="230"/>
      <c r="J17" s="230">
        <f t="shared" si="9"/>
        <v>17</v>
      </c>
      <c r="K17" s="230"/>
      <c r="L17" s="227"/>
      <c r="M17" s="230">
        <f>SUM(M14:M16)</f>
        <v>18</v>
      </c>
      <c r="N17" s="230">
        <f>SUM(N14:N16)</f>
        <v>28</v>
      </c>
      <c r="O17" s="230"/>
      <c r="P17" s="230">
        <f>SUM(P14:P16)</f>
        <v>1</v>
      </c>
      <c r="Q17" s="230"/>
      <c r="R17" s="230"/>
      <c r="S17" s="237">
        <f>S14+S15+S16</f>
        <v>1</v>
      </c>
      <c r="T17" s="238">
        <f>C17/(C17+M17)</f>
        <v>0.9706362153344209</v>
      </c>
      <c r="U17" s="238">
        <f>M17/(M17+C17)</f>
        <v>2.936378466557912E-2</v>
      </c>
      <c r="V17" s="235"/>
      <c r="W17" s="234"/>
      <c r="X17" s="234"/>
      <c r="Y17" s="234"/>
      <c r="Z17" s="234"/>
      <c r="AC17" s="230" t="s">
        <v>44</v>
      </c>
      <c r="AD17" s="230"/>
      <c r="AE17" s="230">
        <f>SUM(AE14:AE16)</f>
        <v>583</v>
      </c>
      <c r="AF17" s="230">
        <f>SUM(AF14:AF16)</f>
        <v>378</v>
      </c>
      <c r="AG17" s="230"/>
      <c r="AH17" s="230">
        <f t="shared" ref="AH17" si="10">SUM(AH14:AH16)</f>
        <v>4072</v>
      </c>
      <c r="AI17" s="230"/>
      <c r="AJ17" s="230">
        <f t="shared" ref="AJ17" si="11">SUM(AJ14:AJ16)</f>
        <v>27</v>
      </c>
      <c r="AK17" s="230"/>
      <c r="AL17" s="230">
        <f t="shared" ref="AL17" si="12">SUM(AL14:AL16)</f>
        <v>11</v>
      </c>
      <c r="AM17" s="230"/>
      <c r="AN17" s="227"/>
      <c r="AO17" s="230">
        <f>SUM(AO14:AO16)</f>
        <v>100</v>
      </c>
      <c r="AP17" s="230">
        <f>SUM(AP14:AP16)</f>
        <v>590</v>
      </c>
      <c r="AQ17" s="230"/>
      <c r="AR17" s="230">
        <f>SUM(AR14:AR16)</f>
        <v>5</v>
      </c>
      <c r="AS17" s="230"/>
      <c r="AT17" s="230"/>
      <c r="AU17" s="237" t="e">
        <f>AU14+AU15+AU16</f>
        <v>#DIV/0!</v>
      </c>
      <c r="AV17" s="238">
        <f>AE17/(AE17+AO17)</f>
        <v>0.85358711566617862</v>
      </c>
      <c r="AW17" s="238">
        <f>AO17/(AO17+AE17)</f>
        <v>0.14641288433382138</v>
      </c>
      <c r="AX17" s="235"/>
      <c r="AY17" s="234"/>
      <c r="AZ17" s="234"/>
    </row>
    <row r="18" spans="1:52" x14ac:dyDescent="0.15">
      <c r="B18" s="234"/>
      <c r="C18" s="234"/>
      <c r="D18" s="239"/>
      <c r="E18" s="234"/>
      <c r="F18" s="240"/>
      <c r="G18" s="234"/>
      <c r="H18" s="241"/>
      <c r="I18" s="234"/>
      <c r="J18" s="241"/>
      <c r="K18" s="234"/>
      <c r="L18" s="234"/>
      <c r="M18" s="234"/>
      <c r="N18" s="234"/>
      <c r="O18" s="234"/>
      <c r="P18" s="234"/>
      <c r="Q18" s="234"/>
      <c r="R18" s="234"/>
      <c r="AD18" s="234"/>
      <c r="AE18" s="234"/>
      <c r="AF18" s="239"/>
      <c r="AG18" s="234"/>
      <c r="AH18" s="240"/>
      <c r="AI18" s="234"/>
      <c r="AJ18" s="241"/>
      <c r="AK18" s="234"/>
      <c r="AL18" s="241"/>
      <c r="AM18" s="234"/>
      <c r="AN18" s="234"/>
      <c r="AO18" s="234"/>
      <c r="AP18" s="234"/>
      <c r="AQ18" s="234"/>
      <c r="AR18" s="234"/>
      <c r="AS18" s="234"/>
      <c r="AT18" s="234"/>
    </row>
    <row r="19" spans="1:52" x14ac:dyDescent="0.15">
      <c r="B19" s="234"/>
      <c r="C19" s="234"/>
      <c r="D19" s="239"/>
      <c r="E19" s="234"/>
      <c r="F19" s="240"/>
      <c r="G19" s="234"/>
      <c r="H19" s="241"/>
      <c r="I19" s="234"/>
      <c r="J19" s="241"/>
      <c r="K19" s="234"/>
      <c r="L19" s="234"/>
      <c r="M19" s="234"/>
      <c r="N19" s="234"/>
      <c r="O19" s="234"/>
      <c r="P19" s="234"/>
      <c r="Q19" s="234"/>
      <c r="R19" s="234"/>
      <c r="AD19" s="234"/>
      <c r="AE19" s="234"/>
      <c r="AF19" s="239"/>
      <c r="AG19" s="234"/>
      <c r="AH19" s="240"/>
      <c r="AI19" s="234"/>
      <c r="AJ19" s="241"/>
      <c r="AK19" s="234"/>
      <c r="AL19" s="241"/>
      <c r="AM19" s="234"/>
      <c r="AN19" s="234"/>
      <c r="AO19" s="234"/>
      <c r="AP19" s="234"/>
      <c r="AQ19" s="234"/>
      <c r="AR19" s="234"/>
      <c r="AS19" s="234"/>
      <c r="AT19" s="234"/>
    </row>
    <row r="20" spans="1:52" x14ac:dyDescent="0.15">
      <c r="A20" s="482" t="s">
        <v>49</v>
      </c>
      <c r="B20" s="482"/>
      <c r="C20" s="482"/>
      <c r="D20" s="482"/>
      <c r="E20" s="482"/>
      <c r="F20" s="482"/>
      <c r="G20" s="482"/>
      <c r="H20" s="482" t="s">
        <v>52</v>
      </c>
      <c r="I20" s="484"/>
      <c r="J20" s="484"/>
      <c r="K20" s="484"/>
      <c r="L20" s="484"/>
      <c r="M20" s="484"/>
      <c r="N20" s="234"/>
      <c r="O20" s="234"/>
      <c r="R20" s="482" t="s">
        <v>50</v>
      </c>
      <c r="S20" s="482"/>
      <c r="T20" s="482"/>
      <c r="V20" s="482" t="s">
        <v>51</v>
      </c>
      <c r="W20" s="482"/>
      <c r="X20" s="228"/>
      <c r="Y20" s="228"/>
      <c r="Z20" s="228"/>
      <c r="AA20" s="228"/>
      <c r="AC20" s="482" t="s">
        <v>49</v>
      </c>
      <c r="AD20" s="482"/>
      <c r="AE20" s="482"/>
      <c r="AF20" s="482"/>
      <c r="AG20" s="482"/>
      <c r="AH20" s="482"/>
      <c r="AI20" s="482"/>
      <c r="AJ20" s="482" t="s">
        <v>52</v>
      </c>
      <c r="AK20" s="484"/>
      <c r="AL20" s="484"/>
      <c r="AM20" s="484"/>
      <c r="AN20" s="484"/>
      <c r="AO20" s="484"/>
      <c r="AP20" s="234"/>
      <c r="AQ20" s="234"/>
      <c r="AT20" s="482" t="s">
        <v>50</v>
      </c>
      <c r="AU20" s="482"/>
      <c r="AV20" s="482"/>
      <c r="AX20" s="482" t="s">
        <v>51</v>
      </c>
      <c r="AY20" s="482"/>
      <c r="AZ20" s="228"/>
    </row>
    <row r="21" spans="1:52" x14ac:dyDescent="0.15">
      <c r="A21" s="230" t="s">
        <v>16</v>
      </c>
      <c r="B21" s="230" t="s">
        <v>66</v>
      </c>
      <c r="C21" s="230" t="s">
        <v>1</v>
      </c>
      <c r="D21" s="230" t="s">
        <v>4</v>
      </c>
      <c r="E21" s="230" t="s">
        <v>5</v>
      </c>
      <c r="F21" s="230" t="s">
        <v>6</v>
      </c>
      <c r="G21" s="230" t="s">
        <v>7</v>
      </c>
      <c r="I21" s="230" t="s">
        <v>34</v>
      </c>
      <c r="J21" s="230" t="s">
        <v>17</v>
      </c>
      <c r="K21" s="230" t="s">
        <v>18</v>
      </c>
      <c r="L21" s="230" t="s">
        <v>19</v>
      </c>
      <c r="M21" s="230" t="s">
        <v>20</v>
      </c>
      <c r="N21" s="230" t="s">
        <v>6</v>
      </c>
      <c r="O21" s="230" t="s">
        <v>53</v>
      </c>
      <c r="R21" s="230" t="s">
        <v>16</v>
      </c>
      <c r="S21" s="230" t="s">
        <v>47</v>
      </c>
      <c r="T21" s="230" t="s">
        <v>45</v>
      </c>
      <c r="U21" s="230" t="s">
        <v>46</v>
      </c>
      <c r="W21" s="230" t="s">
        <v>14</v>
      </c>
      <c r="X21" s="230" t="s">
        <v>21</v>
      </c>
      <c r="Y21" s="230"/>
      <c r="Z21" s="230"/>
      <c r="AA21" s="230"/>
      <c r="AB21" s="230"/>
      <c r="AC21" s="230" t="s">
        <v>16</v>
      </c>
      <c r="AD21" s="230" t="s">
        <v>66</v>
      </c>
      <c r="AE21" s="230" t="s">
        <v>1</v>
      </c>
      <c r="AF21" s="230" t="s">
        <v>4</v>
      </c>
      <c r="AG21" s="230" t="s">
        <v>5</v>
      </c>
      <c r="AH21" s="230" t="s">
        <v>6</v>
      </c>
      <c r="AI21" s="230" t="s">
        <v>7</v>
      </c>
      <c r="AK21" s="230" t="s">
        <v>34</v>
      </c>
      <c r="AL21" s="230" t="s">
        <v>17</v>
      </c>
      <c r="AM21" s="230" t="s">
        <v>18</v>
      </c>
      <c r="AN21" s="230" t="s">
        <v>19</v>
      </c>
      <c r="AO21" s="230" t="s">
        <v>20</v>
      </c>
      <c r="AP21" s="230" t="s">
        <v>6</v>
      </c>
      <c r="AQ21" s="230" t="s">
        <v>53</v>
      </c>
      <c r="AU21" s="230" t="s">
        <v>47</v>
      </c>
      <c r="AV21" s="230" t="s">
        <v>45</v>
      </c>
      <c r="AW21" s="230" t="s">
        <v>46</v>
      </c>
      <c r="AY21" s="230" t="s">
        <v>14</v>
      </c>
      <c r="AZ21" s="230" t="s">
        <v>21</v>
      </c>
    </row>
    <row r="22" spans="1:52" x14ac:dyDescent="0.15">
      <c r="A22" s="231" t="s">
        <v>780</v>
      </c>
      <c r="B22" s="243">
        <v>17</v>
      </c>
      <c r="C22" s="232">
        <v>295</v>
      </c>
      <c r="D22" s="232">
        <v>1451</v>
      </c>
      <c r="E22" s="232">
        <f>D22/C22</f>
        <v>4.9186440677966106</v>
      </c>
      <c r="F22" s="232">
        <v>11</v>
      </c>
      <c r="G22" s="221">
        <f>F22/C22</f>
        <v>3.7288135593220341E-2</v>
      </c>
      <c r="I22" s="221">
        <f>K22/J22</f>
        <v>0.86111111111111116</v>
      </c>
      <c r="J22" s="232">
        <v>36</v>
      </c>
      <c r="K22" s="232">
        <v>31</v>
      </c>
      <c r="L22" s="232">
        <v>281</v>
      </c>
      <c r="M22" s="232">
        <f>L22/K22</f>
        <v>9.064516129032258</v>
      </c>
      <c r="N22" s="232">
        <v>0</v>
      </c>
      <c r="O22" s="221">
        <f>N22/K22</f>
        <v>0</v>
      </c>
      <c r="R22" s="231" t="s">
        <v>221</v>
      </c>
      <c r="S22" s="221">
        <f>(C22+J22)/($C$27+$J$27+$M$17+$D$17+$K$38+$K$47)</f>
        <v>0.36818687430478308</v>
      </c>
      <c r="T22" s="221">
        <f>J22/($J$27+$E$38+$E$47)</f>
        <v>8.6956521739130432E-2</v>
      </c>
      <c r="U22" s="221">
        <f>C22/($C$27+$M$17+$K$38+$K$47)</f>
        <v>0.67198177676537585</v>
      </c>
      <c r="W22" s="232">
        <f>(D22*0.1)+(F22*6)+(L22*0.1)+(N22*6)</f>
        <v>239.2</v>
      </c>
      <c r="X22" s="232">
        <f>(D22*0.1)+(F22*6)+(K22*1)+(L22*0.1)+(N22*6)</f>
        <v>270.2</v>
      </c>
      <c r="Y22" s="234"/>
      <c r="Z22" s="234"/>
      <c r="AA22" s="234"/>
      <c r="AB22" s="234"/>
      <c r="AC22" s="231" t="s">
        <v>69</v>
      </c>
      <c r="AD22" s="231"/>
      <c r="AE22" s="232">
        <v>200</v>
      </c>
      <c r="AF22" s="232">
        <v>1040</v>
      </c>
      <c r="AG22" s="232">
        <f>AF22/AE22</f>
        <v>5.2</v>
      </c>
      <c r="AH22" s="232">
        <v>7</v>
      </c>
      <c r="AI22" s="221">
        <f>AH22/AE22</f>
        <v>3.5000000000000003E-2</v>
      </c>
      <c r="AK22" s="221">
        <f>AM22/AL22</f>
        <v>0.8</v>
      </c>
      <c r="AL22" s="232">
        <v>70</v>
      </c>
      <c r="AM22" s="232">
        <v>56</v>
      </c>
      <c r="AN22" s="232">
        <v>364</v>
      </c>
      <c r="AO22" s="232">
        <f>AN22/AM22</f>
        <v>6.5</v>
      </c>
      <c r="AP22" s="232">
        <v>2</v>
      </c>
      <c r="AQ22" s="221">
        <f>AP22/AM22</f>
        <v>3.5714285714285712E-2</v>
      </c>
      <c r="AU22" s="221" t="e">
        <f>(#REF!+AL22)/(#REF!+AL25)</f>
        <v>#REF!</v>
      </c>
      <c r="AV22" s="221" t="e">
        <f>#REF!/(AL22+#REF!)</f>
        <v>#REF!</v>
      </c>
      <c r="AW22" s="221" t="e">
        <f>AL22/(#REF!+AL22)</f>
        <v>#REF!</v>
      </c>
      <c r="AY22" s="232" t="e">
        <f>(#REF!*0.1)+(AE22*6)+(AK22*0.1)+(AM22*6)</f>
        <v>#REF!</v>
      </c>
      <c r="AZ22" s="232" t="e">
        <f>(#REF!*0.1)+(AE22*6)+(AJ22*1)+(AK22*0.1)+(AM22*6)</f>
        <v>#REF!</v>
      </c>
    </row>
    <row r="23" spans="1:52" x14ac:dyDescent="0.15">
      <c r="A23" s="231" t="s">
        <v>2549</v>
      </c>
      <c r="B23" s="243">
        <v>12</v>
      </c>
      <c r="C23" s="232">
        <v>64</v>
      </c>
      <c r="D23" s="232">
        <v>277</v>
      </c>
      <c r="E23" s="232">
        <f>D23/C23</f>
        <v>4.328125</v>
      </c>
      <c r="F23" s="232">
        <v>2</v>
      </c>
      <c r="G23" s="221">
        <f>F23/C23</f>
        <v>3.125E-2</v>
      </c>
      <c r="I23" s="221">
        <f t="shared" ref="I23:I26" si="13">K23/J23</f>
        <v>0.8</v>
      </c>
      <c r="J23" s="232">
        <v>5</v>
      </c>
      <c r="K23" s="232">
        <v>4</v>
      </c>
      <c r="L23" s="232">
        <v>29</v>
      </c>
      <c r="M23" s="232">
        <f>L23/K23</f>
        <v>7.25</v>
      </c>
      <c r="N23" s="232">
        <v>0</v>
      </c>
      <c r="O23" s="221">
        <f t="shared" ref="O23:O26" si="14">N23/K23</f>
        <v>0</v>
      </c>
      <c r="R23" s="231" t="s">
        <v>2550</v>
      </c>
      <c r="S23" s="221">
        <f t="shared" ref="S23:S26" si="15">(C23+J23)/($C$27+$J$27+$M$17+$D$17+$K$38+$K$47)</f>
        <v>7.6751946607341484E-2</v>
      </c>
      <c r="T23" s="221">
        <f t="shared" ref="T23:T26" si="16">J23/($J$27+$E$38+$E$47)</f>
        <v>1.2077294685990338E-2</v>
      </c>
      <c r="U23" s="221">
        <f t="shared" ref="U23:U26" si="17">C23/($C$27+$M$17+$K$38+$K$47)</f>
        <v>0.14578587699316628</v>
      </c>
      <c r="W23" s="232">
        <f t="shared" ref="W23:W26" si="18">(D23*0.1)+(F23*6)+(L23*0.1)+(N23*6)</f>
        <v>42.6</v>
      </c>
      <c r="X23" s="232">
        <f t="shared" ref="X23:X26" si="19">(D23*0.1)+(F23*6)+(K23*1)+(L23*0.1)+(N23*6)</f>
        <v>46.6</v>
      </c>
      <c r="Y23" s="234"/>
      <c r="Z23" s="234"/>
      <c r="AA23" s="234"/>
      <c r="AB23" s="234"/>
      <c r="AC23" s="231" t="s">
        <v>22</v>
      </c>
      <c r="AD23" s="231"/>
      <c r="AE23" s="232">
        <v>96</v>
      </c>
      <c r="AF23" s="232">
        <v>445</v>
      </c>
      <c r="AG23" s="232">
        <f>AF23/AE23</f>
        <v>4.635416666666667</v>
      </c>
      <c r="AH23" s="232">
        <v>6</v>
      </c>
      <c r="AI23" s="221">
        <f>AH23/AE23</f>
        <v>6.25E-2</v>
      </c>
      <c r="AK23" s="221">
        <f t="shared" ref="AK23:AK26" si="20">AM23/AL23</f>
        <v>0.58333333333333337</v>
      </c>
      <c r="AL23" s="232">
        <v>24</v>
      </c>
      <c r="AM23" s="232">
        <v>14</v>
      </c>
      <c r="AN23" s="232">
        <v>110</v>
      </c>
      <c r="AO23" s="232">
        <f>AN23/AM23</f>
        <v>7.8571428571428568</v>
      </c>
      <c r="AP23" s="232">
        <v>2</v>
      </c>
      <c r="AQ23" s="221">
        <f t="shared" ref="AQ23:AQ26" si="21">AP23/AM23</f>
        <v>0.14285714285714285</v>
      </c>
      <c r="AU23" s="221" t="e">
        <f>(#REF!+AL23)/(#REF!+AL26)</f>
        <v>#REF!</v>
      </c>
      <c r="AV23" s="221" t="e">
        <f>#REF!/(AL23+#REF!)</f>
        <v>#REF!</v>
      </c>
      <c r="AW23" s="221" t="e">
        <f>AL23/(#REF!+AL23)</f>
        <v>#REF!</v>
      </c>
      <c r="AY23" s="232" t="e">
        <f>(#REF!*0.1)+(AE23*6)+(AK23*0.1)+(AM23*6)</f>
        <v>#REF!</v>
      </c>
      <c r="AZ23" s="232" t="e">
        <f>(#REF!*0.1)+(AE23*6)+(AJ23*1)+(AK23*0.1)+(AM23*6)</f>
        <v>#REF!</v>
      </c>
    </row>
    <row r="24" spans="1:52" x14ac:dyDescent="0.15">
      <c r="A24" s="231" t="s">
        <v>2551</v>
      </c>
      <c r="B24" s="243">
        <v>8</v>
      </c>
      <c r="C24" s="232">
        <v>14</v>
      </c>
      <c r="D24" s="232">
        <v>57</v>
      </c>
      <c r="E24" s="232">
        <f>D24/C24</f>
        <v>4.0714285714285712</v>
      </c>
      <c r="F24" s="232">
        <v>1</v>
      </c>
      <c r="G24" s="221">
        <f>F24/C24</f>
        <v>7.1428571428571425E-2</v>
      </c>
      <c r="I24" s="221">
        <f t="shared" si="13"/>
        <v>0.33333333333333331</v>
      </c>
      <c r="J24" s="232">
        <v>3</v>
      </c>
      <c r="K24" s="232">
        <v>1</v>
      </c>
      <c r="L24" s="232">
        <v>8</v>
      </c>
      <c r="M24" s="232">
        <f>L24/K24</f>
        <v>8</v>
      </c>
      <c r="N24" s="232">
        <v>0</v>
      </c>
      <c r="O24" s="221">
        <f t="shared" si="14"/>
        <v>0</v>
      </c>
      <c r="R24" s="231" t="s">
        <v>2553</v>
      </c>
      <c r="S24" s="221">
        <f t="shared" si="15"/>
        <v>1.8909899888765295E-2</v>
      </c>
      <c r="T24" s="221">
        <f t="shared" si="16"/>
        <v>7.246376811594203E-3</v>
      </c>
      <c r="U24" s="221">
        <f t="shared" si="17"/>
        <v>3.1890660592255128E-2</v>
      </c>
      <c r="W24" s="232">
        <f t="shared" si="18"/>
        <v>12.5</v>
      </c>
      <c r="X24" s="232">
        <f t="shared" si="19"/>
        <v>13.5</v>
      </c>
      <c r="Y24" s="234"/>
      <c r="Z24" s="234"/>
      <c r="AA24" s="234"/>
      <c r="AB24" s="234"/>
      <c r="AC24" s="231" t="s">
        <v>23</v>
      </c>
      <c r="AD24" s="231"/>
      <c r="AE24" s="232">
        <v>8</v>
      </c>
      <c r="AF24" s="232">
        <v>28</v>
      </c>
      <c r="AG24" s="232">
        <f>AF24/AE24</f>
        <v>3.5</v>
      </c>
      <c r="AH24" s="232">
        <v>0</v>
      </c>
      <c r="AI24" s="221">
        <f>AH24/AE24</f>
        <v>0</v>
      </c>
      <c r="AK24" s="221">
        <f t="shared" si="20"/>
        <v>0.5</v>
      </c>
      <c r="AL24" s="232">
        <v>4</v>
      </c>
      <c r="AM24" s="232">
        <v>2</v>
      </c>
      <c r="AN24" s="232">
        <v>17</v>
      </c>
      <c r="AO24" s="232">
        <f>AN24/AM24</f>
        <v>8.5</v>
      </c>
      <c r="AP24" s="232">
        <v>0</v>
      </c>
      <c r="AQ24" s="221">
        <f t="shared" si="21"/>
        <v>0</v>
      </c>
      <c r="AU24" s="221" t="e">
        <f>(#REF!+AL24)/(#REF!+AK30)</f>
        <v>#REF!</v>
      </c>
      <c r="AV24" s="221" t="e">
        <f>#REF!/(AL24+#REF!)</f>
        <v>#REF!</v>
      </c>
      <c r="AW24" s="221" t="e">
        <f>AL24/(#REF!+AL24)</f>
        <v>#REF!</v>
      </c>
      <c r="AY24" s="232" t="e">
        <f>(#REF!*0.1)+(AE24*6)+(AK24*0.1)+(AM24*6)</f>
        <v>#REF!</v>
      </c>
      <c r="AZ24" s="232" t="e">
        <f>(#REF!*0.1)+(AE24*6)+(AJ24*1)+(AK24*0.1)+(AM24*6)</f>
        <v>#REF!</v>
      </c>
    </row>
    <row r="25" spans="1:52" x14ac:dyDescent="0.15">
      <c r="A25" s="231" t="s">
        <v>2552</v>
      </c>
      <c r="B25" s="243">
        <v>4</v>
      </c>
      <c r="C25" s="232">
        <v>9</v>
      </c>
      <c r="D25" s="232">
        <v>34</v>
      </c>
      <c r="E25" s="232">
        <f>D25/C25</f>
        <v>3.7777777777777777</v>
      </c>
      <c r="F25" s="232">
        <v>0</v>
      </c>
      <c r="G25" s="221">
        <f>F25/C25</f>
        <v>0</v>
      </c>
      <c r="I25" s="221">
        <f t="shared" si="13"/>
        <v>0.83333333333333337</v>
      </c>
      <c r="J25" s="232">
        <v>6</v>
      </c>
      <c r="K25" s="232">
        <v>5</v>
      </c>
      <c r="L25" s="232">
        <v>38</v>
      </c>
      <c r="M25" s="232">
        <f>L25/K25</f>
        <v>7.6</v>
      </c>
      <c r="N25" s="232">
        <v>0</v>
      </c>
      <c r="O25" s="221">
        <f t="shared" si="14"/>
        <v>0</v>
      </c>
      <c r="R25" s="231" t="s">
        <v>578</v>
      </c>
      <c r="S25" s="221">
        <f t="shared" si="15"/>
        <v>1.6685205784204672E-2</v>
      </c>
      <c r="T25" s="221">
        <f t="shared" si="16"/>
        <v>1.4492753623188406E-2</v>
      </c>
      <c r="U25" s="221">
        <f t="shared" si="17"/>
        <v>2.0501138952164009E-2</v>
      </c>
      <c r="W25" s="232">
        <f t="shared" si="18"/>
        <v>7.2000000000000011</v>
      </c>
      <c r="X25" s="232">
        <f t="shared" si="19"/>
        <v>12.200000000000001</v>
      </c>
      <c r="Y25" s="234"/>
      <c r="Z25" s="234"/>
      <c r="AA25" s="234"/>
      <c r="AB25" s="234"/>
      <c r="AC25" s="231" t="s">
        <v>24</v>
      </c>
      <c r="AD25" s="231"/>
      <c r="AE25" s="232"/>
      <c r="AF25" s="232"/>
      <c r="AG25" s="232" t="e">
        <f>AF25/AE25</f>
        <v>#DIV/0!</v>
      </c>
      <c r="AH25" s="232">
        <v>0</v>
      </c>
      <c r="AI25" s="221" t="e">
        <f>AH25/AE25</f>
        <v>#DIV/0!</v>
      </c>
      <c r="AK25" s="221" t="e">
        <f t="shared" si="20"/>
        <v>#DIV/0!</v>
      </c>
      <c r="AL25" s="232"/>
      <c r="AM25" s="232"/>
      <c r="AN25" s="232"/>
      <c r="AO25" s="232" t="e">
        <f>AN25/AM25</f>
        <v>#DIV/0!</v>
      </c>
      <c r="AP25" s="232">
        <v>0</v>
      </c>
      <c r="AQ25" s="221" t="e">
        <f t="shared" si="21"/>
        <v>#DIV/0!</v>
      </c>
      <c r="AU25" s="221" t="e">
        <f>(#REF!+AL25)/(#REF!+AL31)</f>
        <v>#REF!</v>
      </c>
      <c r="AV25" s="221" t="e">
        <f>#REF!/(AL25+#REF!)</f>
        <v>#REF!</v>
      </c>
      <c r="AW25" s="221" t="e">
        <f>AL25/(#REF!+AL25)</f>
        <v>#REF!</v>
      </c>
      <c r="AY25" s="232" t="e">
        <f>(#REF!*0.1)+(AE25*6)+(AK25*0.1)+(AM25*6)</f>
        <v>#REF!</v>
      </c>
      <c r="AZ25" s="232" t="e">
        <f>(#REF!*0.1)+(AE25*6)+(AJ25*1)+(AK25*0.1)+(AM25*6)</f>
        <v>#REF!</v>
      </c>
    </row>
    <row r="26" spans="1:52" x14ac:dyDescent="0.15">
      <c r="A26" s="231" t="s">
        <v>1345</v>
      </c>
      <c r="B26" s="243">
        <v>8</v>
      </c>
      <c r="C26" s="232">
        <v>5</v>
      </c>
      <c r="D26" s="232">
        <v>12</v>
      </c>
      <c r="E26" s="232">
        <f>D26/C26</f>
        <v>2.4</v>
      </c>
      <c r="F26" s="232">
        <v>0</v>
      </c>
      <c r="G26" s="221">
        <f>F26/C26</f>
        <v>0</v>
      </c>
      <c r="I26" s="221">
        <f t="shared" si="13"/>
        <v>1</v>
      </c>
      <c r="J26" s="232">
        <v>5</v>
      </c>
      <c r="K26" s="232">
        <v>5</v>
      </c>
      <c r="L26" s="232">
        <v>35</v>
      </c>
      <c r="M26" s="232">
        <f>L26/K26</f>
        <v>7</v>
      </c>
      <c r="N26" s="232">
        <v>0</v>
      </c>
      <c r="O26" s="221">
        <f t="shared" si="14"/>
        <v>0</v>
      </c>
      <c r="R26" s="231" t="s">
        <v>1204</v>
      </c>
      <c r="S26" s="221">
        <f t="shared" si="15"/>
        <v>1.1123470522803115E-2</v>
      </c>
      <c r="T26" s="221">
        <f t="shared" si="16"/>
        <v>1.2077294685990338E-2</v>
      </c>
      <c r="U26" s="221">
        <f t="shared" si="17"/>
        <v>1.1389521640091117E-2</v>
      </c>
      <c r="W26" s="232">
        <f t="shared" si="18"/>
        <v>4.7</v>
      </c>
      <c r="X26" s="232">
        <f t="shared" si="19"/>
        <v>9.6999999999999993</v>
      </c>
      <c r="Y26" s="234"/>
      <c r="Z26" s="234"/>
      <c r="AA26" s="234"/>
      <c r="AB26" s="234"/>
      <c r="AC26" s="231" t="s">
        <v>70</v>
      </c>
      <c r="AD26" s="231"/>
      <c r="AE26" s="232"/>
      <c r="AF26" s="232"/>
      <c r="AG26" s="232" t="e">
        <f>AF26/AE26</f>
        <v>#DIV/0!</v>
      </c>
      <c r="AH26" s="232"/>
      <c r="AI26" s="221" t="e">
        <f>AH26/AE26</f>
        <v>#DIV/0!</v>
      </c>
      <c r="AK26" s="221" t="e">
        <f t="shared" si="20"/>
        <v>#DIV/0!</v>
      </c>
      <c r="AL26" s="232"/>
      <c r="AM26" s="232"/>
      <c r="AN26" s="232"/>
      <c r="AO26" s="232"/>
      <c r="AP26" s="232">
        <f>(AF26*0.1)+(AH26*6)+(AM26*0.1)+(AO26*6)</f>
        <v>0</v>
      </c>
      <c r="AQ26" s="221" t="e">
        <f t="shared" si="21"/>
        <v>#DIV/0!</v>
      </c>
      <c r="AU26" s="221" t="e">
        <f>(#REF!+AL26)/(#REF!+AL32)</f>
        <v>#REF!</v>
      </c>
      <c r="AV26" s="221" t="e">
        <f>#REF!/(AL26+#REF!)</f>
        <v>#REF!</v>
      </c>
      <c r="AW26" s="221" t="e">
        <f>AL26/(#REF!+AL26)</f>
        <v>#REF!</v>
      </c>
      <c r="AY26" s="232" t="e">
        <f>(#REF!*0.1)+(AE26*6)+(AI26*1)+(AJ26*0.1)+(AL26*6)</f>
        <v>#REF!</v>
      </c>
      <c r="AZ26" s="232" t="e">
        <f>(#REF!*0.1)+(AE26*6)+(AJ26*1)+(AK26*0.1)+(AM26*6)</f>
        <v>#REF!</v>
      </c>
    </row>
    <row r="27" spans="1:52" x14ac:dyDescent="0.15">
      <c r="A27" s="230" t="s">
        <v>44</v>
      </c>
      <c r="B27" s="230"/>
      <c r="C27" s="230">
        <f>SUM(C22:C26)</f>
        <v>387</v>
      </c>
      <c r="D27" s="230">
        <f t="shared" ref="D27:F27" si="22">SUM(D22:D26)</f>
        <v>1831</v>
      </c>
      <c r="E27" s="230"/>
      <c r="F27" s="230">
        <f t="shared" si="22"/>
        <v>14</v>
      </c>
      <c r="G27" s="230"/>
      <c r="H27" s="230"/>
      <c r="I27" s="230"/>
      <c r="J27" s="230">
        <f>SUM(J22:J26)</f>
        <v>55</v>
      </c>
      <c r="K27" s="230">
        <f t="shared" ref="K27:N27" si="23">SUM(K22:K26)</f>
        <v>46</v>
      </c>
      <c r="L27" s="230">
        <f t="shared" si="23"/>
        <v>391</v>
      </c>
      <c r="M27" s="230"/>
      <c r="N27" s="230">
        <f t="shared" si="23"/>
        <v>0</v>
      </c>
      <c r="O27" s="230"/>
      <c r="AC27" s="230" t="s">
        <v>44</v>
      </c>
      <c r="AD27" s="230"/>
      <c r="AE27" s="230">
        <f>SUM(AE22:AE26)</f>
        <v>304</v>
      </c>
      <c r="AF27" s="230">
        <f t="shared" ref="AF27" si="24">SUM(AF22:AF26)</f>
        <v>1513</v>
      </c>
      <c r="AG27" s="230"/>
      <c r="AH27" s="230">
        <f t="shared" ref="AH27" si="25">SUM(AH22:AH26)</f>
        <v>13</v>
      </c>
      <c r="AI27" s="230"/>
      <c r="AJ27" s="230"/>
      <c r="AK27" s="230"/>
      <c r="AL27" s="230">
        <f>SUM(AL22:AL26)</f>
        <v>98</v>
      </c>
      <c r="AM27" s="230">
        <f t="shared" ref="AM27:AN27" si="26">SUM(AM22:AM26)</f>
        <v>72</v>
      </c>
      <c r="AN27" s="230">
        <f t="shared" si="26"/>
        <v>491</v>
      </c>
      <c r="AO27" s="230"/>
      <c r="AP27" s="230">
        <f t="shared" ref="AP27" si="27">SUM(AP22:AP26)</f>
        <v>4</v>
      </c>
      <c r="AQ27" s="230"/>
    </row>
    <row r="28" spans="1:52" x14ac:dyDescent="0.15">
      <c r="A28" s="230"/>
      <c r="B28" s="234"/>
      <c r="C28" s="234"/>
      <c r="D28" s="234"/>
      <c r="E28" s="234"/>
      <c r="F28" s="234"/>
      <c r="G28" s="234"/>
      <c r="H28" s="230"/>
      <c r="I28" s="234"/>
      <c r="J28" s="234"/>
      <c r="K28" s="234"/>
      <c r="L28" s="234"/>
      <c r="M28" s="234"/>
      <c r="N28" s="234"/>
      <c r="AC28" s="230"/>
      <c r="AD28" s="234"/>
      <c r="AE28" s="234"/>
      <c r="AF28" s="234"/>
      <c r="AG28" s="234"/>
      <c r="AH28" s="234"/>
      <c r="AI28" s="234"/>
      <c r="AJ28" s="230"/>
      <c r="AK28" s="234"/>
      <c r="AL28" s="234"/>
      <c r="AM28" s="234"/>
      <c r="AN28" s="234"/>
      <c r="AO28" s="234"/>
      <c r="AP28" s="234"/>
    </row>
    <row r="29" spans="1:52" x14ac:dyDescent="0.15">
      <c r="A29" s="227"/>
      <c r="B29" s="234"/>
      <c r="C29" s="234"/>
      <c r="D29" s="234"/>
      <c r="E29" s="234"/>
      <c r="F29" s="234"/>
      <c r="G29" s="234"/>
      <c r="H29" s="234"/>
      <c r="I29" s="234"/>
      <c r="J29" s="234"/>
      <c r="K29" s="234"/>
      <c r="L29" s="234"/>
      <c r="M29" s="234"/>
      <c r="AD29" s="234"/>
      <c r="AE29" s="234"/>
      <c r="AF29" s="234"/>
      <c r="AG29" s="234"/>
      <c r="AH29" s="234"/>
      <c r="AI29" s="234"/>
      <c r="AJ29" s="234"/>
      <c r="AK29" s="234"/>
      <c r="AL29" s="234"/>
      <c r="AM29" s="234"/>
      <c r="AN29" s="234"/>
      <c r="AO29" s="234"/>
    </row>
    <row r="30" spans="1:52" x14ac:dyDescent="0.15">
      <c r="A30" s="482" t="s">
        <v>52</v>
      </c>
      <c r="B30" s="482"/>
      <c r="C30" s="482"/>
      <c r="D30" s="482"/>
      <c r="E30" s="482"/>
      <c r="F30" s="482"/>
      <c r="G30" s="482"/>
      <c r="H30" s="234"/>
      <c r="I30" s="234"/>
      <c r="J30" s="482" t="s">
        <v>49</v>
      </c>
      <c r="K30" s="482"/>
      <c r="L30" s="482"/>
      <c r="M30" s="482"/>
      <c r="N30" s="482"/>
      <c r="R30" s="482" t="s">
        <v>50</v>
      </c>
      <c r="S30" s="482"/>
      <c r="T30" s="482"/>
      <c r="V30" s="482" t="s">
        <v>51</v>
      </c>
      <c r="W30" s="483"/>
      <c r="AC30" s="482" t="s">
        <v>52</v>
      </c>
      <c r="AD30" s="482"/>
      <c r="AE30" s="482"/>
      <c r="AF30" s="482"/>
      <c r="AG30" s="482"/>
      <c r="AH30" s="482"/>
      <c r="AI30" s="482"/>
      <c r="AJ30" s="234"/>
      <c r="AK30" s="234"/>
      <c r="AL30" s="482" t="s">
        <v>49</v>
      </c>
      <c r="AM30" s="482"/>
      <c r="AN30" s="482"/>
      <c r="AO30" s="482"/>
      <c r="AP30" s="482"/>
      <c r="AT30" s="482" t="s">
        <v>50</v>
      </c>
      <c r="AU30" s="482"/>
      <c r="AV30" s="482"/>
      <c r="AX30" s="482" t="s">
        <v>51</v>
      </c>
      <c r="AY30" s="483"/>
    </row>
    <row r="31" spans="1:52" x14ac:dyDescent="0.15">
      <c r="A31" s="230" t="s">
        <v>25</v>
      </c>
      <c r="B31" s="230" t="s">
        <v>66</v>
      </c>
      <c r="C31" s="230" t="s">
        <v>34</v>
      </c>
      <c r="D31" s="230" t="s">
        <v>17</v>
      </c>
      <c r="E31" s="230" t="s">
        <v>18</v>
      </c>
      <c r="F31" s="230" t="s">
        <v>19</v>
      </c>
      <c r="G31" s="230" t="s">
        <v>20</v>
      </c>
      <c r="H31" s="230" t="s">
        <v>6</v>
      </c>
      <c r="I31" s="230" t="s">
        <v>53</v>
      </c>
      <c r="K31" s="230" t="s">
        <v>10</v>
      </c>
      <c r="L31" s="230" t="s">
        <v>11</v>
      </c>
      <c r="M31" s="230" t="s">
        <v>12</v>
      </c>
      <c r="N31" s="230" t="s">
        <v>26</v>
      </c>
      <c r="O31" s="230" t="s">
        <v>7</v>
      </c>
      <c r="R31" s="230" t="s">
        <v>25</v>
      </c>
      <c r="S31" s="230" t="s">
        <v>47</v>
      </c>
      <c r="T31" s="230" t="s">
        <v>45</v>
      </c>
      <c r="U31" s="230" t="s">
        <v>46</v>
      </c>
      <c r="W31" s="230" t="s">
        <v>14</v>
      </c>
      <c r="X31" s="230" t="s">
        <v>21</v>
      </c>
      <c r="Y31" s="230"/>
      <c r="Z31" s="230"/>
      <c r="AC31" s="230" t="s">
        <v>25</v>
      </c>
      <c r="AD31" s="230" t="s">
        <v>66</v>
      </c>
      <c r="AE31" s="230" t="s">
        <v>34</v>
      </c>
      <c r="AF31" s="230" t="s">
        <v>17</v>
      </c>
      <c r="AG31" s="230" t="s">
        <v>18</v>
      </c>
      <c r="AH31" s="230" t="s">
        <v>19</v>
      </c>
      <c r="AI31" s="230" t="s">
        <v>20</v>
      </c>
      <c r="AJ31" s="230" t="s">
        <v>6</v>
      </c>
      <c r="AK31" s="230" t="s">
        <v>53</v>
      </c>
      <c r="AM31" s="230" t="s">
        <v>10</v>
      </c>
      <c r="AN31" s="230" t="s">
        <v>11</v>
      </c>
      <c r="AO31" s="230" t="s">
        <v>12</v>
      </c>
      <c r="AP31" s="230" t="s">
        <v>26</v>
      </c>
      <c r="AQ31" s="230" t="s">
        <v>7</v>
      </c>
      <c r="AU31" s="230" t="s">
        <v>47</v>
      </c>
      <c r="AV31" s="230" t="s">
        <v>45</v>
      </c>
      <c r="AW31" s="230" t="s">
        <v>46</v>
      </c>
      <c r="AY31" s="230" t="s">
        <v>14</v>
      </c>
      <c r="AZ31" s="230" t="s">
        <v>21</v>
      </c>
    </row>
    <row r="32" spans="1:52" x14ac:dyDescent="0.15">
      <c r="A32" s="231" t="s">
        <v>2250</v>
      </c>
      <c r="B32" s="232">
        <v>12</v>
      </c>
      <c r="C32" s="221">
        <f>E32/D32</f>
        <v>0.66666666666666663</v>
      </c>
      <c r="D32" s="232">
        <v>9</v>
      </c>
      <c r="E32" s="232">
        <v>6</v>
      </c>
      <c r="F32" s="232">
        <v>42</v>
      </c>
      <c r="G32" s="232">
        <f t="shared" ref="G32:G37" si="28">F32/E32</f>
        <v>7</v>
      </c>
      <c r="H32" s="232">
        <v>0</v>
      </c>
      <c r="I32" s="221">
        <f>H32/E32</f>
        <v>0</v>
      </c>
      <c r="K32" s="232">
        <v>0</v>
      </c>
      <c r="L32" s="232">
        <v>0</v>
      </c>
      <c r="M32" s="244" t="e">
        <f t="shared" ref="M32:M37" si="29">L32/K32</f>
        <v>#DIV/0!</v>
      </c>
      <c r="N32" s="232">
        <v>0</v>
      </c>
      <c r="O32" s="221" t="e">
        <f>N32/K32</f>
        <v>#DIV/0!</v>
      </c>
      <c r="R32" s="231" t="s">
        <v>2251</v>
      </c>
      <c r="S32" s="223">
        <f>(D32+K32)/($C$27+$K$27+$M$17+$D$47+$K$47)</f>
        <v>1.5517241379310345E-2</v>
      </c>
      <c r="T32" s="223">
        <f>D32/($D$17)</f>
        <v>2.2222222222222223E-2</v>
      </c>
      <c r="U32" s="223">
        <f>K32/($M$17+$C$27+$K$38+$K$47)</f>
        <v>0</v>
      </c>
      <c r="W32" s="232">
        <f>(F32*0.1)+(H32*6)+(L32*0.1)+(N32*6)</f>
        <v>4.2</v>
      </c>
      <c r="X32" s="232">
        <f>(E32*1)+(F32*0.1)+(H32*6)+(L32*0.1)+(N32*6)</f>
        <v>10.199999999999999</v>
      </c>
      <c r="Y32" s="234"/>
      <c r="Z32" s="234"/>
      <c r="AC32" s="231" t="s">
        <v>71</v>
      </c>
      <c r="AD32" s="231"/>
      <c r="AE32" s="221">
        <f>AG32/AF32</f>
        <v>0.60747663551401865</v>
      </c>
      <c r="AF32" s="232">
        <v>107</v>
      </c>
      <c r="AG32" s="232">
        <v>65</v>
      </c>
      <c r="AH32" s="232">
        <v>710</v>
      </c>
      <c r="AI32" s="232">
        <f t="shared" ref="AI32:AI36" si="30">AH32/AG32</f>
        <v>10.923076923076923</v>
      </c>
      <c r="AJ32" s="232">
        <v>6</v>
      </c>
      <c r="AK32" s="221">
        <f>AJ32/AG32</f>
        <v>9.2307692307692313E-2</v>
      </c>
      <c r="AM32" s="232">
        <v>0</v>
      </c>
      <c r="AN32" s="232">
        <v>0</v>
      </c>
      <c r="AO32" s="244" t="e">
        <f t="shared" ref="AO32:AO37" si="31">AN32/AM32</f>
        <v>#DIV/0!</v>
      </c>
      <c r="AP32" s="232">
        <v>0</v>
      </c>
      <c r="AQ32" s="221" t="e">
        <f>AP32/AM32</f>
        <v>#DIV/0!</v>
      </c>
      <c r="AU32" s="223" t="e">
        <f>(#REF!+AJ32)/(#REF!+AJ35)</f>
        <v>#REF!</v>
      </c>
      <c r="AV32" s="223" t="e">
        <f>#REF!/(AJ32+#REF!)</f>
        <v>#REF!</v>
      </c>
      <c r="AW32" s="223" t="e">
        <f>AJ32/(#REF!+AJ32)</f>
        <v>#REF!</v>
      </c>
      <c r="AY32" s="232">
        <f>(AH32*0.1)+(AJ32*6)+(AN32*0.1)+(AP32*6)</f>
        <v>107</v>
      </c>
      <c r="AZ32" s="232">
        <f>(AG32*1)+(AH32*0.1)+(AJ32*6)+(AN32*0.1)+(AP32*6)</f>
        <v>172</v>
      </c>
    </row>
    <row r="33" spans="1:52" x14ac:dyDescent="0.15">
      <c r="A33" s="231" t="s">
        <v>783</v>
      </c>
      <c r="B33" s="232">
        <v>17</v>
      </c>
      <c r="C33" s="221">
        <f t="shared" ref="C33:C37" si="32">E33/D33</f>
        <v>0.76756756756756761</v>
      </c>
      <c r="D33" s="232">
        <v>185</v>
      </c>
      <c r="E33" s="232">
        <v>142</v>
      </c>
      <c r="F33" s="232">
        <v>1534</v>
      </c>
      <c r="G33" s="232">
        <f t="shared" si="28"/>
        <v>10.80281690140845</v>
      </c>
      <c r="H33" s="232">
        <v>11</v>
      </c>
      <c r="I33" s="221">
        <f t="shared" ref="I33:I37" si="33">H33/E33</f>
        <v>7.746478873239436E-2</v>
      </c>
      <c r="K33" s="232">
        <v>15</v>
      </c>
      <c r="L33" s="232">
        <v>99</v>
      </c>
      <c r="M33" s="244">
        <f t="shared" si="29"/>
        <v>6.6</v>
      </c>
      <c r="N33" s="232">
        <v>2</v>
      </c>
      <c r="O33" s="221">
        <f t="shared" ref="O33:O37" si="34">N33/K33</f>
        <v>0.13333333333333333</v>
      </c>
      <c r="R33" s="231" t="s">
        <v>222</v>
      </c>
      <c r="S33" s="223">
        <f t="shared" ref="S33:S37" si="35">(D33+K33)/($C$27+$K$27+$M$17+$D$47+$K$47)</f>
        <v>0.34482758620689657</v>
      </c>
      <c r="T33" s="223">
        <f t="shared" ref="T33:T37" si="36">D33/($D$17)</f>
        <v>0.4567901234567901</v>
      </c>
      <c r="U33" s="223">
        <f t="shared" ref="U33:U37" si="37">K33/($M$17+$C$27+$K$38+$K$47)</f>
        <v>3.4168564920273349E-2</v>
      </c>
      <c r="W33" s="232">
        <f t="shared" ref="W33:W37" si="38">(F33*0.1)+(H33*6)+(L33*0.1)+(N33*6)</f>
        <v>241.3</v>
      </c>
      <c r="X33" s="232">
        <f t="shared" ref="X33:X37" si="39">(E33*1)+(F33*0.1)+(H33*6)+(L33*0.1)+(N33*6)</f>
        <v>383.29999999999995</v>
      </c>
      <c r="Y33" s="234"/>
      <c r="Z33" s="234"/>
      <c r="AC33" s="231" t="s">
        <v>27</v>
      </c>
      <c r="AD33" s="231"/>
      <c r="AE33" s="221">
        <f t="shared" ref="AE33:AE37" si="40">AG33/AF33</f>
        <v>0.6333333333333333</v>
      </c>
      <c r="AF33" s="232">
        <v>120</v>
      </c>
      <c r="AG33" s="232">
        <v>76</v>
      </c>
      <c r="AH33" s="232">
        <v>892</v>
      </c>
      <c r="AI33" s="232">
        <f t="shared" si="30"/>
        <v>11.736842105263158</v>
      </c>
      <c r="AJ33" s="232">
        <v>5</v>
      </c>
      <c r="AK33" s="221">
        <f t="shared" ref="AK33:AK37" si="41">AJ33/AG33</f>
        <v>6.5789473684210523E-2</v>
      </c>
      <c r="AM33" s="232">
        <v>12</v>
      </c>
      <c r="AN33" s="232">
        <v>108</v>
      </c>
      <c r="AO33" s="244">
        <f t="shared" si="31"/>
        <v>9</v>
      </c>
      <c r="AP33" s="232">
        <v>0</v>
      </c>
      <c r="AQ33" s="221">
        <f t="shared" ref="AQ33:AQ37" si="42">AP33/AM33</f>
        <v>0</v>
      </c>
      <c r="AU33" s="223" t="e">
        <f>(#REF!+AJ33)/(#REF!+AJ36)</f>
        <v>#REF!</v>
      </c>
      <c r="AV33" s="223" t="e">
        <f>#REF!/(AJ33+#REF!)</f>
        <v>#REF!</v>
      </c>
      <c r="AW33" s="223" t="e">
        <f>AJ33/(#REF!+AJ33)</f>
        <v>#REF!</v>
      </c>
      <c r="AY33" s="232">
        <f>(AH33*0.1)+(AJ33*6)+(AN33*0.1)+(AP33*6)</f>
        <v>130</v>
      </c>
      <c r="AZ33" s="232">
        <f>(AG33*1)+(AH33*0.1)+(AJ33*6)+(AN33*0.1)+(AP33*6)</f>
        <v>206</v>
      </c>
    </row>
    <row r="34" spans="1:52" x14ac:dyDescent="0.15">
      <c r="A34" s="231" t="s">
        <v>784</v>
      </c>
      <c r="B34" s="232">
        <v>12</v>
      </c>
      <c r="C34" s="221">
        <f t="shared" si="32"/>
        <v>0.5714285714285714</v>
      </c>
      <c r="D34" s="232">
        <v>35</v>
      </c>
      <c r="E34" s="232">
        <v>20</v>
      </c>
      <c r="F34" s="232">
        <v>338</v>
      </c>
      <c r="G34" s="232">
        <f t="shared" si="28"/>
        <v>16.899999999999999</v>
      </c>
      <c r="H34" s="232">
        <v>2</v>
      </c>
      <c r="I34" s="221">
        <f t="shared" si="33"/>
        <v>0.1</v>
      </c>
      <c r="K34" s="232">
        <v>9</v>
      </c>
      <c r="L34" s="232">
        <v>40</v>
      </c>
      <c r="M34" s="244">
        <f t="shared" si="29"/>
        <v>4.4444444444444446</v>
      </c>
      <c r="N34" s="232">
        <v>1</v>
      </c>
      <c r="O34" s="221">
        <f t="shared" si="34"/>
        <v>0.1111111111111111</v>
      </c>
      <c r="R34" s="231" t="s">
        <v>224</v>
      </c>
      <c r="S34" s="223">
        <f t="shared" si="35"/>
        <v>7.586206896551724E-2</v>
      </c>
      <c r="T34" s="223">
        <f t="shared" si="36"/>
        <v>8.6419753086419748E-2</v>
      </c>
      <c r="U34" s="223">
        <f t="shared" si="37"/>
        <v>2.0501138952164009E-2</v>
      </c>
      <c r="W34" s="232">
        <f t="shared" si="38"/>
        <v>55.800000000000004</v>
      </c>
      <c r="X34" s="232">
        <f t="shared" si="39"/>
        <v>75.800000000000011</v>
      </c>
      <c r="Y34" s="234"/>
      <c r="Z34" s="234"/>
      <c r="AC34" s="231" t="s">
        <v>28</v>
      </c>
      <c r="AD34" s="231"/>
      <c r="AE34" s="221">
        <f t="shared" si="40"/>
        <v>0.55000000000000004</v>
      </c>
      <c r="AF34" s="232">
        <v>40</v>
      </c>
      <c r="AG34" s="232">
        <v>22</v>
      </c>
      <c r="AH34" s="232">
        <v>325</v>
      </c>
      <c r="AI34" s="232">
        <f t="shared" si="30"/>
        <v>14.772727272727273</v>
      </c>
      <c r="AJ34" s="232">
        <v>2</v>
      </c>
      <c r="AK34" s="221">
        <f t="shared" si="41"/>
        <v>9.0909090909090912E-2</v>
      </c>
      <c r="AM34" s="232">
        <v>5</v>
      </c>
      <c r="AN34" s="232">
        <v>20</v>
      </c>
      <c r="AO34" s="244">
        <f t="shared" si="31"/>
        <v>4</v>
      </c>
      <c r="AP34" s="232">
        <v>0</v>
      </c>
      <c r="AQ34" s="221">
        <f t="shared" si="42"/>
        <v>0</v>
      </c>
      <c r="AU34" s="223" t="e">
        <f>(#REF!+AJ34)/(#REF!+AJ37)</f>
        <v>#REF!</v>
      </c>
      <c r="AV34" s="223" t="e">
        <f>#REF!/(AJ34+#REF!)</f>
        <v>#REF!</v>
      </c>
      <c r="AW34" s="223" t="e">
        <f>AJ34/(#REF!+AJ34)</f>
        <v>#REF!</v>
      </c>
      <c r="AY34" s="232">
        <f>(AH34*0.1)+(AJ34*6)+(AN34*0.1)+(AP34*6)</f>
        <v>46.5</v>
      </c>
      <c r="AZ34" s="232">
        <f>(AG34*1)+(AH34*0.1)+(AJ34*6)+(AN34*0.1)+(AP34*6)</f>
        <v>68.5</v>
      </c>
    </row>
    <row r="35" spans="1:52" x14ac:dyDescent="0.15">
      <c r="A35" s="231" t="s">
        <v>785</v>
      </c>
      <c r="B35" s="232">
        <v>17</v>
      </c>
      <c r="C35" s="221">
        <f t="shared" si="32"/>
        <v>0.54666666666666663</v>
      </c>
      <c r="D35" s="232">
        <v>75</v>
      </c>
      <c r="E35" s="232">
        <v>41</v>
      </c>
      <c r="F35" s="232">
        <v>627</v>
      </c>
      <c r="G35" s="232">
        <f t="shared" si="28"/>
        <v>15.292682926829269</v>
      </c>
      <c r="H35" s="232">
        <v>5</v>
      </c>
      <c r="I35" s="221">
        <f t="shared" si="33"/>
        <v>0.12195121951219512</v>
      </c>
      <c r="K35" s="232">
        <v>0</v>
      </c>
      <c r="L35" s="232">
        <v>0</v>
      </c>
      <c r="M35" s="244" t="e">
        <f t="shared" si="29"/>
        <v>#DIV/0!</v>
      </c>
      <c r="N35" s="232">
        <v>0</v>
      </c>
      <c r="O35" s="221" t="e">
        <f t="shared" si="34"/>
        <v>#DIV/0!</v>
      </c>
      <c r="R35" s="231" t="s">
        <v>223</v>
      </c>
      <c r="S35" s="223">
        <f t="shared" si="35"/>
        <v>0.12931034482758622</v>
      </c>
      <c r="T35" s="223">
        <f t="shared" si="36"/>
        <v>0.18518518518518517</v>
      </c>
      <c r="U35" s="223">
        <f t="shared" si="37"/>
        <v>0</v>
      </c>
      <c r="W35" s="232">
        <f t="shared" si="38"/>
        <v>92.7</v>
      </c>
      <c r="X35" s="232">
        <f t="shared" si="39"/>
        <v>133.69999999999999</v>
      </c>
      <c r="Y35" s="234"/>
      <c r="Z35" s="234"/>
      <c r="AC35" s="231" t="s">
        <v>29</v>
      </c>
      <c r="AD35" s="231"/>
      <c r="AE35" s="221">
        <f t="shared" si="40"/>
        <v>0.66206896551724137</v>
      </c>
      <c r="AF35" s="232">
        <v>145</v>
      </c>
      <c r="AG35" s="232">
        <v>96</v>
      </c>
      <c r="AH35" s="232">
        <v>1098</v>
      </c>
      <c r="AI35" s="232">
        <f t="shared" si="30"/>
        <v>11.4375</v>
      </c>
      <c r="AJ35" s="232">
        <v>7</v>
      </c>
      <c r="AK35" s="221">
        <f t="shared" si="41"/>
        <v>7.2916666666666671E-2</v>
      </c>
      <c r="AM35" s="232">
        <v>0</v>
      </c>
      <c r="AN35" s="232">
        <v>0</v>
      </c>
      <c r="AO35" s="244" t="e">
        <f t="shared" si="31"/>
        <v>#DIV/0!</v>
      </c>
      <c r="AP35" s="232">
        <v>0</v>
      </c>
      <c r="AQ35" s="221" t="e">
        <f t="shared" si="42"/>
        <v>#DIV/0!</v>
      </c>
      <c r="AU35" s="223" t="e">
        <f>(#REF!+AJ35)/(#REF!+AJ38)</f>
        <v>#REF!</v>
      </c>
      <c r="AV35" s="223" t="e">
        <f>#REF!/(AJ35+#REF!)</f>
        <v>#REF!</v>
      </c>
      <c r="AW35" s="223" t="e">
        <f>AJ35/(#REF!+AJ35)</f>
        <v>#REF!</v>
      </c>
      <c r="AY35" s="232">
        <f>(AH35*0.1)+(AJ35*6)+(AN35*0.1)+(AP35*6)</f>
        <v>151.80000000000001</v>
      </c>
      <c r="AZ35" s="232">
        <f>(AG35*1)+(AH35*0.1)+(AJ35*6)+(AN35*0.1)+(AP35*6)</f>
        <v>247.8</v>
      </c>
    </row>
    <row r="36" spans="1:52" x14ac:dyDescent="0.15">
      <c r="A36" s="231" t="s">
        <v>786</v>
      </c>
      <c r="B36" s="232">
        <v>16</v>
      </c>
      <c r="C36" s="221">
        <f t="shared" si="32"/>
        <v>0.61702127659574468</v>
      </c>
      <c r="D36" s="232">
        <v>47</v>
      </c>
      <c r="E36" s="232">
        <v>29</v>
      </c>
      <c r="F36" s="232">
        <v>306</v>
      </c>
      <c r="G36" s="232">
        <f t="shared" si="28"/>
        <v>10.551724137931034</v>
      </c>
      <c r="H36" s="232">
        <v>1</v>
      </c>
      <c r="I36" s="221">
        <f t="shared" si="33"/>
        <v>3.4482758620689655E-2</v>
      </c>
      <c r="K36" s="232">
        <v>1</v>
      </c>
      <c r="L36" s="232">
        <v>7</v>
      </c>
      <c r="M36" s="244">
        <f t="shared" si="29"/>
        <v>7</v>
      </c>
      <c r="N36" s="232">
        <v>0</v>
      </c>
      <c r="O36" s="221">
        <f t="shared" si="34"/>
        <v>0</v>
      </c>
      <c r="R36" s="231" t="s">
        <v>225</v>
      </c>
      <c r="S36" s="223">
        <f t="shared" si="35"/>
        <v>8.2758620689655171E-2</v>
      </c>
      <c r="T36" s="223">
        <f t="shared" si="36"/>
        <v>0.11604938271604938</v>
      </c>
      <c r="U36" s="223">
        <f t="shared" si="37"/>
        <v>2.2779043280182231E-3</v>
      </c>
      <c r="W36" s="232">
        <f t="shared" si="38"/>
        <v>37.300000000000004</v>
      </c>
      <c r="X36" s="232">
        <f t="shared" si="39"/>
        <v>66.3</v>
      </c>
      <c r="Y36" s="234"/>
      <c r="Z36" s="234"/>
      <c r="AC36" s="231" t="s">
        <v>30</v>
      </c>
      <c r="AD36" s="231"/>
      <c r="AE36" s="221">
        <f t="shared" si="40"/>
        <v>0.6</v>
      </c>
      <c r="AF36" s="232">
        <v>10</v>
      </c>
      <c r="AG36" s="232">
        <v>6</v>
      </c>
      <c r="AH36" s="232">
        <v>100</v>
      </c>
      <c r="AI36" s="232">
        <f t="shared" si="30"/>
        <v>16.666666666666668</v>
      </c>
      <c r="AJ36" s="232">
        <v>0</v>
      </c>
      <c r="AK36" s="221">
        <f t="shared" si="41"/>
        <v>0</v>
      </c>
      <c r="AM36" s="232">
        <v>0</v>
      </c>
      <c r="AN36" s="232">
        <v>0</v>
      </c>
      <c r="AO36" s="244" t="e">
        <f t="shared" si="31"/>
        <v>#DIV/0!</v>
      </c>
      <c r="AP36" s="232">
        <v>0</v>
      </c>
      <c r="AQ36" s="221" t="e">
        <f t="shared" si="42"/>
        <v>#DIV/0!</v>
      </c>
      <c r="AU36" s="223" t="e">
        <f>(#REF!+AJ36)/(#REF!+AI41)</f>
        <v>#REF!</v>
      </c>
      <c r="AV36" s="223" t="e">
        <f>#REF!/(AJ36+#REF!)</f>
        <v>#REF!</v>
      </c>
      <c r="AW36" s="223" t="e">
        <f>AJ36/(#REF!+AJ36)</f>
        <v>#REF!</v>
      </c>
      <c r="AY36" s="232">
        <f>(AH36*0.1)+(AJ36*6)+(AN36*0.1)+(AP36*6)</f>
        <v>10</v>
      </c>
      <c r="AZ36" s="232">
        <f>(AG36*1)+(AH36*0.1)+(AJ36*6)+(AN36*0.1)+(AP36*6)</f>
        <v>16</v>
      </c>
    </row>
    <row r="37" spans="1:52" x14ac:dyDescent="0.15">
      <c r="A37" s="231" t="s">
        <v>2555</v>
      </c>
      <c r="B37" s="232">
        <v>15</v>
      </c>
      <c r="C37" s="221">
        <f t="shared" si="32"/>
        <v>0.58333333333333337</v>
      </c>
      <c r="D37" s="232">
        <v>60</v>
      </c>
      <c r="E37" s="232">
        <v>35</v>
      </c>
      <c r="F37" s="232">
        <v>369</v>
      </c>
      <c r="G37" s="232">
        <f t="shared" si="28"/>
        <v>10.542857142857143</v>
      </c>
      <c r="H37" s="232">
        <v>4</v>
      </c>
      <c r="I37" s="221">
        <f t="shared" si="33"/>
        <v>0.11428571428571428</v>
      </c>
      <c r="K37" s="232">
        <v>9</v>
      </c>
      <c r="L37" s="232">
        <v>8</v>
      </c>
      <c r="M37" s="244">
        <f t="shared" si="29"/>
        <v>0.88888888888888884</v>
      </c>
      <c r="N37" s="232">
        <v>0</v>
      </c>
      <c r="O37" s="221">
        <f t="shared" si="34"/>
        <v>0</v>
      </c>
      <c r="R37" s="231" t="s">
        <v>2556</v>
      </c>
      <c r="S37" s="223">
        <f t="shared" si="35"/>
        <v>0.11896551724137931</v>
      </c>
      <c r="T37" s="223">
        <f t="shared" si="36"/>
        <v>0.14814814814814814</v>
      </c>
      <c r="U37" s="223">
        <f t="shared" si="37"/>
        <v>2.0501138952164009E-2</v>
      </c>
      <c r="W37" s="232">
        <f t="shared" si="38"/>
        <v>61.699999999999996</v>
      </c>
      <c r="X37" s="232">
        <f t="shared" si="39"/>
        <v>96.7</v>
      </c>
      <c r="Y37" s="234"/>
      <c r="Z37" s="234"/>
      <c r="AC37" s="231" t="s">
        <v>72</v>
      </c>
      <c r="AD37" s="231"/>
      <c r="AE37" s="221" t="e">
        <f t="shared" si="40"/>
        <v>#DIV/0!</v>
      </c>
      <c r="AF37" s="232"/>
      <c r="AG37" s="232"/>
      <c r="AH37" s="232"/>
      <c r="AI37" s="232"/>
      <c r="AJ37" s="232"/>
      <c r="AK37" s="221" t="e">
        <f t="shared" si="41"/>
        <v>#DIV/0!</v>
      </c>
      <c r="AM37" s="232"/>
      <c r="AN37" s="232"/>
      <c r="AO37" s="244" t="e">
        <f t="shared" si="31"/>
        <v>#DIV/0!</v>
      </c>
      <c r="AP37" s="232"/>
      <c r="AQ37" s="221" t="e">
        <f t="shared" si="42"/>
        <v>#DIV/0!</v>
      </c>
      <c r="AU37" s="223" t="e">
        <f>(#REF!+AJ37)/(#REF!+AJ42)</f>
        <v>#REF!</v>
      </c>
      <c r="AV37" s="223" t="e">
        <f>#REF!/(AJ37+#REF!)</f>
        <v>#REF!</v>
      </c>
      <c r="AW37" s="223" t="e">
        <f>AJ37/(#REF!+AJ37)</f>
        <v>#REF!</v>
      </c>
      <c r="AY37" s="232"/>
      <c r="AZ37" s="232"/>
    </row>
    <row r="38" spans="1:52" x14ac:dyDescent="0.15">
      <c r="A38" s="230" t="s">
        <v>44</v>
      </c>
      <c r="B38" s="230"/>
      <c r="C38" s="227"/>
      <c r="D38" s="230">
        <f>SUM(D32:D37)</f>
        <v>411</v>
      </c>
      <c r="E38" s="230">
        <f t="shared" ref="E38:H38" si="43">SUM(E32:E37)</f>
        <v>273</v>
      </c>
      <c r="F38" s="230">
        <f t="shared" si="43"/>
        <v>3216</v>
      </c>
      <c r="G38" s="230"/>
      <c r="H38" s="230">
        <f t="shared" si="43"/>
        <v>23</v>
      </c>
      <c r="I38" s="230"/>
      <c r="J38" s="230"/>
      <c r="K38" s="230">
        <f>SUM(K32:K37)</f>
        <v>34</v>
      </c>
      <c r="L38" s="230">
        <f t="shared" ref="L38:N38" si="44">SUM(L32:L37)</f>
        <v>154</v>
      </c>
      <c r="M38" s="230"/>
      <c r="N38" s="230">
        <f t="shared" si="44"/>
        <v>3</v>
      </c>
      <c r="O38" s="230"/>
      <c r="AC38" s="230" t="s">
        <v>44</v>
      </c>
      <c r="AD38" s="230"/>
      <c r="AE38" s="227"/>
      <c r="AF38" s="230">
        <f>SUM(AF32:AF37)</f>
        <v>422</v>
      </c>
      <c r="AG38" s="230">
        <f t="shared" ref="AG38:AH38" si="45">SUM(AG32:AG37)</f>
        <v>265</v>
      </c>
      <c r="AH38" s="230">
        <f t="shared" si="45"/>
        <v>3125</v>
      </c>
      <c r="AI38" s="230"/>
      <c r="AJ38" s="230">
        <f t="shared" ref="AJ38" si="46">SUM(AJ32:AJ37)</f>
        <v>20</v>
      </c>
      <c r="AK38" s="230"/>
      <c r="AL38" s="230"/>
      <c r="AM38" s="230">
        <f>SUM(AM32:AM37)</f>
        <v>17</v>
      </c>
      <c r="AN38" s="230">
        <f t="shared" ref="AN38" si="47">SUM(AN32:AN37)</f>
        <v>128</v>
      </c>
      <c r="AO38" s="230"/>
      <c r="AP38" s="230">
        <f t="shared" ref="AP38" si="48">SUM(AP32:AP37)</f>
        <v>0</v>
      </c>
      <c r="AQ38" s="230"/>
    </row>
    <row r="39" spans="1:52" x14ac:dyDescent="0.15">
      <c r="A39" s="230"/>
      <c r="C39" s="234"/>
      <c r="D39" s="234"/>
      <c r="E39" s="234"/>
      <c r="F39" s="234"/>
      <c r="G39" s="234"/>
      <c r="H39" s="234"/>
      <c r="I39" s="234"/>
      <c r="J39" s="234"/>
      <c r="K39" s="234"/>
      <c r="L39" s="234"/>
      <c r="AC39" s="230"/>
      <c r="AE39" s="234"/>
      <c r="AF39" s="234"/>
      <c r="AG39" s="234"/>
      <c r="AH39" s="234"/>
      <c r="AI39" s="234"/>
      <c r="AJ39" s="234"/>
      <c r="AK39" s="234"/>
      <c r="AL39" s="234"/>
      <c r="AM39" s="234"/>
      <c r="AN39" s="234"/>
    </row>
    <row r="40" spans="1:52" x14ac:dyDescent="0.15">
      <c r="A40" s="230"/>
      <c r="C40" s="234"/>
      <c r="D40" s="234"/>
      <c r="E40" s="234"/>
      <c r="F40" s="234"/>
      <c r="G40" s="234"/>
      <c r="H40" s="234"/>
      <c r="I40" s="234"/>
      <c r="J40" s="234"/>
      <c r="K40" s="234"/>
      <c r="L40" s="234"/>
      <c r="AC40" s="230"/>
      <c r="AE40" s="234"/>
      <c r="AF40" s="234"/>
      <c r="AG40" s="234"/>
      <c r="AH40" s="234"/>
      <c r="AI40" s="234"/>
      <c r="AJ40" s="234"/>
      <c r="AK40" s="234"/>
      <c r="AL40" s="234"/>
      <c r="AM40" s="234"/>
      <c r="AN40" s="234"/>
    </row>
    <row r="41" spans="1:52" x14ac:dyDescent="0.15">
      <c r="A41" s="482" t="s">
        <v>52</v>
      </c>
      <c r="B41" s="482"/>
      <c r="C41" s="482"/>
      <c r="D41" s="482"/>
      <c r="E41" s="482"/>
      <c r="F41" s="482"/>
      <c r="G41" s="482"/>
      <c r="H41" s="234"/>
      <c r="I41" s="234"/>
      <c r="J41" s="482" t="s">
        <v>49</v>
      </c>
      <c r="K41" s="482"/>
      <c r="L41" s="482"/>
      <c r="M41" s="482"/>
      <c r="N41" s="482"/>
      <c r="R41" s="482" t="s">
        <v>50</v>
      </c>
      <c r="S41" s="482"/>
      <c r="T41" s="482"/>
      <c r="V41" s="482" t="s">
        <v>51</v>
      </c>
      <c r="W41" s="483"/>
      <c r="AC41" s="482" t="s">
        <v>52</v>
      </c>
      <c r="AD41" s="482"/>
      <c r="AE41" s="482"/>
      <c r="AF41" s="482"/>
      <c r="AG41" s="482"/>
      <c r="AH41" s="482"/>
      <c r="AI41" s="482"/>
      <c r="AJ41" s="234"/>
      <c r="AK41" s="234"/>
      <c r="AL41" s="482" t="s">
        <v>49</v>
      </c>
      <c r="AM41" s="482"/>
      <c r="AN41" s="482"/>
      <c r="AO41" s="482"/>
      <c r="AP41" s="482"/>
      <c r="AT41" s="482" t="s">
        <v>50</v>
      </c>
      <c r="AU41" s="482"/>
      <c r="AV41" s="482"/>
      <c r="AX41" s="482" t="s">
        <v>51</v>
      </c>
      <c r="AY41" s="483"/>
    </row>
    <row r="42" spans="1:52" x14ac:dyDescent="0.15">
      <c r="A42" s="230" t="s">
        <v>31</v>
      </c>
      <c r="B42" s="230" t="s">
        <v>66</v>
      </c>
      <c r="C42" s="230" t="s">
        <v>34</v>
      </c>
      <c r="D42" s="230" t="s">
        <v>17</v>
      </c>
      <c r="E42" s="230" t="s">
        <v>18</v>
      </c>
      <c r="F42" s="230" t="s">
        <v>19</v>
      </c>
      <c r="G42" s="230" t="s">
        <v>20</v>
      </c>
      <c r="H42" s="230" t="s">
        <v>6</v>
      </c>
      <c r="I42" s="230" t="s">
        <v>53</v>
      </c>
      <c r="K42" s="230" t="s">
        <v>10</v>
      </c>
      <c r="L42" s="230" t="s">
        <v>11</v>
      </c>
      <c r="M42" s="230" t="s">
        <v>12</v>
      </c>
      <c r="N42" s="230" t="s">
        <v>54</v>
      </c>
      <c r="O42" s="230" t="s">
        <v>7</v>
      </c>
      <c r="R42" s="230" t="s">
        <v>31</v>
      </c>
      <c r="S42" s="230" t="s">
        <v>47</v>
      </c>
      <c r="T42" s="230" t="s">
        <v>45</v>
      </c>
      <c r="U42" s="230" t="s">
        <v>46</v>
      </c>
      <c r="W42" s="230" t="s">
        <v>14</v>
      </c>
      <c r="X42" s="230" t="s">
        <v>21</v>
      </c>
      <c r="Y42" s="230"/>
      <c r="Z42" s="230"/>
      <c r="AC42" s="230" t="s">
        <v>31</v>
      </c>
      <c r="AD42" s="230" t="s">
        <v>66</v>
      </c>
      <c r="AE42" s="230" t="s">
        <v>34</v>
      </c>
      <c r="AF42" s="230" t="s">
        <v>17</v>
      </c>
      <c r="AG42" s="230" t="s">
        <v>18</v>
      </c>
      <c r="AH42" s="230" t="s">
        <v>19</v>
      </c>
      <c r="AI42" s="230" t="s">
        <v>20</v>
      </c>
      <c r="AJ42" s="230" t="s">
        <v>6</v>
      </c>
      <c r="AK42" s="230" t="s">
        <v>53</v>
      </c>
      <c r="AM42" s="230" t="s">
        <v>10</v>
      </c>
      <c r="AN42" s="230" t="s">
        <v>11</v>
      </c>
      <c r="AO42" s="230" t="s">
        <v>12</v>
      </c>
      <c r="AP42" s="230" t="s">
        <v>54</v>
      </c>
      <c r="AQ42" s="230" t="s">
        <v>7</v>
      </c>
      <c r="AU42" s="230" t="s">
        <v>47</v>
      </c>
      <c r="AV42" s="230" t="s">
        <v>45</v>
      </c>
      <c r="AW42" s="230" t="s">
        <v>46</v>
      </c>
      <c r="AY42" s="230" t="s">
        <v>14</v>
      </c>
      <c r="AZ42" s="230" t="s">
        <v>21</v>
      </c>
    </row>
    <row r="43" spans="1:52" x14ac:dyDescent="0.15">
      <c r="A43" s="231" t="s">
        <v>787</v>
      </c>
      <c r="B43" s="232">
        <v>16</v>
      </c>
      <c r="C43" s="221">
        <f>E43/D43</f>
        <v>0.69072164948453607</v>
      </c>
      <c r="D43" s="232">
        <v>97</v>
      </c>
      <c r="E43" s="232">
        <v>67</v>
      </c>
      <c r="F43" s="232">
        <v>590</v>
      </c>
      <c r="G43" s="232">
        <f>F43/E43</f>
        <v>8.8059701492537314</v>
      </c>
      <c r="H43" s="232">
        <v>4</v>
      </c>
      <c r="I43" s="221">
        <f>H43/E43</f>
        <v>5.9701492537313432E-2</v>
      </c>
      <c r="K43" s="232">
        <v>0</v>
      </c>
      <c r="L43" s="232">
        <v>0</v>
      </c>
      <c r="M43" s="232">
        <v>0</v>
      </c>
      <c r="N43" s="232">
        <v>0</v>
      </c>
      <c r="O43" s="221" t="e">
        <f>N43/K43</f>
        <v>#DIV/0!</v>
      </c>
      <c r="R43" s="231" t="s">
        <v>226</v>
      </c>
      <c r="S43" s="223">
        <f>(D43+K43)/($D$47+$K$47+$D$38+$K$38+$J$27+$C$27+$M$17)</f>
        <v>9.3810444874274659E-2</v>
      </c>
      <c r="T43" s="223">
        <f>D43/($D$47+$D$38+$J$27)</f>
        <v>0.16302521008403362</v>
      </c>
      <c r="U43" s="223">
        <f>K43/($K$47+$K$38+$C$27+$M$17)</f>
        <v>0</v>
      </c>
      <c r="W43" s="232">
        <f>(F43*0.1)+(H43*6)+(L43*0.1)+(N43*6)</f>
        <v>83</v>
      </c>
      <c r="X43" s="232">
        <f>(E43*1)+(F43*0.1)+(H43*6)+(L43*0.1)+(N43*6)</f>
        <v>150</v>
      </c>
      <c r="Y43" s="234"/>
      <c r="Z43" s="234"/>
      <c r="AC43" s="231" t="s">
        <v>32</v>
      </c>
      <c r="AD43" s="231"/>
      <c r="AE43" s="221">
        <f>AG43/AF43</f>
        <v>0.5625</v>
      </c>
      <c r="AF43" s="232">
        <v>16</v>
      </c>
      <c r="AG43" s="232">
        <v>9</v>
      </c>
      <c r="AH43" s="232">
        <v>108</v>
      </c>
      <c r="AI43" s="232">
        <f>AH43/AG43</f>
        <v>12</v>
      </c>
      <c r="AJ43" s="232">
        <v>1</v>
      </c>
      <c r="AK43" s="221">
        <f>AJ43/AG43</f>
        <v>0.1111111111111111</v>
      </c>
      <c r="AM43" s="232">
        <v>0</v>
      </c>
      <c r="AN43" s="232">
        <v>0</v>
      </c>
      <c r="AO43" s="232">
        <v>0</v>
      </c>
      <c r="AP43" s="232">
        <v>0</v>
      </c>
      <c r="AQ43" s="221" t="e">
        <f>AP43/AM43</f>
        <v>#DIV/0!</v>
      </c>
      <c r="AU43" s="223" t="e">
        <f>(#REF!+AJ43)/(#REF!+AJ46)</f>
        <v>#REF!</v>
      </c>
      <c r="AV43" s="223" t="e">
        <f>#REF!/(AJ43+#REF!)</f>
        <v>#REF!</v>
      </c>
      <c r="AW43" s="223" t="e">
        <f>AJ43/(#REF!+AJ43)</f>
        <v>#REF!</v>
      </c>
      <c r="AY43" s="232">
        <f>(AH43*0.1)+(AJ43*6)+(AN43*0.1)+(AP43*6)</f>
        <v>16.8</v>
      </c>
      <c r="AZ43" s="232">
        <f>(AG43*1)+(AH43*0.1)+(AJ43*6)+(AN43*0.1)+(AP43*6)</f>
        <v>25.8</v>
      </c>
    </row>
    <row r="44" spans="1:52" x14ac:dyDescent="0.15">
      <c r="A44" s="231" t="s">
        <v>788</v>
      </c>
      <c r="B44" s="232">
        <v>8</v>
      </c>
      <c r="C44" s="221">
        <f t="shared" ref="C44:C46" si="49">E44/D44</f>
        <v>0.52173913043478259</v>
      </c>
      <c r="D44" s="232">
        <v>23</v>
      </c>
      <c r="E44" s="232">
        <v>12</v>
      </c>
      <c r="F44" s="232">
        <v>139</v>
      </c>
      <c r="G44" s="232">
        <f>F44/E44</f>
        <v>11.583333333333334</v>
      </c>
      <c r="H44" s="232">
        <v>0</v>
      </c>
      <c r="I44" s="221">
        <f t="shared" ref="I44:I46" si="50">H44/E44</f>
        <v>0</v>
      </c>
      <c r="K44" s="232">
        <v>0</v>
      </c>
      <c r="L44" s="232">
        <v>0</v>
      </c>
      <c r="M44" s="232">
        <v>0</v>
      </c>
      <c r="N44" s="232">
        <v>0</v>
      </c>
      <c r="O44" s="221" t="e">
        <f t="shared" ref="O44:O46" si="51">N44/K44</f>
        <v>#DIV/0!</v>
      </c>
      <c r="R44" s="231" t="s">
        <v>227</v>
      </c>
      <c r="S44" s="223">
        <f t="shared" ref="S44:S46" si="52">(D44+K44)/($D$47+$K$47+$D$38+$K$38+$J$27+$C$27+$M$17)</f>
        <v>2.2243713733075435E-2</v>
      </c>
      <c r="T44" s="223">
        <f t="shared" ref="T44:T46" si="53">D44/($D$47+$D$38+$J$27)</f>
        <v>3.8655462184873951E-2</v>
      </c>
      <c r="U44" s="223">
        <f t="shared" ref="U44:U46" si="54">K44/($K$47+$K$38+$C$27+$M$17)</f>
        <v>0</v>
      </c>
      <c r="W44" s="232">
        <f t="shared" ref="W44:W46" si="55">(F44*0.1)+(H44*6)+(L44*0.1)+(N44*6)</f>
        <v>13.9</v>
      </c>
      <c r="X44" s="232">
        <f t="shared" ref="X44:X46" si="56">(E44*1)+(F44*0.1)+(H44*6)+(L44*0.1)+(N44*6)</f>
        <v>25.9</v>
      </c>
      <c r="Y44" s="234"/>
      <c r="Z44" s="234"/>
      <c r="AC44" s="231" t="s">
        <v>73</v>
      </c>
      <c r="AD44" s="231"/>
      <c r="AE44" s="221">
        <f t="shared" ref="AE44:AE46" si="57">AG44/AF44</f>
        <v>0.74285714285714288</v>
      </c>
      <c r="AF44" s="232">
        <v>35</v>
      </c>
      <c r="AG44" s="232">
        <v>26</v>
      </c>
      <c r="AH44" s="232">
        <v>283</v>
      </c>
      <c r="AI44" s="232">
        <f>AH44/AG44</f>
        <v>10.884615384615385</v>
      </c>
      <c r="AJ44" s="232">
        <v>2</v>
      </c>
      <c r="AK44" s="221">
        <f t="shared" ref="AK44:AK46" si="58">AJ44/AG44</f>
        <v>7.6923076923076927E-2</v>
      </c>
      <c r="AM44" s="232">
        <v>0</v>
      </c>
      <c r="AN44" s="232">
        <v>0</v>
      </c>
      <c r="AO44" s="232">
        <v>0</v>
      </c>
      <c r="AP44" s="232">
        <v>0</v>
      </c>
      <c r="AQ44" s="221" t="e">
        <f t="shared" ref="AQ44:AQ46" si="59">AP44/AM44</f>
        <v>#DIV/0!</v>
      </c>
      <c r="AU44" s="223" t="e">
        <f>(#REF!+AJ44)/(#REF!+AJ47)</f>
        <v>#REF!</v>
      </c>
      <c r="AV44" s="223" t="e">
        <f>#REF!/(AJ44+#REF!)</f>
        <v>#REF!</v>
      </c>
      <c r="AW44" s="223" t="e">
        <f>AJ44/(#REF!+AJ44)</f>
        <v>#REF!</v>
      </c>
      <c r="AY44" s="232">
        <f>(AH44*0.1)+(AJ44*6)+(AN44*0.1)+(AP44*6)</f>
        <v>40.299999999999997</v>
      </c>
      <c r="AZ44" s="232">
        <f>(AG44*1)+(AH44*0.1)+(AJ44*6)+(AN44*0.1)+(AP44*6)</f>
        <v>66.3</v>
      </c>
    </row>
    <row r="45" spans="1:52" x14ac:dyDescent="0.15">
      <c r="A45" s="231" t="s">
        <v>2252</v>
      </c>
      <c r="B45" s="232">
        <v>4</v>
      </c>
      <c r="C45" s="221">
        <f t="shared" si="49"/>
        <v>1</v>
      </c>
      <c r="D45" s="232">
        <v>2</v>
      </c>
      <c r="E45" s="232">
        <v>2</v>
      </c>
      <c r="F45" s="232">
        <v>20</v>
      </c>
      <c r="G45" s="232">
        <f>F45/E45</f>
        <v>10</v>
      </c>
      <c r="H45" s="232">
        <v>0</v>
      </c>
      <c r="I45" s="221">
        <f t="shared" si="50"/>
        <v>0</v>
      </c>
      <c r="K45" s="232">
        <v>0</v>
      </c>
      <c r="L45" s="232">
        <v>0</v>
      </c>
      <c r="M45" s="232">
        <v>0</v>
      </c>
      <c r="N45" s="232">
        <v>0</v>
      </c>
      <c r="O45" s="221" t="e">
        <f t="shared" si="51"/>
        <v>#DIV/0!</v>
      </c>
      <c r="R45" s="231" t="s">
        <v>2253</v>
      </c>
      <c r="S45" s="223">
        <f t="shared" si="52"/>
        <v>1.9342359767891683E-3</v>
      </c>
      <c r="T45" s="223">
        <f t="shared" si="53"/>
        <v>3.3613445378151263E-3</v>
      </c>
      <c r="U45" s="223">
        <f t="shared" si="54"/>
        <v>0</v>
      </c>
      <c r="W45" s="232">
        <f t="shared" si="55"/>
        <v>2</v>
      </c>
      <c r="X45" s="232">
        <f t="shared" si="56"/>
        <v>4</v>
      </c>
      <c r="Y45" s="234"/>
      <c r="Z45" s="234"/>
      <c r="AC45" s="231" t="s">
        <v>74</v>
      </c>
      <c r="AD45" s="231"/>
      <c r="AE45" s="221">
        <f t="shared" si="57"/>
        <v>0.5</v>
      </c>
      <c r="AF45" s="232">
        <v>12</v>
      </c>
      <c r="AG45" s="232">
        <v>6</v>
      </c>
      <c r="AH45" s="232">
        <v>65</v>
      </c>
      <c r="AI45" s="232">
        <f>AH45/AG45</f>
        <v>10.833333333333334</v>
      </c>
      <c r="AJ45" s="232">
        <v>0</v>
      </c>
      <c r="AK45" s="221">
        <f t="shared" si="58"/>
        <v>0</v>
      </c>
      <c r="AM45" s="232">
        <v>0</v>
      </c>
      <c r="AN45" s="232">
        <v>0</v>
      </c>
      <c r="AO45" s="232">
        <v>0</v>
      </c>
      <c r="AP45" s="232">
        <v>0</v>
      </c>
      <c r="AQ45" s="221" t="e">
        <f t="shared" si="59"/>
        <v>#DIV/0!</v>
      </c>
      <c r="AU45" s="223" t="e">
        <f>(#REF!+AJ45)/(#REF!+AI49)</f>
        <v>#REF!</v>
      </c>
      <c r="AV45" s="223" t="e">
        <f>#REF!/(AJ45+#REF!)</f>
        <v>#REF!</v>
      </c>
      <c r="AW45" s="223" t="e">
        <f>AJ45/(#REF!+AJ45)</f>
        <v>#REF!</v>
      </c>
      <c r="AY45" s="232">
        <f>(AH45*0.1)+(AJ45*6)+(AN45*0.1)+(AP45*6)</f>
        <v>6.5</v>
      </c>
      <c r="AZ45" s="232">
        <f>(AG45*1)+(AH45*0.1)+(AJ45*6)+(AN45*0.1)+(AP45*6)</f>
        <v>12.5</v>
      </c>
    </row>
    <row r="46" spans="1:52" x14ac:dyDescent="0.15">
      <c r="A46" s="231" t="s">
        <v>2557</v>
      </c>
      <c r="B46" s="232">
        <v>6</v>
      </c>
      <c r="C46" s="221">
        <f t="shared" si="49"/>
        <v>0.7142857142857143</v>
      </c>
      <c r="D46" s="232">
        <v>7</v>
      </c>
      <c r="E46" s="232">
        <v>5</v>
      </c>
      <c r="F46" s="232">
        <v>60</v>
      </c>
      <c r="G46" s="232">
        <f>F46/E46</f>
        <v>12</v>
      </c>
      <c r="H46" s="232">
        <v>0</v>
      </c>
      <c r="I46" s="221">
        <f t="shared" si="50"/>
        <v>0</v>
      </c>
      <c r="K46" s="232"/>
      <c r="L46" s="232"/>
      <c r="M46" s="232">
        <v>0</v>
      </c>
      <c r="N46" s="232">
        <v>0</v>
      </c>
      <c r="O46" s="221" t="e">
        <f t="shared" si="51"/>
        <v>#DIV/0!</v>
      </c>
      <c r="R46" s="231" t="s">
        <v>2558</v>
      </c>
      <c r="S46" s="223">
        <f t="shared" si="52"/>
        <v>6.7698259187620891E-3</v>
      </c>
      <c r="T46" s="223">
        <f t="shared" si="53"/>
        <v>1.1764705882352941E-2</v>
      </c>
      <c r="U46" s="223">
        <f t="shared" si="54"/>
        <v>0</v>
      </c>
      <c r="W46" s="232">
        <f t="shared" si="55"/>
        <v>6</v>
      </c>
      <c r="X46" s="232">
        <f t="shared" si="56"/>
        <v>11</v>
      </c>
      <c r="Y46" s="234"/>
      <c r="Z46" s="234"/>
      <c r="AC46" s="231"/>
      <c r="AD46" s="231"/>
      <c r="AE46" s="221" t="e">
        <f t="shared" si="57"/>
        <v>#DIV/0!</v>
      </c>
      <c r="AF46" s="232"/>
      <c r="AG46" s="232"/>
      <c r="AH46" s="232"/>
      <c r="AI46" s="232" t="e">
        <f>AH46/AG46</f>
        <v>#DIV/0!</v>
      </c>
      <c r="AJ46" s="232"/>
      <c r="AK46" s="221" t="e">
        <f t="shared" si="58"/>
        <v>#DIV/0!</v>
      </c>
      <c r="AM46" s="232"/>
      <c r="AN46" s="232"/>
      <c r="AO46" s="232"/>
      <c r="AP46" s="232">
        <v>0</v>
      </c>
      <c r="AQ46" s="221" t="e">
        <f t="shared" si="59"/>
        <v>#DIV/0!</v>
      </c>
      <c r="AU46" s="223" t="e">
        <f>(#REF!+AJ46)/(#REF!+AI50)</f>
        <v>#REF!</v>
      </c>
      <c r="AV46" s="223" t="e">
        <f>#REF!/(AJ46+#REF!)</f>
        <v>#REF!</v>
      </c>
      <c r="AW46" s="223" t="e">
        <f>AJ46/(#REF!+AJ46)</f>
        <v>#REF!</v>
      </c>
      <c r="AY46" s="232">
        <f>(AH46*0.1)+(AJ46*6)+(AN46*0.1)+(AP46*6)</f>
        <v>0</v>
      </c>
      <c r="AZ46" s="232">
        <f>(AG46*1)+(AH46*0.1)+(AJ46*6)+(AN46*0.1)+(AP46*6)</f>
        <v>0</v>
      </c>
    </row>
    <row r="47" spans="1:52" x14ac:dyDescent="0.15">
      <c r="A47" s="230" t="s">
        <v>44</v>
      </c>
      <c r="B47" s="230"/>
      <c r="C47" s="227"/>
      <c r="D47" s="230">
        <f>SUM(D43:D46)</f>
        <v>129</v>
      </c>
      <c r="E47" s="230">
        <f t="shared" ref="E47:H47" si="60">SUM(E43:E46)</f>
        <v>86</v>
      </c>
      <c r="F47" s="230">
        <f t="shared" si="60"/>
        <v>809</v>
      </c>
      <c r="G47" s="230"/>
      <c r="H47" s="230">
        <f t="shared" si="60"/>
        <v>4</v>
      </c>
      <c r="I47" s="230"/>
      <c r="J47" s="230"/>
      <c r="K47" s="230">
        <f>SUM(K43:K46)</f>
        <v>0</v>
      </c>
      <c r="L47" s="230">
        <f t="shared" ref="L47:N47" si="61">SUM(L43:L46)</f>
        <v>0</v>
      </c>
      <c r="M47" s="230"/>
      <c r="N47" s="230">
        <f t="shared" si="61"/>
        <v>0</v>
      </c>
      <c r="O47" s="227"/>
      <c r="Q47" s="235"/>
      <c r="S47" s="235"/>
      <c r="U47" s="234"/>
      <c r="V47" s="234"/>
      <c r="AC47" s="230" t="s">
        <v>44</v>
      </c>
      <c r="AD47" s="230"/>
      <c r="AE47" s="227"/>
      <c r="AF47" s="230">
        <f>SUM(AF43:AF46)</f>
        <v>63</v>
      </c>
      <c r="AG47" s="230">
        <f t="shared" ref="AG47:AH47" si="62">SUM(AG43:AG46)</f>
        <v>41</v>
      </c>
      <c r="AH47" s="230">
        <f t="shared" si="62"/>
        <v>456</v>
      </c>
      <c r="AI47" s="230"/>
      <c r="AJ47" s="230">
        <f t="shared" ref="AJ47" si="63">SUM(AJ43:AJ46)</f>
        <v>3</v>
      </c>
      <c r="AK47" s="230"/>
      <c r="AL47" s="230"/>
      <c r="AM47" s="230">
        <f>SUM(AM43:AM46)</f>
        <v>0</v>
      </c>
      <c r="AN47" s="230">
        <f t="shared" ref="AN47" si="64">SUM(AN43:AN46)</f>
        <v>0</v>
      </c>
      <c r="AO47" s="230"/>
      <c r="AP47" s="230">
        <f t="shared" ref="AP47" si="65">SUM(AP43:AP46)</f>
        <v>0</v>
      </c>
      <c r="AQ47" s="227"/>
      <c r="AS47" s="235"/>
      <c r="AT47" s="235"/>
      <c r="AU47" s="235"/>
      <c r="AW47" s="234"/>
      <c r="AX47" s="234"/>
    </row>
    <row r="48" spans="1:52" x14ac:dyDescent="0.15">
      <c r="H48" s="239"/>
      <c r="I48" s="234"/>
      <c r="J48" s="234"/>
      <c r="P48" s="235"/>
      <c r="Q48" s="235"/>
      <c r="R48" s="235"/>
      <c r="T48" s="234"/>
      <c r="U48" s="234"/>
      <c r="AJ48" s="239"/>
      <c r="AK48" s="234"/>
      <c r="AL48" s="234"/>
      <c r="AR48" s="235"/>
      <c r="AS48" s="235"/>
      <c r="AT48" s="235"/>
      <c r="AV48" s="234"/>
      <c r="AW48" s="234"/>
    </row>
    <row r="49" spans="1:50" x14ac:dyDescent="0.15">
      <c r="H49" s="239"/>
      <c r="I49" s="234"/>
      <c r="J49" s="234"/>
      <c r="P49" s="235"/>
      <c r="Q49" s="235"/>
      <c r="R49" s="235"/>
      <c r="T49" s="234"/>
      <c r="U49" s="234"/>
      <c r="AJ49" s="239"/>
      <c r="AK49" s="234"/>
      <c r="AL49" s="234"/>
      <c r="AR49" s="235"/>
      <c r="AS49" s="235"/>
      <c r="AT49" s="235"/>
      <c r="AV49" s="234"/>
      <c r="AW49" s="234"/>
    </row>
    <row r="50" spans="1:50" x14ac:dyDescent="0.15">
      <c r="A50" s="482" t="s">
        <v>57</v>
      </c>
      <c r="B50" s="482"/>
      <c r="C50" s="482"/>
      <c r="D50" s="482"/>
      <c r="E50" s="482"/>
      <c r="F50" s="482"/>
      <c r="G50" s="482"/>
      <c r="H50" s="239"/>
      <c r="I50" s="234"/>
      <c r="J50" s="482" t="s">
        <v>58</v>
      </c>
      <c r="K50" s="484"/>
      <c r="L50" s="484"/>
      <c r="M50" s="484"/>
      <c r="N50" s="484"/>
      <c r="P50" s="245"/>
      <c r="Q50" s="235"/>
      <c r="R50" s="482" t="s">
        <v>62</v>
      </c>
      <c r="S50" s="484"/>
      <c r="T50" s="484"/>
      <c r="U50" s="484"/>
      <c r="V50" s="484"/>
      <c r="AC50" s="482" t="s">
        <v>57</v>
      </c>
      <c r="AD50" s="482"/>
      <c r="AE50" s="482"/>
      <c r="AF50" s="482"/>
      <c r="AG50" s="482"/>
      <c r="AH50" s="482"/>
      <c r="AI50" s="482"/>
      <c r="AJ50" s="239"/>
      <c r="AK50" s="234"/>
      <c r="AL50" s="482" t="s">
        <v>58</v>
      </c>
      <c r="AM50" s="484"/>
      <c r="AN50" s="484"/>
      <c r="AO50" s="484"/>
      <c r="AP50" s="484"/>
      <c r="AR50" s="245"/>
      <c r="AS50" s="235"/>
      <c r="AT50" s="482" t="s">
        <v>62</v>
      </c>
      <c r="AU50" s="484"/>
      <c r="AV50" s="484"/>
      <c r="AW50" s="484"/>
      <c r="AX50" s="484"/>
    </row>
    <row r="51" spans="1:50" x14ac:dyDescent="0.15">
      <c r="A51" s="227"/>
      <c r="B51" s="230" t="s">
        <v>17</v>
      </c>
      <c r="C51" s="230" t="s">
        <v>42</v>
      </c>
      <c r="D51" s="230" t="s">
        <v>19</v>
      </c>
      <c r="E51" s="230" t="s">
        <v>6</v>
      </c>
      <c r="H51" s="234"/>
      <c r="I51" s="234"/>
      <c r="J51" s="485" t="s">
        <v>59</v>
      </c>
      <c r="K51" s="483"/>
      <c r="L51" s="483"/>
      <c r="M51" s="483"/>
      <c r="N51" s="227" t="s">
        <v>60</v>
      </c>
      <c r="R51" s="485" t="s">
        <v>59</v>
      </c>
      <c r="S51" s="483"/>
      <c r="T51" s="483"/>
      <c r="U51" s="483"/>
      <c r="V51" s="227" t="s">
        <v>60</v>
      </c>
      <c r="AC51" s="227"/>
      <c r="AD51" s="230" t="s">
        <v>17</v>
      </c>
      <c r="AE51" s="230" t="s">
        <v>42</v>
      </c>
      <c r="AF51" s="230" t="s">
        <v>19</v>
      </c>
      <c r="AG51" s="230" t="s">
        <v>6</v>
      </c>
      <c r="AJ51" s="234"/>
      <c r="AK51" s="234"/>
      <c r="AL51" s="485" t="s">
        <v>59</v>
      </c>
      <c r="AM51" s="483"/>
      <c r="AN51" s="483"/>
      <c r="AO51" s="483"/>
      <c r="AP51" s="227" t="s">
        <v>60</v>
      </c>
      <c r="AT51" s="485" t="s">
        <v>59</v>
      </c>
      <c r="AU51" s="483"/>
      <c r="AV51" s="483"/>
      <c r="AW51" s="483"/>
      <c r="AX51" s="227" t="s">
        <v>60</v>
      </c>
    </row>
    <row r="52" spans="1:50" x14ac:dyDescent="0.15">
      <c r="A52" s="242" t="s">
        <v>33</v>
      </c>
      <c r="B52" s="232">
        <f>SUM(J22:J26,D32:D37,D43:D46)</f>
        <v>595</v>
      </c>
      <c r="C52" s="232">
        <f>SUM(E43:E46,E32:E37,K22:K26)</f>
        <v>405</v>
      </c>
      <c r="D52" s="232">
        <f>SUM(F43:F46,F32:F37,L22:L26)</f>
        <v>4416</v>
      </c>
      <c r="E52" s="232">
        <f>SUM(N22:N26,H32:H37,H43:H46)</f>
        <v>27</v>
      </c>
      <c r="H52" s="234"/>
      <c r="I52" s="234"/>
      <c r="J52" s="486" t="s">
        <v>2554</v>
      </c>
      <c r="K52" s="486"/>
      <c r="L52" s="486"/>
      <c r="M52" s="486"/>
      <c r="N52" s="231" t="s">
        <v>373</v>
      </c>
      <c r="R52" s="486"/>
      <c r="S52" s="486"/>
      <c r="T52" s="486"/>
      <c r="U52" s="486"/>
      <c r="V52" s="231"/>
      <c r="AC52" s="242" t="s">
        <v>33</v>
      </c>
      <c r="AD52" s="232">
        <f>SUM(AL22:AL26,AF32:AF37,AF43:AF46)</f>
        <v>583</v>
      </c>
      <c r="AE52" s="232">
        <f>SUM(AG43:AG46,AG32:AG37,AL22:AL26)</f>
        <v>404</v>
      </c>
      <c r="AF52" s="232">
        <f>SUM(AH43:AH46,AH32:AH37,AM22:AM26)</f>
        <v>3653</v>
      </c>
      <c r="AG52" s="232">
        <f>SUM(AP22:AP26,AJ32:AJ37,AJ43:AJ46)</f>
        <v>27</v>
      </c>
      <c r="AJ52" s="234"/>
      <c r="AK52" s="234"/>
      <c r="AL52" s="487"/>
      <c r="AM52" s="486"/>
      <c r="AN52" s="486"/>
      <c r="AO52" s="486"/>
      <c r="AP52" s="231"/>
      <c r="AT52" s="487"/>
      <c r="AU52" s="486"/>
      <c r="AV52" s="486"/>
      <c r="AW52" s="486"/>
      <c r="AX52" s="231"/>
    </row>
    <row r="53" spans="1:50" x14ac:dyDescent="0.15">
      <c r="A53" s="242" t="s">
        <v>43</v>
      </c>
      <c r="B53" s="232">
        <f>SUM(C17)</f>
        <v>595</v>
      </c>
      <c r="C53" s="232">
        <f>SUM(D17)</f>
        <v>405</v>
      </c>
      <c r="D53" s="232">
        <f>SUM(F17)</f>
        <v>4416</v>
      </c>
      <c r="E53" s="232">
        <f>SUM(H17)</f>
        <v>27</v>
      </c>
      <c r="F53" s="422"/>
      <c r="J53" s="486"/>
      <c r="K53" s="486"/>
      <c r="L53" s="486"/>
      <c r="M53" s="486"/>
      <c r="N53" s="231"/>
      <c r="R53" s="486"/>
      <c r="S53" s="486"/>
      <c r="T53" s="486"/>
      <c r="U53" s="486"/>
      <c r="V53" s="231"/>
      <c r="AC53" s="242" t="s">
        <v>43</v>
      </c>
      <c r="AD53" s="232">
        <f>SUM(AE17)</f>
        <v>583</v>
      </c>
      <c r="AE53" s="232">
        <f>SUM(AF17)</f>
        <v>378</v>
      </c>
      <c r="AF53" s="232">
        <f>SUM(AH17)</f>
        <v>4072</v>
      </c>
      <c r="AG53" s="232">
        <f>SUM(AJ17)</f>
        <v>27</v>
      </c>
      <c r="AH53" s="230"/>
      <c r="AL53" s="487"/>
      <c r="AM53" s="486"/>
      <c r="AN53" s="486"/>
      <c r="AO53" s="486"/>
      <c r="AP53" s="231"/>
      <c r="AT53" s="487"/>
      <c r="AU53" s="486"/>
      <c r="AV53" s="486"/>
      <c r="AW53" s="486"/>
      <c r="AX53" s="231"/>
    </row>
    <row r="54" spans="1:50" x14ac:dyDescent="0.15">
      <c r="A54" s="242" t="s">
        <v>65</v>
      </c>
      <c r="B54" s="231"/>
      <c r="F54" s="230"/>
      <c r="J54" s="486"/>
      <c r="K54" s="486"/>
      <c r="L54" s="486"/>
      <c r="M54" s="486"/>
      <c r="N54" s="231"/>
      <c r="R54" s="486"/>
      <c r="S54" s="486"/>
      <c r="T54" s="486"/>
      <c r="U54" s="486"/>
      <c r="V54" s="231"/>
      <c r="AC54" s="242" t="s">
        <v>65</v>
      </c>
      <c r="AD54" s="231"/>
      <c r="AH54" s="230"/>
      <c r="AL54" s="487"/>
      <c r="AM54" s="486"/>
      <c r="AN54" s="486"/>
      <c r="AO54" s="486"/>
      <c r="AP54" s="231"/>
      <c r="AT54" s="487"/>
      <c r="AU54" s="486"/>
      <c r="AV54" s="486"/>
      <c r="AW54" s="486"/>
      <c r="AX54" s="231"/>
    </row>
    <row r="55" spans="1:50" x14ac:dyDescent="0.15">
      <c r="J55" s="486"/>
      <c r="K55" s="486"/>
      <c r="L55" s="486"/>
      <c r="M55" s="486"/>
      <c r="N55" s="231"/>
      <c r="R55" s="486"/>
      <c r="S55" s="486"/>
      <c r="T55" s="486"/>
      <c r="U55" s="486"/>
      <c r="V55" s="231"/>
      <c r="AL55" s="487"/>
      <c r="AM55" s="486"/>
      <c r="AN55" s="486"/>
      <c r="AO55" s="486"/>
      <c r="AP55" s="231"/>
      <c r="AT55" s="487"/>
      <c r="AU55" s="486"/>
      <c r="AV55" s="486"/>
      <c r="AW55" s="486"/>
      <c r="AX55" s="231"/>
    </row>
    <row r="56" spans="1:50" x14ac:dyDescent="0.15">
      <c r="A56" s="227"/>
      <c r="B56" s="230" t="s">
        <v>1</v>
      </c>
      <c r="C56" s="230" t="s">
        <v>4</v>
      </c>
      <c r="D56" s="230" t="s">
        <v>6</v>
      </c>
      <c r="J56" s="486"/>
      <c r="K56" s="486"/>
      <c r="L56" s="486"/>
      <c r="M56" s="486"/>
      <c r="N56" s="231"/>
      <c r="R56" s="486"/>
      <c r="S56" s="486"/>
      <c r="T56" s="486"/>
      <c r="U56" s="486"/>
      <c r="V56" s="231"/>
      <c r="AC56" s="227"/>
      <c r="AD56" s="230" t="s">
        <v>1</v>
      </c>
      <c r="AE56" s="230" t="s">
        <v>4</v>
      </c>
      <c r="AF56" s="230" t="s">
        <v>6</v>
      </c>
      <c r="AL56" s="487"/>
      <c r="AM56" s="486"/>
      <c r="AN56" s="486"/>
      <c r="AO56" s="486"/>
      <c r="AP56" s="231"/>
      <c r="AT56" s="487"/>
      <c r="AU56" s="486"/>
      <c r="AV56" s="486"/>
      <c r="AW56" s="486"/>
      <c r="AX56" s="231"/>
    </row>
    <row r="57" spans="1:50" x14ac:dyDescent="0.15">
      <c r="A57" s="242" t="s">
        <v>56</v>
      </c>
      <c r="B57" s="232">
        <f>SUM(M14:M16,C22:C26,K32:K37,K43:K46)</f>
        <v>439</v>
      </c>
      <c r="C57" s="232">
        <f>SUM(N14:N16,D22:D26,L32:L37,L43:L46)</f>
        <v>2013</v>
      </c>
      <c r="D57" s="232">
        <f>SUM(P14:P16,F22:F26,N32:N37,N43:N46)</f>
        <v>18</v>
      </c>
      <c r="J57" s="486"/>
      <c r="K57" s="486"/>
      <c r="L57" s="486"/>
      <c r="M57" s="486"/>
      <c r="N57" s="231"/>
      <c r="R57" s="487"/>
      <c r="S57" s="486"/>
      <c r="T57" s="486"/>
      <c r="U57" s="486"/>
      <c r="V57" s="231"/>
      <c r="AC57" s="242" t="s">
        <v>56</v>
      </c>
      <c r="AD57" s="232">
        <f>SUM(AO14:AO16,AE22:AE26,AM32:AM37,AM43:AM46)</f>
        <v>421</v>
      </c>
      <c r="AE57" s="232">
        <f>SUM(AP14:AP16,AF22:AF26,AN32:AN37,AN43:AN46)</f>
        <v>2231</v>
      </c>
      <c r="AF57" s="232">
        <f>SUM(AR14:AR16,AH22:AH26,AP32:AP37,AP43:AP46)</f>
        <v>18</v>
      </c>
      <c r="AL57" s="487"/>
      <c r="AM57" s="486"/>
      <c r="AN57" s="486"/>
      <c r="AO57" s="486"/>
      <c r="AP57" s="231"/>
      <c r="AT57" s="487"/>
      <c r="AU57" s="486"/>
      <c r="AV57" s="486"/>
      <c r="AW57" s="486"/>
      <c r="AX57" s="231"/>
    </row>
    <row r="58" spans="1:50" x14ac:dyDescent="0.15">
      <c r="A58" s="242" t="s">
        <v>65</v>
      </c>
      <c r="B58" s="231"/>
      <c r="J58" s="486"/>
      <c r="K58" s="486"/>
      <c r="L58" s="486"/>
      <c r="M58" s="486"/>
      <c r="N58" s="231"/>
      <c r="R58" s="487"/>
      <c r="S58" s="486"/>
      <c r="T58" s="486"/>
      <c r="U58" s="486"/>
      <c r="V58" s="231"/>
      <c r="AC58" s="242" t="s">
        <v>65</v>
      </c>
      <c r="AD58" s="231"/>
      <c r="AL58" s="487"/>
      <c r="AM58" s="486"/>
      <c r="AN58" s="486"/>
      <c r="AO58" s="486"/>
      <c r="AP58" s="231"/>
      <c r="AT58" s="487"/>
      <c r="AU58" s="486"/>
      <c r="AV58" s="486"/>
      <c r="AW58" s="486"/>
      <c r="AX58" s="231"/>
    </row>
    <row r="59" spans="1:50" x14ac:dyDescent="0.15">
      <c r="J59" s="486"/>
      <c r="K59" s="486"/>
      <c r="L59" s="486"/>
      <c r="M59" s="486"/>
      <c r="N59" s="231"/>
      <c r="R59" s="487"/>
      <c r="S59" s="486"/>
      <c r="T59" s="486"/>
      <c r="U59" s="486"/>
      <c r="V59" s="231"/>
      <c r="AL59" s="487"/>
      <c r="AM59" s="486"/>
      <c r="AN59" s="486"/>
      <c r="AO59" s="486"/>
      <c r="AP59" s="231"/>
      <c r="AT59" s="487"/>
      <c r="AU59" s="486"/>
      <c r="AV59" s="486"/>
      <c r="AW59" s="486"/>
      <c r="AX59" s="231"/>
    </row>
    <row r="60" spans="1:50" x14ac:dyDescent="0.15">
      <c r="B60" s="230" t="s">
        <v>40</v>
      </c>
      <c r="C60" s="230" t="s">
        <v>41</v>
      </c>
      <c r="AD60" s="230" t="s">
        <v>40</v>
      </c>
      <c r="AE60" s="230" t="s">
        <v>41</v>
      </c>
    </row>
    <row r="61" spans="1:50" x14ac:dyDescent="0.15">
      <c r="A61" s="242" t="s">
        <v>39</v>
      </c>
      <c r="B61" s="221">
        <f>B57/(B53+B57)</f>
        <v>0.42456479690522242</v>
      </c>
      <c r="C61" s="221">
        <f>B53/(B53+B57)</f>
        <v>0.57543520309477758</v>
      </c>
      <c r="J61" s="226" t="s">
        <v>61</v>
      </c>
      <c r="AC61" s="242" t="s">
        <v>39</v>
      </c>
      <c r="AD61" s="221">
        <f>AD57/(AD53+AD57)</f>
        <v>0.41932270916334663</v>
      </c>
      <c r="AE61" s="221">
        <f>AD53/(AD53+AD57)</f>
        <v>0.58067729083665343</v>
      </c>
      <c r="AL61" s="226" t="s">
        <v>61</v>
      </c>
    </row>
    <row r="62" spans="1:50" x14ac:dyDescent="0.15">
      <c r="A62" s="242" t="s">
        <v>64</v>
      </c>
      <c r="B62" s="231"/>
      <c r="C62" s="231"/>
      <c r="AC62" s="242" t="s">
        <v>64</v>
      </c>
      <c r="AD62" s="231"/>
      <c r="AE62" s="231"/>
    </row>
    <row r="73" spans="1:23" x14ac:dyDescent="0.15">
      <c r="A73" s="482" t="s">
        <v>55</v>
      </c>
      <c r="B73" s="482"/>
      <c r="C73" s="482"/>
      <c r="D73" s="482"/>
      <c r="E73" s="482"/>
      <c r="F73" s="482"/>
      <c r="G73" s="482"/>
      <c r="H73" s="482"/>
      <c r="I73" s="482"/>
      <c r="J73" s="482"/>
      <c r="K73" s="482"/>
      <c r="L73" s="482"/>
      <c r="M73" s="482"/>
      <c r="N73" s="482"/>
      <c r="O73" s="482"/>
      <c r="P73" s="482"/>
      <c r="Q73" s="482"/>
      <c r="R73" s="482"/>
      <c r="S73" s="482"/>
      <c r="T73" s="482"/>
      <c r="U73" s="482"/>
      <c r="V73" s="482"/>
      <c r="W73" s="482"/>
    </row>
    <row r="74" spans="1:23" x14ac:dyDescent="0.15">
      <c r="A74" s="228"/>
      <c r="B74" s="228"/>
      <c r="C74" s="228"/>
      <c r="D74" s="228"/>
      <c r="E74" s="228"/>
      <c r="F74" s="228"/>
      <c r="G74" s="228"/>
      <c r="H74" s="228"/>
      <c r="I74" s="228"/>
      <c r="J74" s="228"/>
      <c r="K74" s="228"/>
      <c r="L74" s="228"/>
      <c r="M74" s="228"/>
      <c r="N74" s="228"/>
      <c r="O74" s="228"/>
      <c r="P74" s="228"/>
      <c r="Q74" s="228"/>
      <c r="R74" s="228"/>
      <c r="S74" s="228"/>
      <c r="T74" s="228"/>
      <c r="U74" s="228"/>
      <c r="V74" s="228"/>
      <c r="W74" s="228"/>
    </row>
    <row r="75" spans="1:23" x14ac:dyDescent="0.15">
      <c r="H75" s="488" t="s">
        <v>36</v>
      </c>
      <c r="I75" s="488"/>
      <c r="J75" s="488"/>
      <c r="M75" s="488" t="s">
        <v>37</v>
      </c>
      <c r="N75" s="488"/>
      <c r="O75" s="488"/>
      <c r="S75" s="227" t="s">
        <v>94</v>
      </c>
    </row>
    <row r="76" spans="1:23" x14ac:dyDescent="0.15">
      <c r="H76" s="488" t="s">
        <v>38</v>
      </c>
      <c r="I76" s="488"/>
      <c r="J76" s="488"/>
      <c r="M76" s="229" t="s">
        <v>75</v>
      </c>
      <c r="S76" s="222" t="s">
        <v>40</v>
      </c>
      <c r="T76" s="222" t="s">
        <v>41</v>
      </c>
    </row>
    <row r="77" spans="1:23" x14ac:dyDescent="0.15">
      <c r="H77" s="488"/>
      <c r="I77" s="488"/>
      <c r="J77" s="488"/>
      <c r="S77" s="221">
        <f>(M87+C97+K108+K117)/(M87+C97+K108+C87)</f>
        <v>1</v>
      </c>
      <c r="T77" s="221">
        <f>C87/(C87+M87+C97+K108+K117)</f>
        <v>0</v>
      </c>
    </row>
    <row r="80" spans="1:23" x14ac:dyDescent="0.15">
      <c r="A80" s="482" t="s">
        <v>38</v>
      </c>
      <c r="B80" s="482"/>
      <c r="C80" s="482"/>
      <c r="D80" s="482"/>
      <c r="E80" s="482"/>
      <c r="F80" s="482"/>
      <c r="G80" s="482"/>
      <c r="H80" s="482"/>
      <c r="I80" s="482"/>
      <c r="J80" s="482"/>
      <c r="K80" s="482"/>
      <c r="L80" s="482"/>
      <c r="M80" s="482"/>
      <c r="N80" s="482"/>
      <c r="O80" s="482"/>
      <c r="P80" s="482"/>
      <c r="Q80" s="482"/>
      <c r="R80" s="482"/>
      <c r="S80" s="482"/>
      <c r="T80" s="482"/>
      <c r="U80" s="482"/>
      <c r="V80" s="482"/>
      <c r="W80" s="482"/>
    </row>
    <row r="82" spans="1:27" x14ac:dyDescent="0.15">
      <c r="C82" s="482" t="s">
        <v>48</v>
      </c>
      <c r="D82" s="482"/>
      <c r="E82" s="482"/>
      <c r="F82" s="482"/>
      <c r="G82" s="482"/>
      <c r="H82" s="482"/>
      <c r="I82" s="482"/>
      <c r="L82" s="482" t="s">
        <v>49</v>
      </c>
      <c r="M82" s="484"/>
      <c r="N82" s="484"/>
      <c r="O82" s="484"/>
      <c r="P82" s="484"/>
      <c r="R82" s="482" t="s">
        <v>50</v>
      </c>
      <c r="S82" s="482"/>
      <c r="T82" s="482"/>
      <c r="V82" s="482" t="s">
        <v>51</v>
      </c>
      <c r="W82" s="482"/>
    </row>
    <row r="83" spans="1:27" x14ac:dyDescent="0.15">
      <c r="A83" s="230" t="s">
        <v>0</v>
      </c>
      <c r="B83" s="230" t="s">
        <v>66</v>
      </c>
      <c r="C83" s="230" t="s">
        <v>1</v>
      </c>
      <c r="D83" s="230" t="s">
        <v>2</v>
      </c>
      <c r="E83" s="230" t="s">
        <v>3</v>
      </c>
      <c r="F83" s="230" t="s">
        <v>4</v>
      </c>
      <c r="G83" s="230" t="s">
        <v>5</v>
      </c>
      <c r="H83" s="230" t="s">
        <v>6</v>
      </c>
      <c r="I83" s="230" t="s">
        <v>7</v>
      </c>
      <c r="J83" s="230" t="s">
        <v>8</v>
      </c>
      <c r="K83" s="230" t="s">
        <v>9</v>
      </c>
      <c r="M83" s="230" t="s">
        <v>10</v>
      </c>
      <c r="N83" s="230" t="s">
        <v>11</v>
      </c>
      <c r="O83" s="230" t="s">
        <v>12</v>
      </c>
      <c r="P83" s="230" t="s">
        <v>6</v>
      </c>
      <c r="Q83" s="230" t="s">
        <v>13</v>
      </c>
      <c r="R83" s="230"/>
      <c r="S83" s="230" t="s">
        <v>47</v>
      </c>
      <c r="T83" s="230" t="s">
        <v>45</v>
      </c>
      <c r="U83" s="230" t="s">
        <v>46</v>
      </c>
      <c r="V83" s="230"/>
      <c r="W83" s="230" t="s">
        <v>14</v>
      </c>
      <c r="X83" s="230" t="s">
        <v>63</v>
      </c>
      <c r="Y83" s="230"/>
      <c r="Z83" s="230"/>
    </row>
    <row r="84" spans="1:27" x14ac:dyDescent="0.15">
      <c r="A84" s="231" t="s">
        <v>777</v>
      </c>
      <c r="B84" s="232"/>
      <c r="C84" s="232"/>
      <c r="D84" s="232"/>
      <c r="E84" s="221" t="e">
        <f>D84/C84</f>
        <v>#DIV/0!</v>
      </c>
      <c r="F84" s="232"/>
      <c r="G84" s="233" t="e">
        <f>F84/C84</f>
        <v>#DIV/0!</v>
      </c>
      <c r="H84" s="232"/>
      <c r="I84" s="221" t="e">
        <f>H84/C84</f>
        <v>#DIV/0!</v>
      </c>
      <c r="J84" s="232"/>
      <c r="K84" s="221" t="e">
        <f>J84/C84</f>
        <v>#DIV/0!</v>
      </c>
      <c r="M84" s="232"/>
      <c r="N84" s="232"/>
      <c r="O84" s="232" t="e">
        <f>N84/M84</f>
        <v>#DIV/0!</v>
      </c>
      <c r="P84" s="232"/>
      <c r="Q84" s="221" t="e">
        <f>P84/M84</f>
        <v>#DIV/0!</v>
      </c>
      <c r="R84" s="234"/>
      <c r="S84" s="221">
        <f>(C84+M84)/($C$17+$M$17)</f>
        <v>0</v>
      </c>
      <c r="T84" s="221">
        <f>C84/($C$17)</f>
        <v>0</v>
      </c>
      <c r="U84" s="221">
        <f>M84/($M$17)</f>
        <v>0</v>
      </c>
      <c r="V84" s="235"/>
      <c r="W84" s="232">
        <f>(F84*0.05)+(H84*4)+(J84*-1)+(N84*0.1)+(P84*6)</f>
        <v>0</v>
      </c>
      <c r="X84" s="236">
        <f>((F84*0.05)+(H84*4)+(J84*-1)+(N84*0.1)+(P84*6))*0.4</f>
        <v>0</v>
      </c>
      <c r="Y84" s="234"/>
      <c r="Z84" s="234"/>
    </row>
    <row r="85" spans="1:27" x14ac:dyDescent="0.15">
      <c r="A85" s="231" t="s">
        <v>778</v>
      </c>
      <c r="B85" s="232"/>
      <c r="C85" s="232"/>
      <c r="D85" s="232"/>
      <c r="E85" s="221" t="e">
        <f>D85/C85</f>
        <v>#DIV/0!</v>
      </c>
      <c r="F85" s="232"/>
      <c r="G85" s="233" t="e">
        <f>F85/C85</f>
        <v>#DIV/0!</v>
      </c>
      <c r="H85" s="232"/>
      <c r="I85" s="221" t="e">
        <f>H85/C85</f>
        <v>#DIV/0!</v>
      </c>
      <c r="J85" s="232"/>
      <c r="K85" s="221" t="e">
        <f t="shared" ref="K85:K86" si="66">J85/C85</f>
        <v>#DIV/0!</v>
      </c>
      <c r="M85" s="232"/>
      <c r="N85" s="232"/>
      <c r="O85" s="232" t="e">
        <f>N85/M85</f>
        <v>#DIV/0!</v>
      </c>
      <c r="P85" s="232"/>
      <c r="Q85" s="221" t="e">
        <f t="shared" ref="Q85:Q86" si="67">P85/M85</f>
        <v>#DIV/0!</v>
      </c>
      <c r="R85" s="234"/>
      <c r="S85" s="221">
        <f t="shared" ref="S85:S86" si="68">(C85+M85)/($C$17+$M$17)</f>
        <v>0</v>
      </c>
      <c r="T85" s="221">
        <f t="shared" ref="T85:T86" si="69">C85/($C$17)</f>
        <v>0</v>
      </c>
      <c r="U85" s="221">
        <f t="shared" ref="U85:U86" si="70">M85/($M$17)</f>
        <v>0</v>
      </c>
      <c r="V85" s="235"/>
      <c r="W85" s="232">
        <f t="shared" ref="W85:W86" si="71">(F85*0.05)+(H85*4)+(J85*-1)+(N85*0.1)+(P85*6)</f>
        <v>0</v>
      </c>
      <c r="X85" s="236">
        <f t="shared" ref="X85:X86" si="72">((F85*0.05)+(H85*4)+(J85*-1)+(N85*0.1)+(P85*6))*0.4</f>
        <v>0</v>
      </c>
      <c r="Y85" s="234"/>
      <c r="Z85" s="234"/>
    </row>
    <row r="86" spans="1:27" x14ac:dyDescent="0.15">
      <c r="A86" s="231" t="s">
        <v>779</v>
      </c>
      <c r="B86" s="232"/>
      <c r="C86" s="232"/>
      <c r="D86" s="232"/>
      <c r="E86" s="221" t="e">
        <f>D86/C86</f>
        <v>#DIV/0!</v>
      </c>
      <c r="F86" s="232"/>
      <c r="G86" s="233" t="e">
        <f>F86/C86</f>
        <v>#DIV/0!</v>
      </c>
      <c r="H86" s="232"/>
      <c r="I86" s="221" t="e">
        <f>H86/C86</f>
        <v>#DIV/0!</v>
      </c>
      <c r="J86" s="232"/>
      <c r="K86" s="221" t="e">
        <f t="shared" si="66"/>
        <v>#DIV/0!</v>
      </c>
      <c r="M86" s="232"/>
      <c r="N86" s="232"/>
      <c r="O86" s="232" t="e">
        <f>N86/M86</f>
        <v>#DIV/0!</v>
      </c>
      <c r="P86" s="232"/>
      <c r="Q86" s="221" t="e">
        <f t="shared" si="67"/>
        <v>#DIV/0!</v>
      </c>
      <c r="R86" s="234"/>
      <c r="S86" s="221">
        <f t="shared" si="68"/>
        <v>0</v>
      </c>
      <c r="T86" s="221">
        <f t="shared" si="69"/>
        <v>0</v>
      </c>
      <c r="U86" s="221">
        <f t="shared" si="70"/>
        <v>0</v>
      </c>
      <c r="V86" s="235"/>
      <c r="W86" s="232">
        <f t="shared" si="71"/>
        <v>0</v>
      </c>
      <c r="X86" s="236">
        <f t="shared" si="72"/>
        <v>0</v>
      </c>
      <c r="Y86" s="234"/>
      <c r="Z86" s="234"/>
    </row>
    <row r="87" spans="1:27" x14ac:dyDescent="0.15">
      <c r="A87" s="230" t="s">
        <v>44</v>
      </c>
      <c r="B87" s="230"/>
      <c r="C87" s="230">
        <f>SUM(C84:C86)</f>
        <v>0</v>
      </c>
      <c r="D87" s="230">
        <f>SUM(D84:D86)</f>
        <v>0</v>
      </c>
      <c r="E87" s="230"/>
      <c r="F87" s="230">
        <f t="shared" ref="F87" si="73">SUM(F84:F86)</f>
        <v>0</v>
      </c>
      <c r="G87" s="230"/>
      <c r="H87" s="230">
        <f t="shared" ref="H87" si="74">SUM(H84:H86)</f>
        <v>0</v>
      </c>
      <c r="I87" s="230"/>
      <c r="J87" s="230">
        <f t="shared" ref="J87" si="75">SUM(J84:J86)</f>
        <v>0</v>
      </c>
      <c r="K87" s="230"/>
      <c r="L87" s="227"/>
      <c r="M87" s="230">
        <f>SUM(M84:M86)</f>
        <v>0</v>
      </c>
      <c r="N87" s="230">
        <f>SUM(N84:N86)</f>
        <v>0</v>
      </c>
      <c r="O87" s="230"/>
      <c r="P87" s="230">
        <f>SUM(P84:P86)</f>
        <v>0</v>
      </c>
      <c r="Q87" s="230"/>
      <c r="R87" s="230"/>
      <c r="S87" s="237">
        <f>S84+S85+S86</f>
        <v>0</v>
      </c>
      <c r="T87" s="238" t="e">
        <f>C87/(C87+M87)</f>
        <v>#DIV/0!</v>
      </c>
      <c r="U87" s="238" t="e">
        <f>M87/(M87+C87)</f>
        <v>#DIV/0!</v>
      </c>
      <c r="V87" s="235"/>
      <c r="W87" s="234"/>
      <c r="X87" s="234"/>
      <c r="Y87" s="234"/>
      <c r="Z87" s="234"/>
    </row>
    <row r="88" spans="1:27" x14ac:dyDescent="0.15">
      <c r="A88" s="226" t="s">
        <v>781</v>
      </c>
      <c r="B88" s="234"/>
      <c r="C88" s="234"/>
      <c r="D88" s="239"/>
      <c r="E88" s="234"/>
      <c r="F88" s="240"/>
      <c r="G88" s="234"/>
      <c r="H88" s="241"/>
      <c r="I88" s="234"/>
      <c r="J88" s="241"/>
      <c r="K88" s="234"/>
      <c r="L88" s="234"/>
      <c r="M88" s="234"/>
      <c r="N88" s="234"/>
      <c r="O88" s="234"/>
      <c r="P88" s="234"/>
      <c r="Q88" s="234"/>
      <c r="R88" s="234"/>
    </row>
    <row r="89" spans="1:27" x14ac:dyDescent="0.15">
      <c r="B89" s="234"/>
      <c r="C89" s="234"/>
      <c r="D89" s="239"/>
      <c r="E89" s="234"/>
      <c r="F89" s="240"/>
      <c r="G89" s="234"/>
      <c r="H89" s="241"/>
      <c r="I89" s="234"/>
      <c r="J89" s="241"/>
      <c r="K89" s="234"/>
      <c r="L89" s="234"/>
      <c r="M89" s="234"/>
      <c r="N89" s="234"/>
      <c r="O89" s="234"/>
      <c r="P89" s="234"/>
      <c r="Q89" s="234"/>
      <c r="R89" s="234"/>
    </row>
    <row r="90" spans="1:27" x14ac:dyDescent="0.15">
      <c r="A90" s="482" t="s">
        <v>49</v>
      </c>
      <c r="B90" s="482"/>
      <c r="C90" s="482"/>
      <c r="D90" s="482"/>
      <c r="E90" s="482"/>
      <c r="F90" s="482"/>
      <c r="G90" s="482"/>
      <c r="H90" s="482" t="s">
        <v>52</v>
      </c>
      <c r="I90" s="484"/>
      <c r="J90" s="484"/>
      <c r="K90" s="484"/>
      <c r="L90" s="484"/>
      <c r="M90" s="484"/>
      <c r="N90" s="234"/>
      <c r="O90" s="234"/>
      <c r="R90" s="482" t="s">
        <v>50</v>
      </c>
      <c r="S90" s="482"/>
      <c r="T90" s="482"/>
      <c r="V90" s="482" t="s">
        <v>51</v>
      </c>
      <c r="W90" s="482"/>
      <c r="X90" s="228"/>
      <c r="Y90" s="228"/>
      <c r="Z90" s="228"/>
      <c r="AA90" s="228"/>
    </row>
    <row r="91" spans="1:27" x14ac:dyDescent="0.15">
      <c r="A91" s="230" t="s">
        <v>16</v>
      </c>
      <c r="B91" s="230" t="s">
        <v>66</v>
      </c>
      <c r="C91" s="230" t="s">
        <v>1</v>
      </c>
      <c r="D91" s="230" t="s">
        <v>4</v>
      </c>
      <c r="E91" s="230" t="s">
        <v>5</v>
      </c>
      <c r="F91" s="230" t="s">
        <v>6</v>
      </c>
      <c r="G91" s="230" t="s">
        <v>7</v>
      </c>
      <c r="I91" s="230" t="s">
        <v>34</v>
      </c>
      <c r="J91" s="230" t="s">
        <v>17</v>
      </c>
      <c r="K91" s="230" t="s">
        <v>18</v>
      </c>
      <c r="L91" s="230" t="s">
        <v>19</v>
      </c>
      <c r="M91" s="230" t="s">
        <v>20</v>
      </c>
      <c r="N91" s="230" t="s">
        <v>6</v>
      </c>
      <c r="O91" s="230" t="s">
        <v>53</v>
      </c>
      <c r="R91" s="230" t="s">
        <v>16</v>
      </c>
      <c r="S91" s="230" t="s">
        <v>47</v>
      </c>
      <c r="T91" s="230" t="s">
        <v>45</v>
      </c>
      <c r="U91" s="230" t="s">
        <v>46</v>
      </c>
      <c r="W91" s="230" t="s">
        <v>14</v>
      </c>
      <c r="X91" s="230" t="s">
        <v>21</v>
      </c>
      <c r="Y91" s="230"/>
      <c r="Z91" s="230"/>
      <c r="AA91" s="230"/>
    </row>
    <row r="92" spans="1:27" x14ac:dyDescent="0.15">
      <c r="A92" s="231" t="s">
        <v>780</v>
      </c>
      <c r="B92" s="243"/>
      <c r="C92" s="232"/>
      <c r="D92" s="232"/>
      <c r="E92" s="232" t="e">
        <f>D92/C92</f>
        <v>#DIV/0!</v>
      </c>
      <c r="F92" s="232"/>
      <c r="G92" s="221" t="e">
        <f>F92/C92</f>
        <v>#DIV/0!</v>
      </c>
      <c r="I92" s="221" t="e">
        <f>K92/J92</f>
        <v>#DIV/0!</v>
      </c>
      <c r="J92" s="232"/>
      <c r="K92" s="232"/>
      <c r="L92" s="232"/>
      <c r="M92" s="232" t="e">
        <f>L92/K92</f>
        <v>#DIV/0!</v>
      </c>
      <c r="N92" s="232">
        <v>0</v>
      </c>
      <c r="O92" s="221" t="e">
        <f>N92/K92</f>
        <v>#DIV/0!</v>
      </c>
      <c r="R92" s="231" t="s">
        <v>221</v>
      </c>
      <c r="S92" s="221">
        <f>(C92+J92)/($C$27+$J$27+$M$17+$D$17+$K$38+$K$47)</f>
        <v>0</v>
      </c>
      <c r="T92" s="221">
        <f>J92/($J$27+$E$38+$E$47)</f>
        <v>0</v>
      </c>
      <c r="U92" s="221">
        <f>C92/($C$27+$M$17+$K$38+$K$47)</f>
        <v>0</v>
      </c>
      <c r="W92" s="232">
        <f>(D92*0.1)+(F92*6)+(L92*0.1)+(N92*6)</f>
        <v>0</v>
      </c>
      <c r="X92" s="232">
        <f>(D92*0.1)+(F92*6)+(K92*1)+(L92*0.1)+(N92*6)</f>
        <v>0</v>
      </c>
      <c r="Y92" s="234"/>
      <c r="Z92" s="234"/>
      <c r="AA92" s="234"/>
    </row>
    <row r="93" spans="1:27" x14ac:dyDescent="0.15">
      <c r="A93" s="231" t="s">
        <v>1415</v>
      </c>
      <c r="B93" s="243"/>
      <c r="C93" s="232"/>
      <c r="D93" s="232"/>
      <c r="E93" s="232" t="e">
        <f>D93/C93</f>
        <v>#DIV/0!</v>
      </c>
      <c r="F93" s="232"/>
      <c r="G93" s="221" t="e">
        <f>F93/C93</f>
        <v>#DIV/0!</v>
      </c>
      <c r="I93" s="221" t="e">
        <f t="shared" ref="I93:I96" si="76">K93/J93</f>
        <v>#DIV/0!</v>
      </c>
      <c r="J93" s="232"/>
      <c r="K93" s="232"/>
      <c r="L93" s="232"/>
      <c r="M93" s="232" t="e">
        <f>L93/K93</f>
        <v>#DIV/0!</v>
      </c>
      <c r="N93" s="232">
        <v>0</v>
      </c>
      <c r="O93" s="221" t="e">
        <f t="shared" ref="O93:O96" si="77">N93/K93</f>
        <v>#DIV/0!</v>
      </c>
      <c r="R93" s="231" t="s">
        <v>578</v>
      </c>
      <c r="S93" s="221">
        <f t="shared" ref="S93:S96" si="78">(C93+J93)/($C$27+$J$27+$M$17+$D$17+$K$38+$K$47)</f>
        <v>0</v>
      </c>
      <c r="T93" s="221">
        <f t="shared" ref="T93:T96" si="79">J93/($J$27+$E$38+$E$47)</f>
        <v>0</v>
      </c>
      <c r="U93" s="221">
        <f t="shared" ref="U93:U96" si="80">C93/($C$27+$M$17+$K$38+$K$47)</f>
        <v>0</v>
      </c>
      <c r="W93" s="232">
        <f t="shared" ref="W93:W96" si="81">(D93*0.1)+(F93*6)+(L93*0.1)+(N93*6)</f>
        <v>0</v>
      </c>
      <c r="X93" s="232">
        <f t="shared" ref="X93:X96" si="82">(D93*0.1)+(F93*6)+(K93*1)+(L93*0.1)+(N93*6)</f>
        <v>0</v>
      </c>
      <c r="Y93" s="234"/>
      <c r="Z93" s="234"/>
      <c r="AA93" s="234"/>
    </row>
    <row r="94" spans="1:27" x14ac:dyDescent="0.15">
      <c r="A94" s="231" t="s">
        <v>1345</v>
      </c>
      <c r="B94" s="243"/>
      <c r="C94" s="232"/>
      <c r="D94" s="232"/>
      <c r="E94" s="232" t="e">
        <f>D94/C94</f>
        <v>#DIV/0!</v>
      </c>
      <c r="F94" s="232"/>
      <c r="G94" s="221" t="e">
        <f>F94/C94</f>
        <v>#DIV/0!</v>
      </c>
      <c r="I94" s="221" t="e">
        <f t="shared" si="76"/>
        <v>#DIV/0!</v>
      </c>
      <c r="J94" s="232"/>
      <c r="K94" s="232"/>
      <c r="L94" s="232"/>
      <c r="M94" s="232" t="e">
        <f>L94/K94</f>
        <v>#DIV/0!</v>
      </c>
      <c r="N94" s="232">
        <v>0</v>
      </c>
      <c r="O94" s="221" t="e">
        <f t="shared" si="77"/>
        <v>#DIV/0!</v>
      </c>
      <c r="R94" s="231" t="s">
        <v>1204</v>
      </c>
      <c r="S94" s="221">
        <f t="shared" si="78"/>
        <v>0</v>
      </c>
      <c r="T94" s="221">
        <f t="shared" si="79"/>
        <v>0</v>
      </c>
      <c r="U94" s="221">
        <f t="shared" si="80"/>
        <v>0</v>
      </c>
      <c r="W94" s="232">
        <f t="shared" si="81"/>
        <v>0</v>
      </c>
      <c r="X94" s="232">
        <f t="shared" si="82"/>
        <v>0</v>
      </c>
      <c r="Y94" s="234"/>
      <c r="Z94" s="234"/>
      <c r="AA94" s="234"/>
    </row>
    <row r="95" spans="1:27" x14ac:dyDescent="0.15">
      <c r="A95" s="242"/>
      <c r="B95" s="243"/>
      <c r="C95" s="232"/>
      <c r="D95" s="232"/>
      <c r="E95" s="232" t="e">
        <f>D95/C95</f>
        <v>#DIV/0!</v>
      </c>
      <c r="F95" s="232"/>
      <c r="G95" s="221" t="e">
        <f>F95/C95</f>
        <v>#DIV/0!</v>
      </c>
      <c r="I95" s="221" t="e">
        <f t="shared" si="76"/>
        <v>#DIV/0!</v>
      </c>
      <c r="J95" s="232"/>
      <c r="K95" s="232"/>
      <c r="L95" s="232"/>
      <c r="M95" s="232" t="e">
        <f>L95/K95</f>
        <v>#DIV/0!</v>
      </c>
      <c r="N95" s="232">
        <v>0</v>
      </c>
      <c r="O95" s="221" t="e">
        <f t="shared" si="77"/>
        <v>#DIV/0!</v>
      </c>
      <c r="R95" s="231"/>
      <c r="S95" s="221">
        <f t="shared" si="78"/>
        <v>0</v>
      </c>
      <c r="T95" s="221">
        <f t="shared" si="79"/>
        <v>0</v>
      </c>
      <c r="U95" s="221">
        <f t="shared" si="80"/>
        <v>0</v>
      </c>
      <c r="W95" s="232">
        <f t="shared" si="81"/>
        <v>0</v>
      </c>
      <c r="X95" s="232">
        <f t="shared" si="82"/>
        <v>0</v>
      </c>
      <c r="Y95" s="234"/>
      <c r="Z95" s="234"/>
      <c r="AA95" s="234"/>
    </row>
    <row r="96" spans="1:27" x14ac:dyDescent="0.15">
      <c r="A96" s="242"/>
      <c r="B96" s="243"/>
      <c r="C96" s="232"/>
      <c r="D96" s="232"/>
      <c r="E96" s="232" t="e">
        <f>D96/C96</f>
        <v>#DIV/0!</v>
      </c>
      <c r="F96" s="232"/>
      <c r="G96" s="221" t="e">
        <f>F96/C96</f>
        <v>#DIV/0!</v>
      </c>
      <c r="I96" s="221" t="e">
        <f t="shared" si="76"/>
        <v>#DIV/0!</v>
      </c>
      <c r="J96" s="232"/>
      <c r="K96" s="232"/>
      <c r="L96" s="232"/>
      <c r="M96" s="232" t="e">
        <f>L96/K96</f>
        <v>#DIV/0!</v>
      </c>
      <c r="N96" s="232">
        <v>0</v>
      </c>
      <c r="O96" s="221" t="e">
        <f t="shared" si="77"/>
        <v>#DIV/0!</v>
      </c>
      <c r="R96" s="231"/>
      <c r="S96" s="221">
        <f t="shared" si="78"/>
        <v>0</v>
      </c>
      <c r="T96" s="221">
        <f t="shared" si="79"/>
        <v>0</v>
      </c>
      <c r="U96" s="221">
        <f t="shared" si="80"/>
        <v>0</v>
      </c>
      <c r="W96" s="232">
        <f t="shared" si="81"/>
        <v>0</v>
      </c>
      <c r="X96" s="232">
        <f t="shared" si="82"/>
        <v>0</v>
      </c>
      <c r="Y96" s="234"/>
      <c r="Z96" s="234"/>
      <c r="AA96" s="234"/>
    </row>
    <row r="97" spans="1:26" x14ac:dyDescent="0.15">
      <c r="A97" s="230" t="s">
        <v>44</v>
      </c>
      <c r="B97" s="230"/>
      <c r="C97" s="230">
        <f>SUM(C92:C96)</f>
        <v>0</v>
      </c>
      <c r="D97" s="230">
        <f t="shared" ref="D97" si="83">SUM(D92:D96)</f>
        <v>0</v>
      </c>
      <c r="E97" s="230"/>
      <c r="F97" s="230">
        <f t="shared" ref="F97" si="84">SUM(F92:F96)</f>
        <v>0</v>
      </c>
      <c r="G97" s="230"/>
      <c r="H97" s="230"/>
      <c r="I97" s="230"/>
      <c r="J97" s="230">
        <f>SUM(J92:J96)</f>
        <v>0</v>
      </c>
      <c r="K97" s="230">
        <f t="shared" ref="K97:L97" si="85">SUM(K92:K96)</f>
        <v>0</v>
      </c>
      <c r="L97" s="230">
        <f t="shared" si="85"/>
        <v>0</v>
      </c>
      <c r="M97" s="230"/>
      <c r="N97" s="230">
        <f t="shared" ref="N97" si="86">SUM(N92:N96)</f>
        <v>0</v>
      </c>
      <c r="O97" s="230"/>
    </row>
    <row r="98" spans="1:26" x14ac:dyDescent="0.15">
      <c r="A98" s="230"/>
      <c r="B98" s="234"/>
      <c r="C98" s="234"/>
      <c r="D98" s="234"/>
      <c r="E98" s="234"/>
      <c r="F98" s="234"/>
      <c r="G98" s="234"/>
      <c r="H98" s="230"/>
      <c r="I98" s="234"/>
      <c r="J98" s="234"/>
      <c r="K98" s="234"/>
      <c r="L98" s="234"/>
      <c r="M98" s="234"/>
      <c r="N98" s="234"/>
    </row>
    <row r="99" spans="1:26" x14ac:dyDescent="0.15">
      <c r="A99" s="227"/>
      <c r="B99" s="234"/>
      <c r="C99" s="234"/>
      <c r="D99" s="234"/>
      <c r="E99" s="234"/>
      <c r="F99" s="234"/>
      <c r="G99" s="234"/>
      <c r="H99" s="234"/>
      <c r="I99" s="234"/>
      <c r="J99" s="234"/>
      <c r="K99" s="234"/>
      <c r="L99" s="234"/>
      <c r="M99" s="234"/>
    </row>
    <row r="100" spans="1:26" x14ac:dyDescent="0.15">
      <c r="A100" s="482" t="s">
        <v>52</v>
      </c>
      <c r="B100" s="482"/>
      <c r="C100" s="482"/>
      <c r="D100" s="482"/>
      <c r="E100" s="482"/>
      <c r="F100" s="482"/>
      <c r="G100" s="482"/>
      <c r="H100" s="234"/>
      <c r="I100" s="234"/>
      <c r="J100" s="482" t="s">
        <v>49</v>
      </c>
      <c r="K100" s="482"/>
      <c r="L100" s="482"/>
      <c r="M100" s="482"/>
      <c r="N100" s="482"/>
      <c r="R100" s="482" t="s">
        <v>50</v>
      </c>
      <c r="S100" s="482"/>
      <c r="T100" s="482"/>
      <c r="V100" s="482" t="s">
        <v>51</v>
      </c>
      <c r="W100" s="483"/>
    </row>
    <row r="101" spans="1:26" x14ac:dyDescent="0.15">
      <c r="A101" s="230" t="s">
        <v>25</v>
      </c>
      <c r="B101" s="230" t="s">
        <v>66</v>
      </c>
      <c r="C101" s="230" t="s">
        <v>34</v>
      </c>
      <c r="D101" s="230" t="s">
        <v>17</v>
      </c>
      <c r="E101" s="230" t="s">
        <v>18</v>
      </c>
      <c r="F101" s="230" t="s">
        <v>19</v>
      </c>
      <c r="G101" s="230" t="s">
        <v>20</v>
      </c>
      <c r="H101" s="230" t="s">
        <v>6</v>
      </c>
      <c r="I101" s="230" t="s">
        <v>53</v>
      </c>
      <c r="K101" s="230" t="s">
        <v>10</v>
      </c>
      <c r="L101" s="230" t="s">
        <v>11</v>
      </c>
      <c r="M101" s="230" t="s">
        <v>12</v>
      </c>
      <c r="N101" s="230" t="s">
        <v>26</v>
      </c>
      <c r="O101" s="230" t="s">
        <v>7</v>
      </c>
      <c r="R101" s="230" t="s">
        <v>25</v>
      </c>
      <c r="S101" s="230" t="s">
        <v>47</v>
      </c>
      <c r="T101" s="230" t="s">
        <v>45</v>
      </c>
      <c r="U101" s="230" t="s">
        <v>46</v>
      </c>
      <c r="W101" s="230" t="s">
        <v>14</v>
      </c>
      <c r="X101" s="230" t="s">
        <v>21</v>
      </c>
      <c r="Y101" s="230"/>
      <c r="Z101" s="230"/>
    </row>
    <row r="102" spans="1:26" x14ac:dyDescent="0.15">
      <c r="A102" s="231" t="s">
        <v>782</v>
      </c>
      <c r="B102" s="232">
        <v>10</v>
      </c>
      <c r="C102" s="221">
        <f>E102/D102</f>
        <v>0.63461538461538458</v>
      </c>
      <c r="D102" s="232">
        <v>52</v>
      </c>
      <c r="E102" s="232">
        <v>33</v>
      </c>
      <c r="F102" s="232">
        <v>339</v>
      </c>
      <c r="G102" s="232">
        <f t="shared" ref="G102:G107" si="87">F102/E102</f>
        <v>10.272727272727273</v>
      </c>
      <c r="H102" s="232">
        <v>3</v>
      </c>
      <c r="I102" s="221">
        <f>H102/E102</f>
        <v>9.0909090909090912E-2</v>
      </c>
      <c r="K102" s="232">
        <v>0</v>
      </c>
      <c r="L102" s="232">
        <v>0</v>
      </c>
      <c r="M102" s="244" t="e">
        <f t="shared" ref="M102:M107" si="88">L102/K102</f>
        <v>#DIV/0!</v>
      </c>
      <c r="N102" s="232">
        <v>0</v>
      </c>
      <c r="O102" s="221" t="e">
        <f>N102/K102</f>
        <v>#DIV/0!</v>
      </c>
      <c r="R102" s="231" t="s">
        <v>579</v>
      </c>
      <c r="S102" s="223">
        <f>(D102+K102)/($C$27+$K$27+$M$17+$D$47+$K$47)</f>
        <v>8.9655172413793102E-2</v>
      </c>
      <c r="T102" s="223">
        <f>D102/($D$17)</f>
        <v>0.12839506172839507</v>
      </c>
      <c r="U102" s="223">
        <f>K102/($M$17+$C$27+$K$38+$K$47)</f>
        <v>0</v>
      </c>
      <c r="W102" s="232">
        <f>(F102*0.1)+(H102*6)+(L102*0.1)+(N102*6)</f>
        <v>51.9</v>
      </c>
      <c r="X102" s="232">
        <f>(E102*1)+(F102*0.1)+(H102*6)+(L102*0.1)+(N102*6)</f>
        <v>84.9</v>
      </c>
      <c r="Y102" s="234"/>
      <c r="Z102" s="234"/>
    </row>
    <row r="103" spans="1:26" x14ac:dyDescent="0.15">
      <c r="A103" s="231" t="s">
        <v>783</v>
      </c>
      <c r="B103" s="232">
        <v>9</v>
      </c>
      <c r="C103" s="221">
        <f t="shared" ref="C103:C107" si="89">E103/D103</f>
        <v>0.76530612244897955</v>
      </c>
      <c r="D103" s="232">
        <v>98</v>
      </c>
      <c r="E103" s="232">
        <v>75</v>
      </c>
      <c r="F103" s="232">
        <v>812</v>
      </c>
      <c r="G103" s="232">
        <f t="shared" si="87"/>
        <v>10.826666666666666</v>
      </c>
      <c r="H103" s="232">
        <v>6</v>
      </c>
      <c r="I103" s="221">
        <f t="shared" ref="I103:I107" si="90">H103/E103</f>
        <v>0.08</v>
      </c>
      <c r="K103" s="232">
        <v>9</v>
      </c>
      <c r="L103" s="232">
        <v>52</v>
      </c>
      <c r="M103" s="244">
        <f t="shared" si="88"/>
        <v>5.7777777777777777</v>
      </c>
      <c r="N103" s="232">
        <v>0</v>
      </c>
      <c r="O103" s="221">
        <f t="shared" ref="O103:O107" si="91">N103/K103</f>
        <v>0</v>
      </c>
      <c r="R103" s="231" t="s">
        <v>222</v>
      </c>
      <c r="S103" s="223">
        <f t="shared" ref="S103:S107" si="92">(D103+K103)/($C$27+$K$27+$M$17+$D$47+$K$47)</f>
        <v>0.18448275862068966</v>
      </c>
      <c r="T103" s="223">
        <f t="shared" ref="T103:T107" si="93">D103/($D$17)</f>
        <v>0.24197530864197531</v>
      </c>
      <c r="U103" s="223">
        <f t="shared" ref="U103:U107" si="94">K103/($M$17+$C$27+$K$38+$K$47)</f>
        <v>2.0501138952164009E-2</v>
      </c>
      <c r="W103" s="232">
        <f t="shared" ref="W103:W107" si="95">(F103*0.1)+(H103*6)+(L103*0.1)+(N103*6)</f>
        <v>122.4</v>
      </c>
      <c r="X103" s="232">
        <f t="shared" ref="X103:X107" si="96">(E103*1)+(F103*0.1)+(H103*6)+(L103*0.1)+(N103*6)</f>
        <v>197.39999999999998</v>
      </c>
      <c r="Y103" s="234"/>
      <c r="Z103" s="234"/>
    </row>
    <row r="104" spans="1:26" x14ac:dyDescent="0.15">
      <c r="A104" s="231" t="s">
        <v>784</v>
      </c>
      <c r="B104" s="232">
        <v>11</v>
      </c>
      <c r="C104" s="221">
        <f t="shared" si="89"/>
        <v>0.53846153846153844</v>
      </c>
      <c r="D104" s="232">
        <v>13</v>
      </c>
      <c r="E104" s="232">
        <v>7</v>
      </c>
      <c r="F104" s="232">
        <v>255</v>
      </c>
      <c r="G104" s="232">
        <f t="shared" si="87"/>
        <v>36.428571428571431</v>
      </c>
      <c r="H104" s="232">
        <v>2</v>
      </c>
      <c r="I104" s="221">
        <f t="shared" si="90"/>
        <v>0.2857142857142857</v>
      </c>
      <c r="K104" s="232">
        <v>1</v>
      </c>
      <c r="L104" s="232">
        <v>9</v>
      </c>
      <c r="M104" s="244">
        <f t="shared" si="88"/>
        <v>9</v>
      </c>
      <c r="N104" s="232">
        <v>0</v>
      </c>
      <c r="O104" s="221">
        <f t="shared" si="91"/>
        <v>0</v>
      </c>
      <c r="R104" s="231" t="s">
        <v>224</v>
      </c>
      <c r="S104" s="223">
        <f t="shared" si="92"/>
        <v>2.4137931034482758E-2</v>
      </c>
      <c r="T104" s="223">
        <f t="shared" si="93"/>
        <v>3.2098765432098768E-2</v>
      </c>
      <c r="U104" s="223">
        <f t="shared" si="94"/>
        <v>2.2779043280182231E-3</v>
      </c>
      <c r="W104" s="232">
        <f t="shared" si="95"/>
        <v>38.4</v>
      </c>
      <c r="X104" s="232">
        <f t="shared" si="96"/>
        <v>45.4</v>
      </c>
      <c r="Y104" s="234"/>
      <c r="Z104" s="234"/>
    </row>
    <row r="105" spans="1:26" x14ac:dyDescent="0.15">
      <c r="A105" s="231" t="s">
        <v>785</v>
      </c>
      <c r="B105" s="232">
        <v>9</v>
      </c>
      <c r="C105" s="221">
        <f t="shared" si="89"/>
        <v>0.53846153846153844</v>
      </c>
      <c r="D105" s="232">
        <v>65</v>
      </c>
      <c r="E105" s="232">
        <v>35</v>
      </c>
      <c r="F105" s="232">
        <v>403</v>
      </c>
      <c r="G105" s="232">
        <f t="shared" si="87"/>
        <v>11.514285714285714</v>
      </c>
      <c r="H105" s="232">
        <v>6</v>
      </c>
      <c r="I105" s="221">
        <f t="shared" si="90"/>
        <v>0.17142857142857143</v>
      </c>
      <c r="K105" s="232">
        <v>1</v>
      </c>
      <c r="L105" s="232">
        <v>6</v>
      </c>
      <c r="M105" s="244">
        <f t="shared" si="88"/>
        <v>6</v>
      </c>
      <c r="N105" s="232">
        <v>0</v>
      </c>
      <c r="O105" s="221">
        <f t="shared" si="91"/>
        <v>0</v>
      </c>
      <c r="R105" s="231" t="s">
        <v>223</v>
      </c>
      <c r="S105" s="223">
        <f t="shared" si="92"/>
        <v>0.11379310344827587</v>
      </c>
      <c r="T105" s="223">
        <f t="shared" si="93"/>
        <v>0.16049382716049382</v>
      </c>
      <c r="U105" s="223">
        <f t="shared" si="94"/>
        <v>2.2779043280182231E-3</v>
      </c>
      <c r="W105" s="232">
        <f t="shared" si="95"/>
        <v>76.900000000000006</v>
      </c>
      <c r="X105" s="232">
        <f t="shared" si="96"/>
        <v>111.9</v>
      </c>
      <c r="Y105" s="234"/>
      <c r="Z105" s="234"/>
    </row>
    <row r="106" spans="1:26" x14ac:dyDescent="0.15">
      <c r="A106" s="231" t="s">
        <v>786</v>
      </c>
      <c r="B106" s="232">
        <v>16</v>
      </c>
      <c r="C106" s="221">
        <f t="shared" si="89"/>
        <v>0.61764705882352944</v>
      </c>
      <c r="D106" s="232">
        <v>68</v>
      </c>
      <c r="E106" s="232">
        <v>42</v>
      </c>
      <c r="F106" s="232">
        <v>370</v>
      </c>
      <c r="G106" s="232">
        <f t="shared" si="87"/>
        <v>8.8095238095238102</v>
      </c>
      <c r="H106" s="232">
        <v>0</v>
      </c>
      <c r="I106" s="221">
        <f t="shared" si="90"/>
        <v>0</v>
      </c>
      <c r="K106" s="232">
        <v>1</v>
      </c>
      <c r="L106" s="232">
        <v>17</v>
      </c>
      <c r="M106" s="244">
        <f t="shared" si="88"/>
        <v>17</v>
      </c>
      <c r="N106" s="232">
        <v>1</v>
      </c>
      <c r="O106" s="221">
        <f t="shared" si="91"/>
        <v>1</v>
      </c>
      <c r="R106" s="231" t="s">
        <v>225</v>
      </c>
      <c r="S106" s="223">
        <f t="shared" si="92"/>
        <v>0.11896551724137931</v>
      </c>
      <c r="T106" s="223">
        <f t="shared" si="93"/>
        <v>0.16790123456790124</v>
      </c>
      <c r="U106" s="223">
        <f t="shared" si="94"/>
        <v>2.2779043280182231E-3</v>
      </c>
      <c r="W106" s="232">
        <f t="shared" si="95"/>
        <v>44.7</v>
      </c>
      <c r="X106" s="232">
        <f t="shared" si="96"/>
        <v>86.7</v>
      </c>
      <c r="Y106" s="234"/>
      <c r="Z106" s="234"/>
    </row>
    <row r="107" spans="1:26" x14ac:dyDescent="0.15">
      <c r="A107" s="231" t="s">
        <v>1085</v>
      </c>
      <c r="B107" s="232">
        <v>15</v>
      </c>
      <c r="C107" s="221">
        <f t="shared" si="89"/>
        <v>0.875</v>
      </c>
      <c r="D107" s="232">
        <v>24</v>
      </c>
      <c r="E107" s="232">
        <v>21</v>
      </c>
      <c r="F107" s="232">
        <v>144</v>
      </c>
      <c r="G107" s="232">
        <f t="shared" si="87"/>
        <v>6.8571428571428568</v>
      </c>
      <c r="H107" s="232">
        <v>0</v>
      </c>
      <c r="I107" s="221">
        <f t="shared" si="90"/>
        <v>0</v>
      </c>
      <c r="K107" s="232">
        <v>9</v>
      </c>
      <c r="L107" s="232">
        <v>8</v>
      </c>
      <c r="M107" s="244">
        <f t="shared" si="88"/>
        <v>0.88888888888888884</v>
      </c>
      <c r="N107" s="232">
        <v>0</v>
      </c>
      <c r="O107" s="221">
        <f t="shared" si="91"/>
        <v>0</v>
      </c>
      <c r="R107" s="231" t="s">
        <v>1668</v>
      </c>
      <c r="S107" s="223">
        <f t="shared" si="92"/>
        <v>5.6896551724137934E-2</v>
      </c>
      <c r="T107" s="223">
        <f t="shared" si="93"/>
        <v>5.9259259259259262E-2</v>
      </c>
      <c r="U107" s="223">
        <f t="shared" si="94"/>
        <v>2.0501138952164009E-2</v>
      </c>
      <c r="W107" s="232">
        <f t="shared" si="95"/>
        <v>15.200000000000001</v>
      </c>
      <c r="X107" s="232">
        <f t="shared" si="96"/>
        <v>36.199999999999996</v>
      </c>
      <c r="Y107" s="234"/>
      <c r="Z107" s="234"/>
    </row>
    <row r="108" spans="1:26" x14ac:dyDescent="0.15">
      <c r="A108" s="230" t="s">
        <v>44</v>
      </c>
      <c r="B108" s="230"/>
      <c r="C108" s="227"/>
      <c r="D108" s="230">
        <f>SUM(D102:D107)</f>
        <v>320</v>
      </c>
      <c r="E108" s="230">
        <f t="shared" ref="E108:F108" si="97">SUM(E102:E107)</f>
        <v>213</v>
      </c>
      <c r="F108" s="230">
        <f t="shared" si="97"/>
        <v>2323</v>
      </c>
      <c r="G108" s="230"/>
      <c r="H108" s="230">
        <f t="shared" ref="H108" si="98">SUM(H102:H107)</f>
        <v>17</v>
      </c>
      <c r="I108" s="230"/>
      <c r="J108" s="230"/>
      <c r="K108" s="230">
        <f>SUM(K102:K107)</f>
        <v>21</v>
      </c>
      <c r="L108" s="230">
        <f t="shared" ref="L108" si="99">SUM(L102:L107)</f>
        <v>92</v>
      </c>
      <c r="M108" s="230"/>
      <c r="N108" s="230">
        <f t="shared" ref="N108" si="100">SUM(N102:N107)</f>
        <v>1</v>
      </c>
      <c r="O108" s="230"/>
    </row>
    <row r="109" spans="1:26" x14ac:dyDescent="0.15">
      <c r="A109" s="230"/>
      <c r="C109" s="234"/>
      <c r="D109" s="234"/>
      <c r="E109" s="234"/>
      <c r="F109" s="234"/>
      <c r="G109" s="234"/>
      <c r="H109" s="234"/>
      <c r="I109" s="234"/>
      <c r="J109" s="234"/>
      <c r="K109" s="234"/>
      <c r="L109" s="234"/>
    </row>
    <row r="110" spans="1:26" x14ac:dyDescent="0.15">
      <c r="A110" s="230"/>
      <c r="C110" s="234"/>
      <c r="D110" s="234"/>
      <c r="E110" s="234"/>
      <c r="F110" s="234"/>
      <c r="G110" s="234"/>
      <c r="H110" s="234"/>
      <c r="I110" s="234"/>
      <c r="J110" s="234"/>
      <c r="K110" s="234"/>
      <c r="L110" s="234"/>
    </row>
    <row r="111" spans="1:26" x14ac:dyDescent="0.15">
      <c r="A111" s="482" t="s">
        <v>52</v>
      </c>
      <c r="B111" s="482"/>
      <c r="C111" s="482"/>
      <c r="D111" s="482"/>
      <c r="E111" s="482"/>
      <c r="F111" s="482"/>
      <c r="G111" s="482"/>
      <c r="H111" s="234"/>
      <c r="I111" s="234"/>
      <c r="J111" s="482" t="s">
        <v>49</v>
      </c>
      <c r="K111" s="482"/>
      <c r="L111" s="482"/>
      <c r="M111" s="482"/>
      <c r="N111" s="482"/>
      <c r="R111" s="482" t="s">
        <v>50</v>
      </c>
      <c r="S111" s="482"/>
      <c r="T111" s="482"/>
      <c r="V111" s="482" t="s">
        <v>51</v>
      </c>
      <c r="W111" s="483"/>
    </row>
    <row r="112" spans="1:26" x14ac:dyDescent="0.15">
      <c r="A112" s="230" t="s">
        <v>31</v>
      </c>
      <c r="B112" s="230" t="s">
        <v>66</v>
      </c>
      <c r="C112" s="230" t="s">
        <v>34</v>
      </c>
      <c r="D112" s="230" t="s">
        <v>17</v>
      </c>
      <c r="E112" s="230" t="s">
        <v>18</v>
      </c>
      <c r="F112" s="230" t="s">
        <v>19</v>
      </c>
      <c r="G112" s="230" t="s">
        <v>20</v>
      </c>
      <c r="H112" s="230" t="s">
        <v>6</v>
      </c>
      <c r="I112" s="230" t="s">
        <v>53</v>
      </c>
      <c r="K112" s="230" t="s">
        <v>10</v>
      </c>
      <c r="L112" s="230" t="s">
        <v>11</v>
      </c>
      <c r="M112" s="230" t="s">
        <v>12</v>
      </c>
      <c r="N112" s="230" t="s">
        <v>54</v>
      </c>
      <c r="O112" s="230" t="s">
        <v>7</v>
      </c>
      <c r="R112" s="230" t="s">
        <v>31</v>
      </c>
      <c r="S112" s="230" t="s">
        <v>47</v>
      </c>
      <c r="T112" s="230" t="s">
        <v>45</v>
      </c>
      <c r="U112" s="230" t="s">
        <v>46</v>
      </c>
      <c r="W112" s="230" t="s">
        <v>14</v>
      </c>
      <c r="X112" s="230" t="s">
        <v>21</v>
      </c>
      <c r="Y112" s="230"/>
      <c r="Z112" s="230"/>
    </row>
    <row r="113" spans="1:26" x14ac:dyDescent="0.15">
      <c r="A113" s="231" t="s">
        <v>787</v>
      </c>
      <c r="B113" s="232"/>
      <c r="C113" s="221" t="e">
        <f>E113/D113</f>
        <v>#DIV/0!</v>
      </c>
      <c r="D113" s="232"/>
      <c r="E113" s="232"/>
      <c r="F113" s="232"/>
      <c r="G113" s="232" t="e">
        <f>F113/E113</f>
        <v>#DIV/0!</v>
      </c>
      <c r="H113" s="232"/>
      <c r="I113" s="221" t="e">
        <f>H113/E113</f>
        <v>#DIV/0!</v>
      </c>
      <c r="K113" s="232">
        <v>0</v>
      </c>
      <c r="L113" s="232">
        <v>0</v>
      </c>
      <c r="M113" s="232">
        <v>0</v>
      </c>
      <c r="N113" s="232">
        <v>0</v>
      </c>
      <c r="O113" s="221" t="e">
        <f>N113/K113</f>
        <v>#DIV/0!</v>
      </c>
      <c r="R113" s="231" t="s">
        <v>226</v>
      </c>
      <c r="S113" s="223">
        <f>(D113+K113)/($D$47+$K$47+$D$38+$K$38+$J$27+$C$27+$M$17)</f>
        <v>0</v>
      </c>
      <c r="T113" s="223">
        <f>D113/($D$47+$D$38+$J$27)</f>
        <v>0</v>
      </c>
      <c r="U113" s="223">
        <f>K113/($K$47+$K$38+$C$27+$M$17)</f>
        <v>0</v>
      </c>
      <c r="W113" s="232">
        <f>(F113*0.1)+(H113*6)+(L113*0.1)+(N113*6)</f>
        <v>0</v>
      </c>
      <c r="X113" s="232">
        <f>(E113*1)+(F113*0.1)+(H113*6)+(L113*0.1)+(N113*6)</f>
        <v>0</v>
      </c>
      <c r="Y113" s="234"/>
      <c r="Z113" s="234"/>
    </row>
    <row r="114" spans="1:26" x14ac:dyDescent="0.15">
      <c r="A114" s="231" t="s">
        <v>788</v>
      </c>
      <c r="B114" s="232"/>
      <c r="C114" s="221" t="e">
        <f t="shared" ref="C114:C116" si="101">E114/D114</f>
        <v>#DIV/0!</v>
      </c>
      <c r="D114" s="232"/>
      <c r="E114" s="232"/>
      <c r="F114" s="232"/>
      <c r="G114" s="232" t="e">
        <f>F114/E114</f>
        <v>#DIV/0!</v>
      </c>
      <c r="H114" s="232"/>
      <c r="I114" s="221" t="e">
        <f t="shared" ref="I114:I116" si="102">H114/E114</f>
        <v>#DIV/0!</v>
      </c>
      <c r="K114" s="232">
        <v>0</v>
      </c>
      <c r="L114" s="232">
        <v>0</v>
      </c>
      <c r="M114" s="232">
        <v>0</v>
      </c>
      <c r="N114" s="232">
        <v>0</v>
      </c>
      <c r="O114" s="221" t="e">
        <f t="shared" ref="O114:O116" si="103">N114/K114</f>
        <v>#DIV/0!</v>
      </c>
      <c r="R114" s="231" t="s">
        <v>227</v>
      </c>
      <c r="S114" s="223">
        <f t="shared" ref="S114:S116" si="104">(D114+K114)/($D$47+$K$47+$D$38+$K$38+$J$27+$C$27+$M$17)</f>
        <v>0</v>
      </c>
      <c r="T114" s="223">
        <f t="shared" ref="T114:T116" si="105">D114/($D$47+$D$38+$J$27)</f>
        <v>0</v>
      </c>
      <c r="U114" s="223">
        <f t="shared" ref="U114:U116" si="106">K114/($K$47+$K$38+$C$27+$M$17)</f>
        <v>0</v>
      </c>
      <c r="W114" s="232">
        <f t="shared" ref="W114:W116" si="107">(F114*0.1)+(H114*6)+(L114*0.1)+(N114*6)</f>
        <v>0</v>
      </c>
      <c r="X114" s="232">
        <f t="shared" ref="X114:X116" si="108">(E114*1)+(F114*0.1)+(H114*6)+(L114*0.1)+(N114*6)</f>
        <v>0</v>
      </c>
      <c r="Y114" s="234"/>
      <c r="Z114" s="234"/>
    </row>
    <row r="115" spans="1:26" x14ac:dyDescent="0.15">
      <c r="A115" s="242"/>
      <c r="B115" s="232"/>
      <c r="C115" s="221" t="e">
        <f t="shared" si="101"/>
        <v>#DIV/0!</v>
      </c>
      <c r="D115" s="232"/>
      <c r="E115" s="232"/>
      <c r="F115" s="232"/>
      <c r="G115" s="232" t="e">
        <f>F115/E115</f>
        <v>#DIV/0!</v>
      </c>
      <c r="H115" s="232"/>
      <c r="I115" s="221" t="e">
        <f t="shared" si="102"/>
        <v>#DIV/0!</v>
      </c>
      <c r="K115" s="232">
        <v>0</v>
      </c>
      <c r="L115" s="232">
        <v>0</v>
      </c>
      <c r="M115" s="232">
        <v>0</v>
      </c>
      <c r="N115" s="232">
        <v>0</v>
      </c>
      <c r="O115" s="221" t="e">
        <f t="shared" si="103"/>
        <v>#DIV/0!</v>
      </c>
      <c r="R115" s="231"/>
      <c r="S115" s="223">
        <f t="shared" si="104"/>
        <v>0</v>
      </c>
      <c r="T115" s="223">
        <f t="shared" si="105"/>
        <v>0</v>
      </c>
      <c r="U115" s="223">
        <f t="shared" si="106"/>
        <v>0</v>
      </c>
      <c r="W115" s="232">
        <f t="shared" si="107"/>
        <v>0</v>
      </c>
      <c r="X115" s="232">
        <f t="shared" si="108"/>
        <v>0</v>
      </c>
      <c r="Y115" s="234"/>
      <c r="Z115" s="234"/>
    </row>
    <row r="116" spans="1:26" x14ac:dyDescent="0.15">
      <c r="A116" s="231"/>
      <c r="B116" s="232"/>
      <c r="C116" s="221" t="e">
        <f t="shared" si="101"/>
        <v>#DIV/0!</v>
      </c>
      <c r="D116" s="232"/>
      <c r="E116" s="232"/>
      <c r="F116" s="232"/>
      <c r="G116" s="232" t="e">
        <f>F116/E116</f>
        <v>#DIV/0!</v>
      </c>
      <c r="H116" s="232"/>
      <c r="I116" s="221" t="e">
        <f t="shared" si="102"/>
        <v>#DIV/0!</v>
      </c>
      <c r="K116" s="232"/>
      <c r="L116" s="232"/>
      <c r="M116" s="232">
        <v>0</v>
      </c>
      <c r="N116" s="232">
        <v>0</v>
      </c>
      <c r="O116" s="221" t="e">
        <f t="shared" si="103"/>
        <v>#DIV/0!</v>
      </c>
      <c r="R116" s="231"/>
      <c r="S116" s="223">
        <f t="shared" si="104"/>
        <v>0</v>
      </c>
      <c r="T116" s="223">
        <f t="shared" si="105"/>
        <v>0</v>
      </c>
      <c r="U116" s="223">
        <f t="shared" si="106"/>
        <v>0</v>
      </c>
      <c r="W116" s="232">
        <f t="shared" si="107"/>
        <v>0</v>
      </c>
      <c r="X116" s="232">
        <f t="shared" si="108"/>
        <v>0</v>
      </c>
      <c r="Y116" s="234"/>
      <c r="Z116" s="234"/>
    </row>
    <row r="117" spans="1:26" x14ac:dyDescent="0.15">
      <c r="A117" s="230" t="s">
        <v>44</v>
      </c>
      <c r="B117" s="230"/>
      <c r="C117" s="227"/>
      <c r="D117" s="230">
        <f>SUM(D113:D116)</f>
        <v>0</v>
      </c>
      <c r="E117" s="230">
        <f t="shared" ref="E117:F117" si="109">SUM(E113:E116)</f>
        <v>0</v>
      </c>
      <c r="F117" s="230">
        <f t="shared" si="109"/>
        <v>0</v>
      </c>
      <c r="G117" s="230"/>
      <c r="H117" s="230">
        <f t="shared" ref="H117" si="110">SUM(H113:H116)</f>
        <v>0</v>
      </c>
      <c r="I117" s="230"/>
      <c r="J117" s="230"/>
      <c r="K117" s="230">
        <f>SUM(K113:K116)</f>
        <v>0</v>
      </c>
      <c r="L117" s="230">
        <f t="shared" ref="L117" si="111">SUM(L113:L116)</f>
        <v>0</v>
      </c>
      <c r="M117" s="230"/>
      <c r="N117" s="230">
        <f t="shared" ref="N117" si="112">SUM(N113:N116)</f>
        <v>0</v>
      </c>
      <c r="O117" s="227"/>
      <c r="Q117" s="235"/>
      <c r="S117" s="235"/>
      <c r="U117" s="234"/>
      <c r="V117" s="234"/>
    </row>
    <row r="118" spans="1:26" x14ac:dyDescent="0.15">
      <c r="H118" s="239"/>
      <c r="I118" s="234"/>
      <c r="J118" s="234"/>
      <c r="P118" s="235"/>
      <c r="Q118" s="235"/>
      <c r="R118" s="235"/>
      <c r="T118" s="234"/>
      <c r="U118" s="234"/>
    </row>
    <row r="119" spans="1:26" x14ac:dyDescent="0.15">
      <c r="H119" s="239"/>
      <c r="I119" s="234"/>
      <c r="J119" s="234"/>
      <c r="P119" s="235"/>
      <c r="Q119" s="235"/>
      <c r="R119" s="235"/>
      <c r="T119" s="234"/>
      <c r="U119" s="234"/>
    </row>
    <row r="120" spans="1:26" x14ac:dyDescent="0.15">
      <c r="A120" s="482" t="s">
        <v>57</v>
      </c>
      <c r="B120" s="482"/>
      <c r="C120" s="482"/>
      <c r="D120" s="482"/>
      <c r="E120" s="482"/>
      <c r="F120" s="482"/>
      <c r="G120" s="482"/>
      <c r="H120" s="239"/>
      <c r="I120" s="234"/>
      <c r="J120" s="482" t="s">
        <v>58</v>
      </c>
      <c r="K120" s="484"/>
      <c r="L120" s="484"/>
      <c r="M120" s="484"/>
      <c r="N120" s="484"/>
      <c r="P120" s="245"/>
      <c r="Q120" s="235"/>
      <c r="R120" s="482" t="s">
        <v>62</v>
      </c>
      <c r="S120" s="484"/>
      <c r="T120" s="484"/>
      <c r="U120" s="484"/>
      <c r="V120" s="484"/>
    </row>
    <row r="121" spans="1:26" x14ac:dyDescent="0.15">
      <c r="A121" s="227"/>
      <c r="B121" s="230" t="s">
        <v>17</v>
      </c>
      <c r="C121" s="230" t="s">
        <v>42</v>
      </c>
      <c r="D121" s="230" t="s">
        <v>19</v>
      </c>
      <c r="E121" s="230" t="s">
        <v>6</v>
      </c>
      <c r="H121" s="234"/>
      <c r="I121" s="234"/>
      <c r="J121" s="485" t="s">
        <v>59</v>
      </c>
      <c r="K121" s="483"/>
      <c r="L121" s="483"/>
      <c r="M121" s="483"/>
      <c r="N121" s="227" t="s">
        <v>60</v>
      </c>
      <c r="R121" s="485" t="s">
        <v>59</v>
      </c>
      <c r="S121" s="483"/>
      <c r="T121" s="483"/>
      <c r="U121" s="483"/>
      <c r="V121" s="227" t="s">
        <v>60</v>
      </c>
    </row>
    <row r="122" spans="1:26" x14ac:dyDescent="0.15">
      <c r="A122" s="242" t="s">
        <v>33</v>
      </c>
      <c r="B122" s="232">
        <f>SUM(J92:J96,D102:D107,D113:D116)</f>
        <v>320</v>
      </c>
      <c r="C122" s="232">
        <f>SUM(E113:E116,E102:E107,K92:K96)</f>
        <v>213</v>
      </c>
      <c r="D122" s="232">
        <f>SUM(F113:F116,F102:F107,L92:L96)</f>
        <v>2323</v>
      </c>
      <c r="E122" s="232">
        <f>SUM(N92:N96,H102:H107,H113:H116)</f>
        <v>17</v>
      </c>
      <c r="H122" s="234"/>
      <c r="I122" s="234"/>
      <c r="J122" s="486"/>
      <c r="K122" s="486"/>
      <c r="L122" s="486"/>
      <c r="M122" s="486"/>
      <c r="N122" s="231"/>
      <c r="R122" s="486" t="s">
        <v>1002</v>
      </c>
      <c r="S122" s="486"/>
      <c r="T122" s="486"/>
      <c r="U122" s="486"/>
      <c r="V122" s="231" t="s">
        <v>373</v>
      </c>
    </row>
    <row r="123" spans="1:26" x14ac:dyDescent="0.15">
      <c r="A123" s="242" t="s">
        <v>43</v>
      </c>
      <c r="B123" s="232">
        <f>SUM(C87)</f>
        <v>0</v>
      </c>
      <c r="C123" s="232">
        <f>SUM(D87)</f>
        <v>0</v>
      </c>
      <c r="D123" s="232">
        <f>SUM(F87)</f>
        <v>0</v>
      </c>
      <c r="E123" s="232">
        <f>SUM(H87)</f>
        <v>0</v>
      </c>
      <c r="F123" s="422"/>
      <c r="J123" s="486" t="s">
        <v>1203</v>
      </c>
      <c r="K123" s="486"/>
      <c r="L123" s="486"/>
      <c r="M123" s="486"/>
      <c r="N123" s="231" t="s">
        <v>16</v>
      </c>
      <c r="R123" s="487" t="s">
        <v>1417</v>
      </c>
      <c r="S123" s="486"/>
      <c r="T123" s="486"/>
      <c r="U123" s="486"/>
      <c r="V123" s="231" t="s">
        <v>373</v>
      </c>
    </row>
    <row r="124" spans="1:26" x14ac:dyDescent="0.15">
      <c r="A124" s="242" t="s">
        <v>65</v>
      </c>
      <c r="B124" s="231"/>
      <c r="F124" s="230"/>
      <c r="J124" s="486" t="s">
        <v>1205</v>
      </c>
      <c r="K124" s="486"/>
      <c r="L124" s="486"/>
      <c r="M124" s="486"/>
      <c r="N124" s="231" t="s">
        <v>373</v>
      </c>
      <c r="R124" s="487"/>
      <c r="S124" s="486"/>
      <c r="T124" s="486"/>
      <c r="U124" s="486"/>
      <c r="V124" s="231"/>
    </row>
    <row r="125" spans="1:26" x14ac:dyDescent="0.15">
      <c r="J125" s="486" t="s">
        <v>1206</v>
      </c>
      <c r="K125" s="486"/>
      <c r="L125" s="486"/>
      <c r="M125" s="486"/>
      <c r="N125" s="231" t="s">
        <v>374</v>
      </c>
      <c r="R125" s="487"/>
      <c r="S125" s="486"/>
      <c r="T125" s="486"/>
      <c r="U125" s="486"/>
      <c r="V125" s="231"/>
    </row>
    <row r="126" spans="1:26" x14ac:dyDescent="0.15">
      <c r="A126" s="227"/>
      <c r="B126" s="230" t="s">
        <v>1</v>
      </c>
      <c r="C126" s="230" t="s">
        <v>4</v>
      </c>
      <c r="D126" s="230" t="s">
        <v>6</v>
      </c>
      <c r="J126" s="486" t="s">
        <v>1207</v>
      </c>
      <c r="K126" s="486"/>
      <c r="L126" s="486"/>
      <c r="M126" s="486"/>
      <c r="N126" s="231" t="s">
        <v>373</v>
      </c>
      <c r="R126" s="487" t="s">
        <v>1365</v>
      </c>
      <c r="S126" s="486"/>
      <c r="T126" s="486"/>
      <c r="U126" s="486"/>
      <c r="V126" s="231" t="s">
        <v>373</v>
      </c>
    </row>
    <row r="127" spans="1:26" x14ac:dyDescent="0.15">
      <c r="A127" s="242" t="s">
        <v>56</v>
      </c>
      <c r="B127" s="232">
        <f>SUM(M84:M86,C92:C96,K102:K107,K113:K116)</f>
        <v>21</v>
      </c>
      <c r="C127" s="232">
        <f>SUM(N84:N86,D92:D96,L102:L107,L113:L116)</f>
        <v>92</v>
      </c>
      <c r="D127" s="232">
        <f>SUM(P84:P86,F92:F96,N102:N107,N113:N116)</f>
        <v>1</v>
      </c>
      <c r="J127" s="486" t="s">
        <v>1208</v>
      </c>
      <c r="K127" s="486"/>
      <c r="L127" s="486"/>
      <c r="M127" s="486"/>
      <c r="N127" s="231" t="s">
        <v>374</v>
      </c>
      <c r="R127" s="487"/>
      <c r="S127" s="486"/>
      <c r="T127" s="486"/>
      <c r="U127" s="486"/>
      <c r="V127" s="231"/>
    </row>
    <row r="128" spans="1:26" x14ac:dyDescent="0.15">
      <c r="A128" s="242" t="s">
        <v>65</v>
      </c>
      <c r="B128" s="231"/>
      <c r="J128" s="486"/>
      <c r="K128" s="486"/>
      <c r="L128" s="486"/>
      <c r="M128" s="486"/>
      <c r="N128" s="231"/>
      <c r="R128" s="487"/>
      <c r="S128" s="486"/>
      <c r="T128" s="486"/>
      <c r="U128" s="486"/>
      <c r="V128" s="231"/>
    </row>
    <row r="129" spans="1:23" x14ac:dyDescent="0.15">
      <c r="J129" s="486"/>
      <c r="K129" s="486"/>
      <c r="L129" s="486"/>
      <c r="M129" s="486"/>
      <c r="N129" s="231"/>
      <c r="R129" s="487"/>
      <c r="S129" s="486"/>
      <c r="T129" s="486"/>
      <c r="U129" s="486"/>
      <c r="V129" s="231"/>
    </row>
    <row r="130" spans="1:23" x14ac:dyDescent="0.15">
      <c r="B130" s="230" t="s">
        <v>40</v>
      </c>
      <c r="C130" s="230" t="s">
        <v>41</v>
      </c>
    </row>
    <row r="131" spans="1:23" x14ac:dyDescent="0.15">
      <c r="A131" s="242" t="s">
        <v>39</v>
      </c>
      <c r="B131" s="221">
        <f>B127/(B123+B127)</f>
        <v>1</v>
      </c>
      <c r="C131" s="221">
        <f>B123/(B123+B127)</f>
        <v>0</v>
      </c>
      <c r="J131" s="226" t="s">
        <v>61</v>
      </c>
    </row>
    <row r="132" spans="1:23" x14ac:dyDescent="0.15">
      <c r="A132" s="242" t="s">
        <v>64</v>
      </c>
      <c r="B132" s="231"/>
      <c r="C132" s="231"/>
    </row>
    <row r="141" spans="1:23" x14ac:dyDescent="0.15">
      <c r="A141" s="482" t="s">
        <v>93</v>
      </c>
      <c r="B141" s="482"/>
      <c r="C141" s="482"/>
      <c r="D141" s="482"/>
      <c r="E141" s="482"/>
      <c r="F141" s="482"/>
      <c r="G141" s="482"/>
      <c r="H141" s="482"/>
      <c r="I141" s="482"/>
      <c r="J141" s="482"/>
      <c r="K141" s="482"/>
      <c r="L141" s="482"/>
      <c r="M141" s="482"/>
      <c r="N141" s="482"/>
      <c r="O141" s="482"/>
      <c r="P141" s="482"/>
      <c r="Q141" s="482"/>
      <c r="R141" s="482"/>
      <c r="S141" s="482"/>
      <c r="T141" s="482"/>
      <c r="U141" s="482"/>
      <c r="V141" s="482"/>
      <c r="W141" s="482"/>
    </row>
    <row r="142" spans="1:23" x14ac:dyDescent="0.15">
      <c r="A142" s="228"/>
      <c r="B142" s="228"/>
      <c r="C142" s="228"/>
      <c r="D142" s="228"/>
      <c r="E142" s="228"/>
      <c r="F142" s="228"/>
      <c r="G142" s="228"/>
      <c r="H142" s="228"/>
      <c r="I142" s="228"/>
      <c r="J142" s="228"/>
      <c r="K142" s="228"/>
      <c r="L142" s="228"/>
      <c r="M142" s="228"/>
      <c r="N142" s="228"/>
      <c r="O142" s="228"/>
      <c r="P142" s="228"/>
      <c r="Q142" s="228"/>
      <c r="R142" s="228"/>
      <c r="S142" s="228"/>
      <c r="T142" s="228"/>
      <c r="U142" s="228"/>
      <c r="V142" s="228"/>
      <c r="W142" s="228"/>
    </row>
    <row r="143" spans="1:23" x14ac:dyDescent="0.15">
      <c r="H143" s="488" t="s">
        <v>36</v>
      </c>
      <c r="I143" s="488"/>
      <c r="J143" s="488"/>
      <c r="M143" s="488" t="s">
        <v>37</v>
      </c>
      <c r="N143" s="488"/>
      <c r="O143" s="488"/>
    </row>
    <row r="144" spans="1:23" x14ac:dyDescent="0.15">
      <c r="H144" s="488" t="s">
        <v>38</v>
      </c>
      <c r="I144" s="488"/>
      <c r="J144" s="488"/>
    </row>
    <row r="145" spans="1:20" x14ac:dyDescent="0.15">
      <c r="H145" s="488"/>
      <c r="I145" s="488"/>
      <c r="J145" s="488"/>
    </row>
    <row r="146" spans="1:20" x14ac:dyDescent="0.15">
      <c r="H146" s="488"/>
      <c r="I146" s="488"/>
      <c r="J146" s="488"/>
    </row>
    <row r="147" spans="1:20" x14ac:dyDescent="0.15">
      <c r="D147" s="227" t="s">
        <v>83</v>
      </c>
      <c r="P147" s="227" t="s">
        <v>84</v>
      </c>
    </row>
    <row r="148" spans="1:20" x14ac:dyDescent="0.15">
      <c r="A148" s="230" t="s">
        <v>90</v>
      </c>
      <c r="P148" s="227" t="s">
        <v>90</v>
      </c>
      <c r="S148" s="230" t="s">
        <v>92</v>
      </c>
    </row>
    <row r="149" spans="1:20" x14ac:dyDescent="0.15">
      <c r="A149" s="242" t="s">
        <v>79</v>
      </c>
      <c r="B149" s="217" t="s">
        <v>89</v>
      </c>
      <c r="C149" s="217" t="s">
        <v>2</v>
      </c>
      <c r="D149" s="217" t="s">
        <v>3</v>
      </c>
      <c r="E149" s="217" t="s">
        <v>19</v>
      </c>
      <c r="F149" s="217" t="s">
        <v>6</v>
      </c>
      <c r="G149" s="217" t="s">
        <v>76</v>
      </c>
      <c r="H149" s="217" t="s">
        <v>10</v>
      </c>
      <c r="I149" s="217" t="s">
        <v>19</v>
      </c>
      <c r="J149" s="217" t="s">
        <v>77</v>
      </c>
      <c r="K149" s="217" t="s">
        <v>6</v>
      </c>
      <c r="L149" s="217" t="s">
        <v>14</v>
      </c>
      <c r="O149" s="217" t="s">
        <v>85</v>
      </c>
      <c r="P149" s="217" t="s">
        <v>86</v>
      </c>
      <c r="Q149" s="217" t="s">
        <v>87</v>
      </c>
      <c r="S149" s="222" t="s">
        <v>40</v>
      </c>
      <c r="T149" s="222" t="s">
        <v>41</v>
      </c>
    </row>
    <row r="150" spans="1:20" x14ac:dyDescent="0.15">
      <c r="A150" s="231" t="s">
        <v>44</v>
      </c>
      <c r="B150" s="243">
        <f>AVERAGE(B160,B170)</f>
        <v>566.5</v>
      </c>
      <c r="C150" s="243">
        <f>AVERAGE(C160,C170)</f>
        <v>375</v>
      </c>
      <c r="D150" s="220">
        <f>C150/B150</f>
        <v>0.66195939982347751</v>
      </c>
      <c r="E150" s="243">
        <f>AVERAGE(E160,E170)</f>
        <v>4189.5</v>
      </c>
      <c r="F150" s="243">
        <f t="shared" ref="F150:I150" si="113">AVERAGE(F160,F170)</f>
        <v>28.5</v>
      </c>
      <c r="G150" s="243">
        <f t="shared" si="113"/>
        <v>16.5</v>
      </c>
      <c r="H150" s="243">
        <f t="shared" si="113"/>
        <v>44.5</v>
      </c>
      <c r="I150" s="243">
        <f t="shared" si="113"/>
        <v>105</v>
      </c>
      <c r="J150" s="246">
        <f>I150/H150</f>
        <v>2.3595505617977528</v>
      </c>
      <c r="K150" s="243">
        <f>AVERAGE(K160,K170)</f>
        <v>0.5</v>
      </c>
      <c r="L150" s="232">
        <f>((E150*0.05)+(F150*4)+(G150*-1)+(I150*0.1)+(K150*6))</f>
        <v>320.47500000000002</v>
      </c>
      <c r="O150" s="220">
        <f>(B150+H150)/(B152+F152+B154+F154+B156+F156+B150+H150)</f>
        <v>0.38781339257378611</v>
      </c>
      <c r="P150" s="221">
        <f>B150/(B150+F152+F154+F156)</f>
        <v>0.50154935812306334</v>
      </c>
      <c r="Q150" s="221">
        <f>H150/(H150+B152+B154+B156)</f>
        <v>9.9775784753363225E-2</v>
      </c>
      <c r="S150" s="221">
        <f>(H150+B152+B154+B156)/(H150+B152+B154+B156+B150)</f>
        <v>0.44049382716049384</v>
      </c>
      <c r="T150" s="221">
        <f>B150/(B150+H150+B152+B154+B156)</f>
        <v>0.55950617283950621</v>
      </c>
    </row>
    <row r="151" spans="1:20" x14ac:dyDescent="0.15">
      <c r="A151" s="242" t="s">
        <v>80</v>
      </c>
      <c r="B151" s="217" t="s">
        <v>10</v>
      </c>
      <c r="C151" s="217" t="s">
        <v>19</v>
      </c>
      <c r="D151" s="217" t="s">
        <v>77</v>
      </c>
      <c r="E151" s="217" t="s">
        <v>6</v>
      </c>
      <c r="F151" s="217" t="s">
        <v>17</v>
      </c>
      <c r="G151" s="217" t="s">
        <v>18</v>
      </c>
      <c r="H151" s="217" t="s">
        <v>19</v>
      </c>
      <c r="I151" s="217" t="s">
        <v>78</v>
      </c>
      <c r="J151" s="217" t="s">
        <v>6</v>
      </c>
      <c r="K151" s="217" t="s">
        <v>14</v>
      </c>
      <c r="L151" s="243" t="s">
        <v>91</v>
      </c>
      <c r="O151" s="222" t="s">
        <v>85</v>
      </c>
      <c r="P151" s="222" t="s">
        <v>87</v>
      </c>
      <c r="Q151" s="222" t="s">
        <v>88</v>
      </c>
    </row>
    <row r="152" spans="1:20" x14ac:dyDescent="0.15">
      <c r="A152" s="231" t="s">
        <v>44</v>
      </c>
      <c r="B152" s="243">
        <f>AVERAGE(B162,B172)</f>
        <v>376.5</v>
      </c>
      <c r="C152" s="243">
        <f>AVERAGE(C162,C172)</f>
        <v>1613</v>
      </c>
      <c r="D152" s="246">
        <f>C152/B152</f>
        <v>4.2841965471447541</v>
      </c>
      <c r="E152" s="243">
        <f>AVERAGE(E162,E172)</f>
        <v>10.5</v>
      </c>
      <c r="F152" s="243">
        <f t="shared" ref="F152:H152" si="114">AVERAGE(F162,F172)</f>
        <v>73.5</v>
      </c>
      <c r="G152" s="243">
        <f t="shared" si="114"/>
        <v>56.5</v>
      </c>
      <c r="H152" s="243">
        <f t="shared" si="114"/>
        <v>379</v>
      </c>
      <c r="I152" s="246">
        <f>H152/G152</f>
        <v>6.7079646017699117</v>
      </c>
      <c r="J152" s="243">
        <f>AVERAGE(J162,J172)</f>
        <v>3</v>
      </c>
      <c r="K152" s="232">
        <f>(C152*0.1)+(E152*6)+(H152*0.1)+(J152*6)</f>
        <v>280.2</v>
      </c>
      <c r="L152" s="232">
        <f>(C152*0.1)+(E152*6)+(G152*1)+(H152*0.1)+(J152*6)</f>
        <v>336.7</v>
      </c>
      <c r="O152" s="220">
        <f>(B152+F152)/(B152+F152+B154+F154+B156+F156+B150+H150)</f>
        <v>0.28562361155188831</v>
      </c>
      <c r="P152" s="221">
        <f>B152/(H150+B152+B154+B156)</f>
        <v>0.844170403587444</v>
      </c>
      <c r="Q152" s="221">
        <f>F152/(F152+F154+F156)</f>
        <v>0.130550621669627</v>
      </c>
    </row>
    <row r="153" spans="1:20" x14ac:dyDescent="0.15">
      <c r="A153" s="242" t="s">
        <v>81</v>
      </c>
      <c r="B153" s="217" t="s">
        <v>10</v>
      </c>
      <c r="C153" s="217" t="s">
        <v>19</v>
      </c>
      <c r="D153" s="217" t="s">
        <v>77</v>
      </c>
      <c r="E153" s="217" t="s">
        <v>6</v>
      </c>
      <c r="F153" s="217" t="s">
        <v>17</v>
      </c>
      <c r="G153" s="217" t="s">
        <v>18</v>
      </c>
      <c r="H153" s="217" t="s">
        <v>19</v>
      </c>
      <c r="I153" s="217" t="s">
        <v>78</v>
      </c>
      <c r="J153" s="217" t="s">
        <v>6</v>
      </c>
      <c r="K153" s="217" t="s">
        <v>14</v>
      </c>
      <c r="L153" s="243" t="s">
        <v>91</v>
      </c>
      <c r="O153" s="222" t="s">
        <v>85</v>
      </c>
      <c r="P153" s="222" t="s">
        <v>87</v>
      </c>
      <c r="Q153" s="222" t="s">
        <v>88</v>
      </c>
    </row>
    <row r="154" spans="1:20" x14ac:dyDescent="0.15">
      <c r="A154" s="231" t="s">
        <v>44</v>
      </c>
      <c r="B154" s="243">
        <f>AVERAGE(B164,B174)</f>
        <v>25</v>
      </c>
      <c r="C154" s="243">
        <f>AVERAGE(C164,C174)</f>
        <v>133.5</v>
      </c>
      <c r="D154" s="243">
        <f>C154/B154</f>
        <v>5.34</v>
      </c>
      <c r="E154" s="243">
        <f>AVERAGE(E164,E174)</f>
        <v>2</v>
      </c>
      <c r="F154" s="243">
        <f t="shared" ref="F154:H154" si="115">AVERAGE(F164,F174)</f>
        <v>382</v>
      </c>
      <c r="G154" s="243">
        <f t="shared" si="115"/>
        <v>251</v>
      </c>
      <c r="H154" s="243">
        <f t="shared" si="115"/>
        <v>3166.5</v>
      </c>
      <c r="I154" s="246">
        <f>H154/G154</f>
        <v>12.615537848605578</v>
      </c>
      <c r="J154" s="243">
        <f>AVERAGE(J164,J174)</f>
        <v>22.5</v>
      </c>
      <c r="K154" s="232">
        <f>(C154*0.1)+(E154*6)+(H154*0.1)+(J154*6)</f>
        <v>477.00000000000006</v>
      </c>
      <c r="L154" s="232">
        <f>(C154*0.1)+(E154*6)+(G154*1)+(H154*0.1)+(J154*6)</f>
        <v>728</v>
      </c>
      <c r="O154" s="220">
        <f>(B154+F154)/(B152+F152+B154+F154+B156+F156+B150+H150)</f>
        <v>0.25833068867026343</v>
      </c>
      <c r="P154" s="221">
        <f>B154/(B152+H150+B154+B156)</f>
        <v>5.6053811659192827E-2</v>
      </c>
      <c r="Q154" s="221">
        <f>F154/(F154+F152+F156)</f>
        <v>0.67850799289520425</v>
      </c>
    </row>
    <row r="155" spans="1:20" x14ac:dyDescent="0.15">
      <c r="A155" s="242" t="s">
        <v>82</v>
      </c>
      <c r="B155" s="217" t="s">
        <v>10</v>
      </c>
      <c r="C155" s="217" t="s">
        <v>19</v>
      </c>
      <c r="D155" s="217" t="s">
        <v>77</v>
      </c>
      <c r="E155" s="217" t="s">
        <v>6</v>
      </c>
      <c r="F155" s="217" t="s">
        <v>17</v>
      </c>
      <c r="G155" s="217" t="s">
        <v>18</v>
      </c>
      <c r="H155" s="217" t="s">
        <v>19</v>
      </c>
      <c r="I155" s="217" t="s">
        <v>78</v>
      </c>
      <c r="J155" s="217" t="s">
        <v>6</v>
      </c>
      <c r="K155" s="217" t="s">
        <v>14</v>
      </c>
      <c r="L155" s="243" t="s">
        <v>91</v>
      </c>
      <c r="O155" s="222" t="s">
        <v>85</v>
      </c>
      <c r="P155" s="222" t="s">
        <v>87</v>
      </c>
      <c r="Q155" s="222" t="s">
        <v>88</v>
      </c>
    </row>
    <row r="156" spans="1:20" x14ac:dyDescent="0.15">
      <c r="A156" s="231" t="s">
        <v>44</v>
      </c>
      <c r="B156" s="243">
        <f>AVERAGE(B166,B176)</f>
        <v>0</v>
      </c>
      <c r="C156" s="243">
        <f>AVERAGE(C166,C176)</f>
        <v>0</v>
      </c>
      <c r="D156" s="243" t="e">
        <f>C156/B156</f>
        <v>#DIV/0!</v>
      </c>
      <c r="E156" s="243">
        <f>AVERAGE(E166,E176)</f>
        <v>0</v>
      </c>
      <c r="F156" s="243">
        <f>AVERAGE(F166,F176)</f>
        <v>107.5</v>
      </c>
      <c r="G156" s="243">
        <f t="shared" ref="G156:H156" si="116">AVERAGE(G166,G176)</f>
        <v>74</v>
      </c>
      <c r="H156" s="243">
        <f t="shared" si="116"/>
        <v>689.5</v>
      </c>
      <c r="I156" s="246">
        <f>H156/G156</f>
        <v>9.3175675675675684</v>
      </c>
      <c r="J156" s="243">
        <f>AVERAGE(J166,J176)</f>
        <v>4</v>
      </c>
      <c r="K156" s="232">
        <f>(C156*0.1)+(E156*6)+(H156*0.1)+(J156*6)</f>
        <v>92.95</v>
      </c>
      <c r="L156" s="232">
        <f>(C156*0.1)+(E156*6)+(G156*1)+(H156*0.1)+(J156*6)</f>
        <v>166.95</v>
      </c>
      <c r="O156" s="220">
        <f>(B156+F156)/(B152+F152+B154+F154+B156+F156+B150+H150)</f>
        <v>6.8232307204062204E-2</v>
      </c>
      <c r="P156" s="223">
        <f>B156/(B156+B154+B152+H150)</f>
        <v>0</v>
      </c>
      <c r="Q156" s="221">
        <f>F156/(F156+F154+F152)</f>
        <v>0.19094138543516873</v>
      </c>
    </row>
    <row r="157" spans="1:20" x14ac:dyDescent="0.15">
      <c r="B157" s="248"/>
      <c r="C157" s="248"/>
      <c r="D157" s="248"/>
      <c r="E157" s="248"/>
      <c r="F157" s="248"/>
      <c r="G157" s="248"/>
      <c r="H157" s="248"/>
      <c r="I157" s="248"/>
      <c r="J157" s="248"/>
      <c r="K157" s="248"/>
      <c r="L157" s="249"/>
      <c r="P157" s="227"/>
    </row>
    <row r="158" spans="1:20" x14ac:dyDescent="0.15">
      <c r="A158" s="230">
        <v>2022</v>
      </c>
      <c r="P158" s="227">
        <v>2022</v>
      </c>
      <c r="S158" s="230" t="s">
        <v>92</v>
      </c>
    </row>
    <row r="159" spans="1:20" x14ac:dyDescent="0.15">
      <c r="A159" s="242" t="s">
        <v>79</v>
      </c>
      <c r="B159" s="217" t="s">
        <v>89</v>
      </c>
      <c r="C159" s="217" t="s">
        <v>2</v>
      </c>
      <c r="D159" s="217" t="s">
        <v>3</v>
      </c>
      <c r="E159" s="217" t="s">
        <v>19</v>
      </c>
      <c r="F159" s="217" t="s">
        <v>6</v>
      </c>
      <c r="G159" s="217" t="s">
        <v>76</v>
      </c>
      <c r="H159" s="217" t="s">
        <v>10</v>
      </c>
      <c r="I159" s="217" t="s">
        <v>19</v>
      </c>
      <c r="J159" s="217" t="s">
        <v>77</v>
      </c>
      <c r="K159" s="217" t="s">
        <v>6</v>
      </c>
      <c r="L159" s="217" t="s">
        <v>14</v>
      </c>
      <c r="O159" s="217" t="s">
        <v>85</v>
      </c>
      <c r="P159" s="217" t="s">
        <v>86</v>
      </c>
      <c r="Q159" s="217" t="s">
        <v>87</v>
      </c>
      <c r="S159" s="222" t="s">
        <v>40</v>
      </c>
      <c r="T159" s="222" t="s">
        <v>41</v>
      </c>
    </row>
    <row r="160" spans="1:20" x14ac:dyDescent="0.15">
      <c r="A160" s="231" t="s">
        <v>44</v>
      </c>
      <c r="B160" s="243">
        <v>528</v>
      </c>
      <c r="C160" s="243">
        <v>345</v>
      </c>
      <c r="D160" s="220">
        <f>C160/B160</f>
        <v>0.65340909090909094</v>
      </c>
      <c r="E160" s="243">
        <v>3488</v>
      </c>
      <c r="F160" s="243">
        <v>16</v>
      </c>
      <c r="G160" s="243">
        <v>15</v>
      </c>
      <c r="H160" s="243">
        <v>55</v>
      </c>
      <c r="I160" s="243">
        <v>168</v>
      </c>
      <c r="J160" s="246">
        <f>I160/H160</f>
        <v>3.0545454545454547</v>
      </c>
      <c r="K160" s="243">
        <v>1</v>
      </c>
      <c r="L160" s="232">
        <f>((E160*0.05)+(F160*4)+(G160*-1)+(I160*0.1)+(K160*6))</f>
        <v>246.20000000000002</v>
      </c>
      <c r="O160" s="220">
        <f>(B160+H160)/(B162+F162+B164+F164+B166+F166+B160+H160)</f>
        <v>0.38229508196721312</v>
      </c>
      <c r="P160" s="221">
        <f>B160/(B160+F162+F164+F166)</f>
        <v>0.50190114068441061</v>
      </c>
      <c r="Q160" s="221">
        <f>H160/(H160+B162+B164+B166)</f>
        <v>0.11627906976744186</v>
      </c>
      <c r="S160" s="221">
        <f>(H160+B162+B164+B166)/(H160+B162+B164+B166+B160)</f>
        <v>0.47252747252747251</v>
      </c>
      <c r="T160" s="221">
        <f>B160/(B160+H160+B162+B164+B166)</f>
        <v>0.52747252747252749</v>
      </c>
    </row>
    <row r="161" spans="1:20" x14ac:dyDescent="0.15">
      <c r="A161" s="242" t="s">
        <v>80</v>
      </c>
      <c r="B161" s="217" t="s">
        <v>10</v>
      </c>
      <c r="C161" s="217" t="s">
        <v>19</v>
      </c>
      <c r="D161" s="217" t="s">
        <v>77</v>
      </c>
      <c r="E161" s="217" t="s">
        <v>6</v>
      </c>
      <c r="F161" s="217" t="s">
        <v>17</v>
      </c>
      <c r="G161" s="217" t="s">
        <v>18</v>
      </c>
      <c r="H161" s="217" t="s">
        <v>19</v>
      </c>
      <c r="I161" s="217" t="s">
        <v>78</v>
      </c>
      <c r="J161" s="217" t="s">
        <v>6</v>
      </c>
      <c r="K161" s="217" t="s">
        <v>14</v>
      </c>
      <c r="L161" s="217" t="s">
        <v>91</v>
      </c>
      <c r="O161" s="222" t="s">
        <v>85</v>
      </c>
      <c r="P161" s="222" t="s">
        <v>87</v>
      </c>
      <c r="Q161" s="222" t="s">
        <v>88</v>
      </c>
    </row>
    <row r="162" spans="1:20" x14ac:dyDescent="0.15">
      <c r="A162" s="231" t="s">
        <v>44</v>
      </c>
      <c r="B162" s="243">
        <v>382</v>
      </c>
      <c r="C162" s="243">
        <v>1669</v>
      </c>
      <c r="D162" s="246">
        <f>C162/B162</f>
        <v>4.3691099476439792</v>
      </c>
      <c r="E162" s="243">
        <v>12</v>
      </c>
      <c r="F162" s="243">
        <v>71</v>
      </c>
      <c r="G162" s="243">
        <v>60</v>
      </c>
      <c r="H162" s="243">
        <v>444</v>
      </c>
      <c r="I162" s="246">
        <f>H162/G162</f>
        <v>7.4</v>
      </c>
      <c r="J162" s="243">
        <v>2</v>
      </c>
      <c r="K162" s="232">
        <f>(C162*0.1)+(E162*6)+(H162*0.1)+(J162*6)</f>
        <v>295.3</v>
      </c>
      <c r="L162" s="232">
        <f>(C162*0.1)+(E162*6)+(G162*1)+(H162*0.1)+(J162*6)</f>
        <v>355.29999999999995</v>
      </c>
      <c r="O162" s="220">
        <f>(B162+F162)/(B162+F162+B164+F164+B166+F166+B160+H160)</f>
        <v>0.29704918032786887</v>
      </c>
      <c r="P162" s="221">
        <f>B162/(H160+B162+B164+B166)</f>
        <v>0.80761099365750533</v>
      </c>
      <c r="Q162" s="221">
        <f>F162/(F162+F164+F166)</f>
        <v>0.13549618320610687</v>
      </c>
    </row>
    <row r="163" spans="1:20" x14ac:dyDescent="0.15">
      <c r="A163" s="242" t="s">
        <v>81</v>
      </c>
      <c r="B163" s="217" t="s">
        <v>10</v>
      </c>
      <c r="C163" s="217" t="s">
        <v>19</v>
      </c>
      <c r="D163" s="217" t="s">
        <v>77</v>
      </c>
      <c r="E163" s="217" t="s">
        <v>6</v>
      </c>
      <c r="F163" s="217" t="s">
        <v>17</v>
      </c>
      <c r="G163" s="217" t="s">
        <v>18</v>
      </c>
      <c r="H163" s="217" t="s">
        <v>19</v>
      </c>
      <c r="I163" s="217" t="s">
        <v>78</v>
      </c>
      <c r="J163" s="217" t="s">
        <v>6</v>
      </c>
      <c r="K163" s="217" t="s">
        <v>14</v>
      </c>
      <c r="L163" s="217" t="s">
        <v>91</v>
      </c>
      <c r="O163" s="222" t="s">
        <v>85</v>
      </c>
      <c r="P163" s="222" t="s">
        <v>87</v>
      </c>
      <c r="Q163" s="222" t="s">
        <v>88</v>
      </c>
    </row>
    <row r="164" spans="1:20" x14ac:dyDescent="0.15">
      <c r="A164" s="231" t="s">
        <v>44</v>
      </c>
      <c r="B164" s="243">
        <v>36</v>
      </c>
      <c r="C164" s="243">
        <v>183</v>
      </c>
      <c r="D164" s="243">
        <f>C164/B164</f>
        <v>5.083333333333333</v>
      </c>
      <c r="E164" s="243">
        <v>3</v>
      </c>
      <c r="F164" s="243">
        <v>332</v>
      </c>
      <c r="G164" s="243">
        <v>216</v>
      </c>
      <c r="H164" s="243">
        <v>2369</v>
      </c>
      <c r="I164" s="246">
        <f>H164/G164</f>
        <v>10.967592592592593</v>
      </c>
      <c r="J164" s="243">
        <v>13</v>
      </c>
      <c r="K164" s="232">
        <f>(C164*0.1)+(E164*6)+(H164*0.1)+(J164*6)</f>
        <v>351.2</v>
      </c>
      <c r="L164" s="232">
        <f>(C164*0.1)+(E164*6)+(G164*1)+(H164*0.1)+(J164*6)</f>
        <v>567.20000000000005</v>
      </c>
      <c r="O164" s="220">
        <f>(B164+F164)/(B162+F162+B164+F164+B166+F166+B160+H160)</f>
        <v>0.24131147540983608</v>
      </c>
      <c r="P164" s="221">
        <f>B164/(B162+H160+B164+B166)</f>
        <v>7.6109936575052856E-2</v>
      </c>
      <c r="Q164" s="221">
        <f>F164/(F164+F162+F166)</f>
        <v>0.63358778625954193</v>
      </c>
    </row>
    <row r="165" spans="1:20" x14ac:dyDescent="0.15">
      <c r="A165" s="242" t="s">
        <v>82</v>
      </c>
      <c r="B165" s="217" t="s">
        <v>10</v>
      </c>
      <c r="C165" s="217" t="s">
        <v>19</v>
      </c>
      <c r="D165" s="217" t="s">
        <v>77</v>
      </c>
      <c r="E165" s="217" t="s">
        <v>6</v>
      </c>
      <c r="F165" s="217" t="s">
        <v>17</v>
      </c>
      <c r="G165" s="217" t="s">
        <v>18</v>
      </c>
      <c r="H165" s="217" t="s">
        <v>19</v>
      </c>
      <c r="I165" s="217" t="s">
        <v>78</v>
      </c>
      <c r="J165" s="217" t="s">
        <v>6</v>
      </c>
      <c r="K165" s="217" t="s">
        <v>14</v>
      </c>
      <c r="L165" s="217" t="s">
        <v>91</v>
      </c>
      <c r="O165" s="222" t="s">
        <v>85</v>
      </c>
      <c r="P165" s="222" t="s">
        <v>87</v>
      </c>
      <c r="Q165" s="222" t="s">
        <v>88</v>
      </c>
    </row>
    <row r="166" spans="1:20" x14ac:dyDescent="0.15">
      <c r="A166" s="231" t="s">
        <v>44</v>
      </c>
      <c r="B166" s="243">
        <v>0</v>
      </c>
      <c r="C166" s="243">
        <v>0</v>
      </c>
      <c r="D166" s="243" t="e">
        <f>C166/B166</f>
        <v>#DIV/0!</v>
      </c>
      <c r="E166" s="243">
        <v>0</v>
      </c>
      <c r="F166" s="243">
        <v>121</v>
      </c>
      <c r="G166" s="243">
        <v>81</v>
      </c>
      <c r="H166" s="243">
        <v>764</v>
      </c>
      <c r="I166" s="246">
        <f>H166/G166</f>
        <v>9.432098765432098</v>
      </c>
      <c r="J166" s="243">
        <v>3</v>
      </c>
      <c r="K166" s="232">
        <f>(C166*0.1)+(E166*6)+(H166*0.1)+(J166*6)</f>
        <v>94.4</v>
      </c>
      <c r="L166" s="232">
        <f>(C166*0.1)+(E166*6)+(G166*1)+(H166*0.1)+(J166*6)</f>
        <v>175.4</v>
      </c>
      <c r="O166" s="220">
        <f>(B166+F166)/(B162+F162+B164+F164+B166+F166+B160+H160)</f>
        <v>7.9344262295081971E-2</v>
      </c>
      <c r="P166" s="223">
        <f>B166/(B166+B164+B162+H160)</f>
        <v>0</v>
      </c>
      <c r="Q166" s="221">
        <f>F166/(F166+F164+F162)</f>
        <v>0.23091603053435114</v>
      </c>
    </row>
    <row r="168" spans="1:20" x14ac:dyDescent="0.15">
      <c r="A168" s="230">
        <v>2021</v>
      </c>
      <c r="P168" s="227">
        <v>2021</v>
      </c>
      <c r="S168" s="230" t="s">
        <v>92</v>
      </c>
    </row>
    <row r="169" spans="1:20" x14ac:dyDescent="0.15">
      <c r="A169" s="242" t="s">
        <v>79</v>
      </c>
      <c r="B169" s="217" t="s">
        <v>89</v>
      </c>
      <c r="C169" s="217" t="s">
        <v>2</v>
      </c>
      <c r="D169" s="217" t="s">
        <v>3</v>
      </c>
      <c r="E169" s="217" t="s">
        <v>19</v>
      </c>
      <c r="F169" s="217" t="s">
        <v>6</v>
      </c>
      <c r="G169" s="217" t="s">
        <v>76</v>
      </c>
      <c r="H169" s="217" t="s">
        <v>10</v>
      </c>
      <c r="I169" s="217" t="s">
        <v>19</v>
      </c>
      <c r="J169" s="217" t="s">
        <v>77</v>
      </c>
      <c r="K169" s="217" t="s">
        <v>6</v>
      </c>
      <c r="L169" s="217" t="s">
        <v>14</v>
      </c>
      <c r="O169" s="217" t="s">
        <v>85</v>
      </c>
      <c r="P169" s="217" t="s">
        <v>86</v>
      </c>
      <c r="Q169" s="217" t="s">
        <v>87</v>
      </c>
      <c r="S169" s="222" t="s">
        <v>40</v>
      </c>
      <c r="T169" s="222" t="s">
        <v>41</v>
      </c>
    </row>
    <row r="170" spans="1:20" x14ac:dyDescent="0.15">
      <c r="A170" s="231" t="s">
        <v>44</v>
      </c>
      <c r="B170" s="243">
        <v>605</v>
      </c>
      <c r="C170" s="243">
        <v>405</v>
      </c>
      <c r="D170" s="220">
        <f>C170/B170</f>
        <v>0.66942148760330578</v>
      </c>
      <c r="E170" s="243">
        <v>4891</v>
      </c>
      <c r="F170" s="243">
        <v>41</v>
      </c>
      <c r="G170" s="243">
        <v>18</v>
      </c>
      <c r="H170" s="243">
        <v>34</v>
      </c>
      <c r="I170" s="243">
        <v>42</v>
      </c>
      <c r="J170" s="243">
        <f>I170/H170</f>
        <v>1.2352941176470589</v>
      </c>
      <c r="K170" s="243">
        <v>0</v>
      </c>
      <c r="L170" s="232">
        <f>((E170*0.05)+(F170*4)+(G170*-1)+(I170*0.1)+(K170*6))</f>
        <v>394.75</v>
      </c>
      <c r="O170" s="220">
        <f>(B170+H170)/(B172+F172+B174+F174+B176+F176+B170+H170)</f>
        <v>0.3929889298892989</v>
      </c>
      <c r="P170" s="221">
        <f>B170/(B170+F172+F174+F176)</f>
        <v>0.50124275062137535</v>
      </c>
      <c r="Q170" s="221">
        <f>H170/(H170+B172+B174+B176)</f>
        <v>8.1145584725536998E-2</v>
      </c>
      <c r="S170" s="221">
        <f>(H170+B172+B174+B176)/(H170+B172+B174+B176+B170)</f>
        <v>0.4091796875</v>
      </c>
      <c r="T170" s="221">
        <f>B170/(B170+H170+B172+B174+B176)</f>
        <v>0.5908203125</v>
      </c>
    </row>
    <row r="171" spans="1:20" x14ac:dyDescent="0.15">
      <c r="A171" s="242" t="s">
        <v>80</v>
      </c>
      <c r="B171" s="217" t="s">
        <v>10</v>
      </c>
      <c r="C171" s="217" t="s">
        <v>19</v>
      </c>
      <c r="D171" s="217" t="s">
        <v>77</v>
      </c>
      <c r="E171" s="217" t="s">
        <v>6</v>
      </c>
      <c r="F171" s="217" t="s">
        <v>17</v>
      </c>
      <c r="G171" s="217" t="s">
        <v>18</v>
      </c>
      <c r="H171" s="217" t="s">
        <v>19</v>
      </c>
      <c r="I171" s="217" t="s">
        <v>78</v>
      </c>
      <c r="J171" s="217" t="s">
        <v>6</v>
      </c>
      <c r="K171" s="217" t="s">
        <v>14</v>
      </c>
      <c r="L171" s="217" t="s">
        <v>91</v>
      </c>
      <c r="O171" s="222" t="s">
        <v>85</v>
      </c>
      <c r="P171" s="222" t="s">
        <v>87</v>
      </c>
      <c r="Q171" s="222" t="s">
        <v>88</v>
      </c>
    </row>
    <row r="172" spans="1:20" x14ac:dyDescent="0.15">
      <c r="A172" s="231" t="s">
        <v>44</v>
      </c>
      <c r="B172" s="243">
        <v>371</v>
      </c>
      <c r="C172" s="243">
        <v>1557</v>
      </c>
      <c r="D172" s="246">
        <f>C172/B172</f>
        <v>4.1967654986522911</v>
      </c>
      <c r="E172" s="243">
        <v>9</v>
      </c>
      <c r="F172" s="243">
        <v>76</v>
      </c>
      <c r="G172" s="243">
        <v>53</v>
      </c>
      <c r="H172" s="243">
        <v>314</v>
      </c>
      <c r="I172" s="246">
        <f>H172/G172</f>
        <v>5.9245283018867925</v>
      </c>
      <c r="J172" s="243">
        <v>4</v>
      </c>
      <c r="K172" s="232">
        <f>(C172*0.1)+(E172*6)+(H172*0.1)+(J172*6)</f>
        <v>265.10000000000002</v>
      </c>
      <c r="L172" s="232">
        <f>(C172*0.1)+(E172*6)+(G172*1)+(H172*0.1)+(J172*6)</f>
        <v>318.10000000000002</v>
      </c>
      <c r="O172" s="220">
        <f>(B172+F172)/(B172+F172+B174+F174+B176+F176+B170+H170)</f>
        <v>0.27490774907749077</v>
      </c>
      <c r="P172" s="221">
        <f>B172/(H170+B172+B174+B176)</f>
        <v>0.88544152744630067</v>
      </c>
      <c r="Q172" s="221">
        <f>F172/(F172+F174+F176)</f>
        <v>0.12624584717607973</v>
      </c>
    </row>
    <row r="173" spans="1:20" x14ac:dyDescent="0.15">
      <c r="A173" s="242" t="s">
        <v>81</v>
      </c>
      <c r="B173" s="217" t="s">
        <v>10</v>
      </c>
      <c r="C173" s="217" t="s">
        <v>19</v>
      </c>
      <c r="D173" s="217" t="s">
        <v>77</v>
      </c>
      <c r="E173" s="217" t="s">
        <v>6</v>
      </c>
      <c r="F173" s="217" t="s">
        <v>17</v>
      </c>
      <c r="G173" s="217" t="s">
        <v>18</v>
      </c>
      <c r="H173" s="217" t="s">
        <v>19</v>
      </c>
      <c r="I173" s="217" t="s">
        <v>78</v>
      </c>
      <c r="J173" s="217" t="s">
        <v>6</v>
      </c>
      <c r="K173" s="217" t="s">
        <v>14</v>
      </c>
      <c r="L173" s="217" t="s">
        <v>91</v>
      </c>
      <c r="O173" s="222" t="s">
        <v>85</v>
      </c>
      <c r="P173" s="222" t="s">
        <v>87</v>
      </c>
      <c r="Q173" s="222" t="s">
        <v>88</v>
      </c>
    </row>
    <row r="174" spans="1:20" x14ac:dyDescent="0.15">
      <c r="A174" s="231" t="s">
        <v>44</v>
      </c>
      <c r="B174" s="243">
        <v>14</v>
      </c>
      <c r="C174" s="243">
        <v>84</v>
      </c>
      <c r="D174" s="246">
        <f>C174/B174</f>
        <v>6</v>
      </c>
      <c r="E174" s="243">
        <v>1</v>
      </c>
      <c r="F174" s="243">
        <v>432</v>
      </c>
      <c r="G174" s="243">
        <v>286</v>
      </c>
      <c r="H174" s="243">
        <v>3964</v>
      </c>
      <c r="I174" s="246">
        <f>H174/G174</f>
        <v>13.86013986013986</v>
      </c>
      <c r="J174" s="243">
        <v>32</v>
      </c>
      <c r="K174" s="232">
        <f>(C174*0.1)+(E174*6)+(H174*0.1)+(J174*6)</f>
        <v>602.79999999999995</v>
      </c>
      <c r="L174" s="232">
        <f>(C174*0.1)+(E174*6)+(G174*1)+(H174*0.1)+(J174*6)</f>
        <v>888.8</v>
      </c>
      <c r="O174" s="220">
        <f>(B174+F174)/(B172+F172+B174+F174+B176+F176+B170+H170)</f>
        <v>0.27429274292742928</v>
      </c>
      <c r="P174" s="221">
        <f>B174/(B172+H170+B174+B176)</f>
        <v>3.3412887828162291E-2</v>
      </c>
      <c r="Q174" s="221">
        <f>F174/(F174+F172+F176)</f>
        <v>0.71760797342192695</v>
      </c>
    </row>
    <row r="175" spans="1:20" x14ac:dyDescent="0.15">
      <c r="A175" s="242" t="s">
        <v>82</v>
      </c>
      <c r="B175" s="217" t="s">
        <v>10</v>
      </c>
      <c r="C175" s="217" t="s">
        <v>19</v>
      </c>
      <c r="D175" s="217" t="s">
        <v>77</v>
      </c>
      <c r="E175" s="217" t="s">
        <v>6</v>
      </c>
      <c r="F175" s="217" t="s">
        <v>17</v>
      </c>
      <c r="G175" s="217" t="s">
        <v>18</v>
      </c>
      <c r="H175" s="217" t="s">
        <v>19</v>
      </c>
      <c r="I175" s="217" t="s">
        <v>78</v>
      </c>
      <c r="J175" s="217" t="s">
        <v>6</v>
      </c>
      <c r="K175" s="217" t="s">
        <v>14</v>
      </c>
      <c r="L175" s="217" t="s">
        <v>91</v>
      </c>
      <c r="O175" s="222" t="s">
        <v>85</v>
      </c>
      <c r="P175" s="222" t="s">
        <v>87</v>
      </c>
      <c r="Q175" s="222" t="s">
        <v>88</v>
      </c>
    </row>
    <row r="176" spans="1:20" x14ac:dyDescent="0.15">
      <c r="A176" s="231" t="s">
        <v>44</v>
      </c>
      <c r="B176" s="243">
        <v>0</v>
      </c>
      <c r="C176" s="243">
        <v>0</v>
      </c>
      <c r="D176" s="243" t="e">
        <f>C176/B176</f>
        <v>#DIV/0!</v>
      </c>
      <c r="E176" s="243">
        <v>0</v>
      </c>
      <c r="F176" s="243">
        <v>94</v>
      </c>
      <c r="G176" s="243">
        <v>67</v>
      </c>
      <c r="H176" s="243">
        <v>615</v>
      </c>
      <c r="I176" s="246">
        <f>H176/G176</f>
        <v>9.1791044776119399</v>
      </c>
      <c r="J176" s="243">
        <v>5</v>
      </c>
      <c r="K176" s="232">
        <f>(C176*0.1)+(E176*6)+(H176*0.1)+(J176*6)</f>
        <v>91.5</v>
      </c>
      <c r="L176" s="232">
        <f>(C176*0.1)+(E176*6)+(G176*1)+(H176*0.1)+(J176*6)</f>
        <v>158.5</v>
      </c>
      <c r="O176" s="220">
        <f>(B176+F176)/(B172+F172+B174+F174+B176+F176+B170+H170)</f>
        <v>5.7810578105781059E-2</v>
      </c>
      <c r="P176" s="223">
        <f>B176/(B176+B174+B172+H170)</f>
        <v>0</v>
      </c>
      <c r="Q176" s="221">
        <f>F176/(F176+F174+F172)</f>
        <v>0.15614617940199335</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3FA164FD-DFA5-431A-83AD-541C7F6AAB12}"/>
    <hyperlink ref="H6:J6" location="ARI!A110" display="RSP Projections: Year 2" xr:uid="{2B7AC97E-5B26-4793-8A67-309CC3416F4F}"/>
    <hyperlink ref="M5:O5" location="ARI!AX11" display="Adjustable Projections: Year 1" xr:uid="{EF42F6F6-0737-4817-A765-84CBC42F1B8C}"/>
    <hyperlink ref="AJ5" location="ARI!C9" display="RSP Projections: Year 1" xr:uid="{08915854-BF3E-48B2-AACB-9C26E6041BE0}"/>
    <hyperlink ref="AJ6" location="ARI!A90" display="RSP Projections: Year 2" xr:uid="{28B40687-D286-4453-9D58-1F599C3A29C9}"/>
    <hyperlink ref="AJ6:AL6" location="ARI!A110" display="RSP Projections: Year 2" xr:uid="{4B13ECE4-4A87-46B3-9AD3-40BA31FC19A4}"/>
    <hyperlink ref="AO5:AQ5" location="ARI!AX11" display="Adjustable Projections: Year 1" xr:uid="{63D624DE-2A04-43B7-B243-D11FE7588BAA}"/>
    <hyperlink ref="H5" location="ARI!C9" display="RSP Projections: Year 1" xr:uid="{1C9B8480-2BD3-49E7-8961-3AF605866167}"/>
    <hyperlink ref="H76" location="ARI!A90" display="RSP Projections: Year 2" xr:uid="{F42E09E6-7149-46B1-A70F-392BEE6E3C37}"/>
    <hyperlink ref="H76:J76" location="ARI!A110" display="RSP Projections: Year 2" xr:uid="{B482D03D-C60D-4D79-8831-894729231307}"/>
    <hyperlink ref="M75:O75" location="ARI!AX11" display="Adjustable Projections: Year 1" xr:uid="{AD322699-C651-47F4-8F2E-98F537E99BDB}"/>
    <hyperlink ref="H75" location="ARI!C9" display="RSP Projections: Year 1" xr:uid="{EF1D8DCE-2980-4E6E-8D99-CCBA4542B872}"/>
    <hyperlink ref="M6" location="ARI!A170" display="Past Run/Pass Performances" xr:uid="{56B000EE-302E-4E08-A3BB-0DAC0166B759}"/>
    <hyperlink ref="M76" location="ARI!A170" display="Past Run/Pass Performances" xr:uid="{100DE8E3-80C1-46DD-A50F-5734564B8098}"/>
    <hyperlink ref="H143" location="ARI!C9" display="RSP Projections: Year 1" xr:uid="{3798F55A-A9EB-46D0-AB96-5E7BACEC03CD}"/>
    <hyperlink ref="H144" location="ARI!A90" display="RSP Projections: Year 2" xr:uid="{6A64465B-B266-4BE3-90D8-6DCBD474D504}"/>
    <hyperlink ref="H144:J144" location="ARI!A110" display="RSP Projections: Year 2" xr:uid="{188B57CC-31E6-4996-8EE2-72E20A597785}"/>
    <hyperlink ref="M143:O143" location="ARI!AX11" display="Adjustable Projections: Year 1" xr:uid="{D36A92AB-14A1-4782-9FE8-0C61AA279F91}"/>
  </hyperlinks>
  <pageMargins left="0" right="0" top="0" bottom="0" header="0" footer="0"/>
  <pageSetup scale="54" orientation="landscape"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99E34-0CEB-4475-9CFA-2DD2629E0CE6}">
  <dimension ref="A1:AZ176"/>
  <sheetViews>
    <sheetView zoomScale="200" zoomScaleNormal="200" workbookViewId="0">
      <selection sqref="A1:X193"/>
    </sheetView>
  </sheetViews>
  <sheetFormatPr defaultColWidth="13.5546875" defaultRowHeight="6.6" x14ac:dyDescent="0.15"/>
  <cols>
    <col min="1" max="1" width="13.88671875" style="314" bestFit="1" customWidth="1"/>
    <col min="2" max="17" width="3.5546875" style="314" customWidth="1"/>
    <col min="18" max="18" width="11.5546875" style="314" customWidth="1"/>
    <col min="19" max="19" width="7" style="314" customWidth="1"/>
    <col min="20" max="20" width="5.6640625" style="314" customWidth="1"/>
    <col min="21" max="21" width="6" style="314" bestFit="1" customWidth="1"/>
    <col min="22" max="22" width="6.33203125" style="314" bestFit="1" customWidth="1"/>
    <col min="23" max="23" width="3.88671875" style="314" bestFit="1" customWidth="1"/>
    <col min="24" max="24" width="6.6640625" style="314" bestFit="1" customWidth="1"/>
    <col min="25" max="28" width="13.5546875" style="314"/>
    <col min="29" max="29" width="13.109375" style="314" bestFit="1" customWidth="1"/>
    <col min="30" max="30" width="5.88671875" style="314" bestFit="1" customWidth="1"/>
    <col min="31" max="31" width="6" style="314" bestFit="1" customWidth="1"/>
    <col min="32" max="32" width="5.88671875" style="314" bestFit="1" customWidth="1"/>
    <col min="33" max="33" width="7" style="314" bestFit="1" customWidth="1"/>
    <col min="34" max="34" width="4.5546875" style="314" bestFit="1" customWidth="1"/>
    <col min="35" max="35" width="7" style="314" bestFit="1" customWidth="1"/>
    <col min="36" max="36" width="3.44140625" style="314" bestFit="1" customWidth="1"/>
    <col min="37" max="37" width="6.33203125" style="314" bestFit="1" customWidth="1"/>
    <col min="38" max="38" width="33.6640625" style="314" bestFit="1" customWidth="1"/>
    <col min="39" max="39" width="5.5546875" style="314" bestFit="1" customWidth="1"/>
    <col min="40" max="40" width="4.109375" style="314" bestFit="1" customWidth="1"/>
    <col min="41" max="41" width="7" style="314" bestFit="1" customWidth="1"/>
    <col min="42" max="42" width="6.33203125" style="314" bestFit="1" customWidth="1"/>
    <col min="43" max="43" width="6.6640625" style="314" bestFit="1" customWidth="1"/>
    <col min="44" max="44" width="3.44140625" style="314" bestFit="1" customWidth="1"/>
    <col min="45" max="45" width="5.88671875" style="314" bestFit="1" customWidth="1"/>
    <col min="46" max="46" width="13.5546875" style="314"/>
    <col min="47" max="47" width="6" style="314" bestFit="1" customWidth="1"/>
    <col min="48" max="48" width="6.44140625" style="314" bestFit="1" customWidth="1"/>
    <col min="49" max="49" width="6" style="314" bestFit="1" customWidth="1"/>
    <col min="50" max="50" width="6.33203125" style="314" bestFit="1" customWidth="1"/>
    <col min="51" max="51" width="4.109375" style="314" bestFit="1" customWidth="1"/>
    <col min="52" max="52" width="6.6640625" style="314" bestFit="1" customWidth="1"/>
    <col min="53" max="16384" width="13.5546875" style="314"/>
  </cols>
  <sheetData>
    <row r="1" spans="1:52" x14ac:dyDescent="0.15">
      <c r="A1" s="514" t="s">
        <v>114</v>
      </c>
      <c r="B1" s="514"/>
      <c r="C1" s="514"/>
      <c r="D1" s="514"/>
      <c r="E1" s="514"/>
      <c r="F1" s="514"/>
      <c r="G1" s="514"/>
      <c r="H1" s="514"/>
      <c r="I1" s="514"/>
      <c r="J1" s="514"/>
      <c r="K1" s="514"/>
      <c r="L1" s="514"/>
      <c r="M1" s="514"/>
      <c r="N1" s="514"/>
      <c r="O1" s="514"/>
      <c r="P1" s="514"/>
      <c r="Q1" s="514"/>
      <c r="R1" s="514"/>
      <c r="S1" s="514"/>
      <c r="T1" s="514"/>
      <c r="U1" s="514"/>
      <c r="V1" s="514"/>
      <c r="W1" s="514"/>
    </row>
    <row r="2" spans="1:52" x14ac:dyDescent="0.15">
      <c r="C2" s="315"/>
      <c r="D2" s="315"/>
      <c r="E2" s="315"/>
      <c r="F2" s="315"/>
      <c r="G2" s="315"/>
      <c r="H2" s="315"/>
      <c r="I2" s="315"/>
      <c r="J2" s="315"/>
      <c r="K2" s="315"/>
      <c r="L2" s="315"/>
      <c r="M2" s="315"/>
      <c r="N2" s="315"/>
    </row>
    <row r="3" spans="1:52" x14ac:dyDescent="0.15">
      <c r="A3" s="514" t="s">
        <v>55</v>
      </c>
      <c r="B3" s="514"/>
      <c r="C3" s="514"/>
      <c r="D3" s="514"/>
      <c r="E3" s="514"/>
      <c r="F3" s="514"/>
      <c r="G3" s="514"/>
      <c r="H3" s="514"/>
      <c r="I3" s="514"/>
      <c r="J3" s="514"/>
      <c r="K3" s="514"/>
      <c r="L3" s="514"/>
      <c r="M3" s="514"/>
      <c r="N3" s="514"/>
      <c r="O3" s="514"/>
      <c r="P3" s="514"/>
      <c r="Q3" s="514"/>
      <c r="R3" s="514"/>
      <c r="S3" s="514"/>
      <c r="T3" s="514"/>
      <c r="U3" s="514"/>
      <c r="V3" s="514"/>
      <c r="W3" s="514"/>
      <c r="AC3" s="514" t="s">
        <v>55</v>
      </c>
      <c r="AD3" s="514"/>
      <c r="AE3" s="514"/>
      <c r="AF3" s="514"/>
      <c r="AG3" s="514"/>
      <c r="AH3" s="514"/>
      <c r="AI3" s="514"/>
      <c r="AJ3" s="514"/>
      <c r="AK3" s="514"/>
      <c r="AL3" s="514"/>
      <c r="AM3" s="514"/>
      <c r="AN3" s="514"/>
      <c r="AO3" s="514"/>
      <c r="AP3" s="514"/>
      <c r="AQ3" s="514"/>
      <c r="AR3" s="514"/>
      <c r="AS3" s="514"/>
      <c r="AT3" s="514"/>
      <c r="AU3" s="514"/>
      <c r="AV3" s="514"/>
      <c r="AW3" s="514"/>
      <c r="AX3" s="514"/>
      <c r="AY3" s="514"/>
    </row>
    <row r="4" spans="1:52" x14ac:dyDescent="0.15">
      <c r="A4" s="315"/>
      <c r="B4" s="315"/>
      <c r="C4" s="315"/>
      <c r="D4" s="315"/>
      <c r="E4" s="315"/>
      <c r="F4" s="315"/>
      <c r="G4" s="315"/>
      <c r="H4" s="315"/>
      <c r="I4" s="315"/>
      <c r="J4" s="315"/>
      <c r="K4" s="315"/>
      <c r="L4" s="315"/>
      <c r="M4" s="315"/>
      <c r="N4" s="315"/>
      <c r="O4" s="315"/>
      <c r="P4" s="315"/>
      <c r="Q4" s="315"/>
      <c r="R4" s="315"/>
      <c r="S4" s="315"/>
      <c r="T4" s="315"/>
      <c r="U4" s="315"/>
      <c r="V4" s="315"/>
      <c r="W4" s="315"/>
      <c r="X4" s="315"/>
      <c r="Y4" s="315"/>
      <c r="Z4" s="315"/>
      <c r="AA4" s="315"/>
      <c r="AC4" s="315"/>
      <c r="AD4" s="315"/>
      <c r="AE4" s="315"/>
      <c r="AF4" s="315"/>
      <c r="AG4" s="315"/>
      <c r="AH4" s="315"/>
      <c r="AI4" s="315"/>
      <c r="AJ4" s="315"/>
      <c r="AK4" s="315"/>
      <c r="AL4" s="315"/>
      <c r="AM4" s="315"/>
      <c r="AN4" s="315"/>
      <c r="AO4" s="315"/>
      <c r="AP4" s="315"/>
      <c r="AQ4" s="315"/>
      <c r="AR4" s="315"/>
      <c r="AS4" s="315"/>
      <c r="AT4" s="315"/>
      <c r="AU4" s="315"/>
      <c r="AV4" s="315"/>
      <c r="AW4" s="315"/>
      <c r="AX4" s="315"/>
      <c r="AY4" s="315"/>
    </row>
    <row r="5" spans="1:52" x14ac:dyDescent="0.15">
      <c r="H5" s="515" t="s">
        <v>36</v>
      </c>
      <c r="I5" s="513"/>
      <c r="J5" s="513"/>
      <c r="M5" s="515" t="s">
        <v>37</v>
      </c>
      <c r="N5" s="515"/>
      <c r="O5" s="515"/>
      <c r="S5" s="316" t="s">
        <v>94</v>
      </c>
      <c r="AJ5" s="515" t="s">
        <v>36</v>
      </c>
      <c r="AK5" s="513"/>
      <c r="AL5" s="513"/>
      <c r="AO5" s="515" t="s">
        <v>37</v>
      </c>
      <c r="AP5" s="515"/>
      <c r="AQ5" s="515"/>
    </row>
    <row r="6" spans="1:52" x14ac:dyDescent="0.15">
      <c r="H6" s="515" t="s">
        <v>38</v>
      </c>
      <c r="I6" s="515"/>
      <c r="J6" s="515"/>
      <c r="M6" s="317" t="s">
        <v>75</v>
      </c>
      <c r="S6" s="318" t="s">
        <v>40</v>
      </c>
      <c r="T6" s="318" t="s">
        <v>41</v>
      </c>
      <c r="AJ6" s="515" t="s">
        <v>38</v>
      </c>
      <c r="AK6" s="515"/>
      <c r="AL6" s="515"/>
    </row>
    <row r="7" spans="1:52" x14ac:dyDescent="0.15">
      <c r="H7" s="515"/>
      <c r="I7" s="513"/>
      <c r="J7" s="513"/>
      <c r="S7" s="319">
        <f>(M17+C27+K38+K47)/(M17+C27+K38+C17)</f>
        <v>0.40950455005055614</v>
      </c>
      <c r="T7" s="319">
        <f>C17/(C17+M17+C27+K38+K47)</f>
        <v>0.59049544994944392</v>
      </c>
      <c r="AJ7" s="515"/>
      <c r="AK7" s="513"/>
      <c r="AL7" s="513"/>
    </row>
    <row r="8" spans="1:52" x14ac:dyDescent="0.15">
      <c r="S8" s="314" t="s">
        <v>653</v>
      </c>
    </row>
    <row r="10" spans="1:52" x14ac:dyDescent="0.15">
      <c r="A10" s="514" t="s">
        <v>36</v>
      </c>
      <c r="B10" s="514"/>
      <c r="C10" s="514"/>
      <c r="D10" s="514"/>
      <c r="E10" s="514"/>
      <c r="F10" s="514"/>
      <c r="G10" s="514"/>
      <c r="H10" s="514"/>
      <c r="I10" s="514"/>
      <c r="J10" s="514"/>
      <c r="K10" s="514"/>
      <c r="L10" s="514"/>
      <c r="M10" s="514"/>
      <c r="N10" s="514"/>
      <c r="O10" s="514"/>
      <c r="P10" s="514"/>
      <c r="Q10" s="514"/>
      <c r="R10" s="514"/>
      <c r="S10" s="514"/>
      <c r="T10" s="514"/>
      <c r="U10" s="514"/>
      <c r="V10" s="514"/>
      <c r="W10" s="514"/>
      <c r="AC10" s="514" t="s">
        <v>37</v>
      </c>
      <c r="AD10" s="514"/>
      <c r="AE10" s="514"/>
      <c r="AF10" s="514"/>
      <c r="AG10" s="514"/>
      <c r="AH10" s="514"/>
      <c r="AI10" s="514"/>
      <c r="AJ10" s="514"/>
      <c r="AK10" s="514"/>
      <c r="AL10" s="514"/>
      <c r="AM10" s="514"/>
      <c r="AN10" s="514"/>
      <c r="AO10" s="514"/>
      <c r="AP10" s="514"/>
      <c r="AQ10" s="514"/>
      <c r="AR10" s="514"/>
      <c r="AS10" s="514"/>
      <c r="AT10" s="514"/>
      <c r="AU10" s="514"/>
      <c r="AV10" s="514"/>
      <c r="AW10" s="514"/>
      <c r="AX10" s="514"/>
      <c r="AY10" s="514"/>
    </row>
    <row r="12" spans="1:52" x14ac:dyDescent="0.15">
      <c r="C12" s="514" t="s">
        <v>48</v>
      </c>
      <c r="D12" s="514"/>
      <c r="E12" s="514"/>
      <c r="F12" s="514"/>
      <c r="G12" s="514"/>
      <c r="H12" s="514"/>
      <c r="I12" s="514"/>
      <c r="L12" s="514" t="s">
        <v>49</v>
      </c>
      <c r="M12" s="516"/>
      <c r="N12" s="516"/>
      <c r="O12" s="516"/>
      <c r="P12" s="516"/>
      <c r="R12" s="514" t="s">
        <v>50</v>
      </c>
      <c r="S12" s="514"/>
      <c r="T12" s="514"/>
      <c r="V12" s="514" t="s">
        <v>51</v>
      </c>
      <c r="W12" s="514"/>
      <c r="AE12" s="514" t="s">
        <v>48</v>
      </c>
      <c r="AF12" s="514"/>
      <c r="AG12" s="514"/>
      <c r="AH12" s="514"/>
      <c r="AI12" s="514"/>
      <c r="AJ12" s="514"/>
      <c r="AK12" s="514"/>
      <c r="AN12" s="514" t="s">
        <v>49</v>
      </c>
      <c r="AO12" s="516"/>
      <c r="AP12" s="516"/>
      <c r="AQ12" s="516"/>
      <c r="AR12" s="516"/>
      <c r="AT12" s="514" t="s">
        <v>50</v>
      </c>
      <c r="AU12" s="514"/>
      <c r="AV12" s="514"/>
      <c r="AX12" s="514" t="s">
        <v>51</v>
      </c>
      <c r="AY12" s="514"/>
    </row>
    <row r="13" spans="1:52" x14ac:dyDescent="0.15">
      <c r="A13" s="320" t="s">
        <v>0</v>
      </c>
      <c r="B13" s="320" t="s">
        <v>66</v>
      </c>
      <c r="C13" s="320" t="s">
        <v>1</v>
      </c>
      <c r="D13" s="320" t="s">
        <v>2</v>
      </c>
      <c r="E13" s="320" t="s">
        <v>3</v>
      </c>
      <c r="F13" s="320" t="s">
        <v>4</v>
      </c>
      <c r="G13" s="320" t="s">
        <v>5</v>
      </c>
      <c r="H13" s="320" t="s">
        <v>6</v>
      </c>
      <c r="I13" s="320" t="s">
        <v>7</v>
      </c>
      <c r="J13" s="320" t="s">
        <v>8</v>
      </c>
      <c r="K13" s="320" t="s">
        <v>9</v>
      </c>
      <c r="M13" s="320" t="s">
        <v>10</v>
      </c>
      <c r="N13" s="320" t="s">
        <v>11</v>
      </c>
      <c r="O13" s="320" t="s">
        <v>12</v>
      </c>
      <c r="P13" s="320" t="s">
        <v>6</v>
      </c>
      <c r="Q13" s="320" t="s">
        <v>13</v>
      </c>
      <c r="R13" s="320"/>
      <c r="S13" s="320" t="s">
        <v>47</v>
      </c>
      <c r="T13" s="320" t="s">
        <v>45</v>
      </c>
      <c r="U13" s="320" t="s">
        <v>46</v>
      </c>
      <c r="V13" s="320"/>
      <c r="W13" s="320" t="s">
        <v>14</v>
      </c>
      <c r="X13" s="320" t="s">
        <v>63</v>
      </c>
      <c r="Y13" s="320"/>
      <c r="Z13" s="320"/>
      <c r="AC13" s="320" t="s">
        <v>0</v>
      </c>
      <c r="AD13" s="320" t="s">
        <v>66</v>
      </c>
      <c r="AE13" s="320" t="s">
        <v>1</v>
      </c>
      <c r="AF13" s="320" t="s">
        <v>2</v>
      </c>
      <c r="AG13" s="320" t="s">
        <v>3</v>
      </c>
      <c r="AH13" s="320" t="s">
        <v>4</v>
      </c>
      <c r="AI13" s="320" t="s">
        <v>5</v>
      </c>
      <c r="AJ13" s="320" t="s">
        <v>6</v>
      </c>
      <c r="AK13" s="320" t="s">
        <v>7</v>
      </c>
      <c r="AL13" s="320" t="s">
        <v>8</v>
      </c>
      <c r="AM13" s="320" t="s">
        <v>9</v>
      </c>
      <c r="AO13" s="320" t="s">
        <v>10</v>
      </c>
      <c r="AP13" s="320" t="s">
        <v>11</v>
      </c>
      <c r="AQ13" s="320" t="s">
        <v>12</v>
      </c>
      <c r="AR13" s="320" t="s">
        <v>6</v>
      </c>
      <c r="AS13" s="320" t="s">
        <v>13</v>
      </c>
      <c r="AT13" s="320"/>
      <c r="AU13" s="320" t="s">
        <v>47</v>
      </c>
      <c r="AV13" s="320" t="s">
        <v>45</v>
      </c>
      <c r="AW13" s="320" t="s">
        <v>46</v>
      </c>
      <c r="AX13" s="320"/>
      <c r="AY13" s="320" t="s">
        <v>14</v>
      </c>
      <c r="AZ13" s="320" t="s">
        <v>63</v>
      </c>
    </row>
    <row r="14" spans="1:52" x14ac:dyDescent="0.15">
      <c r="A14" s="321" t="s">
        <v>768</v>
      </c>
      <c r="B14" s="322">
        <v>14</v>
      </c>
      <c r="C14" s="322">
        <v>481</v>
      </c>
      <c r="D14" s="322">
        <v>324</v>
      </c>
      <c r="E14" s="319">
        <f>D14/C14</f>
        <v>0.67359667359667363</v>
      </c>
      <c r="F14" s="322">
        <v>3924</v>
      </c>
      <c r="G14" s="323">
        <f>F14/C14</f>
        <v>8.1580041580041573</v>
      </c>
      <c r="H14" s="322">
        <v>25</v>
      </c>
      <c r="I14" s="319">
        <f>H14/C14</f>
        <v>5.1975051975051978E-2</v>
      </c>
      <c r="J14" s="322">
        <v>7</v>
      </c>
      <c r="K14" s="319">
        <f>J14/C14</f>
        <v>1.4553014553014554E-2</v>
      </c>
      <c r="M14" s="322">
        <v>34</v>
      </c>
      <c r="N14" s="322">
        <v>102</v>
      </c>
      <c r="O14" s="322">
        <f>N14/M14</f>
        <v>3</v>
      </c>
      <c r="P14" s="322">
        <v>1</v>
      </c>
      <c r="Q14" s="319">
        <f>P14/M14</f>
        <v>2.9411764705882353E-2</v>
      </c>
      <c r="R14" s="324"/>
      <c r="S14" s="319">
        <f>(C14+M14)/($C$17+$M$17)</f>
        <v>0.82399999999999995</v>
      </c>
      <c r="T14" s="319">
        <f>C14/($C$17)</f>
        <v>0.82363013698630139</v>
      </c>
      <c r="U14" s="319">
        <f>M14/($M$17)</f>
        <v>0.82926829268292679</v>
      </c>
      <c r="V14" s="325"/>
      <c r="W14" s="322">
        <f>(F14*0.05)+(H14*4)+(J14*-1)+(N14*0.1)+(P14*6)</f>
        <v>305.40000000000003</v>
      </c>
      <c r="X14" s="326">
        <f>((F14*0.05)+(H14*4)+(J14*-1)+(N14*0.1)+(P14*6))*0.4</f>
        <v>122.16000000000003</v>
      </c>
      <c r="Y14" s="324"/>
      <c r="Z14" s="324"/>
      <c r="AC14" s="321" t="s">
        <v>15</v>
      </c>
      <c r="AD14" s="321"/>
      <c r="AE14" s="322">
        <v>583</v>
      </c>
      <c r="AF14" s="322">
        <v>378</v>
      </c>
      <c r="AG14" s="319">
        <f>AF14/AE14</f>
        <v>0.64837049742710118</v>
      </c>
      <c r="AH14" s="322">
        <v>4072</v>
      </c>
      <c r="AI14" s="323">
        <f>AH14/AE14</f>
        <v>6.9845626072041167</v>
      </c>
      <c r="AJ14" s="322">
        <v>27</v>
      </c>
      <c r="AK14" s="319">
        <f>AJ14/AE14</f>
        <v>4.6312178387650088E-2</v>
      </c>
      <c r="AL14" s="322">
        <v>11</v>
      </c>
      <c r="AM14" s="319">
        <f>AL14/AE14</f>
        <v>1.8867924528301886E-2</v>
      </c>
      <c r="AO14" s="322">
        <v>100</v>
      </c>
      <c r="AP14" s="322">
        <v>590</v>
      </c>
      <c r="AQ14" s="322">
        <f>AP14/AO14</f>
        <v>5.9</v>
      </c>
      <c r="AR14" s="322">
        <v>5</v>
      </c>
      <c r="AS14" s="319">
        <f>AR14/AO14</f>
        <v>0.05</v>
      </c>
      <c r="AT14" s="324"/>
      <c r="AU14" s="319">
        <f>(AE14+AO14)/(AE17+AO17)</f>
        <v>1</v>
      </c>
      <c r="AV14" s="319">
        <f>AE14/(AO14+AE14)</f>
        <v>0.85358711566617862</v>
      </c>
      <c r="AW14" s="319">
        <f>AO14/(AE14+AO14)</f>
        <v>0.14641288433382138</v>
      </c>
      <c r="AX14" s="325"/>
      <c r="AY14" s="322">
        <f>((AH14*0.05)+(AJ14*4)+(AL14*-1)+(AP14*0.1)+(AR14*6))*0.55</f>
        <v>214.28000000000003</v>
      </c>
      <c r="AZ14" s="326">
        <f>((AH14*0.05)+(AJ14*4)+(AL14*-1)+(AP14*0.1)+(AR14*6))*0.4</f>
        <v>155.84000000000003</v>
      </c>
    </row>
    <row r="15" spans="1:52" x14ac:dyDescent="0.15">
      <c r="A15" s="321" t="s">
        <v>769</v>
      </c>
      <c r="B15" s="322">
        <v>2</v>
      </c>
      <c r="C15" s="322">
        <v>69</v>
      </c>
      <c r="D15" s="322">
        <v>44</v>
      </c>
      <c r="E15" s="319">
        <f t="shared" ref="E15:E16" si="0">D15/C15</f>
        <v>0.6376811594202898</v>
      </c>
      <c r="F15" s="322">
        <v>581</v>
      </c>
      <c r="G15" s="323">
        <f>F15/C15</f>
        <v>8.420289855072463</v>
      </c>
      <c r="H15" s="322">
        <v>4</v>
      </c>
      <c r="I15" s="319">
        <f>H15/C15</f>
        <v>5.7971014492753624E-2</v>
      </c>
      <c r="J15" s="322">
        <v>1</v>
      </c>
      <c r="K15" s="319">
        <f t="shared" ref="K15:K16" si="1">J15/C15</f>
        <v>1.4492753623188406E-2</v>
      </c>
      <c r="M15" s="322">
        <v>5</v>
      </c>
      <c r="N15" s="322">
        <v>15</v>
      </c>
      <c r="O15" s="322">
        <f>N15/M15</f>
        <v>3</v>
      </c>
      <c r="P15" s="322">
        <v>0</v>
      </c>
      <c r="Q15" s="319">
        <f t="shared" ref="Q15:Q16" si="2">P15/M15</f>
        <v>0</v>
      </c>
      <c r="R15" s="324"/>
      <c r="S15" s="319">
        <f t="shared" ref="S15:S16" si="3">(C15+M15)/($C$17+$M$17)</f>
        <v>0.11840000000000001</v>
      </c>
      <c r="T15" s="319">
        <f t="shared" ref="T15:T16" si="4">C15/($C$17)</f>
        <v>0.11815068493150685</v>
      </c>
      <c r="U15" s="319">
        <f t="shared" ref="U15:U16" si="5">M15/($M$17)</f>
        <v>0.12195121951219512</v>
      </c>
      <c r="V15" s="325"/>
      <c r="W15" s="322">
        <f t="shared" ref="W15:W16" si="6">(F15*0.05)+(H15*4)+(J15*-1)+(N15*0.1)+(P15*6)</f>
        <v>45.55</v>
      </c>
      <c r="X15" s="326">
        <f t="shared" ref="X15:X16" si="7">((F15*0.05)+(H15*4)+(J15*-1)+(N15*0.1)+(P15*6))*0.4</f>
        <v>18.22</v>
      </c>
      <c r="Y15" s="324"/>
      <c r="Z15" s="324"/>
      <c r="AC15" s="321" t="s">
        <v>67</v>
      </c>
      <c r="AD15" s="321"/>
      <c r="AE15" s="322">
        <v>0</v>
      </c>
      <c r="AF15" s="322">
        <v>0</v>
      </c>
      <c r="AG15" s="319">
        <v>0</v>
      </c>
      <c r="AH15" s="322">
        <v>0</v>
      </c>
      <c r="AI15" s="323"/>
      <c r="AJ15" s="322">
        <v>0</v>
      </c>
      <c r="AK15" s="319" t="e">
        <f>AJ15/AE15</f>
        <v>#DIV/0!</v>
      </c>
      <c r="AL15" s="322">
        <v>0</v>
      </c>
      <c r="AM15" s="319" t="e">
        <f t="shared" ref="AM15:AM16" si="8">AL15/AE15</f>
        <v>#DIV/0!</v>
      </c>
      <c r="AO15" s="322">
        <v>0</v>
      </c>
      <c r="AP15" s="322">
        <v>0</v>
      </c>
      <c r="AQ15" s="322"/>
      <c r="AR15" s="322">
        <v>0</v>
      </c>
      <c r="AS15" s="319" t="e">
        <f t="shared" ref="AS15:AS16" si="9">AR15/AO15</f>
        <v>#DIV/0!</v>
      </c>
      <c r="AT15" s="324"/>
      <c r="AU15" s="319" t="e">
        <f>(AE15+AO15)/(AD18+AN18)</f>
        <v>#DIV/0!</v>
      </c>
      <c r="AV15" s="319" t="e">
        <f>AE15/(AO15+AE15)</f>
        <v>#DIV/0!</v>
      </c>
      <c r="AW15" s="319" t="e">
        <f>AO15/(AE15+AO15)</f>
        <v>#DIV/0!</v>
      </c>
      <c r="AX15" s="325"/>
      <c r="AY15" s="322"/>
      <c r="AZ15" s="326"/>
    </row>
    <row r="16" spans="1:52" x14ac:dyDescent="0.15">
      <c r="A16" s="321" t="s">
        <v>2254</v>
      </c>
      <c r="B16" s="322">
        <v>1</v>
      </c>
      <c r="C16" s="322">
        <v>34</v>
      </c>
      <c r="D16" s="322">
        <v>21</v>
      </c>
      <c r="E16" s="319">
        <f t="shared" si="0"/>
        <v>0.61764705882352944</v>
      </c>
      <c r="F16" s="322">
        <v>260</v>
      </c>
      <c r="G16" s="323">
        <f>F16/C16</f>
        <v>7.6470588235294121</v>
      </c>
      <c r="H16" s="322">
        <v>1</v>
      </c>
      <c r="I16" s="319">
        <f>H16/C16</f>
        <v>2.9411764705882353E-2</v>
      </c>
      <c r="J16" s="322">
        <v>0</v>
      </c>
      <c r="K16" s="319">
        <f t="shared" si="1"/>
        <v>0</v>
      </c>
      <c r="M16" s="322">
        <v>2</v>
      </c>
      <c r="N16" s="322">
        <v>6</v>
      </c>
      <c r="O16" s="322">
        <f>N16/M16</f>
        <v>3</v>
      </c>
      <c r="P16" s="322">
        <v>0</v>
      </c>
      <c r="Q16" s="319">
        <f t="shared" si="2"/>
        <v>0</v>
      </c>
      <c r="R16" s="324"/>
      <c r="S16" s="319">
        <f t="shared" si="3"/>
        <v>5.7599999999999998E-2</v>
      </c>
      <c r="T16" s="319">
        <f t="shared" si="4"/>
        <v>5.8219178082191778E-2</v>
      </c>
      <c r="U16" s="319">
        <f t="shared" si="5"/>
        <v>4.878048780487805E-2</v>
      </c>
      <c r="V16" s="325"/>
      <c r="W16" s="322">
        <f t="shared" si="6"/>
        <v>17.600000000000001</v>
      </c>
      <c r="X16" s="326">
        <f t="shared" si="7"/>
        <v>7.0400000000000009</v>
      </c>
      <c r="Y16" s="324"/>
      <c r="Z16" s="324"/>
      <c r="AC16" s="321" t="s">
        <v>68</v>
      </c>
      <c r="AD16" s="321"/>
      <c r="AE16" s="322"/>
      <c r="AF16" s="322"/>
      <c r="AG16" s="319" t="e">
        <f>AF16/AE16</f>
        <v>#DIV/0!</v>
      </c>
      <c r="AH16" s="322"/>
      <c r="AI16" s="323" t="e">
        <f>AH16/AE16</f>
        <v>#DIV/0!</v>
      </c>
      <c r="AJ16" s="322"/>
      <c r="AK16" s="319" t="e">
        <f>AJ16/AE16</f>
        <v>#DIV/0!</v>
      </c>
      <c r="AL16" s="322"/>
      <c r="AM16" s="319" t="e">
        <f t="shared" si="8"/>
        <v>#DIV/0!</v>
      </c>
      <c r="AO16" s="322"/>
      <c r="AP16" s="322"/>
      <c r="AQ16" s="322" t="e">
        <f>AP16/AO16</f>
        <v>#DIV/0!</v>
      </c>
      <c r="AR16" s="322"/>
      <c r="AS16" s="319" t="e">
        <f t="shared" si="9"/>
        <v>#DIV/0!</v>
      </c>
      <c r="AT16" s="324"/>
      <c r="AU16" s="319" t="e">
        <f>(AE16+AO16)/(AD20+AN20)</f>
        <v>#DIV/0!</v>
      </c>
      <c r="AV16" s="319" t="e">
        <f>AE16/(AO16+AE16)</f>
        <v>#DIV/0!</v>
      </c>
      <c r="AW16" s="319" t="e">
        <f>AO16/(AE16+AO16)</f>
        <v>#DIV/0!</v>
      </c>
      <c r="AX16" s="325"/>
      <c r="AY16" s="322">
        <f>((AH16*0.05)+(AJ16*4)+(AL16*-1)+(AP16*0.1)+(AR16*6))*0.55</f>
        <v>0</v>
      </c>
      <c r="AZ16" s="326">
        <f>((AH16*0.05)+(AJ16*4)+(AL16*-1)+(AP16*0.1)+(AR16*6))*0.4</f>
        <v>0</v>
      </c>
    </row>
    <row r="17" spans="1:52" x14ac:dyDescent="0.15">
      <c r="A17" s="320" t="s">
        <v>44</v>
      </c>
      <c r="B17" s="320"/>
      <c r="C17" s="320">
        <f>SUM(C14:C16)</f>
        <v>584</v>
      </c>
      <c r="D17" s="320">
        <f>SUM(D14:D16)</f>
        <v>389</v>
      </c>
      <c r="E17" s="320"/>
      <c r="F17" s="320">
        <f t="shared" ref="F17:J17" si="10">SUM(F14:F16)</f>
        <v>4765</v>
      </c>
      <c r="G17" s="320"/>
      <c r="H17" s="320">
        <f t="shared" si="10"/>
        <v>30</v>
      </c>
      <c r="I17" s="320"/>
      <c r="J17" s="320">
        <f t="shared" si="10"/>
        <v>8</v>
      </c>
      <c r="K17" s="320"/>
      <c r="L17" s="316"/>
      <c r="M17" s="320">
        <f>SUM(M14:M16)</f>
        <v>41</v>
      </c>
      <c r="N17" s="320">
        <f>SUM(N14:N16)</f>
        <v>123</v>
      </c>
      <c r="O17" s="320"/>
      <c r="P17" s="320">
        <f>SUM(P14:P16)</f>
        <v>1</v>
      </c>
      <c r="Q17" s="320"/>
      <c r="R17" s="320"/>
      <c r="S17" s="327">
        <f>S14+S15+S16</f>
        <v>0.99999999999999989</v>
      </c>
      <c r="T17" s="328">
        <f>C17/(C17+M17)</f>
        <v>0.93440000000000001</v>
      </c>
      <c r="U17" s="328">
        <f>M17/(M17+C17)</f>
        <v>6.5600000000000006E-2</v>
      </c>
      <c r="V17" s="325"/>
      <c r="W17" s="324"/>
      <c r="X17" s="324"/>
      <c r="Y17" s="324"/>
      <c r="Z17" s="324"/>
      <c r="AC17" s="320" t="s">
        <v>44</v>
      </c>
      <c r="AD17" s="320"/>
      <c r="AE17" s="320">
        <f>SUM(AE14:AE16)</f>
        <v>583</v>
      </c>
      <c r="AF17" s="320">
        <f>SUM(AF14:AF16)</f>
        <v>378</v>
      </c>
      <c r="AG17" s="320"/>
      <c r="AH17" s="320">
        <f t="shared" ref="AH17" si="11">SUM(AH14:AH16)</f>
        <v>4072</v>
      </c>
      <c r="AI17" s="320"/>
      <c r="AJ17" s="320">
        <f t="shared" ref="AJ17" si="12">SUM(AJ14:AJ16)</f>
        <v>27</v>
      </c>
      <c r="AK17" s="320"/>
      <c r="AL17" s="320">
        <f t="shared" ref="AL17" si="13">SUM(AL14:AL16)</f>
        <v>11</v>
      </c>
      <c r="AM17" s="320"/>
      <c r="AN17" s="316"/>
      <c r="AO17" s="320">
        <f>SUM(AO14:AO16)</f>
        <v>100</v>
      </c>
      <c r="AP17" s="320">
        <f>SUM(AP14:AP16)</f>
        <v>590</v>
      </c>
      <c r="AQ17" s="320"/>
      <c r="AR17" s="320">
        <f>SUM(AR14:AR16)</f>
        <v>5</v>
      </c>
      <c r="AS17" s="320"/>
      <c r="AT17" s="320"/>
      <c r="AU17" s="327" t="e">
        <f>AU14+AU15+AU16</f>
        <v>#DIV/0!</v>
      </c>
      <c r="AV17" s="328">
        <f>AE17/(AE17+AO17)</f>
        <v>0.85358711566617862</v>
      </c>
      <c r="AW17" s="328">
        <f>AO17/(AO17+AE17)</f>
        <v>0.14641288433382138</v>
      </c>
      <c r="AX17" s="325"/>
      <c r="AY17" s="324"/>
      <c r="AZ17" s="324"/>
    </row>
    <row r="18" spans="1:52" x14ac:dyDescent="0.15">
      <c r="B18" s="324"/>
      <c r="C18" s="324"/>
      <c r="D18" s="329"/>
      <c r="E18" s="324"/>
      <c r="F18" s="330"/>
      <c r="G18" s="324"/>
      <c r="H18" s="331"/>
      <c r="I18" s="324"/>
      <c r="J18" s="331"/>
      <c r="K18" s="324"/>
      <c r="L18" s="324"/>
      <c r="M18" s="324"/>
      <c r="N18" s="324"/>
      <c r="O18" s="324"/>
      <c r="P18" s="324"/>
      <c r="Q18" s="324"/>
      <c r="R18" s="324"/>
      <c r="AD18" s="324"/>
      <c r="AE18" s="324"/>
      <c r="AF18" s="329"/>
      <c r="AG18" s="324"/>
      <c r="AH18" s="330"/>
      <c r="AI18" s="324"/>
      <c r="AJ18" s="331"/>
      <c r="AK18" s="324"/>
      <c r="AL18" s="331"/>
      <c r="AM18" s="324"/>
      <c r="AN18" s="324"/>
      <c r="AO18" s="324"/>
      <c r="AP18" s="324"/>
      <c r="AQ18" s="324"/>
      <c r="AR18" s="324"/>
      <c r="AS18" s="324"/>
      <c r="AT18" s="324"/>
    </row>
    <row r="19" spans="1:52" x14ac:dyDescent="0.15">
      <c r="B19" s="324"/>
      <c r="C19" s="324"/>
      <c r="D19" s="329"/>
      <c r="E19" s="324"/>
      <c r="F19" s="330"/>
      <c r="G19" s="324"/>
      <c r="H19" s="331"/>
      <c r="I19" s="324"/>
      <c r="J19" s="331"/>
      <c r="K19" s="324"/>
      <c r="L19" s="324"/>
      <c r="M19" s="324"/>
      <c r="N19" s="324"/>
      <c r="O19" s="324"/>
      <c r="P19" s="324"/>
      <c r="Q19" s="324"/>
      <c r="R19" s="324"/>
      <c r="AD19" s="324"/>
      <c r="AE19" s="324"/>
      <c r="AF19" s="329"/>
      <c r="AG19" s="324"/>
      <c r="AH19" s="330"/>
      <c r="AI19" s="324"/>
      <c r="AJ19" s="331"/>
      <c r="AK19" s="324"/>
      <c r="AL19" s="331"/>
      <c r="AM19" s="324"/>
      <c r="AN19" s="324"/>
      <c r="AO19" s="324"/>
      <c r="AP19" s="324"/>
      <c r="AQ19" s="324"/>
      <c r="AR19" s="324"/>
      <c r="AS19" s="324"/>
      <c r="AT19" s="324"/>
    </row>
    <row r="20" spans="1:52" x14ac:dyDescent="0.15">
      <c r="A20" s="514" t="s">
        <v>49</v>
      </c>
      <c r="B20" s="514"/>
      <c r="C20" s="514"/>
      <c r="D20" s="514"/>
      <c r="E20" s="514"/>
      <c r="F20" s="514"/>
      <c r="G20" s="514"/>
      <c r="H20" s="514" t="s">
        <v>52</v>
      </c>
      <c r="I20" s="516"/>
      <c r="J20" s="516"/>
      <c r="K20" s="516"/>
      <c r="L20" s="516"/>
      <c r="M20" s="516"/>
      <c r="N20" s="324"/>
      <c r="O20" s="324"/>
      <c r="R20" s="514" t="s">
        <v>50</v>
      </c>
      <c r="S20" s="514"/>
      <c r="T20" s="514"/>
      <c r="V20" s="514" t="s">
        <v>51</v>
      </c>
      <c r="W20" s="514"/>
      <c r="X20" s="315"/>
      <c r="Y20" s="315"/>
      <c r="Z20" s="315"/>
      <c r="AA20" s="315"/>
      <c r="AC20" s="514" t="s">
        <v>49</v>
      </c>
      <c r="AD20" s="514"/>
      <c r="AE20" s="514"/>
      <c r="AF20" s="514"/>
      <c r="AG20" s="514"/>
      <c r="AH20" s="514"/>
      <c r="AI20" s="514"/>
      <c r="AJ20" s="514" t="s">
        <v>52</v>
      </c>
      <c r="AK20" s="516"/>
      <c r="AL20" s="516"/>
      <c r="AM20" s="516"/>
      <c r="AN20" s="516"/>
      <c r="AO20" s="516"/>
      <c r="AP20" s="324"/>
      <c r="AQ20" s="324"/>
      <c r="AT20" s="514" t="s">
        <v>50</v>
      </c>
      <c r="AU20" s="514"/>
      <c r="AV20" s="514"/>
      <c r="AX20" s="514" t="s">
        <v>51</v>
      </c>
      <c r="AY20" s="514"/>
      <c r="AZ20" s="315"/>
    </row>
    <row r="21" spans="1:52" x14ac:dyDescent="0.15">
      <c r="A21" s="320" t="s">
        <v>16</v>
      </c>
      <c r="B21" s="320" t="s">
        <v>66</v>
      </c>
      <c r="C21" s="320" t="s">
        <v>1</v>
      </c>
      <c r="D21" s="320" t="s">
        <v>4</v>
      </c>
      <c r="E21" s="320" t="s">
        <v>5</v>
      </c>
      <c r="F21" s="320" t="s">
        <v>6</v>
      </c>
      <c r="G21" s="320" t="s">
        <v>7</v>
      </c>
      <c r="I21" s="320" t="s">
        <v>34</v>
      </c>
      <c r="J21" s="320" t="s">
        <v>17</v>
      </c>
      <c r="K21" s="320" t="s">
        <v>18</v>
      </c>
      <c r="L21" s="320" t="s">
        <v>19</v>
      </c>
      <c r="M21" s="320" t="s">
        <v>20</v>
      </c>
      <c r="N21" s="320" t="s">
        <v>6</v>
      </c>
      <c r="O21" s="320" t="s">
        <v>53</v>
      </c>
      <c r="R21" s="320" t="s">
        <v>16</v>
      </c>
      <c r="S21" s="320" t="s">
        <v>47</v>
      </c>
      <c r="T21" s="320" t="s">
        <v>45</v>
      </c>
      <c r="U21" s="320" t="s">
        <v>46</v>
      </c>
      <c r="W21" s="320" t="s">
        <v>14</v>
      </c>
      <c r="X21" s="320" t="s">
        <v>21</v>
      </c>
      <c r="Y21" s="320"/>
      <c r="Z21" s="320"/>
      <c r="AA21" s="320"/>
      <c r="AB21" s="320"/>
      <c r="AC21" s="320" t="s">
        <v>16</v>
      </c>
      <c r="AD21" s="320" t="s">
        <v>66</v>
      </c>
      <c r="AE21" s="320" t="s">
        <v>1</v>
      </c>
      <c r="AF21" s="320" t="s">
        <v>4</v>
      </c>
      <c r="AG21" s="320" t="s">
        <v>5</v>
      </c>
      <c r="AH21" s="320" t="s">
        <v>6</v>
      </c>
      <c r="AI21" s="320" t="s">
        <v>7</v>
      </c>
      <c r="AK21" s="320" t="s">
        <v>34</v>
      </c>
      <c r="AL21" s="320" t="s">
        <v>17</v>
      </c>
      <c r="AM21" s="320" t="s">
        <v>18</v>
      </c>
      <c r="AN21" s="320" t="s">
        <v>19</v>
      </c>
      <c r="AO21" s="320" t="s">
        <v>20</v>
      </c>
      <c r="AP21" s="320" t="s">
        <v>6</v>
      </c>
      <c r="AQ21" s="320" t="s">
        <v>53</v>
      </c>
      <c r="AU21" s="320" t="s">
        <v>47</v>
      </c>
      <c r="AV21" s="320" t="s">
        <v>45</v>
      </c>
      <c r="AW21" s="320" t="s">
        <v>46</v>
      </c>
      <c r="AY21" s="320" t="s">
        <v>14</v>
      </c>
      <c r="AZ21" s="320" t="s">
        <v>21</v>
      </c>
    </row>
    <row r="22" spans="1:52" x14ac:dyDescent="0.15">
      <c r="A22" s="321" t="s">
        <v>2255</v>
      </c>
      <c r="B22" s="332">
        <v>15</v>
      </c>
      <c r="C22" s="322">
        <v>115</v>
      </c>
      <c r="D22" s="322">
        <v>550</v>
      </c>
      <c r="E22" s="322">
        <f>D22/C22</f>
        <v>4.7826086956521738</v>
      </c>
      <c r="F22" s="322">
        <v>3</v>
      </c>
      <c r="G22" s="319">
        <f>F22/C22</f>
        <v>2.6086956521739129E-2</v>
      </c>
      <c r="I22" s="319">
        <f>K22/J22</f>
        <v>0.74358974358974361</v>
      </c>
      <c r="J22" s="322">
        <v>39</v>
      </c>
      <c r="K22" s="322">
        <v>29</v>
      </c>
      <c r="L22" s="322">
        <v>179</v>
      </c>
      <c r="M22" s="322">
        <f>L22/K22</f>
        <v>6.1724137931034484</v>
      </c>
      <c r="N22" s="322">
        <v>2</v>
      </c>
      <c r="O22" s="319">
        <f>N22/K22</f>
        <v>6.8965517241379309E-2</v>
      </c>
      <c r="R22" s="321" t="s">
        <v>581</v>
      </c>
      <c r="S22" s="319">
        <f>(C22+J22)/($C$27+$J$27+$M$17+$D$17+$K$38+$K$47)</f>
        <v>0.16559139784946236</v>
      </c>
      <c r="T22" s="319">
        <f>J22/($J$27+$E$38+$E$47)</f>
        <v>8.924485125858124E-2</v>
      </c>
      <c r="U22" s="319">
        <f>C22/($C$27+$M$17+$K$38+$K$47)</f>
        <v>0.2839506172839506</v>
      </c>
      <c r="W22" s="322">
        <f>(D22*0.1)+(F22*6)+(L22*0.1)+(N22*6)</f>
        <v>102.9</v>
      </c>
      <c r="X22" s="322">
        <f>(D22*0.1)+(F22*6)+(K22*1)+(L22*0.1)+(N22*6)</f>
        <v>131.9</v>
      </c>
      <c r="Y22" s="324"/>
      <c r="Z22" s="324"/>
      <c r="AA22" s="324"/>
      <c r="AB22" s="324"/>
      <c r="AC22" s="321" t="s">
        <v>69</v>
      </c>
      <c r="AD22" s="321"/>
      <c r="AE22" s="322">
        <v>200</v>
      </c>
      <c r="AF22" s="322">
        <v>1040</v>
      </c>
      <c r="AG22" s="322">
        <f>AF22/AE22</f>
        <v>5.2</v>
      </c>
      <c r="AH22" s="322">
        <v>7</v>
      </c>
      <c r="AI22" s="319">
        <f>AH22/AE22</f>
        <v>3.5000000000000003E-2</v>
      </c>
      <c r="AK22" s="319">
        <f>AM22/AL22</f>
        <v>0.8</v>
      </c>
      <c r="AL22" s="322">
        <v>70</v>
      </c>
      <c r="AM22" s="322">
        <v>56</v>
      </c>
      <c r="AN22" s="322">
        <v>364</v>
      </c>
      <c r="AO22" s="322">
        <f>AN22/AM22</f>
        <v>6.5</v>
      </c>
      <c r="AP22" s="322">
        <v>2</v>
      </c>
      <c r="AQ22" s="319">
        <f>AP22/AM22</f>
        <v>3.5714285714285712E-2</v>
      </c>
      <c r="AU22" s="319" t="e">
        <f>(#REF!+AL22)/(#REF!+AL25)</f>
        <v>#REF!</v>
      </c>
      <c r="AV22" s="319" t="e">
        <f>#REF!/(AL22+#REF!)</f>
        <v>#REF!</v>
      </c>
      <c r="AW22" s="319" t="e">
        <f>AL22/(#REF!+AL22)</f>
        <v>#REF!</v>
      </c>
      <c r="AY22" s="322" t="e">
        <f>(#REF!*0.1)+(AE22*6)+(AK22*0.1)+(AM22*6)</f>
        <v>#REF!</v>
      </c>
      <c r="AZ22" s="322" t="e">
        <f>(#REF!*0.1)+(AE22*6)+(AJ22*1)+(AK22*0.1)+(AM22*6)</f>
        <v>#REF!</v>
      </c>
    </row>
    <row r="23" spans="1:52" x14ac:dyDescent="0.15">
      <c r="A23" s="321" t="s">
        <v>2256</v>
      </c>
      <c r="B23" s="332">
        <v>16</v>
      </c>
      <c r="C23" s="322">
        <v>148</v>
      </c>
      <c r="D23" s="322">
        <v>684</v>
      </c>
      <c r="E23" s="322">
        <f>D23/C23</f>
        <v>4.6216216216216219</v>
      </c>
      <c r="F23" s="322">
        <v>6</v>
      </c>
      <c r="G23" s="319">
        <f>F23/C23</f>
        <v>4.0540540540540543E-2</v>
      </c>
      <c r="I23" s="319">
        <f t="shared" ref="I23:I26" si="14">K23/J23</f>
        <v>0.5</v>
      </c>
      <c r="J23" s="322">
        <v>48</v>
      </c>
      <c r="K23" s="322">
        <v>24</v>
      </c>
      <c r="L23" s="322">
        <v>188</v>
      </c>
      <c r="M23" s="322">
        <f>L23/K23</f>
        <v>7.833333333333333</v>
      </c>
      <c r="N23" s="322">
        <v>2</v>
      </c>
      <c r="O23" s="319">
        <f t="shared" ref="O23:O26" si="15">N23/K23</f>
        <v>8.3333333333333329E-2</v>
      </c>
      <c r="R23" s="321" t="s">
        <v>1462</v>
      </c>
      <c r="S23" s="319">
        <f t="shared" ref="S23:S26" si="16">(C23+J23)/($C$27+$J$27+$M$17+$D$17+$K$38+$K$47)</f>
        <v>0.21075268817204301</v>
      </c>
      <c r="T23" s="319">
        <f t="shared" ref="T23:T26" si="17">J23/($J$27+$E$38+$E$47)</f>
        <v>0.10983981693363844</v>
      </c>
      <c r="U23" s="319">
        <f t="shared" ref="U23:U26" si="18">C23/($C$27+$M$17+$K$38+$K$47)</f>
        <v>0.36543209876543209</v>
      </c>
      <c r="W23" s="322">
        <f t="shared" ref="W23:W26" si="19">(D23*0.1)+(F23*6)+(L23*0.1)+(N23*6)</f>
        <v>135.19999999999999</v>
      </c>
      <c r="X23" s="322">
        <f t="shared" ref="X23:X26" si="20">(D23*0.1)+(F23*6)+(K23*1)+(L23*0.1)+(N23*6)</f>
        <v>159.20000000000002</v>
      </c>
      <c r="Y23" s="324"/>
      <c r="Z23" s="324"/>
      <c r="AA23" s="324"/>
      <c r="AB23" s="324"/>
      <c r="AC23" s="321" t="s">
        <v>22</v>
      </c>
      <c r="AD23" s="321"/>
      <c r="AE23" s="322">
        <v>96</v>
      </c>
      <c r="AF23" s="322">
        <v>445</v>
      </c>
      <c r="AG23" s="322">
        <f>AF23/AE23</f>
        <v>4.635416666666667</v>
      </c>
      <c r="AH23" s="322">
        <v>6</v>
      </c>
      <c r="AI23" s="319">
        <f>AH23/AE23</f>
        <v>6.25E-2</v>
      </c>
      <c r="AK23" s="319">
        <f t="shared" ref="AK23:AK26" si="21">AM23/AL23</f>
        <v>0.58333333333333337</v>
      </c>
      <c r="AL23" s="322">
        <v>24</v>
      </c>
      <c r="AM23" s="322">
        <v>14</v>
      </c>
      <c r="AN23" s="322">
        <v>110</v>
      </c>
      <c r="AO23" s="322">
        <f>AN23/AM23</f>
        <v>7.8571428571428568</v>
      </c>
      <c r="AP23" s="322">
        <v>2</v>
      </c>
      <c r="AQ23" s="319">
        <f t="shared" ref="AQ23:AQ26" si="22">AP23/AM23</f>
        <v>0.14285714285714285</v>
      </c>
      <c r="AU23" s="319" t="e">
        <f>(#REF!+AL23)/(#REF!+AL26)</f>
        <v>#REF!</v>
      </c>
      <c r="AV23" s="319" t="e">
        <f>#REF!/(AL23+#REF!)</f>
        <v>#REF!</v>
      </c>
      <c r="AW23" s="319" t="e">
        <f>AL23/(#REF!+AL23)</f>
        <v>#REF!</v>
      </c>
      <c r="AY23" s="322" t="e">
        <f>(#REF!*0.1)+(AE23*6)+(AK23*0.1)+(AM23*6)</f>
        <v>#REF!</v>
      </c>
      <c r="AZ23" s="322" t="e">
        <f>(#REF!*0.1)+(AE23*6)+(AJ23*1)+(AK23*0.1)+(AM23*6)</f>
        <v>#REF!</v>
      </c>
    </row>
    <row r="24" spans="1:52" x14ac:dyDescent="0.15">
      <c r="A24" s="321" t="s">
        <v>2559</v>
      </c>
      <c r="B24" s="332">
        <v>16</v>
      </c>
      <c r="C24" s="322">
        <v>75</v>
      </c>
      <c r="D24" s="322">
        <v>340</v>
      </c>
      <c r="E24" s="322">
        <f>D24/C24</f>
        <v>4.5333333333333332</v>
      </c>
      <c r="F24" s="322">
        <v>3</v>
      </c>
      <c r="G24" s="319">
        <f>F24/C24</f>
        <v>0.04</v>
      </c>
      <c r="I24" s="319">
        <f t="shared" si="14"/>
        <v>0.58823529411764708</v>
      </c>
      <c r="J24" s="322">
        <v>17</v>
      </c>
      <c r="K24" s="322">
        <v>10</v>
      </c>
      <c r="L24" s="322">
        <v>96</v>
      </c>
      <c r="M24" s="322">
        <f>L24/K24</f>
        <v>9.6</v>
      </c>
      <c r="N24" s="322">
        <v>1</v>
      </c>
      <c r="O24" s="319">
        <f t="shared" si="15"/>
        <v>0.1</v>
      </c>
      <c r="R24" s="321" t="s">
        <v>2560</v>
      </c>
      <c r="S24" s="319">
        <f t="shared" si="16"/>
        <v>9.8924731182795697E-2</v>
      </c>
      <c r="T24" s="319">
        <f t="shared" si="17"/>
        <v>3.8901601830663615E-2</v>
      </c>
      <c r="U24" s="319">
        <f t="shared" si="18"/>
        <v>0.18518518518518517</v>
      </c>
      <c r="W24" s="322">
        <f t="shared" si="19"/>
        <v>67.599999999999994</v>
      </c>
      <c r="X24" s="322">
        <f t="shared" si="20"/>
        <v>77.599999999999994</v>
      </c>
      <c r="Y24" s="324"/>
      <c r="Z24" s="324"/>
      <c r="AA24" s="324"/>
      <c r="AB24" s="324"/>
      <c r="AC24" s="321" t="s">
        <v>23</v>
      </c>
      <c r="AD24" s="321"/>
      <c r="AE24" s="322">
        <v>8</v>
      </c>
      <c r="AF24" s="322">
        <v>28</v>
      </c>
      <c r="AG24" s="322">
        <f>AF24/AE24</f>
        <v>3.5</v>
      </c>
      <c r="AH24" s="322">
        <v>0</v>
      </c>
      <c r="AI24" s="319">
        <f>AH24/AE24</f>
        <v>0</v>
      </c>
      <c r="AK24" s="319">
        <f t="shared" si="21"/>
        <v>0.5</v>
      </c>
      <c r="AL24" s="322">
        <v>4</v>
      </c>
      <c r="AM24" s="322">
        <v>2</v>
      </c>
      <c r="AN24" s="322">
        <v>17</v>
      </c>
      <c r="AO24" s="322">
        <f>AN24/AM24</f>
        <v>8.5</v>
      </c>
      <c r="AP24" s="322">
        <v>0</v>
      </c>
      <c r="AQ24" s="319">
        <f t="shared" si="22"/>
        <v>0</v>
      </c>
      <c r="AU24" s="319" t="e">
        <f>(#REF!+AL24)/(#REF!+AK30)</f>
        <v>#REF!</v>
      </c>
      <c r="AV24" s="319" t="e">
        <f>#REF!/(AL24+#REF!)</f>
        <v>#REF!</v>
      </c>
      <c r="AW24" s="319" t="e">
        <f>AL24/(#REF!+AL24)</f>
        <v>#REF!</v>
      </c>
      <c r="AY24" s="322" t="e">
        <f>(#REF!*0.1)+(AE24*6)+(AK24*0.1)+(AM24*6)</f>
        <v>#REF!</v>
      </c>
      <c r="AZ24" s="322" t="e">
        <f>(#REF!*0.1)+(AE24*6)+(AJ24*1)+(AK24*0.1)+(AM24*6)</f>
        <v>#REF!</v>
      </c>
    </row>
    <row r="25" spans="1:52" x14ac:dyDescent="0.15">
      <c r="A25" s="321" t="s">
        <v>2257</v>
      </c>
      <c r="B25" s="332">
        <v>8</v>
      </c>
      <c r="C25" s="322">
        <v>5</v>
      </c>
      <c r="D25" s="322">
        <v>18</v>
      </c>
      <c r="E25" s="322">
        <f>D25/C25</f>
        <v>3.6</v>
      </c>
      <c r="F25" s="322">
        <v>0</v>
      </c>
      <c r="G25" s="319">
        <f>F25/C25</f>
        <v>0</v>
      </c>
      <c r="I25" s="319">
        <f t="shared" si="14"/>
        <v>1</v>
      </c>
      <c r="J25" s="322">
        <v>5</v>
      </c>
      <c r="K25" s="322">
        <v>5</v>
      </c>
      <c r="L25" s="322">
        <v>38</v>
      </c>
      <c r="M25" s="322">
        <f>L25/K25</f>
        <v>7.6</v>
      </c>
      <c r="N25" s="322">
        <v>0</v>
      </c>
      <c r="O25" s="319">
        <f t="shared" si="15"/>
        <v>0</v>
      </c>
      <c r="R25" s="321" t="s">
        <v>233</v>
      </c>
      <c r="S25" s="319">
        <f t="shared" si="16"/>
        <v>1.0752688172043012E-2</v>
      </c>
      <c r="T25" s="319">
        <f t="shared" si="17"/>
        <v>1.1441647597254004E-2</v>
      </c>
      <c r="U25" s="319">
        <f t="shared" si="18"/>
        <v>1.2345679012345678E-2</v>
      </c>
      <c r="W25" s="322">
        <f t="shared" si="19"/>
        <v>5.6000000000000005</v>
      </c>
      <c r="X25" s="322">
        <f t="shared" si="20"/>
        <v>10.6</v>
      </c>
      <c r="Y25" s="324"/>
      <c r="Z25" s="324"/>
      <c r="AA25" s="324"/>
      <c r="AB25" s="324"/>
      <c r="AC25" s="321" t="s">
        <v>24</v>
      </c>
      <c r="AD25" s="321"/>
      <c r="AE25" s="322"/>
      <c r="AF25" s="322"/>
      <c r="AG25" s="322" t="e">
        <f>AF25/AE25</f>
        <v>#DIV/0!</v>
      </c>
      <c r="AH25" s="322">
        <v>0</v>
      </c>
      <c r="AI25" s="319" t="e">
        <f>AH25/AE25</f>
        <v>#DIV/0!</v>
      </c>
      <c r="AK25" s="319" t="e">
        <f t="shared" si="21"/>
        <v>#DIV/0!</v>
      </c>
      <c r="AL25" s="322"/>
      <c r="AM25" s="322"/>
      <c r="AN25" s="322"/>
      <c r="AO25" s="322" t="e">
        <f>AN25/AM25</f>
        <v>#DIV/0!</v>
      </c>
      <c r="AP25" s="322">
        <v>0</v>
      </c>
      <c r="AQ25" s="319" t="e">
        <f t="shared" si="22"/>
        <v>#DIV/0!</v>
      </c>
      <c r="AU25" s="319" t="e">
        <f>(#REF!+AL25)/(#REF!+AL31)</f>
        <v>#REF!</v>
      </c>
      <c r="AV25" s="319" t="e">
        <f>#REF!/(AL25+#REF!)</f>
        <v>#REF!</v>
      </c>
      <c r="AW25" s="319" t="e">
        <f>AL25/(#REF!+AL25)</f>
        <v>#REF!</v>
      </c>
      <c r="AY25" s="322" t="e">
        <f>(#REF!*0.1)+(AE25*6)+(AK25*0.1)+(AM25*6)</f>
        <v>#REF!</v>
      </c>
      <c r="AZ25" s="322" t="e">
        <f>(#REF!*0.1)+(AE25*6)+(AJ25*1)+(AK25*0.1)+(AM25*6)</f>
        <v>#REF!</v>
      </c>
    </row>
    <row r="26" spans="1:52" x14ac:dyDescent="0.15">
      <c r="A26" s="321" t="s">
        <v>1086</v>
      </c>
      <c r="B26" s="332">
        <v>16</v>
      </c>
      <c r="C26" s="322">
        <v>4</v>
      </c>
      <c r="D26" s="322">
        <v>5</v>
      </c>
      <c r="E26" s="322">
        <f>D26/C26</f>
        <v>1.25</v>
      </c>
      <c r="F26" s="322">
        <v>1</v>
      </c>
      <c r="G26" s="319">
        <f>F26/C26</f>
        <v>0.25</v>
      </c>
      <c r="I26" s="319">
        <f t="shared" si="14"/>
        <v>0.7407407407407407</v>
      </c>
      <c r="J26" s="322">
        <v>27</v>
      </c>
      <c r="K26" s="322">
        <v>20</v>
      </c>
      <c r="L26" s="322">
        <v>135</v>
      </c>
      <c r="M26" s="322">
        <f>L26/K26</f>
        <v>6.75</v>
      </c>
      <c r="N26" s="322">
        <v>1</v>
      </c>
      <c r="O26" s="319">
        <f t="shared" si="15"/>
        <v>0.05</v>
      </c>
      <c r="R26" s="321" t="s">
        <v>1358</v>
      </c>
      <c r="S26" s="319">
        <f t="shared" si="16"/>
        <v>3.3333333333333333E-2</v>
      </c>
      <c r="T26" s="319">
        <f t="shared" si="17"/>
        <v>6.1784897025171627E-2</v>
      </c>
      <c r="U26" s="319">
        <f t="shared" si="18"/>
        <v>9.876543209876543E-3</v>
      </c>
      <c r="W26" s="322">
        <f t="shared" si="19"/>
        <v>26</v>
      </c>
      <c r="X26" s="322">
        <f t="shared" si="20"/>
        <v>46</v>
      </c>
      <c r="Y26" s="324"/>
      <c r="Z26" s="324"/>
      <c r="AA26" s="324"/>
      <c r="AB26" s="324"/>
      <c r="AC26" s="321" t="s">
        <v>70</v>
      </c>
      <c r="AD26" s="321"/>
      <c r="AE26" s="322"/>
      <c r="AF26" s="322"/>
      <c r="AG26" s="322" t="e">
        <f>AF26/AE26</f>
        <v>#DIV/0!</v>
      </c>
      <c r="AH26" s="322"/>
      <c r="AI26" s="319" t="e">
        <f>AH26/AE26</f>
        <v>#DIV/0!</v>
      </c>
      <c r="AK26" s="319" t="e">
        <f t="shared" si="21"/>
        <v>#DIV/0!</v>
      </c>
      <c r="AL26" s="322"/>
      <c r="AM26" s="322"/>
      <c r="AN26" s="322"/>
      <c r="AO26" s="322"/>
      <c r="AP26" s="322">
        <f>(AF26*0.1)+(AH26*6)+(AM26*0.1)+(AO26*6)</f>
        <v>0</v>
      </c>
      <c r="AQ26" s="319" t="e">
        <f t="shared" si="22"/>
        <v>#DIV/0!</v>
      </c>
      <c r="AU26" s="319" t="e">
        <f>(#REF!+AL26)/(#REF!+AL32)</f>
        <v>#REF!</v>
      </c>
      <c r="AV26" s="319" t="e">
        <f>#REF!/(AL26+#REF!)</f>
        <v>#REF!</v>
      </c>
      <c r="AW26" s="319" t="e">
        <f>AL26/(#REF!+AL26)</f>
        <v>#REF!</v>
      </c>
      <c r="AY26" s="322" t="e">
        <f>(#REF!*0.1)+(AE26*6)+(AI26*1)+(AJ26*0.1)+(AL26*6)</f>
        <v>#REF!</v>
      </c>
      <c r="AZ26" s="322" t="e">
        <f>(#REF!*0.1)+(AE26*6)+(AJ26*1)+(AK26*0.1)+(AM26*6)</f>
        <v>#REF!</v>
      </c>
    </row>
    <row r="27" spans="1:52" x14ac:dyDescent="0.15">
      <c r="A27" s="320" t="s">
        <v>44</v>
      </c>
      <c r="B27" s="320"/>
      <c r="C27" s="320">
        <f>SUM(C22:C26)</f>
        <v>347</v>
      </c>
      <c r="D27" s="320">
        <f t="shared" ref="D27:F27" si="23">SUM(D22:D26)</f>
        <v>1597</v>
      </c>
      <c r="E27" s="320"/>
      <c r="F27" s="320">
        <f t="shared" si="23"/>
        <v>13</v>
      </c>
      <c r="G27" s="320"/>
      <c r="H27" s="320"/>
      <c r="I27" s="320"/>
      <c r="J27" s="320">
        <f>SUM(J22:J26)</f>
        <v>136</v>
      </c>
      <c r="K27" s="320">
        <f t="shared" ref="K27:N27" si="24">SUM(K22:K26)</f>
        <v>88</v>
      </c>
      <c r="L27" s="320">
        <f t="shared" si="24"/>
        <v>636</v>
      </c>
      <c r="M27" s="320"/>
      <c r="N27" s="320">
        <f t="shared" si="24"/>
        <v>6</v>
      </c>
      <c r="O27" s="320"/>
      <c r="AC27" s="320" t="s">
        <v>44</v>
      </c>
      <c r="AD27" s="320"/>
      <c r="AE27" s="320">
        <f>SUM(AE22:AE26)</f>
        <v>304</v>
      </c>
      <c r="AF27" s="320">
        <f t="shared" ref="AF27" si="25">SUM(AF22:AF26)</f>
        <v>1513</v>
      </c>
      <c r="AG27" s="320"/>
      <c r="AH27" s="320">
        <f t="shared" ref="AH27" si="26">SUM(AH22:AH26)</f>
        <v>13</v>
      </c>
      <c r="AI27" s="320"/>
      <c r="AJ27" s="320"/>
      <c r="AK27" s="320"/>
      <c r="AL27" s="320">
        <f>SUM(AL22:AL26)</f>
        <v>98</v>
      </c>
      <c r="AM27" s="320">
        <f t="shared" ref="AM27:AN27" si="27">SUM(AM22:AM26)</f>
        <v>72</v>
      </c>
      <c r="AN27" s="320">
        <f t="shared" si="27"/>
        <v>491</v>
      </c>
      <c r="AO27" s="320"/>
      <c r="AP27" s="320">
        <f t="shared" ref="AP27" si="28">SUM(AP22:AP26)</f>
        <v>4</v>
      </c>
      <c r="AQ27" s="320"/>
    </row>
    <row r="28" spans="1:52" x14ac:dyDescent="0.15">
      <c r="A28" s="320"/>
      <c r="B28" s="324"/>
      <c r="C28" s="324"/>
      <c r="D28" s="324"/>
      <c r="E28" s="324"/>
      <c r="F28" s="324"/>
      <c r="G28" s="324"/>
      <c r="H28" s="320"/>
      <c r="I28" s="324"/>
      <c r="J28" s="324"/>
      <c r="K28" s="324"/>
      <c r="L28" s="324"/>
      <c r="M28" s="324"/>
      <c r="N28" s="324"/>
      <c r="AC28" s="320"/>
      <c r="AD28" s="324"/>
      <c r="AE28" s="324"/>
      <c r="AF28" s="324"/>
      <c r="AG28" s="324"/>
      <c r="AH28" s="324"/>
      <c r="AI28" s="324"/>
      <c r="AJ28" s="320"/>
      <c r="AK28" s="324"/>
      <c r="AL28" s="324"/>
      <c r="AM28" s="324"/>
      <c r="AN28" s="324"/>
      <c r="AO28" s="324"/>
      <c r="AP28" s="324"/>
    </row>
    <row r="29" spans="1:52" x14ac:dyDescent="0.15">
      <c r="B29" s="324"/>
      <c r="C29" s="324"/>
      <c r="D29" s="324"/>
      <c r="E29" s="324"/>
      <c r="F29" s="324"/>
      <c r="G29" s="324"/>
      <c r="H29" s="324"/>
      <c r="I29" s="324"/>
      <c r="J29" s="324"/>
      <c r="K29" s="324"/>
      <c r="L29" s="324"/>
      <c r="M29" s="324"/>
      <c r="AD29" s="324"/>
      <c r="AE29" s="324"/>
      <c r="AF29" s="324"/>
      <c r="AG29" s="324"/>
      <c r="AH29" s="324"/>
      <c r="AI29" s="324"/>
      <c r="AJ29" s="324"/>
      <c r="AK29" s="324"/>
      <c r="AL29" s="324"/>
      <c r="AM29" s="324"/>
      <c r="AN29" s="324"/>
      <c r="AO29" s="324"/>
    </row>
    <row r="30" spans="1:52" x14ac:dyDescent="0.15">
      <c r="A30" s="514" t="s">
        <v>52</v>
      </c>
      <c r="B30" s="514"/>
      <c r="C30" s="514"/>
      <c r="D30" s="514"/>
      <c r="E30" s="514"/>
      <c r="F30" s="514"/>
      <c r="G30" s="514"/>
      <c r="H30" s="324"/>
      <c r="I30" s="324"/>
      <c r="J30" s="514" t="s">
        <v>49</v>
      </c>
      <c r="K30" s="514"/>
      <c r="L30" s="514"/>
      <c r="M30" s="514"/>
      <c r="N30" s="514"/>
      <c r="R30" s="514" t="s">
        <v>50</v>
      </c>
      <c r="S30" s="514"/>
      <c r="T30" s="514"/>
      <c r="V30" s="514" t="s">
        <v>51</v>
      </c>
      <c r="W30" s="513"/>
      <c r="AC30" s="514" t="s">
        <v>52</v>
      </c>
      <c r="AD30" s="514"/>
      <c r="AE30" s="514"/>
      <c r="AF30" s="514"/>
      <c r="AG30" s="514"/>
      <c r="AH30" s="514"/>
      <c r="AI30" s="514"/>
      <c r="AJ30" s="324"/>
      <c r="AK30" s="324"/>
      <c r="AL30" s="514" t="s">
        <v>49</v>
      </c>
      <c r="AM30" s="514"/>
      <c r="AN30" s="514"/>
      <c r="AO30" s="514"/>
      <c r="AP30" s="514"/>
      <c r="AT30" s="514" t="s">
        <v>50</v>
      </c>
      <c r="AU30" s="514"/>
      <c r="AV30" s="514"/>
      <c r="AX30" s="514" t="s">
        <v>51</v>
      </c>
      <c r="AY30" s="513"/>
    </row>
    <row r="31" spans="1:52" x14ac:dyDescent="0.15">
      <c r="A31" s="320" t="s">
        <v>25</v>
      </c>
      <c r="B31" s="320" t="s">
        <v>66</v>
      </c>
      <c r="C31" s="320" t="s">
        <v>34</v>
      </c>
      <c r="D31" s="320" t="s">
        <v>17</v>
      </c>
      <c r="E31" s="320" t="s">
        <v>18</v>
      </c>
      <c r="F31" s="320" t="s">
        <v>19</v>
      </c>
      <c r="G31" s="320" t="s">
        <v>20</v>
      </c>
      <c r="H31" s="320" t="s">
        <v>6</v>
      </c>
      <c r="I31" s="320" t="s">
        <v>53</v>
      </c>
      <c r="K31" s="320" t="s">
        <v>10</v>
      </c>
      <c r="L31" s="320" t="s">
        <v>11</v>
      </c>
      <c r="M31" s="320" t="s">
        <v>12</v>
      </c>
      <c r="N31" s="320" t="s">
        <v>26</v>
      </c>
      <c r="O31" s="320" t="s">
        <v>7</v>
      </c>
      <c r="R31" s="320" t="s">
        <v>25</v>
      </c>
      <c r="S31" s="320" t="s">
        <v>47</v>
      </c>
      <c r="T31" s="320" t="s">
        <v>45</v>
      </c>
      <c r="U31" s="320" t="s">
        <v>46</v>
      </c>
      <c r="W31" s="320" t="s">
        <v>14</v>
      </c>
      <c r="X31" s="320" t="s">
        <v>21</v>
      </c>
      <c r="Y31" s="320"/>
      <c r="Z31" s="320"/>
      <c r="AC31" s="320" t="s">
        <v>25</v>
      </c>
      <c r="AD31" s="320" t="s">
        <v>66</v>
      </c>
      <c r="AE31" s="320" t="s">
        <v>34</v>
      </c>
      <c r="AF31" s="320" t="s">
        <v>17</v>
      </c>
      <c r="AG31" s="320" t="s">
        <v>18</v>
      </c>
      <c r="AH31" s="320" t="s">
        <v>19</v>
      </c>
      <c r="AI31" s="320" t="s">
        <v>20</v>
      </c>
      <c r="AJ31" s="320" t="s">
        <v>6</v>
      </c>
      <c r="AK31" s="320" t="s">
        <v>53</v>
      </c>
      <c r="AM31" s="320" t="s">
        <v>10</v>
      </c>
      <c r="AN31" s="320" t="s">
        <v>11</v>
      </c>
      <c r="AO31" s="320" t="s">
        <v>12</v>
      </c>
      <c r="AP31" s="320" t="s">
        <v>26</v>
      </c>
      <c r="AQ31" s="320" t="s">
        <v>7</v>
      </c>
      <c r="AU31" s="320" t="s">
        <v>47</v>
      </c>
      <c r="AV31" s="320" t="s">
        <v>45</v>
      </c>
      <c r="AW31" s="320" t="s">
        <v>46</v>
      </c>
      <c r="AY31" s="320" t="s">
        <v>14</v>
      </c>
      <c r="AZ31" s="320" t="s">
        <v>21</v>
      </c>
    </row>
    <row r="32" spans="1:52" x14ac:dyDescent="0.15">
      <c r="A32" s="321" t="s">
        <v>770</v>
      </c>
      <c r="B32" s="322">
        <v>17</v>
      </c>
      <c r="C32" s="319">
        <f>E32/D32</f>
        <v>0.71875</v>
      </c>
      <c r="D32" s="322">
        <v>160</v>
      </c>
      <c r="E32" s="322">
        <v>115</v>
      </c>
      <c r="F32" s="322">
        <v>1650</v>
      </c>
      <c r="G32" s="322">
        <f t="shared" ref="G32:G37" si="29">F32/E32</f>
        <v>14.347826086956522</v>
      </c>
      <c r="H32" s="322">
        <v>8</v>
      </c>
      <c r="I32" s="319">
        <f>H32/E32</f>
        <v>6.9565217391304349E-2</v>
      </c>
      <c r="K32" s="322">
        <v>8</v>
      </c>
      <c r="L32" s="322">
        <v>40</v>
      </c>
      <c r="M32" s="333">
        <f t="shared" ref="M32:M37" si="30">L32/K32</f>
        <v>5</v>
      </c>
      <c r="N32" s="322">
        <v>1</v>
      </c>
      <c r="O32" s="319">
        <f>N32/K32</f>
        <v>0.125</v>
      </c>
      <c r="R32" s="321" t="s">
        <v>582</v>
      </c>
      <c r="S32" s="334">
        <f>(D32+K32)/($C$27+$K$27+$M$17+$D$47+$K$47)</f>
        <v>0.31226765799256506</v>
      </c>
      <c r="T32" s="334">
        <f>D32/($D$17)</f>
        <v>0.41131105398457585</v>
      </c>
      <c r="U32" s="334">
        <f>K32/($M$17+$C$27+$K$38+$K$47)</f>
        <v>1.9753086419753086E-2</v>
      </c>
      <c r="W32" s="322">
        <f>(F32*0.1)+(H32*6)+(L32*0.1)+(N32*6)</f>
        <v>223</v>
      </c>
      <c r="X32" s="322">
        <f>(E32*1)+(F32*0.1)+(H32*6)+(L32*0.1)+(N32*6)</f>
        <v>338</v>
      </c>
      <c r="Y32" s="324"/>
      <c r="Z32" s="324"/>
      <c r="AC32" s="321" t="s">
        <v>71</v>
      </c>
      <c r="AD32" s="321"/>
      <c r="AE32" s="319">
        <f>AG32/AF32</f>
        <v>0.60747663551401865</v>
      </c>
      <c r="AF32" s="322">
        <v>107</v>
      </c>
      <c r="AG32" s="322">
        <v>65</v>
      </c>
      <c r="AH32" s="322">
        <v>710</v>
      </c>
      <c r="AI32" s="322">
        <f t="shared" ref="AI32:AI36" si="31">AH32/AG32</f>
        <v>10.923076923076923</v>
      </c>
      <c r="AJ32" s="322">
        <v>6</v>
      </c>
      <c r="AK32" s="319">
        <f>AJ32/AG32</f>
        <v>9.2307692307692313E-2</v>
      </c>
      <c r="AM32" s="322">
        <v>0</v>
      </c>
      <c r="AN32" s="322">
        <v>0</v>
      </c>
      <c r="AO32" s="333" t="e">
        <f t="shared" ref="AO32:AO37" si="32">AN32/AM32</f>
        <v>#DIV/0!</v>
      </c>
      <c r="AP32" s="322">
        <v>0</v>
      </c>
      <c r="AQ32" s="319" t="e">
        <f>AP32/AM32</f>
        <v>#DIV/0!</v>
      </c>
      <c r="AU32" s="334" t="e">
        <f>(#REF!+AJ32)/(#REF!+AJ35)</f>
        <v>#REF!</v>
      </c>
      <c r="AV32" s="334" t="e">
        <f>#REF!/(AJ32+#REF!)</f>
        <v>#REF!</v>
      </c>
      <c r="AW32" s="334" t="e">
        <f>AJ32/(#REF!+AJ32)</f>
        <v>#REF!</v>
      </c>
      <c r="AY32" s="322">
        <f>(AH32*0.1)+(AJ32*6)+(AN32*0.1)+(AP32*6)</f>
        <v>107</v>
      </c>
      <c r="AZ32" s="322">
        <f>(AG32*1)+(AH32*0.1)+(AJ32*6)+(AN32*0.1)+(AP32*6)</f>
        <v>172</v>
      </c>
    </row>
    <row r="33" spans="1:52" x14ac:dyDescent="0.15">
      <c r="A33" s="321" t="s">
        <v>771</v>
      </c>
      <c r="B33" s="322">
        <v>17</v>
      </c>
      <c r="C33" s="319">
        <f t="shared" ref="C33:C37" si="33">E33/D33</f>
        <v>0.6692913385826772</v>
      </c>
      <c r="D33" s="322">
        <v>127</v>
      </c>
      <c r="E33" s="322">
        <v>85</v>
      </c>
      <c r="F33" s="322">
        <v>1367</v>
      </c>
      <c r="G33" s="322">
        <f t="shared" si="29"/>
        <v>16.08235294117647</v>
      </c>
      <c r="H33" s="322">
        <v>7</v>
      </c>
      <c r="I33" s="319">
        <f t="shared" ref="I33:I37" si="34">H33/E33</f>
        <v>8.2352941176470587E-2</v>
      </c>
      <c r="K33" s="322">
        <v>3</v>
      </c>
      <c r="L33" s="322">
        <v>29</v>
      </c>
      <c r="M33" s="333">
        <f t="shared" si="30"/>
        <v>9.6666666666666661</v>
      </c>
      <c r="N33" s="322">
        <v>1</v>
      </c>
      <c r="O33" s="319">
        <f t="shared" ref="O33:O37" si="35">N33/K33</f>
        <v>0.33333333333333331</v>
      </c>
      <c r="R33" s="321" t="s">
        <v>234</v>
      </c>
      <c r="S33" s="334">
        <f t="shared" ref="S33:S37" si="36">(D33+K33)/($C$27+$K$27+$M$17+$D$47+$K$47)</f>
        <v>0.24163568773234201</v>
      </c>
      <c r="T33" s="334">
        <f t="shared" ref="T33:T37" si="37">D33/($D$17)</f>
        <v>0.32647814910025708</v>
      </c>
      <c r="U33" s="334">
        <f t="shared" ref="U33:U37" si="38">K33/($M$17+$C$27+$K$38+$K$47)</f>
        <v>7.4074074074074077E-3</v>
      </c>
      <c r="W33" s="322">
        <f t="shared" ref="W33:W37" si="39">(F33*0.1)+(H33*6)+(L33*0.1)+(N33*6)</f>
        <v>187.60000000000002</v>
      </c>
      <c r="X33" s="322">
        <f t="shared" ref="X33:X37" si="40">(E33*1)+(F33*0.1)+(H33*6)+(L33*0.1)+(N33*6)</f>
        <v>272.60000000000002</v>
      </c>
      <c r="Y33" s="324"/>
      <c r="Z33" s="324"/>
      <c r="AC33" s="321" t="s">
        <v>27</v>
      </c>
      <c r="AD33" s="321"/>
      <c r="AE33" s="319">
        <f t="shared" ref="AE33:AE37" si="41">AG33/AF33</f>
        <v>0.6333333333333333</v>
      </c>
      <c r="AF33" s="322">
        <v>120</v>
      </c>
      <c r="AG33" s="322">
        <v>76</v>
      </c>
      <c r="AH33" s="322">
        <v>892</v>
      </c>
      <c r="AI33" s="322">
        <f t="shared" si="31"/>
        <v>11.736842105263158</v>
      </c>
      <c r="AJ33" s="322">
        <v>5</v>
      </c>
      <c r="AK33" s="319">
        <f t="shared" ref="AK33:AK37" si="42">AJ33/AG33</f>
        <v>6.5789473684210523E-2</v>
      </c>
      <c r="AM33" s="322">
        <v>12</v>
      </c>
      <c r="AN33" s="322">
        <v>108</v>
      </c>
      <c r="AO33" s="333">
        <f t="shared" si="32"/>
        <v>9</v>
      </c>
      <c r="AP33" s="322">
        <v>0</v>
      </c>
      <c r="AQ33" s="319">
        <f t="shared" ref="AQ33:AQ37" si="43">AP33/AM33</f>
        <v>0</v>
      </c>
      <c r="AU33" s="334" t="e">
        <f>(#REF!+AJ33)/(#REF!+AJ36)</f>
        <v>#REF!</v>
      </c>
      <c r="AV33" s="334" t="e">
        <f>#REF!/(AJ33+#REF!)</f>
        <v>#REF!</v>
      </c>
      <c r="AW33" s="334" t="e">
        <f>AJ33/(#REF!+AJ33)</f>
        <v>#REF!</v>
      </c>
      <c r="AY33" s="322">
        <f>(AH33*0.1)+(AJ33*6)+(AN33*0.1)+(AP33*6)</f>
        <v>130</v>
      </c>
      <c r="AZ33" s="322">
        <f>(AG33*1)+(AH33*0.1)+(AJ33*6)+(AN33*0.1)+(AP33*6)</f>
        <v>206</v>
      </c>
    </row>
    <row r="34" spans="1:52" x14ac:dyDescent="0.15">
      <c r="A34" s="321" t="s">
        <v>772</v>
      </c>
      <c r="B34" s="322">
        <v>16</v>
      </c>
      <c r="C34" s="319">
        <f t="shared" si="33"/>
        <v>0.63157894736842102</v>
      </c>
      <c r="D34" s="322">
        <v>19</v>
      </c>
      <c r="E34" s="322">
        <v>12</v>
      </c>
      <c r="F34" s="322">
        <v>166</v>
      </c>
      <c r="G34" s="322">
        <f t="shared" si="29"/>
        <v>13.833333333333334</v>
      </c>
      <c r="H34" s="322">
        <v>2</v>
      </c>
      <c r="I34" s="319">
        <f t="shared" si="34"/>
        <v>0.16666666666666666</v>
      </c>
      <c r="K34" s="322">
        <v>1</v>
      </c>
      <c r="L34" s="322">
        <v>8</v>
      </c>
      <c r="M34" s="333">
        <f t="shared" si="30"/>
        <v>8</v>
      </c>
      <c r="N34" s="322">
        <v>0</v>
      </c>
      <c r="O34" s="319">
        <f t="shared" si="35"/>
        <v>0</v>
      </c>
      <c r="R34" s="321" t="s">
        <v>583</v>
      </c>
      <c r="S34" s="334">
        <f t="shared" si="36"/>
        <v>3.717472118959108E-2</v>
      </c>
      <c r="T34" s="334">
        <f t="shared" si="37"/>
        <v>4.8843187660668377E-2</v>
      </c>
      <c r="U34" s="334">
        <f t="shared" si="38"/>
        <v>2.4691358024691358E-3</v>
      </c>
      <c r="W34" s="322">
        <f t="shared" si="39"/>
        <v>29.400000000000002</v>
      </c>
      <c r="X34" s="322">
        <f t="shared" si="40"/>
        <v>41.4</v>
      </c>
      <c r="Y34" s="324"/>
      <c r="Z34" s="324"/>
      <c r="AC34" s="321" t="s">
        <v>28</v>
      </c>
      <c r="AD34" s="321"/>
      <c r="AE34" s="319">
        <f t="shared" si="41"/>
        <v>0.55000000000000004</v>
      </c>
      <c r="AF34" s="322">
        <v>40</v>
      </c>
      <c r="AG34" s="322">
        <v>22</v>
      </c>
      <c r="AH34" s="322">
        <v>325</v>
      </c>
      <c r="AI34" s="322">
        <f t="shared" si="31"/>
        <v>14.772727272727273</v>
      </c>
      <c r="AJ34" s="322">
        <v>2</v>
      </c>
      <c r="AK34" s="319">
        <f t="shared" si="42"/>
        <v>9.0909090909090912E-2</v>
      </c>
      <c r="AM34" s="322">
        <v>5</v>
      </c>
      <c r="AN34" s="322">
        <v>20</v>
      </c>
      <c r="AO34" s="333">
        <f t="shared" si="32"/>
        <v>4</v>
      </c>
      <c r="AP34" s="322">
        <v>0</v>
      </c>
      <c r="AQ34" s="319">
        <f t="shared" si="43"/>
        <v>0</v>
      </c>
      <c r="AU34" s="334" t="e">
        <f>(#REF!+AJ34)/(#REF!+AJ37)</f>
        <v>#REF!</v>
      </c>
      <c r="AV34" s="334" t="e">
        <f>#REF!/(AJ34+#REF!)</f>
        <v>#REF!</v>
      </c>
      <c r="AW34" s="334" t="e">
        <f>AJ34/(#REF!+AJ34)</f>
        <v>#REF!</v>
      </c>
      <c r="AY34" s="322">
        <f>(AH34*0.1)+(AJ34*6)+(AN34*0.1)+(AP34*6)</f>
        <v>46.5</v>
      </c>
      <c r="AZ34" s="322">
        <f>(AG34*1)+(AH34*0.1)+(AJ34*6)+(AN34*0.1)+(AP34*6)</f>
        <v>68.5</v>
      </c>
    </row>
    <row r="35" spans="1:52" x14ac:dyDescent="0.15">
      <c r="A35" s="321" t="s">
        <v>773</v>
      </c>
      <c r="B35" s="322">
        <v>8</v>
      </c>
      <c r="C35" s="319">
        <f t="shared" si="33"/>
        <v>0.6</v>
      </c>
      <c r="D35" s="322">
        <v>15</v>
      </c>
      <c r="E35" s="322">
        <v>9</v>
      </c>
      <c r="F35" s="322">
        <v>99</v>
      </c>
      <c r="G35" s="322">
        <f t="shared" si="29"/>
        <v>11</v>
      </c>
      <c r="H35" s="322">
        <v>1</v>
      </c>
      <c r="I35" s="319">
        <f t="shared" si="34"/>
        <v>0.1111111111111111</v>
      </c>
      <c r="K35" s="322">
        <v>4</v>
      </c>
      <c r="L35" s="322">
        <v>22</v>
      </c>
      <c r="M35" s="333">
        <f t="shared" si="30"/>
        <v>5.5</v>
      </c>
      <c r="N35" s="322">
        <v>0</v>
      </c>
      <c r="O35" s="319">
        <f t="shared" si="35"/>
        <v>0</v>
      </c>
      <c r="R35" s="321" t="s">
        <v>584</v>
      </c>
      <c r="S35" s="334">
        <f t="shared" si="36"/>
        <v>3.5315985130111527E-2</v>
      </c>
      <c r="T35" s="334">
        <f t="shared" si="37"/>
        <v>3.8560411311053984E-2</v>
      </c>
      <c r="U35" s="334">
        <f t="shared" si="38"/>
        <v>9.876543209876543E-3</v>
      </c>
      <c r="W35" s="322">
        <f t="shared" si="39"/>
        <v>18.100000000000001</v>
      </c>
      <c r="X35" s="322">
        <f t="shared" si="40"/>
        <v>27.099999999999998</v>
      </c>
      <c r="Y35" s="324"/>
      <c r="Z35" s="324"/>
      <c r="AC35" s="321" t="s">
        <v>29</v>
      </c>
      <c r="AD35" s="321"/>
      <c r="AE35" s="319">
        <f t="shared" si="41"/>
        <v>0.66206896551724137</v>
      </c>
      <c r="AF35" s="322">
        <v>145</v>
      </c>
      <c r="AG35" s="322">
        <v>96</v>
      </c>
      <c r="AH35" s="322">
        <v>1098</v>
      </c>
      <c r="AI35" s="322">
        <f t="shared" si="31"/>
        <v>11.4375</v>
      </c>
      <c r="AJ35" s="322">
        <v>7</v>
      </c>
      <c r="AK35" s="319">
        <f t="shared" si="42"/>
        <v>7.2916666666666671E-2</v>
      </c>
      <c r="AM35" s="322">
        <v>0</v>
      </c>
      <c r="AN35" s="322">
        <v>0</v>
      </c>
      <c r="AO35" s="333" t="e">
        <f t="shared" si="32"/>
        <v>#DIV/0!</v>
      </c>
      <c r="AP35" s="322">
        <v>0</v>
      </c>
      <c r="AQ35" s="319" t="e">
        <f t="shared" si="43"/>
        <v>#DIV/0!</v>
      </c>
      <c r="AU35" s="334" t="e">
        <f>(#REF!+AJ35)/(#REF!+AJ38)</f>
        <v>#REF!</v>
      </c>
      <c r="AV35" s="334" t="e">
        <f>#REF!/(AJ35+#REF!)</f>
        <v>#REF!</v>
      </c>
      <c r="AW35" s="334" t="e">
        <f>AJ35/(#REF!+AJ35)</f>
        <v>#REF!</v>
      </c>
      <c r="AY35" s="322">
        <f>(AH35*0.1)+(AJ35*6)+(AN35*0.1)+(AP35*6)</f>
        <v>151.80000000000001</v>
      </c>
      <c r="AZ35" s="322">
        <f>(AG35*1)+(AH35*0.1)+(AJ35*6)+(AN35*0.1)+(AP35*6)</f>
        <v>247.8</v>
      </c>
    </row>
    <row r="36" spans="1:52" x14ac:dyDescent="0.15">
      <c r="A36" s="321" t="s">
        <v>2258</v>
      </c>
      <c r="B36" s="322">
        <v>12</v>
      </c>
      <c r="C36" s="319">
        <f t="shared" si="33"/>
        <v>0.5</v>
      </c>
      <c r="D36" s="322">
        <v>50</v>
      </c>
      <c r="E36" s="322">
        <v>25</v>
      </c>
      <c r="F36" s="322">
        <v>352</v>
      </c>
      <c r="G36" s="322">
        <f t="shared" si="29"/>
        <v>14.08</v>
      </c>
      <c r="H36" s="322">
        <v>2</v>
      </c>
      <c r="I36" s="319">
        <f t="shared" si="34"/>
        <v>0.08</v>
      </c>
      <c r="K36" s="322">
        <v>0</v>
      </c>
      <c r="L36" s="322">
        <v>0</v>
      </c>
      <c r="M36" s="333" t="e">
        <f t="shared" si="30"/>
        <v>#DIV/0!</v>
      </c>
      <c r="N36" s="322">
        <v>0</v>
      </c>
      <c r="O36" s="319" t="e">
        <f t="shared" si="35"/>
        <v>#DIV/0!</v>
      </c>
      <c r="R36" s="321" t="s">
        <v>2259</v>
      </c>
      <c r="S36" s="334">
        <f t="shared" si="36"/>
        <v>9.2936802973977689E-2</v>
      </c>
      <c r="T36" s="334">
        <f t="shared" si="37"/>
        <v>0.12853470437017994</v>
      </c>
      <c r="U36" s="334">
        <f t="shared" si="38"/>
        <v>0</v>
      </c>
      <c r="W36" s="322">
        <f t="shared" si="39"/>
        <v>47.2</v>
      </c>
      <c r="X36" s="322">
        <f t="shared" si="40"/>
        <v>72.2</v>
      </c>
      <c r="Y36" s="324"/>
      <c r="Z36" s="324"/>
      <c r="AC36" s="321" t="s">
        <v>30</v>
      </c>
      <c r="AD36" s="321"/>
      <c r="AE36" s="319">
        <f t="shared" si="41"/>
        <v>0.6</v>
      </c>
      <c r="AF36" s="322">
        <v>10</v>
      </c>
      <c r="AG36" s="322">
        <v>6</v>
      </c>
      <c r="AH36" s="322">
        <v>100</v>
      </c>
      <c r="AI36" s="322">
        <f t="shared" si="31"/>
        <v>16.666666666666668</v>
      </c>
      <c r="AJ36" s="322">
        <v>0</v>
      </c>
      <c r="AK36" s="319">
        <f t="shared" si="42"/>
        <v>0</v>
      </c>
      <c r="AM36" s="322">
        <v>0</v>
      </c>
      <c r="AN36" s="322">
        <v>0</v>
      </c>
      <c r="AO36" s="333" t="e">
        <f t="shared" si="32"/>
        <v>#DIV/0!</v>
      </c>
      <c r="AP36" s="322">
        <v>0</v>
      </c>
      <c r="AQ36" s="319" t="e">
        <f t="shared" si="43"/>
        <v>#DIV/0!</v>
      </c>
      <c r="AU36" s="334" t="e">
        <f>(#REF!+AJ36)/(#REF!+AI41)</f>
        <v>#REF!</v>
      </c>
      <c r="AV36" s="334" t="e">
        <f>#REF!/(AJ36+#REF!)</f>
        <v>#REF!</v>
      </c>
      <c r="AW36" s="334" t="e">
        <f>AJ36/(#REF!+AJ36)</f>
        <v>#REF!</v>
      </c>
      <c r="AY36" s="322">
        <f>(AH36*0.1)+(AJ36*6)+(AN36*0.1)+(AP36*6)</f>
        <v>10</v>
      </c>
      <c r="AZ36" s="322">
        <f>(AG36*1)+(AH36*0.1)+(AJ36*6)+(AN36*0.1)+(AP36*6)</f>
        <v>16</v>
      </c>
    </row>
    <row r="37" spans="1:52" x14ac:dyDescent="0.15">
      <c r="A37" s="321" t="s">
        <v>2260</v>
      </c>
      <c r="B37" s="322">
        <v>17</v>
      </c>
      <c r="C37" s="319">
        <f t="shared" si="33"/>
        <v>0.66666666666666663</v>
      </c>
      <c r="D37" s="322">
        <v>15</v>
      </c>
      <c r="E37" s="322">
        <v>10</v>
      </c>
      <c r="F37" s="322">
        <v>105</v>
      </c>
      <c r="G37" s="322">
        <f t="shared" si="29"/>
        <v>10.5</v>
      </c>
      <c r="H37" s="322">
        <v>2</v>
      </c>
      <c r="I37" s="319">
        <f t="shared" si="34"/>
        <v>0.2</v>
      </c>
      <c r="K37" s="322">
        <v>1</v>
      </c>
      <c r="L37" s="322">
        <v>9</v>
      </c>
      <c r="M37" s="333">
        <f t="shared" si="30"/>
        <v>9</v>
      </c>
      <c r="N37" s="322">
        <v>0</v>
      </c>
      <c r="O37" s="319">
        <f t="shared" si="35"/>
        <v>0</v>
      </c>
      <c r="R37" s="321" t="s">
        <v>2261</v>
      </c>
      <c r="S37" s="334">
        <f t="shared" si="36"/>
        <v>2.9739776951672861E-2</v>
      </c>
      <c r="T37" s="334">
        <f t="shared" si="37"/>
        <v>3.8560411311053984E-2</v>
      </c>
      <c r="U37" s="334">
        <f t="shared" si="38"/>
        <v>2.4691358024691358E-3</v>
      </c>
      <c r="W37" s="322">
        <f t="shared" si="39"/>
        <v>23.4</v>
      </c>
      <c r="X37" s="322">
        <f t="shared" si="40"/>
        <v>33.4</v>
      </c>
      <c r="Y37" s="324"/>
      <c r="Z37" s="324"/>
      <c r="AC37" s="321" t="s">
        <v>72</v>
      </c>
      <c r="AD37" s="321"/>
      <c r="AE37" s="319" t="e">
        <f t="shared" si="41"/>
        <v>#DIV/0!</v>
      </c>
      <c r="AF37" s="322"/>
      <c r="AG37" s="322"/>
      <c r="AH37" s="322"/>
      <c r="AI37" s="322"/>
      <c r="AJ37" s="322"/>
      <c r="AK37" s="319" t="e">
        <f t="shared" si="42"/>
        <v>#DIV/0!</v>
      </c>
      <c r="AM37" s="322"/>
      <c r="AN37" s="322"/>
      <c r="AO37" s="333" t="e">
        <f t="shared" si="32"/>
        <v>#DIV/0!</v>
      </c>
      <c r="AP37" s="322"/>
      <c r="AQ37" s="319" t="e">
        <f t="shared" si="43"/>
        <v>#DIV/0!</v>
      </c>
      <c r="AU37" s="334" t="e">
        <f>(#REF!+AJ37)/(#REF!+AJ42)</f>
        <v>#REF!</v>
      </c>
      <c r="AV37" s="334" t="e">
        <f>#REF!/(AJ37+#REF!)</f>
        <v>#REF!</v>
      </c>
      <c r="AW37" s="334" t="e">
        <f>AJ37/(#REF!+AJ37)</f>
        <v>#REF!</v>
      </c>
      <c r="AY37" s="322"/>
      <c r="AZ37" s="322"/>
    </row>
    <row r="38" spans="1:52" x14ac:dyDescent="0.15">
      <c r="A38" s="320" t="s">
        <v>44</v>
      </c>
      <c r="B38" s="320"/>
      <c r="C38" s="316"/>
      <c r="D38" s="320">
        <f>SUM(D32:D37)</f>
        <v>386</v>
      </c>
      <c r="E38" s="320">
        <f t="shared" ref="E38:H38" si="44">SUM(E32:E37)</f>
        <v>256</v>
      </c>
      <c r="F38" s="320">
        <f t="shared" si="44"/>
        <v>3739</v>
      </c>
      <c r="G38" s="320"/>
      <c r="H38" s="320">
        <f t="shared" si="44"/>
        <v>22</v>
      </c>
      <c r="I38" s="320"/>
      <c r="J38" s="320"/>
      <c r="K38" s="320">
        <f>SUM(K32:K37)</f>
        <v>17</v>
      </c>
      <c r="L38" s="320">
        <f t="shared" ref="L38:N38" si="45">SUM(L32:L37)</f>
        <v>108</v>
      </c>
      <c r="M38" s="320"/>
      <c r="N38" s="320">
        <f t="shared" si="45"/>
        <v>2</v>
      </c>
      <c r="O38" s="320"/>
      <c r="AC38" s="320" t="s">
        <v>44</v>
      </c>
      <c r="AD38" s="320"/>
      <c r="AE38" s="316"/>
      <c r="AF38" s="320">
        <f>SUM(AF32:AF37)</f>
        <v>422</v>
      </c>
      <c r="AG38" s="320">
        <f t="shared" ref="AG38:AH38" si="46">SUM(AG32:AG37)</f>
        <v>265</v>
      </c>
      <c r="AH38" s="320">
        <f t="shared" si="46"/>
        <v>3125</v>
      </c>
      <c r="AI38" s="320"/>
      <c r="AJ38" s="320">
        <f t="shared" ref="AJ38" si="47">SUM(AJ32:AJ37)</f>
        <v>20</v>
      </c>
      <c r="AK38" s="320"/>
      <c r="AL38" s="320"/>
      <c r="AM38" s="320">
        <f>SUM(AM32:AM37)</f>
        <v>17</v>
      </c>
      <c r="AN38" s="320">
        <f t="shared" ref="AN38" si="48">SUM(AN32:AN37)</f>
        <v>128</v>
      </c>
      <c r="AO38" s="320"/>
      <c r="AP38" s="320">
        <f t="shared" ref="AP38" si="49">SUM(AP32:AP37)</f>
        <v>0</v>
      </c>
      <c r="AQ38" s="320"/>
    </row>
    <row r="39" spans="1:52" x14ac:dyDescent="0.15">
      <c r="A39" s="320"/>
      <c r="C39" s="324"/>
      <c r="D39" s="324"/>
      <c r="E39" s="324"/>
      <c r="F39" s="324"/>
      <c r="G39" s="324"/>
      <c r="H39" s="324"/>
      <c r="I39" s="324"/>
      <c r="J39" s="324"/>
      <c r="K39" s="324"/>
      <c r="L39" s="324"/>
      <c r="AC39" s="320"/>
      <c r="AE39" s="324"/>
      <c r="AF39" s="324"/>
      <c r="AG39" s="324"/>
      <c r="AH39" s="324"/>
      <c r="AI39" s="324"/>
      <c r="AJ39" s="324"/>
      <c r="AK39" s="324"/>
      <c r="AL39" s="324"/>
      <c r="AM39" s="324"/>
      <c r="AN39" s="324"/>
    </row>
    <row r="40" spans="1:52" x14ac:dyDescent="0.15">
      <c r="A40" s="320"/>
      <c r="C40" s="324"/>
      <c r="D40" s="324"/>
      <c r="E40" s="324"/>
      <c r="F40" s="324"/>
      <c r="G40" s="324"/>
      <c r="H40" s="324"/>
      <c r="I40" s="324"/>
      <c r="J40" s="324"/>
      <c r="K40" s="324"/>
      <c r="L40" s="324"/>
      <c r="AC40" s="320"/>
      <c r="AE40" s="324"/>
      <c r="AF40" s="324"/>
      <c r="AG40" s="324"/>
      <c r="AH40" s="324"/>
      <c r="AI40" s="324"/>
      <c r="AJ40" s="324"/>
      <c r="AK40" s="324"/>
      <c r="AL40" s="324"/>
      <c r="AM40" s="324"/>
      <c r="AN40" s="324"/>
    </row>
    <row r="41" spans="1:52" x14ac:dyDescent="0.15">
      <c r="A41" s="514" t="s">
        <v>52</v>
      </c>
      <c r="B41" s="514"/>
      <c r="C41" s="514"/>
      <c r="D41" s="514"/>
      <c r="E41" s="514"/>
      <c r="F41" s="514"/>
      <c r="G41" s="514"/>
      <c r="H41" s="324"/>
      <c r="I41" s="324"/>
      <c r="J41" s="514" t="s">
        <v>49</v>
      </c>
      <c r="K41" s="514"/>
      <c r="L41" s="514"/>
      <c r="M41" s="514"/>
      <c r="N41" s="514"/>
      <c r="R41" s="514" t="s">
        <v>50</v>
      </c>
      <c r="S41" s="514"/>
      <c r="T41" s="514"/>
      <c r="V41" s="514" t="s">
        <v>51</v>
      </c>
      <c r="W41" s="513"/>
      <c r="AC41" s="514" t="s">
        <v>52</v>
      </c>
      <c r="AD41" s="514"/>
      <c r="AE41" s="514"/>
      <c r="AF41" s="514"/>
      <c r="AG41" s="514"/>
      <c r="AH41" s="514"/>
      <c r="AI41" s="514"/>
      <c r="AJ41" s="324"/>
      <c r="AK41" s="324"/>
      <c r="AL41" s="514" t="s">
        <v>49</v>
      </c>
      <c r="AM41" s="514"/>
      <c r="AN41" s="514"/>
      <c r="AO41" s="514"/>
      <c r="AP41" s="514"/>
      <c r="AT41" s="514" t="s">
        <v>50</v>
      </c>
      <c r="AU41" s="514"/>
      <c r="AV41" s="514"/>
      <c r="AX41" s="514" t="s">
        <v>51</v>
      </c>
      <c r="AY41" s="513"/>
    </row>
    <row r="42" spans="1:52" x14ac:dyDescent="0.15">
      <c r="A42" s="320" t="s">
        <v>31</v>
      </c>
      <c r="B42" s="320" t="s">
        <v>66</v>
      </c>
      <c r="C42" s="320" t="s">
        <v>34</v>
      </c>
      <c r="D42" s="320" t="s">
        <v>17</v>
      </c>
      <c r="E42" s="320" t="s">
        <v>18</v>
      </c>
      <c r="F42" s="320" t="s">
        <v>19</v>
      </c>
      <c r="G42" s="320" t="s">
        <v>20</v>
      </c>
      <c r="H42" s="320" t="s">
        <v>6</v>
      </c>
      <c r="I42" s="320" t="s">
        <v>53</v>
      </c>
      <c r="K42" s="320" t="s">
        <v>10</v>
      </c>
      <c r="L42" s="320" t="s">
        <v>11</v>
      </c>
      <c r="M42" s="320" t="s">
        <v>12</v>
      </c>
      <c r="N42" s="320" t="s">
        <v>54</v>
      </c>
      <c r="O42" s="320" t="s">
        <v>7</v>
      </c>
      <c r="R42" s="320" t="s">
        <v>31</v>
      </c>
      <c r="S42" s="320" t="s">
        <v>47</v>
      </c>
      <c r="T42" s="320" t="s">
        <v>45</v>
      </c>
      <c r="U42" s="320" t="s">
        <v>46</v>
      </c>
      <c r="W42" s="320" t="s">
        <v>14</v>
      </c>
      <c r="X42" s="320" t="s">
        <v>21</v>
      </c>
      <c r="Y42" s="320"/>
      <c r="Z42" s="320"/>
      <c r="AC42" s="320" t="s">
        <v>31</v>
      </c>
      <c r="AD42" s="320" t="s">
        <v>66</v>
      </c>
      <c r="AE42" s="320" t="s">
        <v>34</v>
      </c>
      <c r="AF42" s="320" t="s">
        <v>17</v>
      </c>
      <c r="AG42" s="320" t="s">
        <v>18</v>
      </c>
      <c r="AH42" s="320" t="s">
        <v>19</v>
      </c>
      <c r="AI42" s="320" t="s">
        <v>20</v>
      </c>
      <c r="AJ42" s="320" t="s">
        <v>6</v>
      </c>
      <c r="AK42" s="320" t="s">
        <v>53</v>
      </c>
      <c r="AM42" s="320" t="s">
        <v>10</v>
      </c>
      <c r="AN42" s="320" t="s">
        <v>11</v>
      </c>
      <c r="AO42" s="320" t="s">
        <v>12</v>
      </c>
      <c r="AP42" s="320" t="s">
        <v>54</v>
      </c>
      <c r="AQ42" s="320" t="s">
        <v>7</v>
      </c>
      <c r="AU42" s="320" t="s">
        <v>47</v>
      </c>
      <c r="AV42" s="320" t="s">
        <v>45</v>
      </c>
      <c r="AW42" s="320" t="s">
        <v>46</v>
      </c>
      <c r="AY42" s="320" t="s">
        <v>14</v>
      </c>
      <c r="AZ42" s="320" t="s">
        <v>21</v>
      </c>
    </row>
    <row r="43" spans="1:52" x14ac:dyDescent="0.15">
      <c r="A43" s="321" t="s">
        <v>2565</v>
      </c>
      <c r="B43" s="322">
        <v>15</v>
      </c>
      <c r="C43" s="319">
        <f>E43/D43</f>
        <v>0.625</v>
      </c>
      <c r="D43" s="322">
        <v>24</v>
      </c>
      <c r="E43" s="322">
        <v>15</v>
      </c>
      <c r="F43" s="322">
        <v>150</v>
      </c>
      <c r="G43" s="322">
        <f>F43/E43</f>
        <v>10</v>
      </c>
      <c r="H43" s="322">
        <v>1</v>
      </c>
      <c r="I43" s="319">
        <f>H43/E43</f>
        <v>6.6666666666666666E-2</v>
      </c>
      <c r="K43" s="322"/>
      <c r="L43" s="322"/>
      <c r="M43" s="322" t="e">
        <f>L43/K43</f>
        <v>#DIV/0!</v>
      </c>
      <c r="N43" s="322">
        <v>0</v>
      </c>
      <c r="O43" s="319" t="e">
        <f>N43/K43</f>
        <v>#DIV/0!</v>
      </c>
      <c r="R43" s="321" t="s">
        <v>2566</v>
      </c>
      <c r="S43" s="334">
        <f>(D43+K43)/($D$47+$K$47+$D$38+$K$38+$J$27+$C$27+$M$17)</f>
        <v>2.4266936299292215E-2</v>
      </c>
      <c r="T43" s="334">
        <f>D43/($D$47+$D$38+$J$27)</f>
        <v>4.1095890410958902E-2</v>
      </c>
      <c r="U43" s="334">
        <f>K43/($K$47+$K$38+$C$27+$M$17)</f>
        <v>0</v>
      </c>
      <c r="W43" s="322">
        <f>(F43*0.1)+(H43*6)+(L43*0.1)+(N43*6)</f>
        <v>21</v>
      </c>
      <c r="X43" s="322">
        <f>(E43*1)+(F43*0.1)+(H43*6)+(L43*0.1)+(N43*6)</f>
        <v>36</v>
      </c>
      <c r="Y43" s="324"/>
      <c r="Z43" s="324"/>
      <c r="AC43" s="321" t="s">
        <v>32</v>
      </c>
      <c r="AD43" s="321"/>
      <c r="AE43" s="319">
        <f>AG43/AF43</f>
        <v>0.5625</v>
      </c>
      <c r="AF43" s="322">
        <v>16</v>
      </c>
      <c r="AG43" s="322">
        <v>9</v>
      </c>
      <c r="AH43" s="322">
        <v>108</v>
      </c>
      <c r="AI43" s="322">
        <f>AH43/AG43</f>
        <v>12</v>
      </c>
      <c r="AJ43" s="322">
        <v>1</v>
      </c>
      <c r="AK43" s="319">
        <f>AJ43/AG43</f>
        <v>0.1111111111111111</v>
      </c>
      <c r="AM43" s="322">
        <v>0</v>
      </c>
      <c r="AN43" s="322">
        <v>0</v>
      </c>
      <c r="AO43" s="322">
        <v>0</v>
      </c>
      <c r="AP43" s="322">
        <v>0</v>
      </c>
      <c r="AQ43" s="319" t="e">
        <f>AP43/AM43</f>
        <v>#DIV/0!</v>
      </c>
      <c r="AU43" s="334" t="e">
        <f>(#REF!+AJ43)/(#REF!+AJ46)</f>
        <v>#REF!</v>
      </c>
      <c r="AV43" s="334" t="e">
        <f>#REF!/(AJ43+#REF!)</f>
        <v>#REF!</v>
      </c>
      <c r="AW43" s="334" t="e">
        <f>AJ43/(#REF!+AJ43)</f>
        <v>#REF!</v>
      </c>
      <c r="AY43" s="322">
        <f>(AH43*0.1)+(AJ43*6)+(AN43*0.1)+(AP43*6)</f>
        <v>16.8</v>
      </c>
      <c r="AZ43" s="322">
        <f>(AG43*1)+(AH43*0.1)+(AJ43*6)+(AN43*0.1)+(AP43*6)</f>
        <v>25.8</v>
      </c>
    </row>
    <row r="44" spans="1:52" x14ac:dyDescent="0.15">
      <c r="A44" s="321" t="s">
        <v>775</v>
      </c>
      <c r="B44" s="322">
        <v>17</v>
      </c>
      <c r="C44" s="319">
        <f t="shared" ref="C44:C46" si="50">E44/D44</f>
        <v>0.81081081081081086</v>
      </c>
      <c r="D44" s="322">
        <v>37</v>
      </c>
      <c r="E44" s="322">
        <v>30</v>
      </c>
      <c r="F44" s="322">
        <v>240</v>
      </c>
      <c r="G44" s="322">
        <f>F44/E44</f>
        <v>8</v>
      </c>
      <c r="H44" s="322">
        <v>1</v>
      </c>
      <c r="I44" s="319">
        <f t="shared" ref="I44:I46" si="51">H44/E44</f>
        <v>3.3333333333333333E-2</v>
      </c>
      <c r="K44" s="322"/>
      <c r="L44" s="322"/>
      <c r="M44" s="322" t="e">
        <f t="shared" ref="M44:M46" si="52">L44/K44</f>
        <v>#DIV/0!</v>
      </c>
      <c r="N44" s="322">
        <v>0</v>
      </c>
      <c r="O44" s="319" t="e">
        <f t="shared" ref="O44:O46" si="53">N44/K44</f>
        <v>#DIV/0!</v>
      </c>
      <c r="R44" s="321" t="s">
        <v>236</v>
      </c>
      <c r="S44" s="334">
        <f t="shared" ref="S44:S46" si="54">(D44+K44)/($D$47+$K$47+$D$38+$K$38+$J$27+$C$27+$M$17)</f>
        <v>3.7411526794742161E-2</v>
      </c>
      <c r="T44" s="334">
        <f t="shared" ref="T44:T46" si="55">D44/($D$47+$D$38+$J$27)</f>
        <v>6.3356164383561647E-2</v>
      </c>
      <c r="U44" s="334">
        <f t="shared" ref="U44:U46" si="56">K44/($K$47+$K$38+$C$27+$M$17)</f>
        <v>0</v>
      </c>
      <c r="W44" s="322">
        <f t="shared" ref="W44:W46" si="57">(F44*0.1)+(H44*6)+(L44*0.1)+(N44*6)</f>
        <v>30</v>
      </c>
      <c r="X44" s="322">
        <f t="shared" ref="X44:X46" si="58">(E44*1)+(F44*0.1)+(H44*6)+(L44*0.1)+(N44*6)</f>
        <v>60</v>
      </c>
      <c r="Y44" s="324"/>
      <c r="Z44" s="324"/>
      <c r="AC44" s="321" t="s">
        <v>73</v>
      </c>
      <c r="AD44" s="321"/>
      <c r="AE44" s="319">
        <f t="shared" ref="AE44:AE46" si="59">AG44/AF44</f>
        <v>0.74285714285714288</v>
      </c>
      <c r="AF44" s="322">
        <v>35</v>
      </c>
      <c r="AG44" s="322">
        <v>26</v>
      </c>
      <c r="AH44" s="322">
        <v>283</v>
      </c>
      <c r="AI44" s="322">
        <f>AH44/AG44</f>
        <v>10.884615384615385</v>
      </c>
      <c r="AJ44" s="322">
        <v>2</v>
      </c>
      <c r="AK44" s="319">
        <f t="shared" ref="AK44:AK46" si="60">AJ44/AG44</f>
        <v>7.6923076923076927E-2</v>
      </c>
      <c r="AM44" s="322">
        <v>0</v>
      </c>
      <c r="AN44" s="322">
        <v>0</v>
      </c>
      <c r="AO44" s="322">
        <v>0</v>
      </c>
      <c r="AP44" s="322">
        <v>0</v>
      </c>
      <c r="AQ44" s="319" t="e">
        <f t="shared" ref="AQ44:AQ46" si="61">AP44/AM44</f>
        <v>#DIV/0!</v>
      </c>
      <c r="AU44" s="334" t="e">
        <f>(#REF!+AJ44)/(#REF!+AJ47)</f>
        <v>#REF!</v>
      </c>
      <c r="AV44" s="334" t="e">
        <f>#REF!/(AJ44+#REF!)</f>
        <v>#REF!</v>
      </c>
      <c r="AW44" s="334" t="e">
        <f>AJ44/(#REF!+AJ44)</f>
        <v>#REF!</v>
      </c>
      <c r="AY44" s="322">
        <f>(AH44*0.1)+(AJ44*6)+(AN44*0.1)+(AP44*6)</f>
        <v>40.299999999999997</v>
      </c>
      <c r="AZ44" s="322">
        <f>(AG44*1)+(AH44*0.1)+(AJ44*6)+(AN44*0.1)+(AP44*6)</f>
        <v>66.3</v>
      </c>
    </row>
    <row r="45" spans="1:52" x14ac:dyDescent="0.15">
      <c r="A45" s="321"/>
      <c r="B45" s="322"/>
      <c r="C45" s="319" t="e">
        <f t="shared" si="50"/>
        <v>#DIV/0!</v>
      </c>
      <c r="D45" s="322"/>
      <c r="E45" s="322"/>
      <c r="F45" s="322"/>
      <c r="G45" s="322" t="e">
        <f>F45/E45</f>
        <v>#DIV/0!</v>
      </c>
      <c r="H45" s="322"/>
      <c r="I45" s="319" t="e">
        <f t="shared" si="51"/>
        <v>#DIV/0!</v>
      </c>
      <c r="K45" s="322"/>
      <c r="L45" s="322"/>
      <c r="M45" s="322" t="e">
        <f t="shared" si="52"/>
        <v>#DIV/0!</v>
      </c>
      <c r="N45" s="322">
        <v>0</v>
      </c>
      <c r="O45" s="319" t="e">
        <f t="shared" si="53"/>
        <v>#DIV/0!</v>
      </c>
      <c r="R45" s="321"/>
      <c r="S45" s="334">
        <f t="shared" si="54"/>
        <v>0</v>
      </c>
      <c r="T45" s="334">
        <f t="shared" si="55"/>
        <v>0</v>
      </c>
      <c r="U45" s="334">
        <f t="shared" si="56"/>
        <v>0</v>
      </c>
      <c r="W45" s="322">
        <f t="shared" si="57"/>
        <v>0</v>
      </c>
      <c r="X45" s="322">
        <f t="shared" si="58"/>
        <v>0</v>
      </c>
      <c r="Y45" s="324"/>
      <c r="Z45" s="324"/>
      <c r="AC45" s="321" t="s">
        <v>74</v>
      </c>
      <c r="AD45" s="321"/>
      <c r="AE45" s="319">
        <f t="shared" si="59"/>
        <v>0.5</v>
      </c>
      <c r="AF45" s="322">
        <v>12</v>
      </c>
      <c r="AG45" s="322">
        <v>6</v>
      </c>
      <c r="AH45" s="322">
        <v>65</v>
      </c>
      <c r="AI45" s="322">
        <f>AH45/AG45</f>
        <v>10.833333333333334</v>
      </c>
      <c r="AJ45" s="322">
        <v>0</v>
      </c>
      <c r="AK45" s="319">
        <f t="shared" si="60"/>
        <v>0</v>
      </c>
      <c r="AM45" s="322">
        <v>0</v>
      </c>
      <c r="AN45" s="322">
        <v>0</v>
      </c>
      <c r="AO45" s="322">
        <v>0</v>
      </c>
      <c r="AP45" s="322">
        <v>0</v>
      </c>
      <c r="AQ45" s="319" t="e">
        <f t="shared" si="61"/>
        <v>#DIV/0!</v>
      </c>
      <c r="AU45" s="334" t="e">
        <f>(#REF!+AJ45)/(#REF!+AI49)</f>
        <v>#REF!</v>
      </c>
      <c r="AV45" s="334" t="e">
        <f>#REF!/(AJ45+#REF!)</f>
        <v>#REF!</v>
      </c>
      <c r="AW45" s="334" t="e">
        <f>AJ45/(#REF!+AJ45)</f>
        <v>#REF!</v>
      </c>
      <c r="AY45" s="322">
        <f>(AH45*0.1)+(AJ45*6)+(AN45*0.1)+(AP45*6)</f>
        <v>6.5</v>
      </c>
      <c r="AZ45" s="322">
        <f>(AG45*1)+(AH45*0.1)+(AJ45*6)+(AN45*0.1)+(AP45*6)</f>
        <v>12.5</v>
      </c>
    </row>
    <row r="46" spans="1:52" x14ac:dyDescent="0.15">
      <c r="A46" s="321" t="s">
        <v>1419</v>
      </c>
      <c r="B46" s="322">
        <v>4</v>
      </c>
      <c r="C46" s="319">
        <f t="shared" si="50"/>
        <v>0</v>
      </c>
      <c r="D46" s="322">
        <v>1</v>
      </c>
      <c r="E46" s="322">
        <v>0</v>
      </c>
      <c r="F46" s="322">
        <v>0</v>
      </c>
      <c r="G46" s="322" t="e">
        <f>F46/E46</f>
        <v>#DIV/0!</v>
      </c>
      <c r="H46" s="322">
        <v>0</v>
      </c>
      <c r="I46" s="319" t="e">
        <f t="shared" si="51"/>
        <v>#DIV/0!</v>
      </c>
      <c r="K46" s="322"/>
      <c r="L46" s="322"/>
      <c r="M46" s="322" t="e">
        <f t="shared" si="52"/>
        <v>#DIV/0!</v>
      </c>
      <c r="N46" s="322">
        <v>0</v>
      </c>
      <c r="O46" s="319" t="e">
        <f t="shared" si="53"/>
        <v>#DIV/0!</v>
      </c>
      <c r="R46" s="321" t="s">
        <v>1420</v>
      </c>
      <c r="S46" s="334">
        <f t="shared" si="54"/>
        <v>1.0111223458038423E-3</v>
      </c>
      <c r="T46" s="334">
        <f t="shared" si="55"/>
        <v>1.7123287671232876E-3</v>
      </c>
      <c r="U46" s="334">
        <f t="shared" si="56"/>
        <v>0</v>
      </c>
      <c r="W46" s="322">
        <f t="shared" si="57"/>
        <v>0</v>
      </c>
      <c r="X46" s="322">
        <f t="shared" si="58"/>
        <v>0</v>
      </c>
      <c r="Y46" s="324"/>
      <c r="Z46" s="324"/>
      <c r="AC46" s="321"/>
      <c r="AD46" s="321"/>
      <c r="AE46" s="319" t="e">
        <f t="shared" si="59"/>
        <v>#DIV/0!</v>
      </c>
      <c r="AF46" s="322"/>
      <c r="AG46" s="322"/>
      <c r="AH46" s="322"/>
      <c r="AI46" s="322" t="e">
        <f>AH46/AG46</f>
        <v>#DIV/0!</v>
      </c>
      <c r="AJ46" s="322"/>
      <c r="AK46" s="319" t="e">
        <f t="shared" si="60"/>
        <v>#DIV/0!</v>
      </c>
      <c r="AM46" s="322"/>
      <c r="AN46" s="322"/>
      <c r="AO46" s="322"/>
      <c r="AP46" s="322">
        <v>0</v>
      </c>
      <c r="AQ46" s="319" t="e">
        <f t="shared" si="61"/>
        <v>#DIV/0!</v>
      </c>
      <c r="AU46" s="334" t="e">
        <f>(#REF!+AJ46)/(#REF!+AI50)</f>
        <v>#REF!</v>
      </c>
      <c r="AV46" s="334" t="e">
        <f>#REF!/(AJ46+#REF!)</f>
        <v>#REF!</v>
      </c>
      <c r="AW46" s="334" t="e">
        <f>AJ46/(#REF!+AJ46)</f>
        <v>#REF!</v>
      </c>
      <c r="AY46" s="322">
        <f>(AH46*0.1)+(AJ46*6)+(AN46*0.1)+(AP46*6)</f>
        <v>0</v>
      </c>
      <c r="AZ46" s="322">
        <f>(AG46*1)+(AH46*0.1)+(AJ46*6)+(AN46*0.1)+(AP46*6)</f>
        <v>0</v>
      </c>
    </row>
    <row r="47" spans="1:52" x14ac:dyDescent="0.15">
      <c r="A47" s="320" t="s">
        <v>44</v>
      </c>
      <c r="B47" s="320"/>
      <c r="C47" s="316"/>
      <c r="D47" s="320">
        <f>SUM(D43:D46)</f>
        <v>62</v>
      </c>
      <c r="E47" s="320">
        <f t="shared" ref="E47:H47" si="62">SUM(E43:E46)</f>
        <v>45</v>
      </c>
      <c r="F47" s="320">
        <f t="shared" si="62"/>
        <v>390</v>
      </c>
      <c r="G47" s="320"/>
      <c r="H47" s="320">
        <f t="shared" si="62"/>
        <v>2</v>
      </c>
      <c r="I47" s="320"/>
      <c r="J47" s="320"/>
      <c r="K47" s="320">
        <f>SUM(K43:K46)</f>
        <v>0</v>
      </c>
      <c r="L47" s="320">
        <f t="shared" ref="L47:N47" si="63">SUM(L43:L46)</f>
        <v>0</v>
      </c>
      <c r="M47" s="320"/>
      <c r="N47" s="320">
        <f t="shared" si="63"/>
        <v>0</v>
      </c>
      <c r="O47" s="316"/>
      <c r="Q47" s="325"/>
      <c r="S47" s="325"/>
      <c r="U47" s="324"/>
      <c r="V47" s="324"/>
      <c r="AC47" s="320" t="s">
        <v>44</v>
      </c>
      <c r="AD47" s="320"/>
      <c r="AE47" s="316"/>
      <c r="AF47" s="320">
        <f>SUM(AF43:AF46)</f>
        <v>63</v>
      </c>
      <c r="AG47" s="320">
        <f t="shared" ref="AG47:AH47" si="64">SUM(AG43:AG46)</f>
        <v>41</v>
      </c>
      <c r="AH47" s="320">
        <f t="shared" si="64"/>
        <v>456</v>
      </c>
      <c r="AI47" s="320"/>
      <c r="AJ47" s="320">
        <f t="shared" ref="AJ47" si="65">SUM(AJ43:AJ46)</f>
        <v>3</v>
      </c>
      <c r="AK47" s="320"/>
      <c r="AL47" s="320"/>
      <c r="AM47" s="320">
        <f>SUM(AM43:AM46)</f>
        <v>0</v>
      </c>
      <c r="AN47" s="320">
        <f t="shared" ref="AN47" si="66">SUM(AN43:AN46)</f>
        <v>0</v>
      </c>
      <c r="AO47" s="320"/>
      <c r="AP47" s="320">
        <f t="shared" ref="AP47" si="67">SUM(AP43:AP46)</f>
        <v>0</v>
      </c>
      <c r="AQ47" s="316"/>
      <c r="AS47" s="325"/>
      <c r="AT47" s="325"/>
      <c r="AU47" s="325"/>
      <c r="AW47" s="324"/>
      <c r="AX47" s="324"/>
    </row>
    <row r="48" spans="1:52" x14ac:dyDescent="0.15">
      <c r="H48" s="329"/>
      <c r="I48" s="324"/>
      <c r="J48" s="324"/>
      <c r="P48" s="325"/>
      <c r="Q48" s="325"/>
      <c r="R48" s="325"/>
      <c r="T48" s="324"/>
      <c r="U48" s="324"/>
      <c r="AJ48" s="329"/>
      <c r="AK48" s="324"/>
      <c r="AL48" s="324"/>
      <c r="AR48" s="325"/>
      <c r="AS48" s="325"/>
      <c r="AT48" s="325"/>
      <c r="AV48" s="324"/>
      <c r="AW48" s="324"/>
    </row>
    <row r="49" spans="1:50" x14ac:dyDescent="0.15">
      <c r="A49" s="314" t="s">
        <v>441</v>
      </c>
      <c r="H49" s="329"/>
      <c r="I49" s="324"/>
      <c r="J49" s="324"/>
      <c r="P49" s="325"/>
      <c r="Q49" s="325"/>
      <c r="R49" s="325"/>
      <c r="T49" s="324"/>
      <c r="U49" s="324"/>
      <c r="AJ49" s="329"/>
      <c r="AK49" s="324"/>
      <c r="AL49" s="324"/>
      <c r="AR49" s="325"/>
      <c r="AS49" s="325"/>
      <c r="AT49" s="325"/>
      <c r="AV49" s="324"/>
      <c r="AW49" s="324"/>
    </row>
    <row r="50" spans="1:50" x14ac:dyDescent="0.15">
      <c r="A50" s="514" t="s">
        <v>57</v>
      </c>
      <c r="B50" s="514"/>
      <c r="C50" s="514"/>
      <c r="D50" s="514"/>
      <c r="E50" s="514"/>
      <c r="F50" s="514"/>
      <c r="G50" s="514"/>
      <c r="H50" s="329"/>
      <c r="I50" s="324"/>
      <c r="J50" s="514" t="s">
        <v>58</v>
      </c>
      <c r="K50" s="516"/>
      <c r="L50" s="516"/>
      <c r="M50" s="516"/>
      <c r="N50" s="516"/>
      <c r="P50" s="336"/>
      <c r="Q50" s="325"/>
      <c r="R50" s="514" t="s">
        <v>62</v>
      </c>
      <c r="S50" s="516"/>
      <c r="T50" s="516"/>
      <c r="U50" s="516"/>
      <c r="V50" s="516"/>
      <c r="AC50" s="514" t="s">
        <v>57</v>
      </c>
      <c r="AD50" s="514"/>
      <c r="AE50" s="514"/>
      <c r="AF50" s="514"/>
      <c r="AG50" s="514"/>
      <c r="AH50" s="514"/>
      <c r="AI50" s="514"/>
      <c r="AJ50" s="329"/>
      <c r="AK50" s="324"/>
      <c r="AL50" s="514" t="s">
        <v>58</v>
      </c>
      <c r="AM50" s="516"/>
      <c r="AN50" s="516"/>
      <c r="AO50" s="516"/>
      <c r="AP50" s="516"/>
      <c r="AR50" s="336"/>
      <c r="AS50" s="325"/>
      <c r="AT50" s="514" t="s">
        <v>62</v>
      </c>
      <c r="AU50" s="516"/>
      <c r="AV50" s="516"/>
      <c r="AW50" s="516"/>
      <c r="AX50" s="516"/>
    </row>
    <row r="51" spans="1:50" x14ac:dyDescent="0.15">
      <c r="A51" s="316"/>
      <c r="B51" s="320" t="s">
        <v>17</v>
      </c>
      <c r="C51" s="320" t="s">
        <v>42</v>
      </c>
      <c r="D51" s="320" t="s">
        <v>19</v>
      </c>
      <c r="E51" s="320" t="s">
        <v>6</v>
      </c>
      <c r="H51" s="324"/>
      <c r="I51" s="324"/>
      <c r="J51" s="512" t="s">
        <v>59</v>
      </c>
      <c r="K51" s="513"/>
      <c r="L51" s="513"/>
      <c r="M51" s="513"/>
      <c r="N51" s="316" t="s">
        <v>60</v>
      </c>
      <c r="R51" s="512" t="s">
        <v>59</v>
      </c>
      <c r="S51" s="513"/>
      <c r="T51" s="513"/>
      <c r="U51" s="513"/>
      <c r="V51" s="316" t="s">
        <v>60</v>
      </c>
      <c r="AC51" s="316"/>
      <c r="AD51" s="320" t="s">
        <v>17</v>
      </c>
      <c r="AE51" s="320" t="s">
        <v>42</v>
      </c>
      <c r="AF51" s="320" t="s">
        <v>19</v>
      </c>
      <c r="AG51" s="320" t="s">
        <v>6</v>
      </c>
      <c r="AJ51" s="324"/>
      <c r="AK51" s="324"/>
      <c r="AL51" s="512" t="s">
        <v>59</v>
      </c>
      <c r="AM51" s="513"/>
      <c r="AN51" s="513"/>
      <c r="AO51" s="513"/>
      <c r="AP51" s="316" t="s">
        <v>60</v>
      </c>
      <c r="AT51" s="512" t="s">
        <v>59</v>
      </c>
      <c r="AU51" s="513"/>
      <c r="AV51" s="513"/>
      <c r="AW51" s="513"/>
      <c r="AX51" s="316" t="s">
        <v>60</v>
      </c>
    </row>
    <row r="52" spans="1:50" x14ac:dyDescent="0.15">
      <c r="A52" s="335" t="s">
        <v>33</v>
      </c>
      <c r="B52" s="322">
        <f>SUM(J22:J26,D32:D37,D43:D46)</f>
        <v>584</v>
      </c>
      <c r="C52" s="322">
        <f>SUM(E43:E46,E32:E37,K22:K26)</f>
        <v>389</v>
      </c>
      <c r="D52" s="322">
        <f>SUM(F43:F46,F32:F37,L22:L26)</f>
        <v>4765</v>
      </c>
      <c r="E52" s="322">
        <f>SUM(N22:N26,H32:H37,H43:H46)</f>
        <v>30</v>
      </c>
      <c r="H52" s="324"/>
      <c r="I52" s="324"/>
      <c r="J52" s="510" t="s">
        <v>1209</v>
      </c>
      <c r="K52" s="510"/>
      <c r="L52" s="510"/>
      <c r="M52" s="510"/>
      <c r="N52" s="321" t="s">
        <v>373</v>
      </c>
      <c r="R52" s="511"/>
      <c r="S52" s="510"/>
      <c r="T52" s="510"/>
      <c r="U52" s="510"/>
      <c r="V52" s="321"/>
      <c r="AC52" s="335" t="s">
        <v>33</v>
      </c>
      <c r="AD52" s="322">
        <f>SUM(AL22:AL26,AF32:AF37,AF43:AF46)</f>
        <v>583</v>
      </c>
      <c r="AE52" s="322">
        <f>SUM(AG43:AG46,AG32:AG37,AL22:AL26)</f>
        <v>404</v>
      </c>
      <c r="AF52" s="322">
        <f>SUM(AH43:AH46,AH32:AH37,AM22:AM26)</f>
        <v>3653</v>
      </c>
      <c r="AG52" s="322">
        <f>SUM(AP22:AP26,AJ32:AJ37,AJ43:AJ46)</f>
        <v>27</v>
      </c>
      <c r="AJ52" s="324"/>
      <c r="AK52" s="324"/>
      <c r="AL52" s="511"/>
      <c r="AM52" s="510"/>
      <c r="AN52" s="510"/>
      <c r="AO52" s="510"/>
      <c r="AP52" s="321"/>
      <c r="AT52" s="511"/>
      <c r="AU52" s="510"/>
      <c r="AV52" s="510"/>
      <c r="AW52" s="510"/>
      <c r="AX52" s="321"/>
    </row>
    <row r="53" spans="1:50" x14ac:dyDescent="0.15">
      <c r="A53" s="335" t="s">
        <v>43</v>
      </c>
      <c r="B53" s="322">
        <f>SUM(C17)</f>
        <v>584</v>
      </c>
      <c r="C53" s="322">
        <f>SUM(D17)</f>
        <v>389</v>
      </c>
      <c r="D53" s="322">
        <f>SUM(F17)</f>
        <v>4765</v>
      </c>
      <c r="E53" s="322">
        <f>SUM(H17)</f>
        <v>30</v>
      </c>
      <c r="F53" s="320"/>
      <c r="J53" s="510" t="s">
        <v>1750</v>
      </c>
      <c r="K53" s="510"/>
      <c r="L53" s="510"/>
      <c r="M53" s="510"/>
      <c r="N53" s="321" t="s">
        <v>373</v>
      </c>
      <c r="R53" s="511"/>
      <c r="S53" s="510"/>
      <c r="T53" s="510"/>
      <c r="U53" s="510"/>
      <c r="V53" s="321"/>
      <c r="AC53" s="335" t="s">
        <v>43</v>
      </c>
      <c r="AD53" s="322">
        <f>SUM(AE17)</f>
        <v>583</v>
      </c>
      <c r="AE53" s="322">
        <f>SUM(AF17)</f>
        <v>378</v>
      </c>
      <c r="AF53" s="322">
        <f>SUM(AH17)</f>
        <v>4072</v>
      </c>
      <c r="AG53" s="322">
        <f>SUM(AJ17)</f>
        <v>27</v>
      </c>
      <c r="AH53" s="320"/>
      <c r="AL53" s="511"/>
      <c r="AM53" s="510"/>
      <c r="AN53" s="510"/>
      <c r="AO53" s="510"/>
      <c r="AP53" s="321"/>
      <c r="AT53" s="511"/>
      <c r="AU53" s="510"/>
      <c r="AV53" s="510"/>
      <c r="AW53" s="510"/>
      <c r="AX53" s="321"/>
    </row>
    <row r="54" spans="1:50" x14ac:dyDescent="0.15">
      <c r="A54" s="335" t="s">
        <v>65</v>
      </c>
      <c r="B54" s="321"/>
      <c r="F54" s="320"/>
      <c r="J54" s="510" t="s">
        <v>1210</v>
      </c>
      <c r="K54" s="510"/>
      <c r="L54" s="510"/>
      <c r="M54" s="510"/>
      <c r="N54" s="321" t="s">
        <v>373</v>
      </c>
      <c r="R54" s="511"/>
      <c r="S54" s="510"/>
      <c r="T54" s="510"/>
      <c r="U54" s="510"/>
      <c r="V54" s="321"/>
      <c r="AC54" s="335" t="s">
        <v>65</v>
      </c>
      <c r="AD54" s="321"/>
      <c r="AH54" s="320"/>
      <c r="AL54" s="511"/>
      <c r="AM54" s="510"/>
      <c r="AN54" s="510"/>
      <c r="AO54" s="510"/>
      <c r="AP54" s="321"/>
      <c r="AT54" s="511"/>
      <c r="AU54" s="510"/>
      <c r="AV54" s="510"/>
      <c r="AW54" s="510"/>
      <c r="AX54" s="321"/>
    </row>
    <row r="55" spans="1:50" x14ac:dyDescent="0.15">
      <c r="J55" s="510" t="s">
        <v>1780</v>
      </c>
      <c r="K55" s="510"/>
      <c r="L55" s="510"/>
      <c r="M55" s="510"/>
      <c r="N55" s="321" t="s">
        <v>374</v>
      </c>
      <c r="R55" s="511"/>
      <c r="S55" s="510"/>
      <c r="T55" s="510"/>
      <c r="U55" s="510"/>
      <c r="V55" s="321"/>
      <c r="AL55" s="511"/>
      <c r="AM55" s="510"/>
      <c r="AN55" s="510"/>
      <c r="AO55" s="510"/>
      <c r="AP55" s="321"/>
      <c r="AT55" s="511"/>
      <c r="AU55" s="510"/>
      <c r="AV55" s="510"/>
      <c r="AW55" s="510"/>
      <c r="AX55" s="321"/>
    </row>
    <row r="56" spans="1:50" x14ac:dyDescent="0.15">
      <c r="A56" s="316"/>
      <c r="B56" s="320" t="s">
        <v>1</v>
      </c>
      <c r="C56" s="320" t="s">
        <v>4</v>
      </c>
      <c r="D56" s="320" t="s">
        <v>6</v>
      </c>
      <c r="J56" s="510" t="s">
        <v>2561</v>
      </c>
      <c r="K56" s="510"/>
      <c r="L56" s="510"/>
      <c r="M56" s="510"/>
      <c r="N56" s="321" t="s">
        <v>16</v>
      </c>
      <c r="R56" s="511"/>
      <c r="S56" s="510"/>
      <c r="T56" s="510"/>
      <c r="U56" s="510"/>
      <c r="V56" s="321"/>
      <c r="AC56" s="316"/>
      <c r="AD56" s="320" t="s">
        <v>1</v>
      </c>
      <c r="AE56" s="320" t="s">
        <v>4</v>
      </c>
      <c r="AF56" s="320" t="s">
        <v>6</v>
      </c>
      <c r="AL56" s="511"/>
      <c r="AM56" s="510"/>
      <c r="AN56" s="510"/>
      <c r="AO56" s="510"/>
      <c r="AP56" s="321"/>
      <c r="AT56" s="511"/>
      <c r="AU56" s="510"/>
      <c r="AV56" s="510"/>
      <c r="AW56" s="510"/>
      <c r="AX56" s="321"/>
    </row>
    <row r="57" spans="1:50" x14ac:dyDescent="0.15">
      <c r="A57" s="335" t="s">
        <v>56</v>
      </c>
      <c r="B57" s="322">
        <f>SUM(M14:M16,C22:C26,K32:K37,K43:K46)</f>
        <v>405</v>
      </c>
      <c r="C57" s="322">
        <f>SUM(N14:N16,D22:D26,L32:L37,L43:L46)</f>
        <v>1828</v>
      </c>
      <c r="D57" s="322">
        <f>SUM(P14:P16,F22:F26,N32:N37,N43:N46)</f>
        <v>16</v>
      </c>
      <c r="J57" s="510" t="s">
        <v>2562</v>
      </c>
      <c r="K57" s="510"/>
      <c r="L57" s="510"/>
      <c r="M57" s="510"/>
      <c r="N57" s="321" t="s">
        <v>16</v>
      </c>
      <c r="R57" s="511"/>
      <c r="S57" s="510"/>
      <c r="T57" s="510"/>
      <c r="U57" s="510"/>
      <c r="V57" s="321"/>
      <c r="AC57" s="335" t="s">
        <v>56</v>
      </c>
      <c r="AD57" s="322">
        <f>SUM(AO14:AO16,AE22:AE26,AM32:AM37,AM43:AM46)</f>
        <v>421</v>
      </c>
      <c r="AE57" s="322">
        <f>SUM(AP14:AP16,AF22:AF26,AN32:AN37,AN43:AN46)</f>
        <v>2231</v>
      </c>
      <c r="AF57" s="322">
        <f>SUM(AR14:AR16,AH22:AH26,AP32:AP37,AP43:AP46)</f>
        <v>18</v>
      </c>
      <c r="AL57" s="511"/>
      <c r="AM57" s="510"/>
      <c r="AN57" s="510"/>
      <c r="AO57" s="510"/>
      <c r="AP57" s="321"/>
      <c r="AT57" s="511"/>
      <c r="AU57" s="510"/>
      <c r="AV57" s="510"/>
      <c r="AW57" s="510"/>
      <c r="AX57" s="321"/>
    </row>
    <row r="58" spans="1:50" x14ac:dyDescent="0.15">
      <c r="A58" s="335" t="s">
        <v>65</v>
      </c>
      <c r="B58" s="321"/>
      <c r="J58" s="510" t="s">
        <v>2563</v>
      </c>
      <c r="K58" s="510"/>
      <c r="L58" s="510"/>
      <c r="M58" s="510"/>
      <c r="N58" s="321" t="s">
        <v>373</v>
      </c>
      <c r="R58" s="511"/>
      <c r="S58" s="510"/>
      <c r="T58" s="510"/>
      <c r="U58" s="510"/>
      <c r="V58" s="321"/>
      <c r="AC58" s="335" t="s">
        <v>65</v>
      </c>
      <c r="AD58" s="321"/>
      <c r="AL58" s="511"/>
      <c r="AM58" s="510"/>
      <c r="AN58" s="510"/>
      <c r="AO58" s="510"/>
      <c r="AP58" s="321"/>
      <c r="AT58" s="511"/>
      <c r="AU58" s="510"/>
      <c r="AV58" s="510"/>
      <c r="AW58" s="510"/>
      <c r="AX58" s="321"/>
    </row>
    <row r="59" spans="1:50" x14ac:dyDescent="0.15">
      <c r="J59" s="510" t="s">
        <v>2564</v>
      </c>
      <c r="K59" s="510"/>
      <c r="L59" s="510"/>
      <c r="M59" s="510"/>
      <c r="N59" s="321" t="s">
        <v>373</v>
      </c>
      <c r="R59" s="511"/>
      <c r="S59" s="510"/>
      <c r="T59" s="510"/>
      <c r="U59" s="510"/>
      <c r="V59" s="321"/>
      <c r="AL59" s="511"/>
      <c r="AM59" s="510"/>
      <c r="AN59" s="510"/>
      <c r="AO59" s="510"/>
      <c r="AP59" s="321"/>
      <c r="AT59" s="511"/>
      <c r="AU59" s="510"/>
      <c r="AV59" s="510"/>
      <c r="AW59" s="510"/>
      <c r="AX59" s="321"/>
    </row>
    <row r="60" spans="1:50" x14ac:dyDescent="0.15">
      <c r="B60" s="320" t="s">
        <v>40</v>
      </c>
      <c r="C60" s="320" t="s">
        <v>41</v>
      </c>
      <c r="J60" s="314" t="s">
        <v>2567</v>
      </c>
      <c r="N60" s="314" t="s">
        <v>374</v>
      </c>
      <c r="AD60" s="320" t="s">
        <v>40</v>
      </c>
      <c r="AE60" s="320" t="s">
        <v>41</v>
      </c>
    </row>
    <row r="61" spans="1:50" x14ac:dyDescent="0.15">
      <c r="A61" s="335" t="s">
        <v>39</v>
      </c>
      <c r="B61" s="319">
        <f>B57/(B53+B57)</f>
        <v>0.40950455005055614</v>
      </c>
      <c r="C61" s="319">
        <f>B53/(B53+B57)</f>
        <v>0.59049544994944392</v>
      </c>
      <c r="J61" s="314" t="s">
        <v>61</v>
      </c>
      <c r="AC61" s="335" t="s">
        <v>39</v>
      </c>
      <c r="AD61" s="319">
        <f>AD57/(AD53+AD57)</f>
        <v>0.41932270916334663</v>
      </c>
      <c r="AE61" s="319">
        <f>AD53/(AD53+AD57)</f>
        <v>0.58067729083665343</v>
      </c>
      <c r="AL61" s="314" t="s">
        <v>61</v>
      </c>
    </row>
    <row r="62" spans="1:50" x14ac:dyDescent="0.15">
      <c r="A62" s="335" t="s">
        <v>64</v>
      </c>
      <c r="B62" s="321"/>
      <c r="C62" s="321"/>
      <c r="AC62" s="335" t="s">
        <v>64</v>
      </c>
      <c r="AD62" s="321"/>
      <c r="AE62" s="321"/>
    </row>
    <row r="73" spans="1:23" x14ac:dyDescent="0.15">
      <c r="A73" s="514" t="s">
        <v>55</v>
      </c>
      <c r="B73" s="514"/>
      <c r="C73" s="514"/>
      <c r="D73" s="514"/>
      <c r="E73" s="514"/>
      <c r="F73" s="514"/>
      <c r="G73" s="514"/>
      <c r="H73" s="514"/>
      <c r="I73" s="514"/>
      <c r="J73" s="514"/>
      <c r="K73" s="514"/>
      <c r="L73" s="514"/>
      <c r="M73" s="514"/>
      <c r="N73" s="514"/>
      <c r="O73" s="514"/>
      <c r="P73" s="514"/>
      <c r="Q73" s="514"/>
      <c r="R73" s="514"/>
      <c r="S73" s="514"/>
      <c r="T73" s="514"/>
      <c r="U73" s="514"/>
      <c r="V73" s="514"/>
      <c r="W73" s="514"/>
    </row>
    <row r="74" spans="1:23" x14ac:dyDescent="0.15">
      <c r="A74" s="315"/>
      <c r="B74" s="315"/>
      <c r="C74" s="315"/>
      <c r="D74" s="315"/>
      <c r="E74" s="315"/>
      <c r="F74" s="315"/>
      <c r="G74" s="315"/>
      <c r="H74" s="315"/>
      <c r="I74" s="315"/>
      <c r="J74" s="315"/>
      <c r="K74" s="315"/>
      <c r="L74" s="315"/>
      <c r="M74" s="315"/>
      <c r="N74" s="315"/>
      <c r="O74" s="315"/>
      <c r="P74" s="315"/>
      <c r="Q74" s="315"/>
      <c r="R74" s="315"/>
      <c r="S74" s="315"/>
      <c r="T74" s="315"/>
      <c r="U74" s="315"/>
      <c r="V74" s="315"/>
      <c r="W74" s="315"/>
    </row>
    <row r="75" spans="1:23" x14ac:dyDescent="0.15">
      <c r="H75" s="515" t="s">
        <v>36</v>
      </c>
      <c r="I75" s="515"/>
      <c r="J75" s="515"/>
      <c r="M75" s="515" t="s">
        <v>37</v>
      </c>
      <c r="N75" s="515"/>
      <c r="O75" s="515"/>
      <c r="S75" s="316" t="s">
        <v>94</v>
      </c>
    </row>
    <row r="76" spans="1:23" x14ac:dyDescent="0.15">
      <c r="H76" s="515" t="s">
        <v>38</v>
      </c>
      <c r="I76" s="515"/>
      <c r="J76" s="515"/>
      <c r="M76" s="317" t="s">
        <v>75</v>
      </c>
      <c r="S76" s="318" t="s">
        <v>40</v>
      </c>
      <c r="T76" s="318" t="s">
        <v>41</v>
      </c>
    </row>
    <row r="77" spans="1:23" x14ac:dyDescent="0.15">
      <c r="H77" s="515"/>
      <c r="I77" s="515"/>
      <c r="J77" s="515"/>
      <c r="S77" s="319" t="e">
        <f>(M87+C97+K108+K117)/(M87+C97+K108+C87)</f>
        <v>#DIV/0!</v>
      </c>
      <c r="T77" s="319" t="e">
        <f>C87/(C87+M87+C97+K108+K117)</f>
        <v>#DIV/0!</v>
      </c>
    </row>
    <row r="80" spans="1:23" x14ac:dyDescent="0.15">
      <c r="A80" s="514" t="s">
        <v>38</v>
      </c>
      <c r="B80" s="514"/>
      <c r="C80" s="514"/>
      <c r="D80" s="514"/>
      <c r="E80" s="514"/>
      <c r="F80" s="514"/>
      <c r="G80" s="514"/>
      <c r="H80" s="514"/>
      <c r="I80" s="514"/>
      <c r="J80" s="514"/>
      <c r="K80" s="514"/>
      <c r="L80" s="514"/>
      <c r="M80" s="514"/>
      <c r="N80" s="514"/>
      <c r="O80" s="514"/>
      <c r="P80" s="514"/>
      <c r="Q80" s="514"/>
      <c r="R80" s="514"/>
      <c r="S80" s="514"/>
      <c r="T80" s="514"/>
      <c r="U80" s="514"/>
      <c r="V80" s="514"/>
      <c r="W80" s="514"/>
    </row>
    <row r="82" spans="1:27" x14ac:dyDescent="0.15">
      <c r="C82" s="514" t="s">
        <v>48</v>
      </c>
      <c r="D82" s="514"/>
      <c r="E82" s="514"/>
      <c r="F82" s="514"/>
      <c r="G82" s="514"/>
      <c r="H82" s="514"/>
      <c r="I82" s="514"/>
      <c r="L82" s="514" t="s">
        <v>49</v>
      </c>
      <c r="M82" s="516"/>
      <c r="N82" s="516"/>
      <c r="O82" s="516"/>
      <c r="P82" s="516"/>
      <c r="R82" s="514" t="s">
        <v>50</v>
      </c>
      <c r="S82" s="514"/>
      <c r="T82" s="514"/>
      <c r="V82" s="514" t="s">
        <v>51</v>
      </c>
      <c r="W82" s="514"/>
    </row>
    <row r="83" spans="1:27" x14ac:dyDescent="0.15">
      <c r="A83" s="320" t="s">
        <v>0</v>
      </c>
      <c r="B83" s="320" t="s">
        <v>66</v>
      </c>
      <c r="C83" s="320" t="s">
        <v>1</v>
      </c>
      <c r="D83" s="320" t="s">
        <v>2</v>
      </c>
      <c r="E83" s="320" t="s">
        <v>3</v>
      </c>
      <c r="F83" s="320" t="s">
        <v>4</v>
      </c>
      <c r="G83" s="320" t="s">
        <v>5</v>
      </c>
      <c r="H83" s="320" t="s">
        <v>6</v>
      </c>
      <c r="I83" s="320" t="s">
        <v>7</v>
      </c>
      <c r="J83" s="320" t="s">
        <v>8</v>
      </c>
      <c r="K83" s="320" t="s">
        <v>9</v>
      </c>
      <c r="M83" s="320" t="s">
        <v>10</v>
      </c>
      <c r="N83" s="320" t="s">
        <v>11</v>
      </c>
      <c r="O83" s="320" t="s">
        <v>12</v>
      </c>
      <c r="P83" s="320" t="s">
        <v>6</v>
      </c>
      <c r="Q83" s="320" t="s">
        <v>13</v>
      </c>
      <c r="R83" s="320"/>
      <c r="S83" s="320" t="s">
        <v>47</v>
      </c>
      <c r="T83" s="320" t="s">
        <v>45</v>
      </c>
      <c r="U83" s="320" t="s">
        <v>46</v>
      </c>
      <c r="V83" s="320"/>
      <c r="W83" s="320" t="s">
        <v>14</v>
      </c>
      <c r="X83" s="320" t="s">
        <v>63</v>
      </c>
      <c r="Y83" s="320"/>
      <c r="Z83" s="320"/>
    </row>
    <row r="84" spans="1:27" x14ac:dyDescent="0.15">
      <c r="A84" s="321" t="s">
        <v>768</v>
      </c>
      <c r="B84" s="322"/>
      <c r="C84" s="322"/>
      <c r="D84" s="322"/>
      <c r="E84" s="319" t="e">
        <f>D84/C84</f>
        <v>#DIV/0!</v>
      </c>
      <c r="F84" s="322"/>
      <c r="G84" s="323" t="e">
        <f>F84/C84</f>
        <v>#DIV/0!</v>
      </c>
      <c r="H84" s="322"/>
      <c r="I84" s="319" t="e">
        <f>H84/C84</f>
        <v>#DIV/0!</v>
      </c>
      <c r="J84" s="322"/>
      <c r="K84" s="319" t="e">
        <f>J84/C84</f>
        <v>#DIV/0!</v>
      </c>
      <c r="M84" s="322"/>
      <c r="N84" s="322"/>
      <c r="O84" s="322" t="e">
        <f>N84/M84</f>
        <v>#DIV/0!</v>
      </c>
      <c r="P84" s="322"/>
      <c r="Q84" s="319" t="e">
        <f>P84/M84</f>
        <v>#DIV/0!</v>
      </c>
      <c r="R84" s="324"/>
      <c r="S84" s="319">
        <f>(C84+M84)/($C$17+$M$17)</f>
        <v>0</v>
      </c>
      <c r="T84" s="319">
        <f>C84/($C$17)</f>
        <v>0</v>
      </c>
      <c r="U84" s="319">
        <f>M84/($M$17)</f>
        <v>0</v>
      </c>
      <c r="V84" s="325"/>
      <c r="W84" s="322">
        <f>(F84*0.05)+(H84*4)+(J84*-1)+(N84*0.1)+(P84*6)</f>
        <v>0</v>
      </c>
      <c r="X84" s="326">
        <f>((F84*0.05)+(H84*4)+(J84*-1)+(N84*0.1)+(P84*6))*0.4</f>
        <v>0</v>
      </c>
      <c r="Y84" s="324"/>
      <c r="Z84" s="324"/>
    </row>
    <row r="85" spans="1:27" x14ac:dyDescent="0.15">
      <c r="A85" s="321" t="s">
        <v>769</v>
      </c>
      <c r="B85" s="322"/>
      <c r="C85" s="322"/>
      <c r="D85" s="322"/>
      <c r="E85" s="319" t="e">
        <f t="shared" ref="E85:E86" si="68">D85/C85</f>
        <v>#DIV/0!</v>
      </c>
      <c r="F85" s="322"/>
      <c r="G85" s="323" t="e">
        <f>F85/C85</f>
        <v>#DIV/0!</v>
      </c>
      <c r="H85" s="322"/>
      <c r="I85" s="319" t="e">
        <f>H85/C85</f>
        <v>#DIV/0!</v>
      </c>
      <c r="J85" s="322"/>
      <c r="K85" s="319" t="e">
        <f t="shared" ref="K85:K86" si="69">J85/C85</f>
        <v>#DIV/0!</v>
      </c>
      <c r="M85" s="322"/>
      <c r="N85" s="322"/>
      <c r="O85" s="322" t="e">
        <f>N85/M85</f>
        <v>#DIV/0!</v>
      </c>
      <c r="P85" s="322"/>
      <c r="Q85" s="319" t="e">
        <f t="shared" ref="Q85:Q86" si="70">P85/M85</f>
        <v>#DIV/0!</v>
      </c>
      <c r="R85" s="324"/>
      <c r="S85" s="319">
        <f t="shared" ref="S85:S86" si="71">(C85+M85)/($C$17+$M$17)</f>
        <v>0</v>
      </c>
      <c r="T85" s="319">
        <f t="shared" ref="T85:T86" si="72">C85/($C$17)</f>
        <v>0</v>
      </c>
      <c r="U85" s="319">
        <f t="shared" ref="U85:U86" si="73">M85/($M$17)</f>
        <v>0</v>
      </c>
      <c r="V85" s="325"/>
      <c r="W85" s="322">
        <f t="shared" ref="W85:W86" si="74">(F85*0.05)+(H85*4)+(J85*-1)+(N85*0.1)+(P85*6)</f>
        <v>0</v>
      </c>
      <c r="X85" s="326">
        <f t="shared" ref="X85:X86" si="75">((F85*0.05)+(H85*4)+(J85*-1)+(N85*0.1)+(P85*6))*0.4</f>
        <v>0</v>
      </c>
      <c r="Y85" s="324"/>
      <c r="Z85" s="324"/>
    </row>
    <row r="86" spans="1:27" x14ac:dyDescent="0.15">
      <c r="A86" s="335"/>
      <c r="B86" s="322"/>
      <c r="C86" s="322"/>
      <c r="D86" s="322"/>
      <c r="E86" s="319" t="e">
        <f t="shared" si="68"/>
        <v>#DIV/0!</v>
      </c>
      <c r="F86" s="322"/>
      <c r="G86" s="323" t="e">
        <f>F86/C86</f>
        <v>#DIV/0!</v>
      </c>
      <c r="H86" s="322"/>
      <c r="I86" s="319" t="e">
        <f>H86/C86</f>
        <v>#DIV/0!</v>
      </c>
      <c r="J86" s="322"/>
      <c r="K86" s="319" t="e">
        <f t="shared" si="69"/>
        <v>#DIV/0!</v>
      </c>
      <c r="M86" s="322"/>
      <c r="N86" s="322"/>
      <c r="O86" s="322" t="e">
        <f>N86/M86</f>
        <v>#DIV/0!</v>
      </c>
      <c r="P86" s="322"/>
      <c r="Q86" s="319" t="e">
        <f t="shared" si="70"/>
        <v>#DIV/0!</v>
      </c>
      <c r="R86" s="324"/>
      <c r="S86" s="319">
        <f t="shared" si="71"/>
        <v>0</v>
      </c>
      <c r="T86" s="319">
        <f t="shared" si="72"/>
        <v>0</v>
      </c>
      <c r="U86" s="319">
        <f t="shared" si="73"/>
        <v>0</v>
      </c>
      <c r="V86" s="325"/>
      <c r="W86" s="322">
        <f t="shared" si="74"/>
        <v>0</v>
      </c>
      <c r="X86" s="326">
        <f t="shared" si="75"/>
        <v>0</v>
      </c>
      <c r="Y86" s="324"/>
      <c r="Z86" s="324"/>
    </row>
    <row r="87" spans="1:27" x14ac:dyDescent="0.15">
      <c r="A87" s="320" t="s">
        <v>44</v>
      </c>
      <c r="B87" s="320"/>
      <c r="C87" s="320">
        <f>SUM(C84:C86)</f>
        <v>0</v>
      </c>
      <c r="D87" s="320">
        <f>SUM(D84:D86)</f>
        <v>0</v>
      </c>
      <c r="E87" s="320"/>
      <c r="F87" s="320">
        <f t="shared" ref="F87" si="76">SUM(F84:F86)</f>
        <v>0</v>
      </c>
      <c r="G87" s="320"/>
      <c r="H87" s="320">
        <f t="shared" ref="H87" si="77">SUM(H84:H86)</f>
        <v>0</v>
      </c>
      <c r="I87" s="320"/>
      <c r="J87" s="320">
        <f t="shared" ref="J87" si="78">SUM(J84:J86)</f>
        <v>0</v>
      </c>
      <c r="K87" s="320"/>
      <c r="L87" s="316"/>
      <c r="M87" s="320">
        <f>SUM(M84:M86)</f>
        <v>0</v>
      </c>
      <c r="N87" s="320">
        <f>SUM(N84:N86)</f>
        <v>0</v>
      </c>
      <c r="O87" s="320"/>
      <c r="P87" s="320">
        <f>SUM(P84:P86)</f>
        <v>0</v>
      </c>
      <c r="Q87" s="320"/>
      <c r="R87" s="320"/>
      <c r="S87" s="327">
        <f>S84+S85+S86</f>
        <v>0</v>
      </c>
      <c r="T87" s="328" t="e">
        <f>C87/(C87+M87)</f>
        <v>#DIV/0!</v>
      </c>
      <c r="U87" s="328" t="e">
        <f>M87/(M87+C87)</f>
        <v>#DIV/0!</v>
      </c>
      <c r="V87" s="325"/>
      <c r="W87" s="324"/>
      <c r="X87" s="324"/>
      <c r="Y87" s="324"/>
      <c r="Z87" s="324"/>
    </row>
    <row r="88" spans="1:27" x14ac:dyDescent="0.15">
      <c r="B88" s="324"/>
      <c r="C88" s="324"/>
      <c r="D88" s="329"/>
      <c r="E88" s="324"/>
      <c r="F88" s="330"/>
      <c r="G88" s="324"/>
      <c r="H88" s="331"/>
      <c r="I88" s="324"/>
      <c r="J88" s="331"/>
      <c r="K88" s="324"/>
      <c r="L88" s="324"/>
      <c r="M88" s="324"/>
      <c r="N88" s="324"/>
      <c r="O88" s="324"/>
      <c r="P88" s="324"/>
      <c r="Q88" s="324"/>
      <c r="R88" s="324"/>
    </row>
    <row r="89" spans="1:27" x14ac:dyDescent="0.15">
      <c r="B89" s="324"/>
      <c r="C89" s="324"/>
      <c r="D89" s="329"/>
      <c r="E89" s="324"/>
      <c r="F89" s="330"/>
      <c r="G89" s="324"/>
      <c r="H89" s="331"/>
      <c r="I89" s="324"/>
      <c r="J89" s="331"/>
      <c r="K89" s="324"/>
      <c r="L89" s="324"/>
      <c r="M89" s="324"/>
      <c r="N89" s="324"/>
      <c r="O89" s="324"/>
      <c r="P89" s="324"/>
      <c r="Q89" s="324"/>
      <c r="R89" s="324"/>
    </row>
    <row r="90" spans="1:27" x14ac:dyDescent="0.15">
      <c r="A90" s="514" t="s">
        <v>49</v>
      </c>
      <c r="B90" s="514"/>
      <c r="C90" s="514"/>
      <c r="D90" s="514"/>
      <c r="E90" s="514"/>
      <c r="F90" s="514"/>
      <c r="G90" s="514"/>
      <c r="H90" s="514" t="s">
        <v>52</v>
      </c>
      <c r="I90" s="516"/>
      <c r="J90" s="516"/>
      <c r="K90" s="516"/>
      <c r="L90" s="516"/>
      <c r="M90" s="516"/>
      <c r="N90" s="324"/>
      <c r="O90" s="324"/>
      <c r="R90" s="514" t="s">
        <v>50</v>
      </c>
      <c r="S90" s="514"/>
      <c r="T90" s="514"/>
      <c r="V90" s="514" t="s">
        <v>51</v>
      </c>
      <c r="W90" s="514"/>
      <c r="X90" s="315"/>
      <c r="Y90" s="315"/>
      <c r="Z90" s="315"/>
      <c r="AA90" s="315"/>
    </row>
    <row r="91" spans="1:27" x14ac:dyDescent="0.15">
      <c r="A91" s="320" t="s">
        <v>16</v>
      </c>
      <c r="B91" s="320" t="s">
        <v>66</v>
      </c>
      <c r="C91" s="320" t="s">
        <v>1</v>
      </c>
      <c r="D91" s="320" t="s">
        <v>4</v>
      </c>
      <c r="E91" s="320" t="s">
        <v>5</v>
      </c>
      <c r="F91" s="320" t="s">
        <v>6</v>
      </c>
      <c r="G91" s="320" t="s">
        <v>7</v>
      </c>
      <c r="I91" s="320" t="s">
        <v>34</v>
      </c>
      <c r="J91" s="320" t="s">
        <v>17</v>
      </c>
      <c r="K91" s="320" t="s">
        <v>18</v>
      </c>
      <c r="L91" s="320" t="s">
        <v>19</v>
      </c>
      <c r="M91" s="320" t="s">
        <v>20</v>
      </c>
      <c r="N91" s="320" t="s">
        <v>6</v>
      </c>
      <c r="O91" s="320" t="s">
        <v>53</v>
      </c>
      <c r="R91" s="320" t="s">
        <v>16</v>
      </c>
      <c r="S91" s="320" t="s">
        <v>47</v>
      </c>
      <c r="T91" s="320" t="s">
        <v>45</v>
      </c>
      <c r="U91" s="320" t="s">
        <v>46</v>
      </c>
      <c r="W91" s="320" t="s">
        <v>14</v>
      </c>
      <c r="X91" s="320" t="s">
        <v>21</v>
      </c>
      <c r="Y91" s="320"/>
      <c r="Z91" s="320"/>
      <c r="AA91" s="320"/>
    </row>
    <row r="92" spans="1:27" x14ac:dyDescent="0.15">
      <c r="A92" s="335"/>
      <c r="B92" s="332"/>
      <c r="C92" s="322"/>
      <c r="D92" s="322"/>
      <c r="E92" s="322" t="e">
        <f>D92/C92</f>
        <v>#DIV/0!</v>
      </c>
      <c r="F92" s="322"/>
      <c r="G92" s="319" t="e">
        <f>F92/C92</f>
        <v>#DIV/0!</v>
      </c>
      <c r="I92" s="319" t="e">
        <f>K92/J92</f>
        <v>#DIV/0!</v>
      </c>
      <c r="J92" s="322"/>
      <c r="K92" s="322"/>
      <c r="L92" s="322"/>
      <c r="M92" s="322" t="e">
        <f>L92/K92</f>
        <v>#DIV/0!</v>
      </c>
      <c r="N92" s="322"/>
      <c r="O92" s="319" t="e">
        <f>N92/K92</f>
        <v>#DIV/0!</v>
      </c>
      <c r="R92" s="321"/>
      <c r="S92" s="319">
        <f>(C92+J92)/($C$27+$J$27+$M$17+$D$17+$K$38+$K$47)</f>
        <v>0</v>
      </c>
      <c r="T92" s="319">
        <f>J92/($J$27+$E$38+$E$47)</f>
        <v>0</v>
      </c>
      <c r="U92" s="319">
        <f>C92/($C$27+$M$17+$K$38+$K$47)</f>
        <v>0</v>
      </c>
      <c r="W92" s="322">
        <f>(D92*0.1)+(F92*6)+(L92*0.1)+(N92*6)</f>
        <v>0</v>
      </c>
      <c r="X92" s="322">
        <f>(D92*0.1)+(F92*6)+(K92*1)+(L92*0.1)+(N92*6)</f>
        <v>0</v>
      </c>
      <c r="Y92" s="324"/>
      <c r="Z92" s="324"/>
      <c r="AA92" s="324"/>
    </row>
    <row r="93" spans="1:27" x14ac:dyDescent="0.15">
      <c r="A93" s="321" t="s">
        <v>1086</v>
      </c>
      <c r="B93" s="332"/>
      <c r="C93" s="322"/>
      <c r="D93" s="322"/>
      <c r="E93" s="322" t="e">
        <f>D93/C93</f>
        <v>#DIV/0!</v>
      </c>
      <c r="F93" s="322"/>
      <c r="G93" s="319" t="e">
        <f>F93/C93</f>
        <v>#DIV/0!</v>
      </c>
      <c r="I93" s="319" t="e">
        <f t="shared" ref="I93:I96" si="79">K93/J93</f>
        <v>#DIV/0!</v>
      </c>
      <c r="J93" s="322"/>
      <c r="K93" s="322"/>
      <c r="L93" s="322"/>
      <c r="M93" s="322" t="e">
        <f>L93/K93</f>
        <v>#DIV/0!</v>
      </c>
      <c r="N93" s="322"/>
      <c r="O93" s="319" t="e">
        <f t="shared" ref="O93:O96" si="80">N93/K93</f>
        <v>#DIV/0!</v>
      </c>
      <c r="R93" s="321" t="s">
        <v>1087</v>
      </c>
      <c r="S93" s="319">
        <f t="shared" ref="S93:S96" si="81">(C93+J93)/($C$27+$J$27+$M$17+$D$17+$K$38+$K$47)</f>
        <v>0</v>
      </c>
      <c r="T93" s="319">
        <f t="shared" ref="T93:T96" si="82">J93/($J$27+$E$38+$E$47)</f>
        <v>0</v>
      </c>
      <c r="U93" s="319">
        <f t="shared" ref="U93:U96" si="83">C93/($C$27+$M$17+$K$38+$K$47)</f>
        <v>0</v>
      </c>
      <c r="W93" s="322">
        <f t="shared" ref="W93:W96" si="84">(D93*0.1)+(F93*6)+(L93*0.1)+(N93*6)</f>
        <v>0</v>
      </c>
      <c r="X93" s="322">
        <f t="shared" ref="X93:X96" si="85">(D93*0.1)+(F93*6)+(K93*1)+(L93*0.1)+(N93*6)</f>
        <v>0</v>
      </c>
      <c r="Y93" s="324"/>
      <c r="Z93" s="324"/>
      <c r="AA93" s="324"/>
    </row>
    <row r="94" spans="1:27" x14ac:dyDescent="0.15">
      <c r="A94" s="321" t="s">
        <v>1418</v>
      </c>
      <c r="B94" s="332"/>
      <c r="C94" s="322"/>
      <c r="D94" s="322"/>
      <c r="E94" s="322" t="e">
        <f>D94/C94</f>
        <v>#DIV/0!</v>
      </c>
      <c r="F94" s="322"/>
      <c r="G94" s="319" t="e">
        <f>F94/C94</f>
        <v>#DIV/0!</v>
      </c>
      <c r="I94" s="319" t="e">
        <f t="shared" si="79"/>
        <v>#DIV/0!</v>
      </c>
      <c r="J94" s="322"/>
      <c r="K94" s="322"/>
      <c r="L94" s="322"/>
      <c r="M94" s="322" t="e">
        <f>L94/K94</f>
        <v>#DIV/0!</v>
      </c>
      <c r="N94" s="322"/>
      <c r="O94" s="319" t="e">
        <f t="shared" si="80"/>
        <v>#DIV/0!</v>
      </c>
      <c r="R94" s="321" t="s">
        <v>427</v>
      </c>
      <c r="S94" s="319">
        <f t="shared" si="81"/>
        <v>0</v>
      </c>
      <c r="T94" s="319">
        <f t="shared" si="82"/>
        <v>0</v>
      </c>
      <c r="U94" s="319">
        <f t="shared" si="83"/>
        <v>0</v>
      </c>
      <c r="W94" s="322">
        <f t="shared" si="84"/>
        <v>0</v>
      </c>
      <c r="X94" s="322">
        <f t="shared" si="85"/>
        <v>0</v>
      </c>
      <c r="Y94" s="324"/>
      <c r="Z94" s="324"/>
      <c r="AA94" s="324"/>
    </row>
    <row r="95" spans="1:27" x14ac:dyDescent="0.15">
      <c r="A95" s="335"/>
      <c r="B95" s="332"/>
      <c r="C95" s="322"/>
      <c r="D95" s="322"/>
      <c r="E95" s="322" t="e">
        <f>D95/C95</f>
        <v>#DIV/0!</v>
      </c>
      <c r="F95" s="322"/>
      <c r="G95" s="319" t="e">
        <f>F95/C95</f>
        <v>#DIV/0!</v>
      </c>
      <c r="I95" s="319" t="e">
        <f t="shared" si="79"/>
        <v>#DIV/0!</v>
      </c>
      <c r="J95" s="322"/>
      <c r="K95" s="322"/>
      <c r="L95" s="322"/>
      <c r="M95" s="322" t="e">
        <f>L95/K95</f>
        <v>#DIV/0!</v>
      </c>
      <c r="N95" s="322"/>
      <c r="O95" s="319" t="e">
        <f t="shared" si="80"/>
        <v>#DIV/0!</v>
      </c>
      <c r="R95" s="321"/>
      <c r="S95" s="319">
        <f t="shared" si="81"/>
        <v>0</v>
      </c>
      <c r="T95" s="319">
        <f t="shared" si="82"/>
        <v>0</v>
      </c>
      <c r="U95" s="319">
        <f t="shared" si="83"/>
        <v>0</v>
      </c>
      <c r="W95" s="322">
        <f t="shared" si="84"/>
        <v>0</v>
      </c>
      <c r="X95" s="322">
        <f t="shared" si="85"/>
        <v>0</v>
      </c>
      <c r="Y95" s="324"/>
      <c r="Z95" s="324"/>
      <c r="AA95" s="324"/>
    </row>
    <row r="96" spans="1:27" x14ac:dyDescent="0.15">
      <c r="A96" s="335"/>
      <c r="B96" s="332"/>
      <c r="C96" s="322"/>
      <c r="D96" s="322"/>
      <c r="E96" s="322" t="e">
        <f>D96/C96</f>
        <v>#DIV/0!</v>
      </c>
      <c r="F96" s="322"/>
      <c r="G96" s="319" t="e">
        <f>F96/C96</f>
        <v>#DIV/0!</v>
      </c>
      <c r="I96" s="319" t="e">
        <f t="shared" si="79"/>
        <v>#DIV/0!</v>
      </c>
      <c r="J96" s="322"/>
      <c r="K96" s="322"/>
      <c r="L96" s="322"/>
      <c r="M96" s="322" t="e">
        <f>L96/K96</f>
        <v>#DIV/0!</v>
      </c>
      <c r="N96" s="322"/>
      <c r="O96" s="319" t="e">
        <f t="shared" si="80"/>
        <v>#DIV/0!</v>
      </c>
      <c r="R96" s="321"/>
      <c r="S96" s="319">
        <f t="shared" si="81"/>
        <v>0</v>
      </c>
      <c r="T96" s="319">
        <f t="shared" si="82"/>
        <v>0</v>
      </c>
      <c r="U96" s="319">
        <f t="shared" si="83"/>
        <v>0</v>
      </c>
      <c r="W96" s="322">
        <f t="shared" si="84"/>
        <v>0</v>
      </c>
      <c r="X96" s="322">
        <f t="shared" si="85"/>
        <v>0</v>
      </c>
      <c r="Y96" s="324"/>
      <c r="Z96" s="324"/>
      <c r="AA96" s="324"/>
    </row>
    <row r="97" spans="1:26" x14ac:dyDescent="0.15">
      <c r="A97" s="320" t="s">
        <v>44</v>
      </c>
      <c r="B97" s="320"/>
      <c r="C97" s="320">
        <f>SUM(C92:C96)</f>
        <v>0</v>
      </c>
      <c r="D97" s="320">
        <f t="shared" ref="D97" si="86">SUM(D92:D96)</f>
        <v>0</v>
      </c>
      <c r="E97" s="320"/>
      <c r="F97" s="320">
        <f t="shared" ref="F97" si="87">SUM(F92:F96)</f>
        <v>0</v>
      </c>
      <c r="G97" s="320"/>
      <c r="H97" s="320"/>
      <c r="I97" s="320"/>
      <c r="J97" s="320">
        <f>SUM(J92:J96)</f>
        <v>0</v>
      </c>
      <c r="K97" s="320">
        <f t="shared" ref="K97:L97" si="88">SUM(K92:K96)</f>
        <v>0</v>
      </c>
      <c r="L97" s="320">
        <f t="shared" si="88"/>
        <v>0</v>
      </c>
      <c r="M97" s="320"/>
      <c r="N97" s="320">
        <f t="shared" ref="N97" si="89">SUM(N92:N96)</f>
        <v>0</v>
      </c>
      <c r="O97" s="320"/>
    </row>
    <row r="98" spans="1:26" x14ac:dyDescent="0.15">
      <c r="A98" s="320"/>
      <c r="B98" s="324"/>
      <c r="C98" s="324"/>
      <c r="D98" s="324"/>
      <c r="E98" s="324"/>
      <c r="F98" s="324"/>
      <c r="G98" s="324"/>
      <c r="H98" s="320"/>
      <c r="I98" s="324"/>
      <c r="J98" s="324"/>
      <c r="K98" s="324"/>
      <c r="L98" s="324"/>
      <c r="M98" s="324"/>
      <c r="N98" s="324"/>
    </row>
    <row r="99" spans="1:26" x14ac:dyDescent="0.15">
      <c r="B99" s="324"/>
      <c r="C99" s="324"/>
      <c r="D99" s="324"/>
      <c r="E99" s="324"/>
      <c r="F99" s="324"/>
      <c r="G99" s="324"/>
      <c r="H99" s="324"/>
      <c r="I99" s="324"/>
      <c r="J99" s="324"/>
      <c r="K99" s="324"/>
      <c r="L99" s="324"/>
      <c r="M99" s="324"/>
    </row>
    <row r="100" spans="1:26" x14ac:dyDescent="0.15">
      <c r="A100" s="514" t="s">
        <v>52</v>
      </c>
      <c r="B100" s="514"/>
      <c r="C100" s="514"/>
      <c r="D100" s="514"/>
      <c r="E100" s="514"/>
      <c r="F100" s="514"/>
      <c r="G100" s="514"/>
      <c r="H100" s="324"/>
      <c r="I100" s="324"/>
      <c r="J100" s="514" t="s">
        <v>49</v>
      </c>
      <c r="K100" s="514"/>
      <c r="L100" s="514"/>
      <c r="M100" s="514"/>
      <c r="N100" s="514"/>
      <c r="R100" s="514" t="s">
        <v>50</v>
      </c>
      <c r="S100" s="514"/>
      <c r="T100" s="514"/>
      <c r="V100" s="514" t="s">
        <v>51</v>
      </c>
      <c r="W100" s="513"/>
    </row>
    <row r="101" spans="1:26" x14ac:dyDescent="0.15">
      <c r="A101" s="320" t="s">
        <v>25</v>
      </c>
      <c r="B101" s="320" t="s">
        <v>66</v>
      </c>
      <c r="C101" s="320" t="s">
        <v>34</v>
      </c>
      <c r="D101" s="320" t="s">
        <v>17</v>
      </c>
      <c r="E101" s="320" t="s">
        <v>18</v>
      </c>
      <c r="F101" s="320" t="s">
        <v>19</v>
      </c>
      <c r="G101" s="320" t="s">
        <v>20</v>
      </c>
      <c r="H101" s="320" t="s">
        <v>6</v>
      </c>
      <c r="I101" s="320" t="s">
        <v>53</v>
      </c>
      <c r="K101" s="320" t="s">
        <v>10</v>
      </c>
      <c r="L101" s="320" t="s">
        <v>11</v>
      </c>
      <c r="M101" s="320" t="s">
        <v>12</v>
      </c>
      <c r="N101" s="320" t="s">
        <v>26</v>
      </c>
      <c r="O101" s="320" t="s">
        <v>7</v>
      </c>
      <c r="R101" s="320" t="s">
        <v>25</v>
      </c>
      <c r="S101" s="320" t="s">
        <v>47</v>
      </c>
      <c r="T101" s="320" t="s">
        <v>45</v>
      </c>
      <c r="U101" s="320" t="s">
        <v>46</v>
      </c>
      <c r="W101" s="320" t="s">
        <v>14</v>
      </c>
      <c r="X101" s="320" t="s">
        <v>21</v>
      </c>
      <c r="Y101" s="320"/>
      <c r="Z101" s="320"/>
    </row>
    <row r="102" spans="1:26" x14ac:dyDescent="0.15">
      <c r="A102" s="321" t="s">
        <v>770</v>
      </c>
      <c r="B102" s="322"/>
      <c r="C102" s="319" t="e">
        <f>E102/D102</f>
        <v>#DIV/0!</v>
      </c>
      <c r="D102" s="322"/>
      <c r="E102" s="322"/>
      <c r="F102" s="322"/>
      <c r="G102" s="322" t="e">
        <f t="shared" ref="G102:G107" si="90">F102/E102</f>
        <v>#DIV/0!</v>
      </c>
      <c r="H102" s="322">
        <v>5</v>
      </c>
      <c r="I102" s="319" t="e">
        <f>H102/E102</f>
        <v>#DIV/0!</v>
      </c>
      <c r="K102" s="322"/>
      <c r="L102" s="322"/>
      <c r="M102" s="333" t="e">
        <f t="shared" ref="M102:M107" si="91">L102/K102</f>
        <v>#DIV/0!</v>
      </c>
      <c r="N102" s="322"/>
      <c r="O102" s="319" t="e">
        <f>N102/K102</f>
        <v>#DIV/0!</v>
      </c>
      <c r="R102" s="321" t="s">
        <v>582</v>
      </c>
      <c r="S102" s="334">
        <f>(D102+K102)/($C$27+$K$27+$M$17+$D$47+$K$47)</f>
        <v>0</v>
      </c>
      <c r="T102" s="334">
        <f>D102/($D$17)</f>
        <v>0</v>
      </c>
      <c r="U102" s="334">
        <f>K102/($M$17+$C$27+$K$38+$K$47)</f>
        <v>0</v>
      </c>
      <c r="W102" s="322">
        <f>(F102*0.1)+(H102*6)+(L102*0.1)+(N102*6)</f>
        <v>30</v>
      </c>
      <c r="X102" s="322">
        <f>(E102*1)+(F102*0.1)+(H102*6)+(L102*0.1)+(N102*6)</f>
        <v>30</v>
      </c>
      <c r="Y102" s="324"/>
      <c r="Z102" s="324"/>
    </row>
    <row r="103" spans="1:26" x14ac:dyDescent="0.15">
      <c r="A103" s="321" t="s">
        <v>771</v>
      </c>
      <c r="B103" s="322"/>
      <c r="C103" s="319" t="e">
        <f t="shared" ref="C103:C107" si="92">E103/D103</f>
        <v>#DIV/0!</v>
      </c>
      <c r="D103" s="322"/>
      <c r="E103" s="322"/>
      <c r="F103" s="322"/>
      <c r="G103" s="322" t="e">
        <f t="shared" si="90"/>
        <v>#DIV/0!</v>
      </c>
      <c r="H103" s="322">
        <v>7</v>
      </c>
      <c r="I103" s="319" t="e">
        <f t="shared" ref="I103:I107" si="93">H103/E103</f>
        <v>#DIV/0!</v>
      </c>
      <c r="K103" s="322"/>
      <c r="L103" s="322"/>
      <c r="M103" s="333" t="e">
        <f t="shared" si="91"/>
        <v>#DIV/0!</v>
      </c>
      <c r="N103" s="322"/>
      <c r="O103" s="319" t="e">
        <f t="shared" ref="O103:O107" si="94">N103/K103</f>
        <v>#DIV/0!</v>
      </c>
      <c r="R103" s="321" t="s">
        <v>234</v>
      </c>
      <c r="S103" s="334">
        <f t="shared" ref="S103:S107" si="95">(D103+K103)/($C$27+$K$27+$M$17+$D$47+$K$47)</f>
        <v>0</v>
      </c>
      <c r="T103" s="334">
        <f t="shared" ref="T103:T107" si="96">D103/($D$17)</f>
        <v>0</v>
      </c>
      <c r="U103" s="334">
        <f t="shared" ref="U103:U107" si="97">K103/($M$17+$C$27+$K$38+$K$47)</f>
        <v>0</v>
      </c>
      <c r="W103" s="322">
        <f t="shared" ref="W103:W107" si="98">(F103*0.1)+(H103*6)+(L103*0.1)+(N103*6)</f>
        <v>42</v>
      </c>
      <c r="X103" s="322">
        <f t="shared" ref="X103:X107" si="99">(E103*1)+(F103*0.1)+(H103*6)+(L103*0.1)+(N103*6)</f>
        <v>42</v>
      </c>
      <c r="Y103" s="324"/>
      <c r="Z103" s="324"/>
    </row>
    <row r="104" spans="1:26" x14ac:dyDescent="0.15">
      <c r="A104" s="321" t="s">
        <v>772</v>
      </c>
      <c r="B104" s="322"/>
      <c r="C104" s="319" t="e">
        <f t="shared" si="92"/>
        <v>#DIV/0!</v>
      </c>
      <c r="D104" s="322"/>
      <c r="E104" s="322"/>
      <c r="F104" s="322"/>
      <c r="G104" s="322" t="e">
        <f t="shared" si="90"/>
        <v>#DIV/0!</v>
      </c>
      <c r="H104" s="322">
        <v>0</v>
      </c>
      <c r="I104" s="319" t="e">
        <f t="shared" si="93"/>
        <v>#DIV/0!</v>
      </c>
      <c r="K104" s="322"/>
      <c r="L104" s="322"/>
      <c r="M104" s="333" t="e">
        <f t="shared" si="91"/>
        <v>#DIV/0!</v>
      </c>
      <c r="N104" s="322"/>
      <c r="O104" s="319" t="e">
        <f t="shared" si="94"/>
        <v>#DIV/0!</v>
      </c>
      <c r="R104" s="321" t="s">
        <v>583</v>
      </c>
      <c r="S104" s="334">
        <f t="shared" si="95"/>
        <v>0</v>
      </c>
      <c r="T104" s="334">
        <f t="shared" si="96"/>
        <v>0</v>
      </c>
      <c r="U104" s="334">
        <f t="shared" si="97"/>
        <v>0</v>
      </c>
      <c r="W104" s="322">
        <f t="shared" si="98"/>
        <v>0</v>
      </c>
      <c r="X104" s="322">
        <f t="shared" si="99"/>
        <v>0</v>
      </c>
      <c r="Y104" s="324"/>
      <c r="Z104" s="324"/>
    </row>
    <row r="105" spans="1:26" x14ac:dyDescent="0.15">
      <c r="A105" s="321" t="s">
        <v>773</v>
      </c>
      <c r="B105" s="322"/>
      <c r="C105" s="319" t="e">
        <f t="shared" si="92"/>
        <v>#DIV/0!</v>
      </c>
      <c r="D105" s="322"/>
      <c r="E105" s="322"/>
      <c r="F105" s="322"/>
      <c r="G105" s="322" t="e">
        <f t="shared" si="90"/>
        <v>#DIV/0!</v>
      </c>
      <c r="H105" s="322">
        <v>0</v>
      </c>
      <c r="I105" s="319" t="e">
        <f t="shared" si="93"/>
        <v>#DIV/0!</v>
      </c>
      <c r="K105" s="322"/>
      <c r="L105" s="322"/>
      <c r="M105" s="333" t="e">
        <f t="shared" si="91"/>
        <v>#DIV/0!</v>
      </c>
      <c r="N105" s="322"/>
      <c r="O105" s="319" t="e">
        <f t="shared" si="94"/>
        <v>#DIV/0!</v>
      </c>
      <c r="R105" s="321" t="s">
        <v>584</v>
      </c>
      <c r="S105" s="334">
        <f t="shared" si="95"/>
        <v>0</v>
      </c>
      <c r="T105" s="334">
        <f t="shared" si="96"/>
        <v>0</v>
      </c>
      <c r="U105" s="334">
        <f t="shared" si="97"/>
        <v>0</v>
      </c>
      <c r="W105" s="322">
        <f t="shared" si="98"/>
        <v>0</v>
      </c>
      <c r="X105" s="322">
        <f t="shared" si="99"/>
        <v>0</v>
      </c>
      <c r="Y105" s="324"/>
      <c r="Z105" s="324"/>
    </row>
    <row r="106" spans="1:26" x14ac:dyDescent="0.15">
      <c r="A106" s="335"/>
      <c r="B106" s="322"/>
      <c r="C106" s="319" t="e">
        <f t="shared" si="92"/>
        <v>#DIV/0!</v>
      </c>
      <c r="D106" s="322"/>
      <c r="E106" s="322"/>
      <c r="F106" s="322"/>
      <c r="G106" s="322" t="e">
        <f t="shared" si="90"/>
        <v>#DIV/0!</v>
      </c>
      <c r="H106" s="322">
        <v>2</v>
      </c>
      <c r="I106" s="319" t="e">
        <f t="shared" si="93"/>
        <v>#DIV/0!</v>
      </c>
      <c r="K106" s="322"/>
      <c r="L106" s="322"/>
      <c r="M106" s="333" t="e">
        <f t="shared" si="91"/>
        <v>#DIV/0!</v>
      </c>
      <c r="N106" s="322"/>
      <c r="O106" s="319" t="e">
        <f t="shared" si="94"/>
        <v>#DIV/0!</v>
      </c>
      <c r="R106" s="321"/>
      <c r="S106" s="334">
        <f t="shared" si="95"/>
        <v>0</v>
      </c>
      <c r="T106" s="334">
        <f t="shared" si="96"/>
        <v>0</v>
      </c>
      <c r="U106" s="334">
        <f t="shared" si="97"/>
        <v>0</v>
      </c>
      <c r="W106" s="322">
        <f t="shared" si="98"/>
        <v>12</v>
      </c>
      <c r="X106" s="322">
        <f t="shared" si="99"/>
        <v>12</v>
      </c>
      <c r="Y106" s="324"/>
      <c r="Z106" s="324"/>
    </row>
    <row r="107" spans="1:26" x14ac:dyDescent="0.15">
      <c r="A107" s="335"/>
      <c r="B107" s="322"/>
      <c r="C107" s="319" t="e">
        <f t="shared" si="92"/>
        <v>#DIV/0!</v>
      </c>
      <c r="D107" s="322"/>
      <c r="E107" s="322"/>
      <c r="F107" s="322"/>
      <c r="G107" s="322" t="e">
        <f t="shared" si="90"/>
        <v>#DIV/0!</v>
      </c>
      <c r="H107" s="322">
        <v>2</v>
      </c>
      <c r="I107" s="319" t="e">
        <f t="shared" si="93"/>
        <v>#DIV/0!</v>
      </c>
      <c r="K107" s="322"/>
      <c r="L107" s="322"/>
      <c r="M107" s="333" t="e">
        <f t="shared" si="91"/>
        <v>#DIV/0!</v>
      </c>
      <c r="N107" s="322"/>
      <c r="O107" s="319" t="e">
        <f t="shared" si="94"/>
        <v>#DIV/0!</v>
      </c>
      <c r="R107" s="321"/>
      <c r="S107" s="334">
        <f t="shared" si="95"/>
        <v>0</v>
      </c>
      <c r="T107" s="334">
        <f t="shared" si="96"/>
        <v>0</v>
      </c>
      <c r="U107" s="334">
        <f t="shared" si="97"/>
        <v>0</v>
      </c>
      <c r="W107" s="322">
        <f t="shared" si="98"/>
        <v>12</v>
      </c>
      <c r="X107" s="322">
        <f t="shared" si="99"/>
        <v>12</v>
      </c>
      <c r="Y107" s="324"/>
      <c r="Z107" s="324"/>
    </row>
    <row r="108" spans="1:26" x14ac:dyDescent="0.15">
      <c r="A108" s="320" t="s">
        <v>44</v>
      </c>
      <c r="B108" s="320"/>
      <c r="C108" s="316"/>
      <c r="D108" s="320">
        <f>SUM(D102:D107)</f>
        <v>0</v>
      </c>
      <c r="E108" s="320">
        <f t="shared" ref="E108:F108" si="100">SUM(E102:E107)</f>
        <v>0</v>
      </c>
      <c r="F108" s="320">
        <f t="shared" si="100"/>
        <v>0</v>
      </c>
      <c r="G108" s="320"/>
      <c r="H108" s="320">
        <f t="shared" ref="H108" si="101">SUM(H102:H107)</f>
        <v>16</v>
      </c>
      <c r="I108" s="320"/>
      <c r="J108" s="320"/>
      <c r="K108" s="320">
        <f>SUM(K102:K107)</f>
        <v>0</v>
      </c>
      <c r="L108" s="320">
        <f t="shared" ref="L108" si="102">SUM(L102:L107)</f>
        <v>0</v>
      </c>
      <c r="M108" s="320"/>
      <c r="N108" s="320">
        <f t="shared" ref="N108" si="103">SUM(N102:N107)</f>
        <v>0</v>
      </c>
      <c r="O108" s="320"/>
    </row>
    <row r="109" spans="1:26" x14ac:dyDescent="0.15">
      <c r="A109" s="320"/>
      <c r="C109" s="324"/>
      <c r="D109" s="324"/>
      <c r="E109" s="324"/>
      <c r="F109" s="324"/>
      <c r="G109" s="324"/>
      <c r="H109" s="324"/>
      <c r="I109" s="324"/>
      <c r="J109" s="324"/>
      <c r="K109" s="324"/>
      <c r="L109" s="324"/>
    </row>
    <row r="110" spans="1:26" x14ac:dyDescent="0.15">
      <c r="A110" s="320"/>
      <c r="C110" s="324"/>
      <c r="D110" s="324"/>
      <c r="E110" s="324"/>
      <c r="F110" s="324"/>
      <c r="G110" s="324"/>
      <c r="H110" s="324"/>
      <c r="I110" s="324"/>
      <c r="J110" s="324"/>
      <c r="K110" s="324"/>
      <c r="L110" s="324"/>
    </row>
    <row r="111" spans="1:26" x14ac:dyDescent="0.15">
      <c r="A111" s="514" t="s">
        <v>52</v>
      </c>
      <c r="B111" s="514"/>
      <c r="C111" s="514"/>
      <c r="D111" s="514"/>
      <c r="E111" s="514"/>
      <c r="F111" s="514"/>
      <c r="G111" s="514"/>
      <c r="H111" s="324"/>
      <c r="I111" s="324"/>
      <c r="J111" s="514" t="s">
        <v>49</v>
      </c>
      <c r="K111" s="514"/>
      <c r="L111" s="514"/>
      <c r="M111" s="514"/>
      <c r="N111" s="514"/>
      <c r="R111" s="514" t="s">
        <v>50</v>
      </c>
      <c r="S111" s="514"/>
      <c r="T111" s="514"/>
      <c r="V111" s="514" t="s">
        <v>51</v>
      </c>
      <c r="W111" s="513"/>
    </row>
    <row r="112" spans="1:26" x14ac:dyDescent="0.15">
      <c r="A112" s="320" t="s">
        <v>31</v>
      </c>
      <c r="B112" s="320" t="s">
        <v>66</v>
      </c>
      <c r="C112" s="320" t="s">
        <v>34</v>
      </c>
      <c r="D112" s="320" t="s">
        <v>17</v>
      </c>
      <c r="E112" s="320" t="s">
        <v>18</v>
      </c>
      <c r="F112" s="320" t="s">
        <v>19</v>
      </c>
      <c r="G112" s="320" t="s">
        <v>20</v>
      </c>
      <c r="H112" s="320" t="s">
        <v>6</v>
      </c>
      <c r="I112" s="320" t="s">
        <v>53</v>
      </c>
      <c r="K112" s="320" t="s">
        <v>10</v>
      </c>
      <c r="L112" s="320" t="s">
        <v>11</v>
      </c>
      <c r="M112" s="320" t="s">
        <v>12</v>
      </c>
      <c r="N112" s="320" t="s">
        <v>54</v>
      </c>
      <c r="O112" s="320" t="s">
        <v>7</v>
      </c>
      <c r="R112" s="320" t="s">
        <v>31</v>
      </c>
      <c r="S112" s="320" t="s">
        <v>47</v>
      </c>
      <c r="T112" s="320" t="s">
        <v>45</v>
      </c>
      <c r="U112" s="320" t="s">
        <v>46</v>
      </c>
      <c r="W112" s="320" t="s">
        <v>14</v>
      </c>
      <c r="X112" s="320" t="s">
        <v>21</v>
      </c>
      <c r="Y112" s="320"/>
      <c r="Z112" s="320"/>
    </row>
    <row r="113" spans="1:26" x14ac:dyDescent="0.15">
      <c r="A113" s="321" t="s">
        <v>774</v>
      </c>
      <c r="B113" s="322"/>
      <c r="C113" s="319" t="e">
        <f>E113/D113</f>
        <v>#DIV/0!</v>
      </c>
      <c r="D113" s="322"/>
      <c r="E113" s="322"/>
      <c r="F113" s="322"/>
      <c r="G113" s="322" t="e">
        <f>F113/E113</f>
        <v>#DIV/0!</v>
      </c>
      <c r="H113" s="322"/>
      <c r="I113" s="319" t="e">
        <f>H113/E113</f>
        <v>#DIV/0!</v>
      </c>
      <c r="K113" s="322"/>
      <c r="L113" s="322"/>
      <c r="M113" s="322" t="e">
        <f>L113/K113</f>
        <v>#DIV/0!</v>
      </c>
      <c r="N113" s="322">
        <v>0</v>
      </c>
      <c r="O113" s="319" t="e">
        <f>N113/K113</f>
        <v>#DIV/0!</v>
      </c>
      <c r="R113" s="321" t="s">
        <v>235</v>
      </c>
      <c r="S113" s="334">
        <f>(D113+K113)/($D$47+$K$47+$D$38+$K$38+$J$27+$C$27+$M$17)</f>
        <v>0</v>
      </c>
      <c r="T113" s="334">
        <f>D113/($D$47+$D$38+$J$27)</f>
        <v>0</v>
      </c>
      <c r="U113" s="334">
        <f>K113/($K$47+$K$38+$C$27+$M$17)</f>
        <v>0</v>
      </c>
      <c r="W113" s="322">
        <f>(F113*0.1)+(H113*6)+(L113*0.1)+(N113*6)</f>
        <v>0</v>
      </c>
      <c r="X113" s="322">
        <f>(E113*1)+(F113*0.1)+(H113*6)+(L113*0.1)+(N113*6)</f>
        <v>0</v>
      </c>
      <c r="Y113" s="324"/>
      <c r="Z113" s="324"/>
    </row>
    <row r="114" spans="1:26" x14ac:dyDescent="0.15">
      <c r="A114" s="321" t="s">
        <v>775</v>
      </c>
      <c r="B114" s="322"/>
      <c r="C114" s="319" t="e">
        <f t="shared" ref="C114:C116" si="104">E114/D114</f>
        <v>#DIV/0!</v>
      </c>
      <c r="D114" s="322"/>
      <c r="E114" s="322"/>
      <c r="F114" s="322"/>
      <c r="G114" s="322" t="e">
        <f>F114/E114</f>
        <v>#DIV/0!</v>
      </c>
      <c r="H114" s="322"/>
      <c r="I114" s="319" t="e">
        <f t="shared" ref="I114:I116" si="105">H114/E114</f>
        <v>#DIV/0!</v>
      </c>
      <c r="K114" s="322"/>
      <c r="L114" s="322"/>
      <c r="M114" s="322" t="e">
        <f t="shared" ref="M114:M116" si="106">L114/K114</f>
        <v>#DIV/0!</v>
      </c>
      <c r="N114" s="322">
        <v>0</v>
      </c>
      <c r="O114" s="319" t="e">
        <f t="shared" ref="O114:O116" si="107">N114/K114</f>
        <v>#DIV/0!</v>
      </c>
      <c r="R114" s="321" t="s">
        <v>236</v>
      </c>
      <c r="S114" s="334">
        <f t="shared" ref="S114:S116" si="108">(D114+K114)/($D$47+$K$47+$D$38+$K$38+$J$27+$C$27+$M$17)</f>
        <v>0</v>
      </c>
      <c r="T114" s="334">
        <f t="shared" ref="T114:T116" si="109">D114/($D$47+$D$38+$J$27)</f>
        <v>0</v>
      </c>
      <c r="U114" s="334">
        <f t="shared" ref="U114:U116" si="110">K114/($K$47+$K$38+$C$27+$M$17)</f>
        <v>0</v>
      </c>
      <c r="W114" s="322">
        <f t="shared" ref="W114:W116" si="111">(F114*0.1)+(H114*6)+(L114*0.1)+(N114*6)</f>
        <v>0</v>
      </c>
      <c r="X114" s="322">
        <f t="shared" ref="X114:X116" si="112">(E114*1)+(F114*0.1)+(H114*6)+(L114*0.1)+(N114*6)</f>
        <v>0</v>
      </c>
      <c r="Y114" s="324"/>
      <c r="Z114" s="324"/>
    </row>
    <row r="115" spans="1:26" x14ac:dyDescent="0.15">
      <c r="A115" s="321" t="s">
        <v>776</v>
      </c>
      <c r="B115" s="322"/>
      <c r="C115" s="319" t="e">
        <f t="shared" si="104"/>
        <v>#DIV/0!</v>
      </c>
      <c r="D115" s="322"/>
      <c r="E115" s="322"/>
      <c r="F115" s="322"/>
      <c r="G115" s="322" t="e">
        <f>F115/E115</f>
        <v>#DIV/0!</v>
      </c>
      <c r="H115" s="322"/>
      <c r="I115" s="319" t="e">
        <f t="shared" si="105"/>
        <v>#DIV/0!</v>
      </c>
      <c r="K115" s="322"/>
      <c r="L115" s="322"/>
      <c r="M115" s="322" t="e">
        <f t="shared" si="106"/>
        <v>#DIV/0!</v>
      </c>
      <c r="N115" s="322">
        <v>0</v>
      </c>
      <c r="O115" s="319" t="e">
        <f t="shared" si="107"/>
        <v>#DIV/0!</v>
      </c>
      <c r="R115" s="321" t="s">
        <v>237</v>
      </c>
      <c r="S115" s="334">
        <f t="shared" si="108"/>
        <v>0</v>
      </c>
      <c r="T115" s="334">
        <f t="shared" si="109"/>
        <v>0</v>
      </c>
      <c r="U115" s="334">
        <f t="shared" si="110"/>
        <v>0</v>
      </c>
      <c r="W115" s="322">
        <f t="shared" si="111"/>
        <v>0</v>
      </c>
      <c r="X115" s="322">
        <f t="shared" si="112"/>
        <v>0</v>
      </c>
      <c r="Y115" s="324"/>
      <c r="Z115" s="324"/>
    </row>
    <row r="116" spans="1:26" x14ac:dyDescent="0.15">
      <c r="A116" s="321" t="s">
        <v>1419</v>
      </c>
      <c r="B116" s="322"/>
      <c r="C116" s="319" t="e">
        <f t="shared" si="104"/>
        <v>#DIV/0!</v>
      </c>
      <c r="D116" s="322"/>
      <c r="E116" s="322"/>
      <c r="F116" s="322"/>
      <c r="G116" s="322" t="e">
        <f>F116/E116</f>
        <v>#DIV/0!</v>
      </c>
      <c r="H116" s="322"/>
      <c r="I116" s="319" t="e">
        <f t="shared" si="105"/>
        <v>#DIV/0!</v>
      </c>
      <c r="K116" s="322"/>
      <c r="L116" s="322"/>
      <c r="M116" s="322" t="e">
        <f t="shared" si="106"/>
        <v>#DIV/0!</v>
      </c>
      <c r="N116" s="322">
        <v>0</v>
      </c>
      <c r="O116" s="319" t="e">
        <f t="shared" si="107"/>
        <v>#DIV/0!</v>
      </c>
      <c r="R116" s="321" t="s">
        <v>1420</v>
      </c>
      <c r="S116" s="334">
        <f t="shared" si="108"/>
        <v>0</v>
      </c>
      <c r="T116" s="334">
        <f t="shared" si="109"/>
        <v>0</v>
      </c>
      <c r="U116" s="334">
        <f t="shared" si="110"/>
        <v>0</v>
      </c>
      <c r="W116" s="322">
        <f t="shared" si="111"/>
        <v>0</v>
      </c>
      <c r="X116" s="322">
        <f t="shared" si="112"/>
        <v>0</v>
      </c>
      <c r="Y116" s="324"/>
      <c r="Z116" s="324"/>
    </row>
    <row r="117" spans="1:26" x14ac:dyDescent="0.15">
      <c r="A117" s="320" t="s">
        <v>44</v>
      </c>
      <c r="B117" s="320"/>
      <c r="C117" s="316"/>
      <c r="D117" s="320">
        <f>SUM(D113:D116)</f>
        <v>0</v>
      </c>
      <c r="E117" s="320">
        <f t="shared" ref="E117:F117" si="113">SUM(E113:E116)</f>
        <v>0</v>
      </c>
      <c r="F117" s="320">
        <f t="shared" si="113"/>
        <v>0</v>
      </c>
      <c r="G117" s="320"/>
      <c r="H117" s="320">
        <f t="shared" ref="H117" si="114">SUM(H113:H116)</f>
        <v>0</v>
      </c>
      <c r="I117" s="320"/>
      <c r="J117" s="320"/>
      <c r="K117" s="320">
        <f>SUM(K113:K116)</f>
        <v>0</v>
      </c>
      <c r="L117" s="320">
        <f t="shared" ref="L117" si="115">SUM(L113:L116)</f>
        <v>0</v>
      </c>
      <c r="M117" s="320"/>
      <c r="N117" s="320">
        <f t="shared" ref="N117" si="116">SUM(N113:N116)</f>
        <v>0</v>
      </c>
      <c r="O117" s="316"/>
      <c r="Q117" s="325"/>
      <c r="S117" s="325"/>
      <c r="U117" s="324"/>
      <c r="V117" s="324"/>
    </row>
    <row r="118" spans="1:26" x14ac:dyDescent="0.15">
      <c r="H118" s="329"/>
      <c r="I118" s="324"/>
      <c r="J118" s="324"/>
      <c r="P118" s="325"/>
      <c r="Q118" s="325"/>
      <c r="R118" s="325"/>
      <c r="T118" s="324"/>
      <c r="U118" s="324"/>
    </row>
    <row r="119" spans="1:26" x14ac:dyDescent="0.15">
      <c r="A119" s="314" t="s">
        <v>441</v>
      </c>
      <c r="H119" s="329"/>
      <c r="I119" s="324"/>
      <c r="J119" s="324"/>
      <c r="P119" s="325"/>
      <c r="Q119" s="325"/>
      <c r="R119" s="325"/>
      <c r="T119" s="324"/>
      <c r="U119" s="324"/>
    </row>
    <row r="120" spans="1:26" x14ac:dyDescent="0.15">
      <c r="A120" s="514" t="s">
        <v>57</v>
      </c>
      <c r="B120" s="514"/>
      <c r="C120" s="514"/>
      <c r="D120" s="514"/>
      <c r="E120" s="514"/>
      <c r="F120" s="514"/>
      <c r="G120" s="514"/>
      <c r="H120" s="329"/>
      <c r="I120" s="324"/>
      <c r="J120" s="514" t="s">
        <v>58</v>
      </c>
      <c r="K120" s="516"/>
      <c r="L120" s="516"/>
      <c r="M120" s="516"/>
      <c r="N120" s="516"/>
      <c r="P120" s="336"/>
      <c r="Q120" s="325"/>
      <c r="R120" s="514" t="s">
        <v>62</v>
      </c>
      <c r="S120" s="516"/>
      <c r="T120" s="516"/>
      <c r="U120" s="516"/>
      <c r="V120" s="516"/>
    </row>
    <row r="121" spans="1:26" x14ac:dyDescent="0.15">
      <c r="A121" s="316"/>
      <c r="B121" s="320" t="s">
        <v>17</v>
      </c>
      <c r="C121" s="320" t="s">
        <v>42</v>
      </c>
      <c r="D121" s="320" t="s">
        <v>19</v>
      </c>
      <c r="E121" s="320" t="s">
        <v>6</v>
      </c>
      <c r="H121" s="324"/>
      <c r="I121" s="324"/>
      <c r="J121" s="512" t="s">
        <v>59</v>
      </c>
      <c r="K121" s="513"/>
      <c r="L121" s="513"/>
      <c r="M121" s="513"/>
      <c r="N121" s="316" t="s">
        <v>60</v>
      </c>
      <c r="R121" s="512" t="s">
        <v>59</v>
      </c>
      <c r="S121" s="513"/>
      <c r="T121" s="513"/>
      <c r="U121" s="513"/>
      <c r="V121" s="316" t="s">
        <v>60</v>
      </c>
    </row>
    <row r="122" spans="1:26" x14ac:dyDescent="0.15">
      <c r="A122" s="335" t="s">
        <v>33</v>
      </c>
      <c r="B122" s="322">
        <f>SUM(J92:J96,D102:D107,D113:D116)</f>
        <v>0</v>
      </c>
      <c r="C122" s="322">
        <f>SUM(E113:E116,E102:E107,K92:K96)</f>
        <v>0</v>
      </c>
      <c r="D122" s="322">
        <f>SUM(F113:F116,F102:F107,L92:L96)</f>
        <v>0</v>
      </c>
      <c r="E122" s="322">
        <f>SUM(N92:N96,H102:H107,H113:H116)</f>
        <v>16</v>
      </c>
      <c r="H122" s="324"/>
      <c r="I122" s="324"/>
      <c r="J122" s="510" t="s">
        <v>1209</v>
      </c>
      <c r="K122" s="510"/>
      <c r="L122" s="510"/>
      <c r="M122" s="510"/>
      <c r="N122" s="321" t="s">
        <v>373</v>
      </c>
      <c r="R122" s="511" t="s">
        <v>1212</v>
      </c>
      <c r="S122" s="510"/>
      <c r="T122" s="510"/>
      <c r="U122" s="510"/>
      <c r="V122" s="321" t="s">
        <v>374</v>
      </c>
    </row>
    <row r="123" spans="1:26" x14ac:dyDescent="0.15">
      <c r="A123" s="335" t="s">
        <v>43</v>
      </c>
      <c r="B123" s="322">
        <f>SUM(C87)</f>
        <v>0</v>
      </c>
      <c r="C123" s="322">
        <f>SUM(D87)</f>
        <v>0</v>
      </c>
      <c r="D123" s="322">
        <f>SUM(F87)</f>
        <v>0</v>
      </c>
      <c r="E123" s="322">
        <f>SUM(H87)</f>
        <v>0</v>
      </c>
      <c r="F123" s="320"/>
      <c r="J123" s="510" t="s">
        <v>1299</v>
      </c>
      <c r="K123" s="510"/>
      <c r="L123" s="510"/>
      <c r="M123" s="510"/>
      <c r="N123" s="321" t="s">
        <v>16</v>
      </c>
      <c r="R123" s="511" t="s">
        <v>505</v>
      </c>
      <c r="S123" s="510"/>
      <c r="T123" s="510"/>
      <c r="U123" s="510"/>
      <c r="V123" s="321" t="s">
        <v>16</v>
      </c>
    </row>
    <row r="124" spans="1:26" x14ac:dyDescent="0.15">
      <c r="A124" s="335" t="s">
        <v>65</v>
      </c>
      <c r="B124" s="321"/>
      <c r="F124" s="320"/>
      <c r="J124" s="510" t="s">
        <v>1211</v>
      </c>
      <c r="K124" s="510"/>
      <c r="L124" s="510"/>
      <c r="M124" s="510"/>
      <c r="N124" s="321" t="s">
        <v>16</v>
      </c>
      <c r="R124" s="511" t="s">
        <v>1302</v>
      </c>
      <c r="S124" s="510"/>
      <c r="T124" s="510"/>
      <c r="U124" s="510"/>
      <c r="V124" s="321" t="s">
        <v>374</v>
      </c>
    </row>
    <row r="125" spans="1:26" x14ac:dyDescent="0.15">
      <c r="J125" s="510" t="s">
        <v>1300</v>
      </c>
      <c r="K125" s="510"/>
      <c r="L125" s="510"/>
      <c r="M125" s="510"/>
      <c r="N125" s="321" t="s">
        <v>0</v>
      </c>
      <c r="R125" s="511"/>
      <c r="S125" s="510"/>
      <c r="T125" s="510"/>
      <c r="U125" s="510"/>
      <c r="V125" s="321"/>
    </row>
    <row r="126" spans="1:26" x14ac:dyDescent="0.15">
      <c r="A126" s="316"/>
      <c r="B126" s="320" t="s">
        <v>1</v>
      </c>
      <c r="C126" s="320" t="s">
        <v>4</v>
      </c>
      <c r="D126" s="320" t="s">
        <v>6</v>
      </c>
      <c r="J126" s="510" t="s">
        <v>1301</v>
      </c>
      <c r="K126" s="510"/>
      <c r="L126" s="510"/>
      <c r="M126" s="510"/>
      <c r="N126" s="321" t="s">
        <v>373</v>
      </c>
      <c r="R126" s="511"/>
      <c r="S126" s="510"/>
      <c r="T126" s="510"/>
      <c r="U126" s="510"/>
      <c r="V126" s="321"/>
    </row>
    <row r="127" spans="1:26" x14ac:dyDescent="0.15">
      <c r="A127" s="335" t="s">
        <v>56</v>
      </c>
      <c r="B127" s="322">
        <f>SUM(M84:M86,C92:C96,K102:K107,K113:K116)</f>
        <v>0</v>
      </c>
      <c r="C127" s="322">
        <f>SUM(N84:N86,D92:D96,L102:L107,L113:L116)</f>
        <v>0</v>
      </c>
      <c r="D127" s="322">
        <f>SUM(P84:P86,F92:F96,N102:N107,N113:N116)</f>
        <v>0</v>
      </c>
      <c r="J127" s="510" t="s">
        <v>1210</v>
      </c>
      <c r="K127" s="510"/>
      <c r="L127" s="510"/>
      <c r="M127" s="510"/>
      <c r="N127" s="321" t="s">
        <v>373</v>
      </c>
      <c r="R127" s="511"/>
      <c r="S127" s="510"/>
      <c r="T127" s="510"/>
      <c r="U127" s="510"/>
      <c r="V127" s="321"/>
    </row>
    <row r="128" spans="1:26" x14ac:dyDescent="0.15">
      <c r="A128" s="335" t="s">
        <v>65</v>
      </c>
      <c r="B128" s="321"/>
      <c r="J128" s="510"/>
      <c r="K128" s="510"/>
      <c r="L128" s="510"/>
      <c r="M128" s="510"/>
      <c r="N128" s="321"/>
      <c r="R128" s="511"/>
      <c r="S128" s="510"/>
      <c r="T128" s="510"/>
      <c r="U128" s="510"/>
      <c r="V128" s="321"/>
    </row>
    <row r="129" spans="1:23" x14ac:dyDescent="0.15">
      <c r="J129" s="510"/>
      <c r="K129" s="510"/>
      <c r="L129" s="510"/>
      <c r="M129" s="510"/>
      <c r="N129" s="321"/>
      <c r="R129" s="511"/>
      <c r="S129" s="510"/>
      <c r="T129" s="510"/>
      <c r="U129" s="510"/>
      <c r="V129" s="321"/>
    </row>
    <row r="130" spans="1:23" x14ac:dyDescent="0.15">
      <c r="B130" s="320" t="s">
        <v>40</v>
      </c>
      <c r="C130" s="320" t="s">
        <v>41</v>
      </c>
    </row>
    <row r="131" spans="1:23" x14ac:dyDescent="0.15">
      <c r="A131" s="335" t="s">
        <v>39</v>
      </c>
      <c r="B131" s="319" t="e">
        <f>B127/(B123+B127)</f>
        <v>#DIV/0!</v>
      </c>
      <c r="C131" s="319" t="e">
        <f>B123/(B123+B127)</f>
        <v>#DIV/0!</v>
      </c>
      <c r="J131" s="314" t="s">
        <v>61</v>
      </c>
    </row>
    <row r="132" spans="1:23" x14ac:dyDescent="0.15">
      <c r="A132" s="335" t="s">
        <v>64</v>
      </c>
      <c r="B132" s="321"/>
      <c r="C132" s="321"/>
    </row>
    <row r="141" spans="1:23" x14ac:dyDescent="0.15">
      <c r="A141" s="514" t="s">
        <v>93</v>
      </c>
      <c r="B141" s="514"/>
      <c r="C141" s="514"/>
      <c r="D141" s="514"/>
      <c r="E141" s="514"/>
      <c r="F141" s="514"/>
      <c r="G141" s="514"/>
      <c r="H141" s="514"/>
      <c r="I141" s="514"/>
      <c r="J141" s="514"/>
      <c r="K141" s="514"/>
      <c r="L141" s="514"/>
      <c r="M141" s="514"/>
      <c r="N141" s="514"/>
      <c r="O141" s="514"/>
      <c r="P141" s="514"/>
      <c r="Q141" s="514"/>
      <c r="R141" s="514"/>
      <c r="S141" s="514"/>
      <c r="T141" s="514"/>
      <c r="U141" s="514"/>
      <c r="V141" s="514"/>
      <c r="W141" s="514"/>
    </row>
    <row r="142" spans="1:23" x14ac:dyDescent="0.15">
      <c r="A142" s="315"/>
      <c r="B142" s="315"/>
      <c r="C142" s="315"/>
      <c r="D142" s="315"/>
      <c r="E142" s="315"/>
      <c r="F142" s="315"/>
      <c r="G142" s="315"/>
      <c r="H142" s="315"/>
      <c r="I142" s="315"/>
      <c r="J142" s="315"/>
      <c r="K142" s="315"/>
      <c r="L142" s="315"/>
      <c r="M142" s="315"/>
      <c r="N142" s="315"/>
      <c r="O142" s="315"/>
      <c r="P142" s="315"/>
      <c r="Q142" s="315"/>
      <c r="R142" s="315"/>
      <c r="S142" s="315"/>
      <c r="T142" s="315"/>
      <c r="U142" s="315"/>
      <c r="V142" s="315"/>
      <c r="W142" s="315"/>
    </row>
    <row r="143" spans="1:23" x14ac:dyDescent="0.15">
      <c r="H143" s="515" t="s">
        <v>36</v>
      </c>
      <c r="I143" s="513"/>
      <c r="J143" s="513"/>
      <c r="M143" s="515" t="s">
        <v>37</v>
      </c>
      <c r="N143" s="515"/>
      <c r="O143" s="515"/>
    </row>
    <row r="144" spans="1:23" x14ac:dyDescent="0.15">
      <c r="H144" s="515" t="s">
        <v>38</v>
      </c>
      <c r="I144" s="515"/>
      <c r="J144" s="515"/>
    </row>
    <row r="145" spans="1:20" x14ac:dyDescent="0.15">
      <c r="H145" s="515"/>
      <c r="I145" s="513"/>
      <c r="J145" s="513"/>
    </row>
    <row r="146" spans="1:20" x14ac:dyDescent="0.15">
      <c r="H146" s="515"/>
      <c r="I146" s="513"/>
      <c r="J146" s="513"/>
    </row>
    <row r="147" spans="1:20" x14ac:dyDescent="0.15">
      <c r="D147" s="316" t="s">
        <v>83</v>
      </c>
      <c r="P147" s="316" t="s">
        <v>84</v>
      </c>
    </row>
    <row r="148" spans="1:20" x14ac:dyDescent="0.15">
      <c r="A148" s="320" t="s">
        <v>90</v>
      </c>
      <c r="P148" s="316" t="s">
        <v>90</v>
      </c>
      <c r="S148" s="320" t="s">
        <v>92</v>
      </c>
    </row>
    <row r="149" spans="1:20" x14ac:dyDescent="0.15">
      <c r="A149" s="335" t="s">
        <v>79</v>
      </c>
      <c r="B149" s="337" t="s">
        <v>89</v>
      </c>
      <c r="C149" s="337" t="s">
        <v>2</v>
      </c>
      <c r="D149" s="337" t="s">
        <v>3</v>
      </c>
      <c r="E149" s="337" t="s">
        <v>19</v>
      </c>
      <c r="F149" s="337" t="s">
        <v>6</v>
      </c>
      <c r="G149" s="337" t="s">
        <v>76</v>
      </c>
      <c r="H149" s="337" t="s">
        <v>10</v>
      </c>
      <c r="I149" s="337" t="s">
        <v>19</v>
      </c>
      <c r="J149" s="337" t="s">
        <v>77</v>
      </c>
      <c r="K149" s="337" t="s">
        <v>6</v>
      </c>
      <c r="L149" s="337" t="s">
        <v>14</v>
      </c>
      <c r="O149" s="337" t="s">
        <v>85</v>
      </c>
      <c r="P149" s="337" t="s">
        <v>86</v>
      </c>
      <c r="Q149" s="337" t="s">
        <v>87</v>
      </c>
      <c r="S149" s="318" t="s">
        <v>40</v>
      </c>
      <c r="T149" s="318" t="s">
        <v>41</v>
      </c>
    </row>
    <row r="150" spans="1:20" x14ac:dyDescent="0.15">
      <c r="A150" s="321" t="s">
        <v>44</v>
      </c>
      <c r="B150" s="332">
        <f>AVERAGE(B160,B170)</f>
        <v>598.5</v>
      </c>
      <c r="C150" s="332">
        <f>AVERAGE(C160,C170)</f>
        <v>386</v>
      </c>
      <c r="D150" s="338">
        <f>C150/B150</f>
        <v>0.64494569757727649</v>
      </c>
      <c r="E150" s="332">
        <f>AVERAGE(E160,E170)</f>
        <v>4350.5</v>
      </c>
      <c r="F150" s="332">
        <f t="shared" ref="F150:I150" si="117">AVERAGE(F160,F170)</f>
        <v>25.5</v>
      </c>
      <c r="G150" s="332">
        <f t="shared" si="117"/>
        <v>14.5</v>
      </c>
      <c r="H150" s="332">
        <f t="shared" si="117"/>
        <v>51</v>
      </c>
      <c r="I150" s="332">
        <f t="shared" si="117"/>
        <v>163</v>
      </c>
      <c r="J150" s="339">
        <f>I150/H150</f>
        <v>3.1960784313725492</v>
      </c>
      <c r="K150" s="332">
        <f>AVERAGE(K160,K170)</f>
        <v>2</v>
      </c>
      <c r="L150" s="322">
        <f>((E150*0.05)+(F150*4)+(G150*-1)+(I150*0.1)+(K150*6))</f>
        <v>333.32499999999999</v>
      </c>
      <c r="O150" s="338">
        <f>(B150+H150)/(B152+F152+B154+F154+B156+F156+B150+H150)</f>
        <v>0.40861906259830133</v>
      </c>
      <c r="P150" s="319">
        <f>B150/(B150+F152+F154+F156)</f>
        <v>0.50849617672047576</v>
      </c>
      <c r="Q150" s="319">
        <f>H150/(H150+B152+B154+B156)</f>
        <v>0.12363636363636364</v>
      </c>
      <c r="S150" s="319">
        <f>(H150+B152+B154+B156)/(H150+B152+B154+B156+B150)</f>
        <v>0.40801186943620177</v>
      </c>
      <c r="T150" s="319">
        <f>B150/(B150+H150+B152+B154+B156)</f>
        <v>0.59198813056379818</v>
      </c>
    </row>
    <row r="151" spans="1:20" x14ac:dyDescent="0.15">
      <c r="A151" s="335" t="s">
        <v>80</v>
      </c>
      <c r="B151" s="337" t="s">
        <v>10</v>
      </c>
      <c r="C151" s="337" t="s">
        <v>19</v>
      </c>
      <c r="D151" s="337" t="s">
        <v>77</v>
      </c>
      <c r="E151" s="337" t="s">
        <v>6</v>
      </c>
      <c r="F151" s="337" t="s">
        <v>17</v>
      </c>
      <c r="G151" s="337" t="s">
        <v>18</v>
      </c>
      <c r="H151" s="337" t="s">
        <v>19</v>
      </c>
      <c r="I151" s="337" t="s">
        <v>78</v>
      </c>
      <c r="J151" s="337" t="s">
        <v>6</v>
      </c>
      <c r="K151" s="337" t="s">
        <v>14</v>
      </c>
      <c r="L151" s="332" t="s">
        <v>91</v>
      </c>
      <c r="O151" s="318" t="s">
        <v>85</v>
      </c>
      <c r="P151" s="318" t="s">
        <v>87</v>
      </c>
      <c r="Q151" s="318" t="s">
        <v>88</v>
      </c>
    </row>
    <row r="152" spans="1:20" x14ac:dyDescent="0.15">
      <c r="A152" s="321" t="s">
        <v>44</v>
      </c>
      <c r="B152" s="332">
        <f>AVERAGE(B162,B172)</f>
        <v>352.5</v>
      </c>
      <c r="C152" s="332">
        <f>AVERAGE(C162,C172)</f>
        <v>1420</v>
      </c>
      <c r="D152" s="339">
        <f>C152/B152</f>
        <v>4.0283687943262407</v>
      </c>
      <c r="E152" s="332">
        <f>AVERAGE(E162,E172)</f>
        <v>8.5</v>
      </c>
      <c r="F152" s="332">
        <f t="shared" ref="F152:H152" si="118">AVERAGE(F162,F172)</f>
        <v>104.5</v>
      </c>
      <c r="G152" s="332">
        <f t="shared" si="118"/>
        <v>72.5</v>
      </c>
      <c r="H152" s="332">
        <f t="shared" si="118"/>
        <v>480</v>
      </c>
      <c r="I152" s="339">
        <f>H152/G152</f>
        <v>6.6206896551724137</v>
      </c>
      <c r="J152" s="332">
        <f>AVERAGE(J162,J172)</f>
        <v>4.5</v>
      </c>
      <c r="K152" s="322">
        <f>(C152*0.1)+(E152*6)+(H152*0.1)+(J152*6)</f>
        <v>268</v>
      </c>
      <c r="L152" s="322">
        <f>(C152*0.1)+(E152*6)+(G152*1)+(H152*0.1)+(J152*6)</f>
        <v>340.5</v>
      </c>
      <c r="O152" s="338">
        <f>(B152+F152)/(B152+F152+B154+F154+B156+F156+B150+H150)</f>
        <v>0.2875117961623152</v>
      </c>
      <c r="P152" s="319">
        <f>B152/(H150+B152+B154+B156)</f>
        <v>0.8545454545454545</v>
      </c>
      <c r="Q152" s="319">
        <f>F152/(F152+F154+F156)</f>
        <v>0.18063958513396716</v>
      </c>
    </row>
    <row r="153" spans="1:20" x14ac:dyDescent="0.15">
      <c r="A153" s="335" t="s">
        <v>81</v>
      </c>
      <c r="B153" s="337" t="s">
        <v>10</v>
      </c>
      <c r="C153" s="337" t="s">
        <v>19</v>
      </c>
      <c r="D153" s="337" t="s">
        <v>77</v>
      </c>
      <c r="E153" s="337" t="s">
        <v>6</v>
      </c>
      <c r="F153" s="337" t="s">
        <v>17</v>
      </c>
      <c r="G153" s="337" t="s">
        <v>18</v>
      </c>
      <c r="H153" s="337" t="s">
        <v>19</v>
      </c>
      <c r="I153" s="337" t="s">
        <v>78</v>
      </c>
      <c r="J153" s="337" t="s">
        <v>6</v>
      </c>
      <c r="K153" s="337" t="s">
        <v>14</v>
      </c>
      <c r="L153" s="332" t="s">
        <v>91</v>
      </c>
      <c r="O153" s="318" t="s">
        <v>85</v>
      </c>
      <c r="P153" s="318" t="s">
        <v>87</v>
      </c>
      <c r="Q153" s="318" t="s">
        <v>88</v>
      </c>
    </row>
    <row r="154" spans="1:20" x14ac:dyDescent="0.15">
      <c r="A154" s="321" t="s">
        <v>44</v>
      </c>
      <c r="B154" s="332">
        <f>AVERAGE(B164,B174)</f>
        <v>9</v>
      </c>
      <c r="C154" s="332">
        <f>AVERAGE(C164,C174)</f>
        <v>45</v>
      </c>
      <c r="D154" s="332">
        <f>C154/B154</f>
        <v>5</v>
      </c>
      <c r="E154" s="332">
        <f>AVERAGE(E164,E174)</f>
        <v>1.5</v>
      </c>
      <c r="F154" s="332">
        <f t="shared" ref="F154:H154" si="119">AVERAGE(F164,F174)</f>
        <v>350</v>
      </c>
      <c r="G154" s="332">
        <f t="shared" si="119"/>
        <v>227.5</v>
      </c>
      <c r="H154" s="332">
        <f t="shared" si="119"/>
        <v>2984</v>
      </c>
      <c r="I154" s="339">
        <f>H154/G154</f>
        <v>13.116483516483516</v>
      </c>
      <c r="J154" s="332">
        <f>AVERAGE(J164,J174)</f>
        <v>16.5</v>
      </c>
      <c r="K154" s="322">
        <f>(C154*0.1)+(E154*6)+(H154*0.1)+(J154*6)</f>
        <v>410.90000000000003</v>
      </c>
      <c r="L154" s="322">
        <f>(C154*0.1)+(E154*6)+(G154*1)+(H154*0.1)+(J154*6)</f>
        <v>638.40000000000009</v>
      </c>
      <c r="O154" s="338">
        <f>(B154+F154)/(B152+F152+B154+F154+B156+F156+B150+H150)</f>
        <v>0.22585718779490405</v>
      </c>
      <c r="P154" s="319">
        <f>B154/(B152+H150+B154+B156)</f>
        <v>2.181818181818182E-2</v>
      </c>
      <c r="Q154" s="319">
        <f>F154/(F154+F152+F156)</f>
        <v>0.60501296456352638</v>
      </c>
    </row>
    <row r="155" spans="1:20" x14ac:dyDescent="0.15">
      <c r="A155" s="335" t="s">
        <v>82</v>
      </c>
      <c r="B155" s="337" t="s">
        <v>10</v>
      </c>
      <c r="C155" s="337" t="s">
        <v>19</v>
      </c>
      <c r="D155" s="337" t="s">
        <v>77</v>
      </c>
      <c r="E155" s="337" t="s">
        <v>6</v>
      </c>
      <c r="F155" s="337" t="s">
        <v>17</v>
      </c>
      <c r="G155" s="337" t="s">
        <v>18</v>
      </c>
      <c r="H155" s="337" t="s">
        <v>19</v>
      </c>
      <c r="I155" s="337" t="s">
        <v>78</v>
      </c>
      <c r="J155" s="337" t="s">
        <v>6</v>
      </c>
      <c r="K155" s="337" t="s">
        <v>14</v>
      </c>
      <c r="L155" s="332" t="s">
        <v>91</v>
      </c>
      <c r="O155" s="318" t="s">
        <v>85</v>
      </c>
      <c r="P155" s="318" t="s">
        <v>87</v>
      </c>
      <c r="Q155" s="318" t="s">
        <v>88</v>
      </c>
    </row>
    <row r="156" spans="1:20" x14ac:dyDescent="0.15">
      <c r="A156" s="321" t="s">
        <v>44</v>
      </c>
      <c r="B156" s="332">
        <f>AVERAGE(B166,B176)</f>
        <v>0</v>
      </c>
      <c r="C156" s="332">
        <f>AVERAGE(C166,C176)</f>
        <v>0</v>
      </c>
      <c r="D156" s="332" t="e">
        <f>C156/B156</f>
        <v>#DIV/0!</v>
      </c>
      <c r="E156" s="332">
        <f>AVERAGE(E166,E176)</f>
        <v>0</v>
      </c>
      <c r="F156" s="332">
        <f>AVERAGE(F166,F176)</f>
        <v>124</v>
      </c>
      <c r="G156" s="332">
        <f t="shared" ref="G156:H156" si="120">AVERAGE(G166,G176)</f>
        <v>84.5</v>
      </c>
      <c r="H156" s="332">
        <f t="shared" si="120"/>
        <v>881</v>
      </c>
      <c r="I156" s="339">
        <f>H156/G156</f>
        <v>10.42603550295858</v>
      </c>
      <c r="J156" s="332">
        <f>AVERAGE(J166,J176)</f>
        <v>4</v>
      </c>
      <c r="K156" s="322">
        <f>(C156*0.1)+(E156*6)+(H156*0.1)+(J156*6)</f>
        <v>112.10000000000001</v>
      </c>
      <c r="L156" s="322">
        <f>(C156*0.1)+(E156*6)+(G156*1)+(H156*0.1)+(J156*6)</f>
        <v>196.60000000000002</v>
      </c>
      <c r="O156" s="338">
        <f>(B156+F156)/(B152+F152+B154+F154+B156+F156+B150+H150)</f>
        <v>7.8011953444479393E-2</v>
      </c>
      <c r="P156" s="334">
        <f>B156/(B156+B154+B152+H150)</f>
        <v>0</v>
      </c>
      <c r="Q156" s="319">
        <f>F156/(F156+F154+F152)</f>
        <v>0.21434745030250649</v>
      </c>
    </row>
    <row r="157" spans="1:20" x14ac:dyDescent="0.15">
      <c r="B157" s="340"/>
      <c r="C157" s="340"/>
      <c r="D157" s="340"/>
      <c r="E157" s="340"/>
      <c r="F157" s="340"/>
      <c r="G157" s="340"/>
      <c r="H157" s="340"/>
      <c r="I157" s="340"/>
      <c r="J157" s="340"/>
      <c r="K157" s="340"/>
      <c r="L157" s="341"/>
      <c r="P157" s="316"/>
    </row>
    <row r="158" spans="1:20" x14ac:dyDescent="0.15">
      <c r="A158" s="320">
        <v>2022</v>
      </c>
      <c r="P158" s="316">
        <v>2022</v>
      </c>
      <c r="S158" s="320" t="s">
        <v>92</v>
      </c>
    </row>
    <row r="159" spans="1:20" x14ac:dyDescent="0.15">
      <c r="A159" s="335" t="s">
        <v>79</v>
      </c>
      <c r="B159" s="337" t="s">
        <v>89</v>
      </c>
      <c r="C159" s="337" t="s">
        <v>2</v>
      </c>
      <c r="D159" s="337" t="s">
        <v>3</v>
      </c>
      <c r="E159" s="337" t="s">
        <v>19</v>
      </c>
      <c r="F159" s="337" t="s">
        <v>6</v>
      </c>
      <c r="G159" s="337" t="s">
        <v>76</v>
      </c>
      <c r="H159" s="337" t="s">
        <v>10</v>
      </c>
      <c r="I159" s="337" t="s">
        <v>19</v>
      </c>
      <c r="J159" s="337" t="s">
        <v>77</v>
      </c>
      <c r="K159" s="337" t="s">
        <v>6</v>
      </c>
      <c r="L159" s="337" t="s">
        <v>14</v>
      </c>
      <c r="O159" s="337" t="s">
        <v>85</v>
      </c>
      <c r="P159" s="337" t="s">
        <v>86</v>
      </c>
      <c r="Q159" s="337" t="s">
        <v>87</v>
      </c>
      <c r="S159" s="318" t="s">
        <v>40</v>
      </c>
      <c r="T159" s="318" t="s">
        <v>41</v>
      </c>
    </row>
    <row r="160" spans="1:20" x14ac:dyDescent="0.15">
      <c r="A160" s="321" t="s">
        <v>44</v>
      </c>
      <c r="B160" s="332">
        <v>584</v>
      </c>
      <c r="C160" s="332">
        <v>368</v>
      </c>
      <c r="D160" s="338">
        <f>C160/B160</f>
        <v>0.63013698630136983</v>
      </c>
      <c r="E160" s="332">
        <v>4765</v>
      </c>
      <c r="F160" s="332">
        <v>30</v>
      </c>
      <c r="G160" s="332">
        <v>15</v>
      </c>
      <c r="H160" s="332">
        <v>41</v>
      </c>
      <c r="I160" s="332">
        <v>128</v>
      </c>
      <c r="J160" s="339">
        <f>I160/H160</f>
        <v>3.1219512195121952</v>
      </c>
      <c r="K160" s="332">
        <v>0</v>
      </c>
      <c r="L160" s="322">
        <f>((E160*0.05)+(F160*4)+(G160*-1)+(I160*0.1)+(K160*6))</f>
        <v>356.05</v>
      </c>
      <c r="O160" s="338">
        <f>(B160+H160)/(B162+F162+B164+F164+B166+F166+B160+H160)</f>
        <v>0.40849673202614378</v>
      </c>
      <c r="P160" s="319">
        <f>B160/(B160+F162+F164+F166)</f>
        <v>0.51093613298337703</v>
      </c>
      <c r="Q160" s="319">
        <f>H160/(H160+B162+B164+B166)</f>
        <v>0.10594315245478036</v>
      </c>
      <c r="S160" s="319">
        <f>(H160+B162+B164+B166)/(H160+B162+B164+B166+B160)</f>
        <v>0.39855818743563337</v>
      </c>
      <c r="T160" s="319">
        <f>B160/(B160+H160+B162+B164+B166)</f>
        <v>0.60144181256436668</v>
      </c>
    </row>
    <row r="161" spans="1:20" x14ac:dyDescent="0.15">
      <c r="A161" s="335" t="s">
        <v>80</v>
      </c>
      <c r="B161" s="337" t="s">
        <v>10</v>
      </c>
      <c r="C161" s="337" t="s">
        <v>19</v>
      </c>
      <c r="D161" s="337" t="s">
        <v>77</v>
      </c>
      <c r="E161" s="337" t="s">
        <v>6</v>
      </c>
      <c r="F161" s="337" t="s">
        <v>17</v>
      </c>
      <c r="G161" s="337" t="s">
        <v>18</v>
      </c>
      <c r="H161" s="337" t="s">
        <v>19</v>
      </c>
      <c r="I161" s="337" t="s">
        <v>78</v>
      </c>
      <c r="J161" s="337" t="s">
        <v>6</v>
      </c>
      <c r="K161" s="337" t="s">
        <v>14</v>
      </c>
      <c r="L161" s="337" t="s">
        <v>91</v>
      </c>
      <c r="O161" s="318" t="s">
        <v>85</v>
      </c>
      <c r="P161" s="318" t="s">
        <v>87</v>
      </c>
      <c r="Q161" s="318" t="s">
        <v>88</v>
      </c>
    </row>
    <row r="162" spans="1:20" x14ac:dyDescent="0.15">
      <c r="A162" s="321" t="s">
        <v>44</v>
      </c>
      <c r="B162" s="332">
        <v>335</v>
      </c>
      <c r="C162" s="332">
        <v>1501</v>
      </c>
      <c r="D162" s="339">
        <f>C162/B162</f>
        <v>4.4805970149253733</v>
      </c>
      <c r="E162" s="332">
        <v>10</v>
      </c>
      <c r="F162" s="332">
        <v>113</v>
      </c>
      <c r="G162" s="332">
        <v>73</v>
      </c>
      <c r="H162" s="332">
        <v>533</v>
      </c>
      <c r="I162" s="339">
        <f>H162/G162</f>
        <v>7.3013698630136989</v>
      </c>
      <c r="J162" s="332">
        <v>5</v>
      </c>
      <c r="K162" s="322">
        <f>(C162*0.1)+(E162*6)+(H162*0.1)+(J162*6)</f>
        <v>293.39999999999998</v>
      </c>
      <c r="L162" s="322">
        <f>(C162*0.1)+(E162*6)+(G162*1)+(H162*0.1)+(J162*6)</f>
        <v>366.40000000000003</v>
      </c>
      <c r="O162" s="338">
        <f>(B162+F162)/(B162+F162+B164+F164+B166+F166+B160+H160)</f>
        <v>0.29281045751633988</v>
      </c>
      <c r="P162" s="319">
        <f>B162/(H160+B162+B164+B166)</f>
        <v>0.86563307493540054</v>
      </c>
      <c r="Q162" s="319">
        <f>F162/(F162+F164+F166)</f>
        <v>0.20214669051878353</v>
      </c>
    </row>
    <row r="163" spans="1:20" x14ac:dyDescent="0.15">
      <c r="A163" s="335" t="s">
        <v>81</v>
      </c>
      <c r="B163" s="337" t="s">
        <v>10</v>
      </c>
      <c r="C163" s="337" t="s">
        <v>19</v>
      </c>
      <c r="D163" s="337" t="s">
        <v>77</v>
      </c>
      <c r="E163" s="337" t="s">
        <v>6</v>
      </c>
      <c r="F163" s="337" t="s">
        <v>17</v>
      </c>
      <c r="G163" s="337" t="s">
        <v>18</v>
      </c>
      <c r="H163" s="337" t="s">
        <v>19</v>
      </c>
      <c r="I163" s="337" t="s">
        <v>78</v>
      </c>
      <c r="J163" s="337" t="s">
        <v>6</v>
      </c>
      <c r="K163" s="337" t="s">
        <v>14</v>
      </c>
      <c r="L163" s="337" t="s">
        <v>91</v>
      </c>
      <c r="O163" s="318" t="s">
        <v>85</v>
      </c>
      <c r="P163" s="318" t="s">
        <v>87</v>
      </c>
      <c r="Q163" s="318" t="s">
        <v>88</v>
      </c>
    </row>
    <row r="164" spans="1:20" x14ac:dyDescent="0.15">
      <c r="A164" s="321" t="s">
        <v>44</v>
      </c>
      <c r="B164" s="332">
        <v>11</v>
      </c>
      <c r="C164" s="332">
        <v>66</v>
      </c>
      <c r="D164" s="332">
        <f>C164/B164</f>
        <v>6</v>
      </c>
      <c r="E164" s="332">
        <v>2</v>
      </c>
      <c r="F164" s="332">
        <v>371</v>
      </c>
      <c r="G164" s="332">
        <v>246</v>
      </c>
      <c r="H164" s="332">
        <v>3724</v>
      </c>
      <c r="I164" s="339">
        <f>H164/G164</f>
        <v>15.138211382113822</v>
      </c>
      <c r="J164" s="332">
        <v>19</v>
      </c>
      <c r="K164" s="322">
        <f>(C164*0.1)+(E164*6)+(H164*0.1)+(J164*6)</f>
        <v>505.00000000000006</v>
      </c>
      <c r="L164" s="322">
        <f>(C164*0.1)+(E164*6)+(G164*1)+(H164*0.1)+(J164*6)</f>
        <v>751</v>
      </c>
      <c r="O164" s="338">
        <f>(B164+F164)/(B162+F162+B164+F164+B166+F166+B160+H160)</f>
        <v>0.24967320261437909</v>
      </c>
      <c r="P164" s="319">
        <f>B164/(B162+H160+B164+B166)</f>
        <v>2.8423772609819122E-2</v>
      </c>
      <c r="Q164" s="319">
        <f>F164/(F164+F162+F166)</f>
        <v>0.6636851520572451</v>
      </c>
    </row>
    <row r="165" spans="1:20" x14ac:dyDescent="0.15">
      <c r="A165" s="335" t="s">
        <v>82</v>
      </c>
      <c r="B165" s="337" t="s">
        <v>10</v>
      </c>
      <c r="C165" s="337" t="s">
        <v>19</v>
      </c>
      <c r="D165" s="337" t="s">
        <v>77</v>
      </c>
      <c r="E165" s="337" t="s">
        <v>6</v>
      </c>
      <c r="F165" s="337" t="s">
        <v>17</v>
      </c>
      <c r="G165" s="337" t="s">
        <v>18</v>
      </c>
      <c r="H165" s="337" t="s">
        <v>19</v>
      </c>
      <c r="I165" s="337" t="s">
        <v>78</v>
      </c>
      <c r="J165" s="337" t="s">
        <v>6</v>
      </c>
      <c r="K165" s="337" t="s">
        <v>14</v>
      </c>
      <c r="L165" s="337" t="s">
        <v>91</v>
      </c>
      <c r="O165" s="318" t="s">
        <v>85</v>
      </c>
      <c r="P165" s="318" t="s">
        <v>87</v>
      </c>
      <c r="Q165" s="318" t="s">
        <v>88</v>
      </c>
    </row>
    <row r="166" spans="1:20" x14ac:dyDescent="0.15">
      <c r="A166" s="321" t="s">
        <v>44</v>
      </c>
      <c r="B166" s="332">
        <v>0</v>
      </c>
      <c r="C166" s="332">
        <v>0</v>
      </c>
      <c r="D166" s="332" t="e">
        <f>C166/B166</f>
        <v>#DIV/0!</v>
      </c>
      <c r="E166" s="332">
        <v>0</v>
      </c>
      <c r="F166" s="332">
        <v>75</v>
      </c>
      <c r="G166" s="332">
        <v>47</v>
      </c>
      <c r="H166" s="332">
        <v>491</v>
      </c>
      <c r="I166" s="339">
        <f>H166/G166</f>
        <v>10.446808510638299</v>
      </c>
      <c r="J166" s="332">
        <v>6</v>
      </c>
      <c r="K166" s="322">
        <f>(C166*0.1)+(E166*6)+(H166*0.1)+(J166*6)</f>
        <v>85.1</v>
      </c>
      <c r="L166" s="322">
        <f>(C166*0.1)+(E166*6)+(G166*1)+(H166*0.1)+(J166*6)</f>
        <v>132.1</v>
      </c>
      <c r="O166" s="338">
        <f>(B166+F166)/(B162+F162+B164+F164+B166+F166+B160+H160)</f>
        <v>4.9019607843137254E-2</v>
      </c>
      <c r="P166" s="334">
        <f>B166/(B166+B164+B162+H160)</f>
        <v>0</v>
      </c>
      <c r="Q166" s="319">
        <f>F166/(F166+F164+F162)</f>
        <v>0.13416815742397137</v>
      </c>
    </row>
    <row r="168" spans="1:20" x14ac:dyDescent="0.15">
      <c r="A168" s="320">
        <v>2021</v>
      </c>
      <c r="P168" s="316">
        <v>2021</v>
      </c>
      <c r="S168" s="320" t="s">
        <v>92</v>
      </c>
    </row>
    <row r="169" spans="1:20" x14ac:dyDescent="0.15">
      <c r="A169" s="335" t="s">
        <v>79</v>
      </c>
      <c r="B169" s="337" t="s">
        <v>89</v>
      </c>
      <c r="C169" s="337" t="s">
        <v>2</v>
      </c>
      <c r="D169" s="337" t="s">
        <v>3</v>
      </c>
      <c r="E169" s="337" t="s">
        <v>19</v>
      </c>
      <c r="F169" s="337" t="s">
        <v>6</v>
      </c>
      <c r="G169" s="337" t="s">
        <v>76</v>
      </c>
      <c r="H169" s="337" t="s">
        <v>10</v>
      </c>
      <c r="I169" s="337" t="s">
        <v>19</v>
      </c>
      <c r="J169" s="337" t="s">
        <v>77</v>
      </c>
      <c r="K169" s="337" t="s">
        <v>6</v>
      </c>
      <c r="L169" s="337" t="s">
        <v>14</v>
      </c>
      <c r="O169" s="337" t="s">
        <v>85</v>
      </c>
      <c r="P169" s="337" t="s">
        <v>86</v>
      </c>
      <c r="Q169" s="337" t="s">
        <v>87</v>
      </c>
      <c r="S169" s="318" t="s">
        <v>40</v>
      </c>
      <c r="T169" s="318" t="s">
        <v>41</v>
      </c>
    </row>
    <row r="170" spans="1:20" x14ac:dyDescent="0.15">
      <c r="A170" s="321" t="s">
        <v>44</v>
      </c>
      <c r="B170" s="332">
        <v>613</v>
      </c>
      <c r="C170" s="332">
        <v>404</v>
      </c>
      <c r="D170" s="338">
        <f>C170/B170</f>
        <v>0.65905383360522019</v>
      </c>
      <c r="E170" s="332">
        <v>3936</v>
      </c>
      <c r="F170" s="332">
        <v>21</v>
      </c>
      <c r="G170" s="332">
        <v>14</v>
      </c>
      <c r="H170" s="332">
        <v>61</v>
      </c>
      <c r="I170" s="332">
        <v>198</v>
      </c>
      <c r="J170" s="332">
        <f>I170/H170</f>
        <v>3.2459016393442623</v>
      </c>
      <c r="K170" s="332">
        <v>4</v>
      </c>
      <c r="L170" s="322">
        <f>((E170*0.05)+(F170*4)+(G170*-1)+(I170*0.1)+(K170*6))</f>
        <v>310.60000000000002</v>
      </c>
      <c r="O170" s="338">
        <f>(B170+H170)/(B172+F172+B174+F174+B176+F176+B170+H170)</f>
        <v>0.40873256519102485</v>
      </c>
      <c r="P170" s="319">
        <f>B170/(B170+F172+F174+F176)</f>
        <v>0.50619322873658135</v>
      </c>
      <c r="Q170" s="319">
        <f>H170/(H170+B172+B174+B176)</f>
        <v>0.13926940639269406</v>
      </c>
      <c r="S170" s="319">
        <f>(H170+B172+B174+B176)/(H170+B172+B174+B176+B170)</f>
        <v>0.41674595623215988</v>
      </c>
      <c r="T170" s="319">
        <f>B170/(B170+H170+B172+B174+B176)</f>
        <v>0.58325404376784018</v>
      </c>
    </row>
    <row r="171" spans="1:20" x14ac:dyDescent="0.15">
      <c r="A171" s="335" t="s">
        <v>80</v>
      </c>
      <c r="B171" s="337" t="s">
        <v>10</v>
      </c>
      <c r="C171" s="337" t="s">
        <v>19</v>
      </c>
      <c r="D171" s="337" t="s">
        <v>77</v>
      </c>
      <c r="E171" s="337" t="s">
        <v>6</v>
      </c>
      <c r="F171" s="337" t="s">
        <v>17</v>
      </c>
      <c r="G171" s="337" t="s">
        <v>18</v>
      </c>
      <c r="H171" s="337" t="s">
        <v>19</v>
      </c>
      <c r="I171" s="337" t="s">
        <v>78</v>
      </c>
      <c r="J171" s="337" t="s">
        <v>6</v>
      </c>
      <c r="K171" s="337" t="s">
        <v>14</v>
      </c>
      <c r="L171" s="337" t="s">
        <v>91</v>
      </c>
      <c r="O171" s="318" t="s">
        <v>85</v>
      </c>
      <c r="P171" s="318" t="s">
        <v>87</v>
      </c>
      <c r="Q171" s="318" t="s">
        <v>88</v>
      </c>
    </row>
    <row r="172" spans="1:20" x14ac:dyDescent="0.15">
      <c r="A172" s="321" t="s">
        <v>44</v>
      </c>
      <c r="B172" s="332">
        <v>370</v>
      </c>
      <c r="C172" s="332">
        <v>1339</v>
      </c>
      <c r="D172" s="339">
        <f>C172/B172</f>
        <v>3.618918918918919</v>
      </c>
      <c r="E172" s="332">
        <v>7</v>
      </c>
      <c r="F172" s="332">
        <v>96</v>
      </c>
      <c r="G172" s="332">
        <v>72</v>
      </c>
      <c r="H172" s="332">
        <v>427</v>
      </c>
      <c r="I172" s="339">
        <f>H172/G172</f>
        <v>5.9305555555555554</v>
      </c>
      <c r="J172" s="332">
        <v>4</v>
      </c>
      <c r="K172" s="322">
        <f>(C172*0.1)+(E172*6)+(H172*0.1)+(J172*6)</f>
        <v>242.60000000000002</v>
      </c>
      <c r="L172" s="322">
        <f>(C172*0.1)+(E172*6)+(G172*1)+(H172*0.1)+(J172*6)</f>
        <v>314.60000000000002</v>
      </c>
      <c r="O172" s="338">
        <f>(B172+F172)/(B172+F172+B174+F174+B176+F176+B170+H170)</f>
        <v>0.28259551243177683</v>
      </c>
      <c r="P172" s="319">
        <f>B172/(H170+B172+B174+B176)</f>
        <v>0.84474885844748859</v>
      </c>
      <c r="Q172" s="319">
        <f>F172/(F172+F174+F176)</f>
        <v>0.16053511705685619</v>
      </c>
    </row>
    <row r="173" spans="1:20" x14ac:dyDescent="0.15">
      <c r="A173" s="335" t="s">
        <v>81</v>
      </c>
      <c r="B173" s="337" t="s">
        <v>10</v>
      </c>
      <c r="C173" s="337" t="s">
        <v>19</v>
      </c>
      <c r="D173" s="337" t="s">
        <v>77</v>
      </c>
      <c r="E173" s="337" t="s">
        <v>6</v>
      </c>
      <c r="F173" s="337" t="s">
        <v>17</v>
      </c>
      <c r="G173" s="337" t="s">
        <v>18</v>
      </c>
      <c r="H173" s="337" t="s">
        <v>19</v>
      </c>
      <c r="I173" s="337" t="s">
        <v>78</v>
      </c>
      <c r="J173" s="337" t="s">
        <v>6</v>
      </c>
      <c r="K173" s="337" t="s">
        <v>14</v>
      </c>
      <c r="L173" s="337" t="s">
        <v>91</v>
      </c>
      <c r="O173" s="318" t="s">
        <v>85</v>
      </c>
      <c r="P173" s="318" t="s">
        <v>87</v>
      </c>
      <c r="Q173" s="318" t="s">
        <v>88</v>
      </c>
    </row>
    <row r="174" spans="1:20" x14ac:dyDescent="0.15">
      <c r="A174" s="321" t="s">
        <v>44</v>
      </c>
      <c r="B174" s="332">
        <v>7</v>
      </c>
      <c r="C174" s="332">
        <v>24</v>
      </c>
      <c r="D174" s="339">
        <f>C174/B174</f>
        <v>3.4285714285714284</v>
      </c>
      <c r="E174" s="332">
        <v>1</v>
      </c>
      <c r="F174" s="332">
        <v>329</v>
      </c>
      <c r="G174" s="332">
        <v>209</v>
      </c>
      <c r="H174" s="332">
        <v>2244</v>
      </c>
      <c r="I174" s="339">
        <f>H174/G174</f>
        <v>10.736842105263158</v>
      </c>
      <c r="J174" s="332">
        <v>14</v>
      </c>
      <c r="K174" s="322">
        <f>(C174*0.1)+(E174*6)+(H174*0.1)+(J174*6)</f>
        <v>316.8</v>
      </c>
      <c r="L174" s="322">
        <f>(C174*0.1)+(E174*6)+(G174*1)+(H174*0.1)+(J174*6)</f>
        <v>525.79999999999995</v>
      </c>
      <c r="O174" s="338">
        <f>(B174+F174)/(B172+F172+B174+F174+B176+F176+B170+H170)</f>
        <v>0.20375985445724681</v>
      </c>
      <c r="P174" s="319">
        <f>B174/(B172+H170+B174+B176)</f>
        <v>1.5981735159817351E-2</v>
      </c>
      <c r="Q174" s="319">
        <f>F174/(F174+F172+F176)</f>
        <v>0.55016722408026753</v>
      </c>
    </row>
    <row r="175" spans="1:20" x14ac:dyDescent="0.15">
      <c r="A175" s="335" t="s">
        <v>82</v>
      </c>
      <c r="B175" s="337" t="s">
        <v>10</v>
      </c>
      <c r="C175" s="337" t="s">
        <v>19</v>
      </c>
      <c r="D175" s="337" t="s">
        <v>77</v>
      </c>
      <c r="E175" s="337" t="s">
        <v>6</v>
      </c>
      <c r="F175" s="337" t="s">
        <v>17</v>
      </c>
      <c r="G175" s="337" t="s">
        <v>18</v>
      </c>
      <c r="H175" s="337" t="s">
        <v>19</v>
      </c>
      <c r="I175" s="337" t="s">
        <v>78</v>
      </c>
      <c r="J175" s="337" t="s">
        <v>6</v>
      </c>
      <c r="K175" s="337" t="s">
        <v>14</v>
      </c>
      <c r="L175" s="337" t="s">
        <v>91</v>
      </c>
      <c r="O175" s="318" t="s">
        <v>85</v>
      </c>
      <c r="P175" s="318" t="s">
        <v>87</v>
      </c>
      <c r="Q175" s="318" t="s">
        <v>88</v>
      </c>
    </row>
    <row r="176" spans="1:20" x14ac:dyDescent="0.15">
      <c r="A176" s="321" t="s">
        <v>44</v>
      </c>
      <c r="B176" s="332">
        <v>0</v>
      </c>
      <c r="C176" s="332">
        <v>0</v>
      </c>
      <c r="D176" s="332" t="e">
        <f>C176/B176</f>
        <v>#DIV/0!</v>
      </c>
      <c r="E176" s="332">
        <v>0</v>
      </c>
      <c r="F176" s="332">
        <v>173</v>
      </c>
      <c r="G176" s="332">
        <v>122</v>
      </c>
      <c r="H176" s="332">
        <v>1271</v>
      </c>
      <c r="I176" s="339">
        <f>H176/G176</f>
        <v>10.418032786885245</v>
      </c>
      <c r="J176" s="332">
        <v>2</v>
      </c>
      <c r="K176" s="322">
        <f>(C176*0.1)+(E176*6)+(H176*0.1)+(J176*6)</f>
        <v>139.10000000000002</v>
      </c>
      <c r="L176" s="322">
        <f>(C176*0.1)+(E176*6)+(G176*1)+(H176*0.1)+(J176*6)</f>
        <v>261.10000000000002</v>
      </c>
      <c r="O176" s="338">
        <f>(B176+F176)/(B172+F172+B174+F174+B176+F176+B170+H170)</f>
        <v>0.10491206791995149</v>
      </c>
      <c r="P176" s="334">
        <f>B176/(B176+B174+B172+H170)</f>
        <v>0</v>
      </c>
      <c r="Q176" s="319">
        <f>F176/(F176+F174+F172)</f>
        <v>0.28929765886287623</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A943954D-F212-4A83-9508-960DD805E7B9}"/>
    <hyperlink ref="H6:J6" location="ARI!A110" display="RSP Projections: Year 2" xr:uid="{1BD21CB6-F1DE-4E9E-A4AF-F63CBAAD8DEB}"/>
    <hyperlink ref="M5:O5" location="ARI!AX11" display="Adjustable Projections: Year 1" xr:uid="{231AAB4B-CF96-430B-9887-6ABA107FF07D}"/>
    <hyperlink ref="AJ5" location="ARI!C9" display="RSP Projections: Year 1" xr:uid="{AF214FCF-AA21-4E9A-B7FD-09CA3975300B}"/>
    <hyperlink ref="AJ6" location="ARI!A90" display="RSP Projections: Year 2" xr:uid="{F32A5FAC-6A2E-43F9-B75F-4384278B0031}"/>
    <hyperlink ref="AJ6:AL6" location="ARI!A110" display="RSP Projections: Year 2" xr:uid="{0B41876A-B495-4DA2-ABB5-55EAF882AB67}"/>
    <hyperlink ref="AO5:AQ5" location="ARI!AX11" display="Adjustable Projections: Year 1" xr:uid="{48E558FA-522A-42AF-81AE-1EA48373BDD5}"/>
    <hyperlink ref="H5" location="ARI!C9" display="RSP Projections: Year 1" xr:uid="{3F01ABCD-BB86-4B16-B2D7-CAAFE5DD7DAD}"/>
    <hyperlink ref="H76" location="ARI!A90" display="RSP Projections: Year 2" xr:uid="{74F1B234-6EE0-4A53-9504-BFBCC09CDC05}"/>
    <hyperlink ref="H76:J76" location="ARI!A110" display="RSP Projections: Year 2" xr:uid="{D56FAD2B-8035-454C-B442-95C8E47EEBB4}"/>
    <hyperlink ref="M75:O75" location="ARI!AX11" display="Adjustable Projections: Year 1" xr:uid="{A5BD01FE-5254-4DA0-B145-CD82B0F71811}"/>
    <hyperlink ref="H75" location="ARI!C9" display="RSP Projections: Year 1" xr:uid="{8A0B1C09-444A-4A3A-B25F-EE7FA6FA70A4}"/>
    <hyperlink ref="M143:O143" location="ARI!AX11" display="Adjustable Projections: Year 1" xr:uid="{FF19B640-D7D7-4934-9570-9055E16BB55E}"/>
    <hyperlink ref="H144:J144" location="ARI!A110" display="RSP Projections: Year 2" xr:uid="{ADFDD412-54DD-425A-80BF-4367846AD71E}"/>
    <hyperlink ref="H144" location="ARI!A90" display="RSP Projections: Year 2" xr:uid="{CD9CE9D3-20CE-436D-96E7-6FFCBC37F06E}"/>
    <hyperlink ref="H143" location="ARI!C9" display="RSP Projections: Year 1" xr:uid="{D71DCDC4-1597-4C02-AC7B-707762C75BEF}"/>
    <hyperlink ref="M6" location="ARI!A170" display="Past Run/Pass Performances" xr:uid="{CEC8D859-82C6-49F0-8795-CDACABC3CB5B}"/>
    <hyperlink ref="M76" location="ARI!A170" display="Past Run/Pass Performances" xr:uid="{B6D9E050-159E-45A8-903F-57E82C7A2BDA}"/>
  </hyperlinks>
  <pageMargins left="0" right="0" top="0" bottom="0" header="0" footer="0"/>
  <pageSetup scale="54" orientation="landscape"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CCCCA-0AB4-46EF-B07D-078B7634572F}">
  <dimension ref="A1:AZ176"/>
  <sheetViews>
    <sheetView zoomScale="200" zoomScaleNormal="200" workbookViewId="0">
      <selection sqref="A1:X193"/>
    </sheetView>
  </sheetViews>
  <sheetFormatPr defaultColWidth="4.44140625" defaultRowHeight="6.6" x14ac:dyDescent="0.15"/>
  <cols>
    <col min="1" max="1" width="11.88671875" style="389" customWidth="1"/>
    <col min="2" max="17" width="4.5546875" style="389" bestFit="1" customWidth="1"/>
    <col min="18" max="18" width="11.6640625" style="389" customWidth="1"/>
    <col min="19" max="19" width="5.33203125" style="389" bestFit="1" customWidth="1"/>
    <col min="20" max="20" width="4.6640625" style="389" bestFit="1" customWidth="1"/>
    <col min="21" max="21" width="4.5546875" style="389" bestFit="1" customWidth="1"/>
    <col min="22" max="22" width="4.44140625" style="389"/>
    <col min="23" max="24" width="4.5546875" style="389" bestFit="1" customWidth="1"/>
    <col min="25" max="29" width="4.44140625" style="389"/>
    <col min="30" max="45" width="4.5546875" style="389" bestFit="1" customWidth="1"/>
    <col min="46" max="46" width="4.44140625" style="389"/>
    <col min="47" max="47" width="5.88671875" style="389" bestFit="1" customWidth="1"/>
    <col min="48" max="48" width="4.6640625" style="389" bestFit="1" customWidth="1"/>
    <col min="49" max="49" width="4.5546875" style="389" bestFit="1" customWidth="1"/>
    <col min="50" max="50" width="4.44140625" style="389"/>
    <col min="51" max="52" width="4.5546875" style="389" bestFit="1" customWidth="1"/>
    <col min="53" max="16384" width="4.44140625" style="389"/>
  </cols>
  <sheetData>
    <row r="1" spans="1:52" x14ac:dyDescent="0.15">
      <c r="A1" s="538" t="s">
        <v>375</v>
      </c>
      <c r="B1" s="538"/>
      <c r="C1" s="538"/>
      <c r="D1" s="538"/>
      <c r="E1" s="538"/>
      <c r="F1" s="538"/>
      <c r="G1" s="538"/>
      <c r="H1" s="538"/>
      <c r="I1" s="538"/>
      <c r="J1" s="538"/>
      <c r="K1" s="538"/>
      <c r="L1" s="538"/>
      <c r="M1" s="538"/>
      <c r="N1" s="538"/>
      <c r="O1" s="538"/>
      <c r="P1" s="538"/>
      <c r="Q1" s="538"/>
      <c r="R1" s="538"/>
      <c r="S1" s="538"/>
      <c r="T1" s="538"/>
      <c r="U1" s="538"/>
      <c r="V1" s="538"/>
      <c r="W1" s="538"/>
    </row>
    <row r="2" spans="1:52" x14ac:dyDescent="0.15">
      <c r="C2" s="390"/>
      <c r="D2" s="390"/>
      <c r="E2" s="390"/>
      <c r="F2" s="390"/>
      <c r="G2" s="390"/>
      <c r="H2" s="390"/>
      <c r="I2" s="390"/>
      <c r="J2" s="390"/>
      <c r="K2" s="390"/>
      <c r="L2" s="390"/>
      <c r="M2" s="390"/>
      <c r="N2" s="390"/>
    </row>
    <row r="3" spans="1:52" x14ac:dyDescent="0.15">
      <c r="A3" s="538" t="s">
        <v>55</v>
      </c>
      <c r="B3" s="538"/>
      <c r="C3" s="538"/>
      <c r="D3" s="538"/>
      <c r="E3" s="538"/>
      <c r="F3" s="538"/>
      <c r="G3" s="538"/>
      <c r="H3" s="538"/>
      <c r="I3" s="538"/>
      <c r="J3" s="538"/>
      <c r="K3" s="538"/>
      <c r="L3" s="538"/>
      <c r="M3" s="538"/>
      <c r="N3" s="538"/>
      <c r="O3" s="538"/>
      <c r="P3" s="538"/>
      <c r="Q3" s="538"/>
      <c r="R3" s="538"/>
      <c r="S3" s="538"/>
      <c r="T3" s="538"/>
      <c r="U3" s="538"/>
      <c r="V3" s="538"/>
      <c r="W3" s="538"/>
      <c r="AC3" s="538" t="s">
        <v>55</v>
      </c>
      <c r="AD3" s="538"/>
      <c r="AE3" s="538"/>
      <c r="AF3" s="538"/>
      <c r="AG3" s="538"/>
      <c r="AH3" s="538"/>
      <c r="AI3" s="538"/>
      <c r="AJ3" s="538"/>
      <c r="AK3" s="538"/>
      <c r="AL3" s="538"/>
      <c r="AM3" s="538"/>
      <c r="AN3" s="538"/>
      <c r="AO3" s="538"/>
      <c r="AP3" s="538"/>
      <c r="AQ3" s="538"/>
      <c r="AR3" s="538"/>
      <c r="AS3" s="538"/>
      <c r="AT3" s="538"/>
      <c r="AU3" s="538"/>
      <c r="AV3" s="538"/>
      <c r="AW3" s="538"/>
      <c r="AX3" s="538"/>
      <c r="AY3" s="538"/>
    </row>
    <row r="4" spans="1:52" x14ac:dyDescent="0.15">
      <c r="A4" s="390"/>
      <c r="B4" s="390"/>
      <c r="C4" s="390"/>
      <c r="D4" s="390"/>
      <c r="E4" s="390"/>
      <c r="F4" s="390"/>
      <c r="G4" s="390"/>
      <c r="H4" s="390"/>
      <c r="I4" s="390"/>
      <c r="J4" s="390"/>
      <c r="K4" s="390"/>
      <c r="L4" s="390"/>
      <c r="M4" s="390"/>
      <c r="N4" s="390"/>
      <c r="O4" s="390"/>
      <c r="P4" s="390"/>
      <c r="Q4" s="390"/>
      <c r="R4" s="390"/>
      <c r="S4" s="390"/>
      <c r="T4" s="390"/>
      <c r="U4" s="390"/>
      <c r="V4" s="390"/>
      <c r="W4" s="390"/>
      <c r="X4" s="390"/>
      <c r="Y4" s="390"/>
      <c r="Z4" s="390"/>
      <c r="AA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row>
    <row r="5" spans="1:52" x14ac:dyDescent="0.15">
      <c r="H5" s="539" t="s">
        <v>36</v>
      </c>
      <c r="I5" s="540"/>
      <c r="J5" s="540"/>
      <c r="M5" s="539" t="s">
        <v>37</v>
      </c>
      <c r="N5" s="539"/>
      <c r="O5" s="539"/>
      <c r="S5" s="391" t="s">
        <v>94</v>
      </c>
      <c r="AJ5" s="539" t="s">
        <v>36</v>
      </c>
      <c r="AK5" s="540"/>
      <c r="AL5" s="540"/>
      <c r="AO5" s="539" t="s">
        <v>37</v>
      </c>
      <c r="AP5" s="539"/>
      <c r="AQ5" s="539"/>
    </row>
    <row r="6" spans="1:52" x14ac:dyDescent="0.15">
      <c r="H6" s="539" t="s">
        <v>38</v>
      </c>
      <c r="I6" s="539"/>
      <c r="J6" s="539"/>
      <c r="M6" s="392" t="s">
        <v>75</v>
      </c>
      <c r="S6" s="393" t="s">
        <v>40</v>
      </c>
      <c r="T6" s="393" t="s">
        <v>41</v>
      </c>
      <c r="AJ6" s="539" t="s">
        <v>38</v>
      </c>
      <c r="AK6" s="539"/>
      <c r="AL6" s="539"/>
    </row>
    <row r="7" spans="1:52" x14ac:dyDescent="0.15">
      <c r="H7" s="539"/>
      <c r="I7" s="540"/>
      <c r="J7" s="540"/>
      <c r="S7" s="394">
        <f>(M17+C27+K38+K47)/(M17+C27+K38+C17)</f>
        <v>0.39676498572787822</v>
      </c>
      <c r="T7" s="394">
        <f>C17/(C17+M17+C27+K38+K47)</f>
        <v>0.60323501427212178</v>
      </c>
      <c r="AJ7" s="539"/>
      <c r="AK7" s="540"/>
      <c r="AL7" s="540"/>
    </row>
    <row r="10" spans="1:52" x14ac:dyDescent="0.15">
      <c r="A10" s="538" t="s">
        <v>36</v>
      </c>
      <c r="B10" s="538"/>
      <c r="C10" s="538"/>
      <c r="D10" s="538"/>
      <c r="E10" s="538"/>
      <c r="F10" s="538"/>
      <c r="G10" s="538"/>
      <c r="H10" s="538"/>
      <c r="I10" s="538"/>
      <c r="J10" s="538"/>
      <c r="K10" s="538"/>
      <c r="L10" s="538"/>
      <c r="M10" s="538"/>
      <c r="N10" s="538"/>
      <c r="O10" s="538"/>
      <c r="P10" s="538"/>
      <c r="Q10" s="538"/>
      <c r="R10" s="538"/>
      <c r="S10" s="538"/>
      <c r="T10" s="538"/>
      <c r="U10" s="538"/>
      <c r="V10" s="538"/>
      <c r="W10" s="538"/>
      <c r="AC10" s="538" t="s">
        <v>37</v>
      </c>
      <c r="AD10" s="538"/>
      <c r="AE10" s="538"/>
      <c r="AF10" s="538"/>
      <c r="AG10" s="538"/>
      <c r="AH10" s="538"/>
      <c r="AI10" s="538"/>
      <c r="AJ10" s="538"/>
      <c r="AK10" s="538"/>
      <c r="AL10" s="538"/>
      <c r="AM10" s="538"/>
      <c r="AN10" s="538"/>
      <c r="AO10" s="538"/>
      <c r="AP10" s="538"/>
      <c r="AQ10" s="538"/>
      <c r="AR10" s="538"/>
      <c r="AS10" s="538"/>
      <c r="AT10" s="538"/>
      <c r="AU10" s="538"/>
      <c r="AV10" s="538"/>
      <c r="AW10" s="538"/>
      <c r="AX10" s="538"/>
      <c r="AY10" s="538"/>
    </row>
    <row r="12" spans="1:52" x14ac:dyDescent="0.15">
      <c r="C12" s="538" t="s">
        <v>48</v>
      </c>
      <c r="D12" s="538"/>
      <c r="E12" s="538"/>
      <c r="F12" s="538"/>
      <c r="G12" s="538"/>
      <c r="H12" s="538"/>
      <c r="I12" s="538"/>
      <c r="L12" s="538" t="s">
        <v>49</v>
      </c>
      <c r="M12" s="544"/>
      <c r="N12" s="544"/>
      <c r="O12" s="544"/>
      <c r="P12" s="544"/>
      <c r="R12" s="538" t="s">
        <v>50</v>
      </c>
      <c r="S12" s="538"/>
      <c r="T12" s="538"/>
      <c r="V12" s="538" t="s">
        <v>51</v>
      </c>
      <c r="W12" s="538"/>
      <c r="AE12" s="538" t="s">
        <v>48</v>
      </c>
      <c r="AF12" s="538"/>
      <c r="AG12" s="538"/>
      <c r="AH12" s="538"/>
      <c r="AI12" s="538"/>
      <c r="AJ12" s="538"/>
      <c r="AK12" s="538"/>
      <c r="AN12" s="538" t="s">
        <v>49</v>
      </c>
      <c r="AO12" s="544"/>
      <c r="AP12" s="544"/>
      <c r="AQ12" s="544"/>
      <c r="AR12" s="544"/>
      <c r="AT12" s="538" t="s">
        <v>50</v>
      </c>
      <c r="AU12" s="538"/>
      <c r="AV12" s="538"/>
      <c r="AX12" s="538" t="s">
        <v>51</v>
      </c>
      <c r="AY12" s="538"/>
    </row>
    <row r="13" spans="1:52" x14ac:dyDescent="0.15">
      <c r="A13" s="395" t="s">
        <v>0</v>
      </c>
      <c r="B13" s="395" t="s">
        <v>66</v>
      </c>
      <c r="C13" s="395" t="s">
        <v>1</v>
      </c>
      <c r="D13" s="395" t="s">
        <v>2</v>
      </c>
      <c r="E13" s="395" t="s">
        <v>3</v>
      </c>
      <c r="F13" s="395" t="s">
        <v>4</v>
      </c>
      <c r="G13" s="395" t="s">
        <v>5</v>
      </c>
      <c r="H13" s="395" t="s">
        <v>6</v>
      </c>
      <c r="I13" s="395" t="s">
        <v>7</v>
      </c>
      <c r="J13" s="395" t="s">
        <v>8</v>
      </c>
      <c r="K13" s="395" t="s">
        <v>9</v>
      </c>
      <c r="M13" s="395" t="s">
        <v>10</v>
      </c>
      <c r="N13" s="395" t="s">
        <v>11</v>
      </c>
      <c r="O13" s="395" t="s">
        <v>12</v>
      </c>
      <c r="P13" s="395" t="s">
        <v>6</v>
      </c>
      <c r="Q13" s="395" t="s">
        <v>13</v>
      </c>
      <c r="R13" s="395"/>
      <c r="S13" s="395" t="s">
        <v>47</v>
      </c>
      <c r="T13" s="395" t="s">
        <v>45</v>
      </c>
      <c r="U13" s="395" t="s">
        <v>46</v>
      </c>
      <c r="V13" s="395"/>
      <c r="W13" s="395" t="s">
        <v>14</v>
      </c>
      <c r="X13" s="395" t="s">
        <v>63</v>
      </c>
      <c r="Y13" s="395"/>
      <c r="Z13" s="395"/>
      <c r="AC13" s="395" t="s">
        <v>0</v>
      </c>
      <c r="AD13" s="395" t="s">
        <v>66</v>
      </c>
      <c r="AE13" s="395" t="s">
        <v>1</v>
      </c>
      <c r="AF13" s="395" t="s">
        <v>2</v>
      </c>
      <c r="AG13" s="395" t="s">
        <v>3</v>
      </c>
      <c r="AH13" s="395" t="s">
        <v>4</v>
      </c>
      <c r="AI13" s="395" t="s">
        <v>5</v>
      </c>
      <c r="AJ13" s="395" t="s">
        <v>6</v>
      </c>
      <c r="AK13" s="395" t="s">
        <v>7</v>
      </c>
      <c r="AL13" s="395" t="s">
        <v>8</v>
      </c>
      <c r="AM13" s="395" t="s">
        <v>9</v>
      </c>
      <c r="AO13" s="395" t="s">
        <v>10</v>
      </c>
      <c r="AP13" s="395" t="s">
        <v>11</v>
      </c>
      <c r="AQ13" s="395" t="s">
        <v>12</v>
      </c>
      <c r="AR13" s="395" t="s">
        <v>6</v>
      </c>
      <c r="AS13" s="395" t="s">
        <v>13</v>
      </c>
      <c r="AT13" s="395"/>
      <c r="AU13" s="395" t="s">
        <v>47</v>
      </c>
      <c r="AV13" s="395" t="s">
        <v>45</v>
      </c>
      <c r="AW13" s="395" t="s">
        <v>46</v>
      </c>
      <c r="AX13" s="395"/>
      <c r="AY13" s="395" t="s">
        <v>14</v>
      </c>
      <c r="AZ13" s="395" t="s">
        <v>63</v>
      </c>
    </row>
    <row r="14" spans="1:52" x14ac:dyDescent="0.15">
      <c r="A14" s="396" t="s">
        <v>759</v>
      </c>
      <c r="B14" s="397">
        <v>17</v>
      </c>
      <c r="C14" s="397">
        <v>634</v>
      </c>
      <c r="D14" s="397">
        <v>421</v>
      </c>
      <c r="E14" s="394">
        <f>D14/C14</f>
        <v>0.66403785488958988</v>
      </c>
      <c r="F14" s="397">
        <v>4593</v>
      </c>
      <c r="G14" s="398">
        <f>F14/C14</f>
        <v>7.2444794952681386</v>
      </c>
      <c r="H14" s="397">
        <v>32</v>
      </c>
      <c r="I14" s="394">
        <f>H14/C14</f>
        <v>5.0473186119873815E-2</v>
      </c>
      <c r="J14" s="397">
        <v>11</v>
      </c>
      <c r="K14" s="394">
        <f>J14/C14</f>
        <v>1.7350157728706624E-2</v>
      </c>
      <c r="M14" s="397">
        <v>33</v>
      </c>
      <c r="N14" s="397">
        <v>117</v>
      </c>
      <c r="O14" s="397">
        <f>N14/M14</f>
        <v>3.5454545454545454</v>
      </c>
      <c r="P14" s="397">
        <v>1</v>
      </c>
      <c r="Q14" s="394">
        <f>P14/M14</f>
        <v>3.0303030303030304E-2</v>
      </c>
      <c r="R14" s="399"/>
      <c r="S14" s="394">
        <f>(C14+M14)/($C$17+$M$17)</f>
        <v>1</v>
      </c>
      <c r="T14" s="394">
        <f>C14/($C$17)</f>
        <v>1</v>
      </c>
      <c r="U14" s="394">
        <f>M14/($M$17)</f>
        <v>1</v>
      </c>
      <c r="V14" s="400"/>
      <c r="W14" s="397">
        <f>(F14*0.05)+(H14*4)+(J14*-1)+(N14*0.1)+(P14*6)</f>
        <v>364.34999999999997</v>
      </c>
      <c r="X14" s="401">
        <f>((F14*0.05)+(H14*4)+(J14*-1)+(N14*0.1)+(P14*6))*0.4</f>
        <v>145.73999999999998</v>
      </c>
      <c r="Y14" s="399"/>
      <c r="Z14" s="399"/>
      <c r="AC14" s="396" t="s">
        <v>15</v>
      </c>
      <c r="AD14" s="396"/>
      <c r="AE14" s="397">
        <v>583</v>
      </c>
      <c r="AF14" s="397">
        <v>378</v>
      </c>
      <c r="AG14" s="394">
        <f>AF14/AE14</f>
        <v>0.64837049742710118</v>
      </c>
      <c r="AH14" s="397">
        <v>4072</v>
      </c>
      <c r="AI14" s="398">
        <f>AH14/AE14</f>
        <v>6.9845626072041167</v>
      </c>
      <c r="AJ14" s="397">
        <v>27</v>
      </c>
      <c r="AK14" s="394">
        <f>AJ14/AE14</f>
        <v>4.6312178387650088E-2</v>
      </c>
      <c r="AL14" s="397">
        <v>11</v>
      </c>
      <c r="AM14" s="394">
        <f>AL14/AE14</f>
        <v>1.8867924528301886E-2</v>
      </c>
      <c r="AO14" s="397">
        <v>100</v>
      </c>
      <c r="AP14" s="397">
        <v>590</v>
      </c>
      <c r="AQ14" s="397">
        <f>AP14/AO14</f>
        <v>5.9</v>
      </c>
      <c r="AR14" s="397">
        <v>5</v>
      </c>
      <c r="AS14" s="394">
        <f>AR14/AO14</f>
        <v>0.05</v>
      </c>
      <c r="AT14" s="399"/>
      <c r="AU14" s="394">
        <f>(AE14+AO14)/(AE17+AO17)</f>
        <v>1</v>
      </c>
      <c r="AV14" s="394">
        <f>AE14/(AO14+AE14)</f>
        <v>0.85358711566617862</v>
      </c>
      <c r="AW14" s="394">
        <f>AO14/(AE14+AO14)</f>
        <v>0.14641288433382138</v>
      </c>
      <c r="AX14" s="400"/>
      <c r="AY14" s="397">
        <f>((AH14*0.05)+(AJ14*4)+(AL14*-1)+(AP14*0.1)+(AR14*6))*0.55</f>
        <v>214.28000000000003</v>
      </c>
      <c r="AZ14" s="401">
        <f>((AH14*0.05)+(AJ14*4)+(AL14*-1)+(AP14*0.1)+(AR14*6))*0.4</f>
        <v>155.84000000000003</v>
      </c>
    </row>
    <row r="15" spans="1:52" x14ac:dyDescent="0.15">
      <c r="A15" s="396" t="s">
        <v>2262</v>
      </c>
      <c r="B15" s="397"/>
      <c r="C15" s="397"/>
      <c r="D15" s="397"/>
      <c r="E15" s="394" t="e">
        <f t="shared" ref="E15:E16" si="0">D15/C15</f>
        <v>#DIV/0!</v>
      </c>
      <c r="F15" s="397"/>
      <c r="G15" s="398" t="e">
        <f>F15/C15</f>
        <v>#DIV/0!</v>
      </c>
      <c r="H15" s="397"/>
      <c r="I15" s="394" t="e">
        <f>H15/C15</f>
        <v>#DIV/0!</v>
      </c>
      <c r="J15" s="397"/>
      <c r="K15" s="394" t="e">
        <f t="shared" ref="K15:K16" si="1">J15/C15</f>
        <v>#DIV/0!</v>
      </c>
      <c r="M15" s="397"/>
      <c r="N15" s="397"/>
      <c r="O15" s="397" t="e">
        <f>N15/M15</f>
        <v>#DIV/0!</v>
      </c>
      <c r="P15" s="397">
        <v>0</v>
      </c>
      <c r="Q15" s="394" t="e">
        <f t="shared" ref="Q15:Q16" si="2">P15/M15</f>
        <v>#DIV/0!</v>
      </c>
      <c r="R15" s="399"/>
      <c r="S15" s="394">
        <f t="shared" ref="S15:S16" si="3">(C15+M15)/($C$17+$M$17)</f>
        <v>0</v>
      </c>
      <c r="T15" s="394">
        <f t="shared" ref="T15:T16" si="4">C15/($C$17)</f>
        <v>0</v>
      </c>
      <c r="U15" s="394">
        <f t="shared" ref="U15:U16" si="5">M15/($M$17)</f>
        <v>0</v>
      </c>
      <c r="V15" s="400"/>
      <c r="W15" s="397">
        <f t="shared" ref="W15:W16" si="6">(F15*0.05)+(H15*4)+(J15*-1)+(N15*0.1)+(P15*6)</f>
        <v>0</v>
      </c>
      <c r="X15" s="401">
        <f t="shared" ref="X15:X16" si="7">((F15*0.05)+(H15*4)+(J15*-1)+(N15*0.1)+(P15*6))*0.4</f>
        <v>0</v>
      </c>
      <c r="Y15" s="399"/>
      <c r="Z15" s="399"/>
      <c r="AC15" s="396" t="s">
        <v>67</v>
      </c>
      <c r="AD15" s="396"/>
      <c r="AE15" s="397">
        <v>0</v>
      </c>
      <c r="AF15" s="397">
        <v>0</v>
      </c>
      <c r="AG15" s="394">
        <v>0</v>
      </c>
      <c r="AH15" s="397">
        <v>0</v>
      </c>
      <c r="AI15" s="398"/>
      <c r="AJ15" s="397">
        <v>0</v>
      </c>
      <c r="AK15" s="394" t="e">
        <f>AJ15/AE15</f>
        <v>#DIV/0!</v>
      </c>
      <c r="AL15" s="397">
        <v>0</v>
      </c>
      <c r="AM15" s="394" t="e">
        <f t="shared" ref="AM15:AM16" si="8">AL15/AE15</f>
        <v>#DIV/0!</v>
      </c>
      <c r="AO15" s="397">
        <v>0</v>
      </c>
      <c r="AP15" s="397">
        <v>0</v>
      </c>
      <c r="AQ15" s="397"/>
      <c r="AR15" s="397">
        <v>0</v>
      </c>
      <c r="AS15" s="394" t="e">
        <f t="shared" ref="AS15:AS16" si="9">AR15/AO15</f>
        <v>#DIV/0!</v>
      </c>
      <c r="AT15" s="399"/>
      <c r="AU15" s="394" t="e">
        <f>(AE15+AO15)/(AD18+AN18)</f>
        <v>#DIV/0!</v>
      </c>
      <c r="AV15" s="394" t="e">
        <f>AE15/(AO15+AE15)</f>
        <v>#DIV/0!</v>
      </c>
      <c r="AW15" s="394" t="e">
        <f>AO15/(AE15+AO15)</f>
        <v>#DIV/0!</v>
      </c>
      <c r="AX15" s="400"/>
      <c r="AY15" s="397"/>
      <c r="AZ15" s="401"/>
    </row>
    <row r="16" spans="1:52" x14ac:dyDescent="0.15">
      <c r="A16" s="396" t="s">
        <v>2568</v>
      </c>
      <c r="B16" s="397"/>
      <c r="C16" s="397"/>
      <c r="D16" s="397"/>
      <c r="E16" s="394" t="e">
        <f t="shared" si="0"/>
        <v>#DIV/0!</v>
      </c>
      <c r="F16" s="397"/>
      <c r="G16" s="398" t="e">
        <f>F16/C16</f>
        <v>#DIV/0!</v>
      </c>
      <c r="H16" s="397"/>
      <c r="I16" s="394" t="e">
        <f>H16/C16</f>
        <v>#DIV/0!</v>
      </c>
      <c r="J16" s="397"/>
      <c r="K16" s="394" t="e">
        <f t="shared" si="1"/>
        <v>#DIV/0!</v>
      </c>
      <c r="M16" s="397"/>
      <c r="N16" s="397"/>
      <c r="O16" s="397" t="e">
        <f>N16/M16</f>
        <v>#DIV/0!</v>
      </c>
      <c r="P16" s="397">
        <v>0</v>
      </c>
      <c r="Q16" s="394" t="e">
        <f t="shared" si="2"/>
        <v>#DIV/0!</v>
      </c>
      <c r="R16" s="399"/>
      <c r="S16" s="394">
        <f t="shared" si="3"/>
        <v>0</v>
      </c>
      <c r="T16" s="394">
        <f t="shared" si="4"/>
        <v>0</v>
      </c>
      <c r="U16" s="394">
        <f t="shared" si="5"/>
        <v>0</v>
      </c>
      <c r="V16" s="400"/>
      <c r="W16" s="397">
        <f t="shared" si="6"/>
        <v>0</v>
      </c>
      <c r="X16" s="401">
        <f t="shared" si="7"/>
        <v>0</v>
      </c>
      <c r="Y16" s="399"/>
      <c r="Z16" s="399"/>
      <c r="AC16" s="396" t="s">
        <v>68</v>
      </c>
      <c r="AD16" s="396"/>
      <c r="AE16" s="397"/>
      <c r="AF16" s="397"/>
      <c r="AG16" s="394" t="e">
        <f>AF16/AE16</f>
        <v>#DIV/0!</v>
      </c>
      <c r="AH16" s="397"/>
      <c r="AI16" s="398" t="e">
        <f>AH16/AE16</f>
        <v>#DIV/0!</v>
      </c>
      <c r="AJ16" s="397"/>
      <c r="AK16" s="394" t="e">
        <f>AJ16/AE16</f>
        <v>#DIV/0!</v>
      </c>
      <c r="AL16" s="397"/>
      <c r="AM16" s="394" t="e">
        <f t="shared" si="8"/>
        <v>#DIV/0!</v>
      </c>
      <c r="AO16" s="397"/>
      <c r="AP16" s="397"/>
      <c r="AQ16" s="397" t="e">
        <f>AP16/AO16</f>
        <v>#DIV/0!</v>
      </c>
      <c r="AR16" s="397"/>
      <c r="AS16" s="394" t="e">
        <f t="shared" si="9"/>
        <v>#DIV/0!</v>
      </c>
      <c r="AT16" s="399"/>
      <c r="AU16" s="394" t="e">
        <f>(AE16+AO16)/(AD20+AN20)</f>
        <v>#DIV/0!</v>
      </c>
      <c r="AV16" s="394" t="e">
        <f>AE16/(AO16+AE16)</f>
        <v>#DIV/0!</v>
      </c>
      <c r="AW16" s="394" t="e">
        <f>AO16/(AE16+AO16)</f>
        <v>#DIV/0!</v>
      </c>
      <c r="AX16" s="400"/>
      <c r="AY16" s="397">
        <f>((AH16*0.05)+(AJ16*4)+(AL16*-1)+(AP16*0.1)+(AR16*6))*0.55</f>
        <v>0</v>
      </c>
      <c r="AZ16" s="401">
        <f>((AH16*0.05)+(AJ16*4)+(AL16*-1)+(AP16*0.1)+(AR16*6))*0.4</f>
        <v>0</v>
      </c>
    </row>
    <row r="17" spans="1:52" x14ac:dyDescent="0.15">
      <c r="A17" s="395" t="s">
        <v>44</v>
      </c>
      <c r="B17" s="395"/>
      <c r="C17" s="395">
        <f>SUM(C14:C16)</f>
        <v>634</v>
      </c>
      <c r="D17" s="395">
        <f>SUM(D14:D16)</f>
        <v>421</v>
      </c>
      <c r="E17" s="395"/>
      <c r="F17" s="395">
        <f t="shared" ref="F17:J17" si="10">SUM(F14:F16)</f>
        <v>4593</v>
      </c>
      <c r="G17" s="395"/>
      <c r="H17" s="395">
        <f t="shared" si="10"/>
        <v>32</v>
      </c>
      <c r="I17" s="395"/>
      <c r="J17" s="395">
        <f t="shared" si="10"/>
        <v>11</v>
      </c>
      <c r="K17" s="395"/>
      <c r="L17" s="391"/>
      <c r="M17" s="395">
        <f>SUM(M14:M16)</f>
        <v>33</v>
      </c>
      <c r="N17" s="395">
        <f>SUM(N14:N16)</f>
        <v>117</v>
      </c>
      <c r="O17" s="395"/>
      <c r="P17" s="395">
        <f>SUM(P14:P16)</f>
        <v>1</v>
      </c>
      <c r="Q17" s="395"/>
      <c r="R17" s="395"/>
      <c r="S17" s="402">
        <f>S14+S15+S16</f>
        <v>1</v>
      </c>
      <c r="T17" s="403">
        <f>C17/(C17+M17)</f>
        <v>0.95052473763118439</v>
      </c>
      <c r="U17" s="403">
        <f>M17/(M17+C17)</f>
        <v>4.9475262368815595E-2</v>
      </c>
      <c r="V17" s="400"/>
      <c r="W17" s="399"/>
      <c r="X17" s="399"/>
      <c r="Y17" s="399"/>
      <c r="Z17" s="399"/>
      <c r="AC17" s="395" t="s">
        <v>44</v>
      </c>
      <c r="AD17" s="395"/>
      <c r="AE17" s="395">
        <f>SUM(AE14:AE16)</f>
        <v>583</v>
      </c>
      <c r="AF17" s="395">
        <f>SUM(AF14:AF16)</f>
        <v>378</v>
      </c>
      <c r="AG17" s="395"/>
      <c r="AH17" s="395">
        <f t="shared" ref="AH17" si="11">SUM(AH14:AH16)</f>
        <v>4072</v>
      </c>
      <c r="AI17" s="395"/>
      <c r="AJ17" s="395">
        <f t="shared" ref="AJ17" si="12">SUM(AJ14:AJ16)</f>
        <v>27</v>
      </c>
      <c r="AK17" s="395"/>
      <c r="AL17" s="395">
        <f t="shared" ref="AL17" si="13">SUM(AL14:AL16)</f>
        <v>11</v>
      </c>
      <c r="AM17" s="395"/>
      <c r="AN17" s="391"/>
      <c r="AO17" s="395">
        <f>SUM(AO14:AO16)</f>
        <v>100</v>
      </c>
      <c r="AP17" s="395">
        <f>SUM(AP14:AP16)</f>
        <v>590</v>
      </c>
      <c r="AQ17" s="395"/>
      <c r="AR17" s="395">
        <f>SUM(AR14:AR16)</f>
        <v>5</v>
      </c>
      <c r="AS17" s="395"/>
      <c r="AT17" s="395"/>
      <c r="AU17" s="402" t="e">
        <f>AU14+AU15+AU16</f>
        <v>#DIV/0!</v>
      </c>
      <c r="AV17" s="403">
        <f>AE17/(AE17+AO17)</f>
        <v>0.85358711566617862</v>
      </c>
      <c r="AW17" s="403">
        <f>AO17/(AO17+AE17)</f>
        <v>0.14641288433382138</v>
      </c>
      <c r="AX17" s="400"/>
      <c r="AY17" s="399"/>
      <c r="AZ17" s="399"/>
    </row>
    <row r="18" spans="1:52" x14ac:dyDescent="0.15">
      <c r="B18" s="399"/>
      <c r="C18" s="399"/>
      <c r="D18" s="404"/>
      <c r="E18" s="399"/>
      <c r="F18" s="405"/>
      <c r="G18" s="399"/>
      <c r="H18" s="406"/>
      <c r="I18" s="399"/>
      <c r="J18" s="406"/>
      <c r="K18" s="399"/>
      <c r="L18" s="399"/>
      <c r="M18" s="399"/>
      <c r="N18" s="399"/>
      <c r="O18" s="399"/>
      <c r="P18" s="399"/>
      <c r="Q18" s="399"/>
      <c r="R18" s="399"/>
      <c r="AD18" s="399"/>
      <c r="AE18" s="399"/>
      <c r="AF18" s="404"/>
      <c r="AG18" s="399"/>
      <c r="AH18" s="405"/>
      <c r="AI18" s="399"/>
      <c r="AJ18" s="406"/>
      <c r="AK18" s="399"/>
      <c r="AL18" s="406"/>
      <c r="AM18" s="399"/>
      <c r="AN18" s="399"/>
      <c r="AO18" s="399"/>
      <c r="AP18" s="399"/>
      <c r="AQ18" s="399"/>
      <c r="AR18" s="399"/>
      <c r="AS18" s="399"/>
      <c r="AT18" s="399"/>
    </row>
    <row r="19" spans="1:52" x14ac:dyDescent="0.15">
      <c r="B19" s="399"/>
      <c r="C19" s="399"/>
      <c r="D19" s="404"/>
      <c r="E19" s="399"/>
      <c r="F19" s="405"/>
      <c r="G19" s="399"/>
      <c r="H19" s="406"/>
      <c r="I19" s="399"/>
      <c r="J19" s="406"/>
      <c r="K19" s="399"/>
      <c r="L19" s="399"/>
      <c r="M19" s="399"/>
      <c r="N19" s="399"/>
      <c r="O19" s="399"/>
      <c r="P19" s="399"/>
      <c r="Q19" s="399"/>
      <c r="R19" s="399"/>
      <c r="AD19" s="399"/>
      <c r="AE19" s="399"/>
      <c r="AF19" s="404"/>
      <c r="AG19" s="399"/>
      <c r="AH19" s="405"/>
      <c r="AI19" s="399"/>
      <c r="AJ19" s="406"/>
      <c r="AK19" s="399"/>
      <c r="AL19" s="406"/>
      <c r="AM19" s="399"/>
      <c r="AN19" s="399"/>
      <c r="AO19" s="399"/>
      <c r="AP19" s="399"/>
      <c r="AQ19" s="399"/>
      <c r="AR19" s="399"/>
      <c r="AS19" s="399"/>
      <c r="AT19" s="399"/>
    </row>
    <row r="20" spans="1:52" x14ac:dyDescent="0.15">
      <c r="A20" s="538" t="s">
        <v>49</v>
      </c>
      <c r="B20" s="538"/>
      <c r="C20" s="538"/>
      <c r="D20" s="538"/>
      <c r="E20" s="538"/>
      <c r="F20" s="538"/>
      <c r="G20" s="538"/>
      <c r="H20" s="538" t="s">
        <v>52</v>
      </c>
      <c r="I20" s="544"/>
      <c r="J20" s="544"/>
      <c r="K20" s="544"/>
      <c r="L20" s="544"/>
      <c r="M20" s="544"/>
      <c r="N20" s="399"/>
      <c r="O20" s="399"/>
      <c r="R20" s="538" t="s">
        <v>50</v>
      </c>
      <c r="S20" s="538"/>
      <c r="T20" s="538"/>
      <c r="V20" s="538" t="s">
        <v>51</v>
      </c>
      <c r="W20" s="538"/>
      <c r="X20" s="390"/>
      <c r="Y20" s="390"/>
      <c r="Z20" s="390"/>
      <c r="AA20" s="390"/>
      <c r="AC20" s="538" t="s">
        <v>49</v>
      </c>
      <c r="AD20" s="538"/>
      <c r="AE20" s="538"/>
      <c r="AF20" s="538"/>
      <c r="AG20" s="538"/>
      <c r="AH20" s="538"/>
      <c r="AI20" s="538"/>
      <c r="AJ20" s="538" t="s">
        <v>52</v>
      </c>
      <c r="AK20" s="544"/>
      <c r="AL20" s="544"/>
      <c r="AM20" s="544"/>
      <c r="AN20" s="544"/>
      <c r="AO20" s="544"/>
      <c r="AP20" s="399"/>
      <c r="AQ20" s="399"/>
      <c r="AT20" s="538" t="s">
        <v>50</v>
      </c>
      <c r="AU20" s="538"/>
      <c r="AV20" s="538"/>
      <c r="AX20" s="538" t="s">
        <v>51</v>
      </c>
      <c r="AY20" s="538"/>
      <c r="AZ20" s="390"/>
    </row>
    <row r="21" spans="1:52" x14ac:dyDescent="0.15">
      <c r="A21" s="395" t="s">
        <v>16</v>
      </c>
      <c r="B21" s="395" t="s">
        <v>66</v>
      </c>
      <c r="C21" s="395" t="s">
        <v>1</v>
      </c>
      <c r="D21" s="395" t="s">
        <v>4</v>
      </c>
      <c r="E21" s="395" t="s">
        <v>5</v>
      </c>
      <c r="F21" s="395" t="s">
        <v>6</v>
      </c>
      <c r="G21" s="395" t="s">
        <v>7</v>
      </c>
      <c r="I21" s="395" t="s">
        <v>34</v>
      </c>
      <c r="J21" s="395" t="s">
        <v>17</v>
      </c>
      <c r="K21" s="395" t="s">
        <v>18</v>
      </c>
      <c r="L21" s="395" t="s">
        <v>19</v>
      </c>
      <c r="M21" s="395" t="s">
        <v>20</v>
      </c>
      <c r="N21" s="395" t="s">
        <v>6</v>
      </c>
      <c r="O21" s="395" t="s">
        <v>53</v>
      </c>
      <c r="R21" s="395" t="s">
        <v>16</v>
      </c>
      <c r="S21" s="395" t="s">
        <v>47</v>
      </c>
      <c r="T21" s="395" t="s">
        <v>45</v>
      </c>
      <c r="U21" s="395" t="s">
        <v>46</v>
      </c>
      <c r="W21" s="395" t="s">
        <v>14</v>
      </c>
      <c r="X21" s="395" t="s">
        <v>21</v>
      </c>
      <c r="Y21" s="395"/>
      <c r="Z21" s="395"/>
      <c r="AA21" s="395"/>
      <c r="AB21" s="395"/>
      <c r="AC21" s="395" t="s">
        <v>16</v>
      </c>
      <c r="AD21" s="395" t="s">
        <v>66</v>
      </c>
      <c r="AE21" s="395" t="s">
        <v>1</v>
      </c>
      <c r="AF21" s="395" t="s">
        <v>4</v>
      </c>
      <c r="AG21" s="395" t="s">
        <v>5</v>
      </c>
      <c r="AH21" s="395" t="s">
        <v>6</v>
      </c>
      <c r="AI21" s="395" t="s">
        <v>7</v>
      </c>
      <c r="AK21" s="395" t="s">
        <v>34</v>
      </c>
      <c r="AL21" s="395" t="s">
        <v>17</v>
      </c>
      <c r="AM21" s="395" t="s">
        <v>18</v>
      </c>
      <c r="AN21" s="395" t="s">
        <v>19</v>
      </c>
      <c r="AO21" s="395" t="s">
        <v>20</v>
      </c>
      <c r="AP21" s="395" t="s">
        <v>6</v>
      </c>
      <c r="AQ21" s="395" t="s">
        <v>53</v>
      </c>
      <c r="AU21" s="395" t="s">
        <v>47</v>
      </c>
      <c r="AV21" s="395" t="s">
        <v>45</v>
      </c>
      <c r="AW21" s="395" t="s">
        <v>46</v>
      </c>
      <c r="AY21" s="395" t="s">
        <v>14</v>
      </c>
      <c r="AZ21" s="395" t="s">
        <v>21</v>
      </c>
    </row>
    <row r="22" spans="1:52" x14ac:dyDescent="0.15">
      <c r="A22" s="396" t="s">
        <v>760</v>
      </c>
      <c r="B22" s="407">
        <v>15</v>
      </c>
      <c r="C22" s="397">
        <v>233</v>
      </c>
      <c r="D22" s="397">
        <v>1035</v>
      </c>
      <c r="E22" s="397">
        <f>D22/C22</f>
        <v>4.4420600858369097</v>
      </c>
      <c r="F22" s="397">
        <v>7</v>
      </c>
      <c r="G22" s="394">
        <f>F22/C22</f>
        <v>3.0042918454935622E-2</v>
      </c>
      <c r="I22" s="394">
        <f>K22/J22</f>
        <v>0.69387755102040816</v>
      </c>
      <c r="J22" s="397">
        <v>49</v>
      </c>
      <c r="K22" s="397">
        <v>34</v>
      </c>
      <c r="L22" s="397">
        <v>260</v>
      </c>
      <c r="M22" s="397">
        <f>L22/K22</f>
        <v>7.6470588235294121</v>
      </c>
      <c r="N22" s="397">
        <v>1</v>
      </c>
      <c r="O22" s="394">
        <f>N22/K22</f>
        <v>2.9411764705882353E-2</v>
      </c>
      <c r="R22" s="396" t="s">
        <v>377</v>
      </c>
      <c r="S22" s="394">
        <f>(C22+J22)/($C$27+$J$27+$M$17+$D$17+$K$38+$K$47)</f>
        <v>0.30718954248366015</v>
      </c>
      <c r="T22" s="394">
        <f>J22/($J$27+$E$38+$E$47)</f>
        <v>0.11060948081264109</v>
      </c>
      <c r="U22" s="394">
        <f>C22/($C$27+$M$17+$K$38+$K$47)</f>
        <v>0.55875299760191843</v>
      </c>
      <c r="W22" s="397">
        <f>(D22*0.1)+(F22*6)+(L22*0.1)+(N22*6)</f>
        <v>177.5</v>
      </c>
      <c r="X22" s="397">
        <f>(D22*0.1)+(F22*6)+(K22*1)+(L22*0.1)+(N22*6)</f>
        <v>211.5</v>
      </c>
      <c r="Y22" s="399"/>
      <c r="Z22" s="399"/>
      <c r="AA22" s="399"/>
      <c r="AB22" s="399"/>
      <c r="AC22" s="396" t="s">
        <v>69</v>
      </c>
      <c r="AD22" s="396"/>
      <c r="AE22" s="397">
        <v>200</v>
      </c>
      <c r="AF22" s="397">
        <v>1040</v>
      </c>
      <c r="AG22" s="397">
        <f>AF22/AE22</f>
        <v>5.2</v>
      </c>
      <c r="AH22" s="397">
        <v>7</v>
      </c>
      <c r="AI22" s="394">
        <f>AH22/AE22</f>
        <v>3.5000000000000003E-2</v>
      </c>
      <c r="AK22" s="394">
        <f>AM22/AL22</f>
        <v>0.8</v>
      </c>
      <c r="AL22" s="397">
        <v>70</v>
      </c>
      <c r="AM22" s="397">
        <v>56</v>
      </c>
      <c r="AN22" s="397">
        <v>364</v>
      </c>
      <c r="AO22" s="397">
        <f>AN22/AM22</f>
        <v>6.5</v>
      </c>
      <c r="AP22" s="397">
        <v>2</v>
      </c>
      <c r="AQ22" s="394">
        <f>AP22/AM22</f>
        <v>3.5714285714285712E-2</v>
      </c>
      <c r="AU22" s="394" t="e">
        <f>(#REF!+AL22)/(#REF!+AL25)</f>
        <v>#REF!</v>
      </c>
      <c r="AV22" s="394" t="e">
        <f>#REF!/(AL22+#REF!)</f>
        <v>#REF!</v>
      </c>
      <c r="AW22" s="394" t="e">
        <f>AL22/(#REF!+AL22)</f>
        <v>#REF!</v>
      </c>
      <c r="AY22" s="397" t="e">
        <f>(#REF!*0.1)+(AE22*6)+(AK22*0.1)+(AM22*6)</f>
        <v>#REF!</v>
      </c>
      <c r="AZ22" s="397" t="e">
        <f>(#REF!*0.1)+(AE22*6)+(AJ22*1)+(AK22*0.1)+(AM22*6)</f>
        <v>#REF!</v>
      </c>
    </row>
    <row r="23" spans="1:52" x14ac:dyDescent="0.15">
      <c r="A23" s="396" t="s">
        <v>761</v>
      </c>
      <c r="B23" s="407">
        <v>6</v>
      </c>
      <c r="C23" s="397">
        <v>10</v>
      </c>
      <c r="D23" s="397">
        <v>43</v>
      </c>
      <c r="E23" s="397">
        <f>D23/C23</f>
        <v>4.3</v>
      </c>
      <c r="F23" s="397">
        <v>0</v>
      </c>
      <c r="G23" s="394">
        <f>F23/C23</f>
        <v>0</v>
      </c>
      <c r="I23" s="394">
        <f t="shared" ref="I23:I26" si="14">K23/J23</f>
        <v>0.66666666666666663</v>
      </c>
      <c r="J23" s="397">
        <v>3</v>
      </c>
      <c r="K23" s="397">
        <v>2</v>
      </c>
      <c r="L23" s="397">
        <v>12</v>
      </c>
      <c r="M23" s="397">
        <f>L23/K23</f>
        <v>6</v>
      </c>
      <c r="N23" s="397">
        <v>0</v>
      </c>
      <c r="O23" s="394">
        <f t="shared" ref="O23:O26" si="15">N23/K23</f>
        <v>0</v>
      </c>
      <c r="R23" s="396" t="s">
        <v>589</v>
      </c>
      <c r="S23" s="394">
        <f t="shared" ref="S23:S26" si="16">(C23+J23)/($C$27+$J$27+$M$17+$D$17+$K$38+$K$47)</f>
        <v>1.4161220043572984E-2</v>
      </c>
      <c r="T23" s="394">
        <f t="shared" ref="T23:T26" si="17">J23/($J$27+$E$38+$E$47)</f>
        <v>6.7720090293453723E-3</v>
      </c>
      <c r="U23" s="394">
        <f t="shared" ref="U23:U26" si="18">C23/($C$27+$M$17+$K$38+$K$47)</f>
        <v>2.3980815347721823E-2</v>
      </c>
      <c r="W23" s="397">
        <f t="shared" ref="W23:W26" si="19">(D23*0.1)+(F23*6)+(L23*0.1)+(N23*6)</f>
        <v>5.5</v>
      </c>
      <c r="X23" s="397">
        <f t="shared" ref="X23:X26" si="20">(D23*0.1)+(F23*6)+(K23*1)+(L23*0.1)+(N23*6)</f>
        <v>7.5</v>
      </c>
      <c r="Y23" s="399"/>
      <c r="Z23" s="399"/>
      <c r="AA23" s="399"/>
      <c r="AB23" s="399"/>
      <c r="AC23" s="396" t="s">
        <v>22</v>
      </c>
      <c r="AD23" s="396"/>
      <c r="AE23" s="397">
        <v>96</v>
      </c>
      <c r="AF23" s="397">
        <v>445</v>
      </c>
      <c r="AG23" s="397">
        <f>AF23/AE23</f>
        <v>4.635416666666667</v>
      </c>
      <c r="AH23" s="397">
        <v>6</v>
      </c>
      <c r="AI23" s="394">
        <f>AH23/AE23</f>
        <v>6.25E-2</v>
      </c>
      <c r="AK23" s="394">
        <f t="shared" ref="AK23:AK26" si="21">AM23/AL23</f>
        <v>0.58333333333333337</v>
      </c>
      <c r="AL23" s="397">
        <v>24</v>
      </c>
      <c r="AM23" s="397">
        <v>14</v>
      </c>
      <c r="AN23" s="397">
        <v>110</v>
      </c>
      <c r="AO23" s="397">
        <f>AN23/AM23</f>
        <v>7.8571428571428568</v>
      </c>
      <c r="AP23" s="397">
        <v>2</v>
      </c>
      <c r="AQ23" s="394">
        <f t="shared" ref="AQ23:AQ26" si="22">AP23/AM23</f>
        <v>0.14285714285714285</v>
      </c>
      <c r="AU23" s="394" t="e">
        <f>(#REF!+AL23)/(#REF!+AL26)</f>
        <v>#REF!</v>
      </c>
      <c r="AV23" s="394" t="e">
        <f>#REF!/(AL23+#REF!)</f>
        <v>#REF!</v>
      </c>
      <c r="AW23" s="394" t="e">
        <f>AL23/(#REF!+AL23)</f>
        <v>#REF!</v>
      </c>
      <c r="AY23" s="397" t="e">
        <f>(#REF!*0.1)+(AE23*6)+(AK23*0.1)+(AM23*6)</f>
        <v>#REF!</v>
      </c>
      <c r="AZ23" s="397" t="e">
        <f>(#REF!*0.1)+(AE23*6)+(AJ23*1)+(AK23*0.1)+(AM23*6)</f>
        <v>#REF!</v>
      </c>
    </row>
    <row r="24" spans="1:52" x14ac:dyDescent="0.15">
      <c r="A24" s="396" t="s">
        <v>762</v>
      </c>
      <c r="B24" s="407">
        <v>4</v>
      </c>
      <c r="C24" s="397">
        <v>10</v>
      </c>
      <c r="D24" s="397">
        <v>20</v>
      </c>
      <c r="E24" s="397">
        <f>D24/C24</f>
        <v>2</v>
      </c>
      <c r="F24" s="397">
        <v>0</v>
      </c>
      <c r="G24" s="394">
        <f>F24/C24</f>
        <v>0</v>
      </c>
      <c r="I24" s="394">
        <f t="shared" si="14"/>
        <v>1</v>
      </c>
      <c r="J24" s="397">
        <v>2</v>
      </c>
      <c r="K24" s="397">
        <v>2</v>
      </c>
      <c r="L24" s="397">
        <v>20</v>
      </c>
      <c r="M24" s="397">
        <f>L24/K24</f>
        <v>10</v>
      </c>
      <c r="N24" s="397">
        <v>0</v>
      </c>
      <c r="O24" s="394">
        <f t="shared" si="15"/>
        <v>0</v>
      </c>
      <c r="R24" s="396" t="s">
        <v>476</v>
      </c>
      <c r="S24" s="394">
        <f t="shared" si="16"/>
        <v>1.3071895424836602E-2</v>
      </c>
      <c r="T24" s="394">
        <f t="shared" si="17"/>
        <v>4.5146726862302479E-3</v>
      </c>
      <c r="U24" s="394">
        <f t="shared" si="18"/>
        <v>2.3980815347721823E-2</v>
      </c>
      <c r="W24" s="397">
        <f t="shared" si="19"/>
        <v>4</v>
      </c>
      <c r="X24" s="397">
        <f t="shared" si="20"/>
        <v>6</v>
      </c>
      <c r="Y24" s="399"/>
      <c r="Z24" s="399"/>
      <c r="AA24" s="399"/>
      <c r="AB24" s="399"/>
      <c r="AC24" s="396" t="s">
        <v>23</v>
      </c>
      <c r="AD24" s="396"/>
      <c r="AE24" s="397">
        <v>8</v>
      </c>
      <c r="AF24" s="397">
        <v>28</v>
      </c>
      <c r="AG24" s="397">
        <f>AF24/AE24</f>
        <v>3.5</v>
      </c>
      <c r="AH24" s="397">
        <v>0</v>
      </c>
      <c r="AI24" s="394">
        <f>AH24/AE24</f>
        <v>0</v>
      </c>
      <c r="AK24" s="394">
        <f t="shared" si="21"/>
        <v>0.5</v>
      </c>
      <c r="AL24" s="397">
        <v>4</v>
      </c>
      <c r="AM24" s="397">
        <v>2</v>
      </c>
      <c r="AN24" s="397">
        <v>17</v>
      </c>
      <c r="AO24" s="397">
        <f>AN24/AM24</f>
        <v>8.5</v>
      </c>
      <c r="AP24" s="397">
        <v>0</v>
      </c>
      <c r="AQ24" s="394">
        <f t="shared" si="22"/>
        <v>0</v>
      </c>
      <c r="AU24" s="394" t="e">
        <f>(#REF!+AL24)/(#REF!+AK30)</f>
        <v>#REF!</v>
      </c>
      <c r="AV24" s="394" t="e">
        <f>#REF!/(AL24+#REF!)</f>
        <v>#REF!</v>
      </c>
      <c r="AW24" s="394" t="e">
        <f>AL24/(#REF!+AL24)</f>
        <v>#REF!</v>
      </c>
      <c r="AY24" s="397" t="e">
        <f>(#REF!*0.1)+(AE24*6)+(AK24*0.1)+(AM24*6)</f>
        <v>#REF!</v>
      </c>
      <c r="AZ24" s="397" t="e">
        <f>(#REF!*0.1)+(AE24*6)+(AJ24*1)+(AK24*0.1)+(AM24*6)</f>
        <v>#REF!</v>
      </c>
    </row>
    <row r="25" spans="1:52" x14ac:dyDescent="0.15">
      <c r="A25" s="396" t="s">
        <v>2263</v>
      </c>
      <c r="B25" s="407">
        <v>16</v>
      </c>
      <c r="C25" s="397">
        <v>105</v>
      </c>
      <c r="D25" s="397">
        <v>433</v>
      </c>
      <c r="E25" s="397">
        <f>D25/C25</f>
        <v>4.1238095238095234</v>
      </c>
      <c r="F25" s="397">
        <v>5</v>
      </c>
      <c r="G25" s="394">
        <f>F25/C25</f>
        <v>4.7619047619047616E-2</v>
      </c>
      <c r="I25" s="394">
        <f t="shared" si="14"/>
        <v>0.8</v>
      </c>
      <c r="J25" s="397">
        <v>25</v>
      </c>
      <c r="K25" s="397">
        <v>20</v>
      </c>
      <c r="L25" s="397">
        <v>126</v>
      </c>
      <c r="M25" s="397">
        <f>L25/K25</f>
        <v>6.3</v>
      </c>
      <c r="N25" s="397">
        <v>1</v>
      </c>
      <c r="O25" s="394">
        <f t="shared" si="15"/>
        <v>0.05</v>
      </c>
      <c r="R25" s="396" t="s">
        <v>378</v>
      </c>
      <c r="S25" s="394">
        <f t="shared" si="16"/>
        <v>0.14161220043572983</v>
      </c>
      <c r="T25" s="394">
        <f t="shared" si="17"/>
        <v>5.6433408577878104E-2</v>
      </c>
      <c r="U25" s="394">
        <f t="shared" si="18"/>
        <v>0.25179856115107913</v>
      </c>
      <c r="W25" s="397">
        <f t="shared" si="19"/>
        <v>91.9</v>
      </c>
      <c r="X25" s="397">
        <f t="shared" si="20"/>
        <v>111.9</v>
      </c>
      <c r="Y25" s="399"/>
      <c r="Z25" s="399"/>
      <c r="AA25" s="399"/>
      <c r="AB25" s="399"/>
      <c r="AC25" s="396" t="s">
        <v>24</v>
      </c>
      <c r="AD25" s="396"/>
      <c r="AE25" s="397"/>
      <c r="AF25" s="397"/>
      <c r="AG25" s="397" t="e">
        <f>AF25/AE25</f>
        <v>#DIV/0!</v>
      </c>
      <c r="AH25" s="397">
        <v>0</v>
      </c>
      <c r="AI25" s="394" t="e">
        <f>AH25/AE25</f>
        <v>#DIV/0!</v>
      </c>
      <c r="AK25" s="394" t="e">
        <f t="shared" si="21"/>
        <v>#DIV/0!</v>
      </c>
      <c r="AL25" s="397"/>
      <c r="AM25" s="397"/>
      <c r="AN25" s="397"/>
      <c r="AO25" s="397" t="e">
        <f>AN25/AM25</f>
        <v>#DIV/0!</v>
      </c>
      <c r="AP25" s="397">
        <v>0</v>
      </c>
      <c r="AQ25" s="394" t="e">
        <f t="shared" si="22"/>
        <v>#DIV/0!</v>
      </c>
      <c r="AU25" s="394" t="e">
        <f>(#REF!+AL25)/(#REF!+AL31)</f>
        <v>#REF!</v>
      </c>
      <c r="AV25" s="394" t="e">
        <f>#REF!/(AL25+#REF!)</f>
        <v>#REF!</v>
      </c>
      <c r="AW25" s="394" t="e">
        <f>AL25/(#REF!+AL25)</f>
        <v>#REF!</v>
      </c>
      <c r="AY25" s="397" t="e">
        <f>(#REF!*0.1)+(AE25*6)+(AK25*0.1)+(AM25*6)</f>
        <v>#REF!</v>
      </c>
      <c r="AZ25" s="397" t="e">
        <f>(#REF!*0.1)+(AE25*6)+(AJ25*1)+(AK25*0.1)+(AM25*6)</f>
        <v>#REF!</v>
      </c>
    </row>
    <row r="26" spans="1:52" x14ac:dyDescent="0.15">
      <c r="A26" s="396" t="s">
        <v>2569</v>
      </c>
      <c r="B26" s="407">
        <v>6</v>
      </c>
      <c r="C26" s="397">
        <v>12</v>
      </c>
      <c r="D26" s="397">
        <v>39</v>
      </c>
      <c r="E26" s="397">
        <f>D26/C26</f>
        <v>3.25</v>
      </c>
      <c r="F26" s="397">
        <v>0</v>
      </c>
      <c r="G26" s="394">
        <f>F26/C26</f>
        <v>0</v>
      </c>
      <c r="I26" s="394">
        <f t="shared" si="14"/>
        <v>0</v>
      </c>
      <c r="J26" s="397">
        <v>1</v>
      </c>
      <c r="K26" s="397">
        <v>0</v>
      </c>
      <c r="L26" s="397">
        <v>0</v>
      </c>
      <c r="M26" s="397" t="e">
        <f>L26/K26</f>
        <v>#DIV/0!</v>
      </c>
      <c r="N26" s="397">
        <v>0</v>
      </c>
      <c r="O26" s="394" t="e">
        <f t="shared" si="15"/>
        <v>#DIV/0!</v>
      </c>
      <c r="R26" s="396" t="s">
        <v>2570</v>
      </c>
      <c r="S26" s="394">
        <f t="shared" si="16"/>
        <v>1.4161220043572984E-2</v>
      </c>
      <c r="T26" s="394">
        <f t="shared" si="17"/>
        <v>2.257336343115124E-3</v>
      </c>
      <c r="U26" s="394">
        <f t="shared" si="18"/>
        <v>2.8776978417266189E-2</v>
      </c>
      <c r="W26" s="397">
        <f t="shared" si="19"/>
        <v>3.9000000000000004</v>
      </c>
      <c r="X26" s="397">
        <f t="shared" si="20"/>
        <v>3.9000000000000004</v>
      </c>
      <c r="Y26" s="399"/>
      <c r="Z26" s="399"/>
      <c r="AA26" s="399"/>
      <c r="AB26" s="399"/>
      <c r="AC26" s="396" t="s">
        <v>70</v>
      </c>
      <c r="AD26" s="396"/>
      <c r="AE26" s="397"/>
      <c r="AF26" s="397"/>
      <c r="AG26" s="397" t="e">
        <f>AF26/AE26</f>
        <v>#DIV/0!</v>
      </c>
      <c r="AH26" s="397"/>
      <c r="AI26" s="394" t="e">
        <f>AH26/AE26</f>
        <v>#DIV/0!</v>
      </c>
      <c r="AK26" s="394" t="e">
        <f t="shared" si="21"/>
        <v>#DIV/0!</v>
      </c>
      <c r="AL26" s="397"/>
      <c r="AM26" s="397"/>
      <c r="AN26" s="397"/>
      <c r="AO26" s="397"/>
      <c r="AP26" s="397">
        <f>(AF26*0.1)+(AH26*6)+(AM26*0.1)+(AO26*6)</f>
        <v>0</v>
      </c>
      <c r="AQ26" s="394" t="e">
        <f t="shared" si="22"/>
        <v>#DIV/0!</v>
      </c>
      <c r="AU26" s="394" t="e">
        <f>(#REF!+AL26)/(#REF!+AL32)</f>
        <v>#REF!</v>
      </c>
      <c r="AV26" s="394" t="e">
        <f>#REF!/(AL26+#REF!)</f>
        <v>#REF!</v>
      </c>
      <c r="AW26" s="394" t="e">
        <f>AL26/(#REF!+AL26)</f>
        <v>#REF!</v>
      </c>
      <c r="AY26" s="397" t="e">
        <f>(#REF!*0.1)+(AE26*6)+(AI26*1)+(AJ26*0.1)+(AL26*6)</f>
        <v>#REF!</v>
      </c>
      <c r="AZ26" s="397" t="e">
        <f>(#REF!*0.1)+(AE26*6)+(AJ26*1)+(AK26*0.1)+(AM26*6)</f>
        <v>#REF!</v>
      </c>
    </row>
    <row r="27" spans="1:52" x14ac:dyDescent="0.15">
      <c r="A27" s="395" t="s">
        <v>44</v>
      </c>
      <c r="B27" s="395"/>
      <c r="C27" s="395">
        <f>SUM(C22:C26)</f>
        <v>370</v>
      </c>
      <c r="D27" s="395">
        <f t="shared" ref="D27:F27" si="23">SUM(D22:D26)</f>
        <v>1570</v>
      </c>
      <c r="E27" s="395"/>
      <c r="F27" s="395">
        <f t="shared" si="23"/>
        <v>12</v>
      </c>
      <c r="G27" s="395"/>
      <c r="H27" s="395"/>
      <c r="I27" s="395"/>
      <c r="J27" s="395">
        <f>SUM(J22:J26)</f>
        <v>80</v>
      </c>
      <c r="K27" s="395">
        <f t="shared" ref="K27:N27" si="24">SUM(K22:K26)</f>
        <v>58</v>
      </c>
      <c r="L27" s="395">
        <f t="shared" si="24"/>
        <v>418</v>
      </c>
      <c r="M27" s="395"/>
      <c r="N27" s="395">
        <f t="shared" si="24"/>
        <v>2</v>
      </c>
      <c r="O27" s="395"/>
      <c r="AC27" s="395" t="s">
        <v>44</v>
      </c>
      <c r="AD27" s="395"/>
      <c r="AE27" s="395">
        <f>SUM(AE22:AE26)</f>
        <v>304</v>
      </c>
      <c r="AF27" s="395">
        <f t="shared" ref="AF27" si="25">SUM(AF22:AF26)</f>
        <v>1513</v>
      </c>
      <c r="AG27" s="395"/>
      <c r="AH27" s="395">
        <f t="shared" ref="AH27" si="26">SUM(AH22:AH26)</f>
        <v>13</v>
      </c>
      <c r="AI27" s="395"/>
      <c r="AJ27" s="395"/>
      <c r="AK27" s="395"/>
      <c r="AL27" s="395">
        <f>SUM(AL22:AL26)</f>
        <v>98</v>
      </c>
      <c r="AM27" s="395">
        <f t="shared" ref="AM27:AN27" si="27">SUM(AM22:AM26)</f>
        <v>72</v>
      </c>
      <c r="AN27" s="395">
        <f t="shared" si="27"/>
        <v>491</v>
      </c>
      <c r="AO27" s="395"/>
      <c r="AP27" s="395">
        <f t="shared" ref="AP27" si="28">SUM(AP22:AP26)</f>
        <v>4</v>
      </c>
      <c r="AQ27" s="395"/>
    </row>
    <row r="28" spans="1:52" x14ac:dyDescent="0.15">
      <c r="A28" s="395"/>
      <c r="B28" s="399"/>
      <c r="C28" s="399"/>
      <c r="D28" s="399"/>
      <c r="E28" s="399"/>
      <c r="F28" s="399"/>
      <c r="G28" s="399"/>
      <c r="H28" s="395"/>
      <c r="I28" s="399"/>
      <c r="J28" s="399"/>
      <c r="K28" s="399"/>
      <c r="L28" s="399"/>
      <c r="M28" s="399"/>
      <c r="N28" s="399"/>
      <c r="AC28" s="395"/>
      <c r="AD28" s="399"/>
      <c r="AE28" s="399"/>
      <c r="AF28" s="399"/>
      <c r="AG28" s="399"/>
      <c r="AH28" s="399"/>
      <c r="AI28" s="399"/>
      <c r="AJ28" s="395"/>
      <c r="AK28" s="399"/>
      <c r="AL28" s="399"/>
      <c r="AM28" s="399"/>
      <c r="AN28" s="399"/>
      <c r="AO28" s="399"/>
      <c r="AP28" s="399"/>
    </row>
    <row r="29" spans="1:52" x14ac:dyDescent="0.15">
      <c r="B29" s="399"/>
      <c r="C29" s="399"/>
      <c r="D29" s="399"/>
      <c r="E29" s="399"/>
      <c r="F29" s="399"/>
      <c r="G29" s="399"/>
      <c r="H29" s="399"/>
      <c r="I29" s="399"/>
      <c r="J29" s="399"/>
      <c r="K29" s="399"/>
      <c r="L29" s="399"/>
      <c r="M29" s="399"/>
      <c r="AD29" s="399"/>
      <c r="AE29" s="399"/>
      <c r="AF29" s="399"/>
      <c r="AG29" s="399"/>
      <c r="AH29" s="399"/>
      <c r="AI29" s="399"/>
      <c r="AJ29" s="399"/>
      <c r="AK29" s="399"/>
      <c r="AL29" s="399"/>
      <c r="AM29" s="399"/>
      <c r="AN29" s="399"/>
      <c r="AO29" s="399"/>
    </row>
    <row r="30" spans="1:52" x14ac:dyDescent="0.15">
      <c r="A30" s="538" t="s">
        <v>52</v>
      </c>
      <c r="B30" s="538"/>
      <c r="C30" s="538"/>
      <c r="D30" s="538"/>
      <c r="E30" s="538"/>
      <c r="F30" s="538"/>
      <c r="G30" s="538"/>
      <c r="H30" s="399"/>
      <c r="I30" s="399"/>
      <c r="J30" s="538" t="s">
        <v>49</v>
      </c>
      <c r="K30" s="538"/>
      <c r="L30" s="538"/>
      <c r="M30" s="538"/>
      <c r="N30" s="538"/>
      <c r="R30" s="538" t="s">
        <v>50</v>
      </c>
      <c r="S30" s="538"/>
      <c r="T30" s="538"/>
      <c r="V30" s="538" t="s">
        <v>51</v>
      </c>
      <c r="W30" s="540"/>
      <c r="AC30" s="538" t="s">
        <v>52</v>
      </c>
      <c r="AD30" s="538"/>
      <c r="AE30" s="538"/>
      <c r="AF30" s="538"/>
      <c r="AG30" s="538"/>
      <c r="AH30" s="538"/>
      <c r="AI30" s="538"/>
      <c r="AJ30" s="399"/>
      <c r="AK30" s="399"/>
      <c r="AL30" s="538" t="s">
        <v>49</v>
      </c>
      <c r="AM30" s="538"/>
      <c r="AN30" s="538"/>
      <c r="AO30" s="538"/>
      <c r="AP30" s="538"/>
      <c r="AT30" s="538" t="s">
        <v>50</v>
      </c>
      <c r="AU30" s="538"/>
      <c r="AV30" s="538"/>
      <c r="AX30" s="538" t="s">
        <v>51</v>
      </c>
      <c r="AY30" s="540"/>
    </row>
    <row r="31" spans="1:52" x14ac:dyDescent="0.15">
      <c r="A31" s="395" t="s">
        <v>25</v>
      </c>
      <c r="B31" s="395" t="s">
        <v>66</v>
      </c>
      <c r="C31" s="395" t="s">
        <v>34</v>
      </c>
      <c r="D31" s="395" t="s">
        <v>17</v>
      </c>
      <c r="E31" s="395" t="s">
        <v>18</v>
      </c>
      <c r="F31" s="395" t="s">
        <v>19</v>
      </c>
      <c r="G31" s="395" t="s">
        <v>20</v>
      </c>
      <c r="H31" s="395" t="s">
        <v>6</v>
      </c>
      <c r="I31" s="395" t="s">
        <v>53</v>
      </c>
      <c r="K31" s="395" t="s">
        <v>10</v>
      </c>
      <c r="L31" s="395" t="s">
        <v>11</v>
      </c>
      <c r="M31" s="395" t="s">
        <v>12</v>
      </c>
      <c r="N31" s="395" t="s">
        <v>26</v>
      </c>
      <c r="O31" s="395" t="s">
        <v>7</v>
      </c>
      <c r="R31" s="395" t="s">
        <v>25</v>
      </c>
      <c r="S31" s="395" t="s">
        <v>47</v>
      </c>
      <c r="T31" s="395" t="s">
        <v>45</v>
      </c>
      <c r="U31" s="395" t="s">
        <v>46</v>
      </c>
      <c r="W31" s="395" t="s">
        <v>14</v>
      </c>
      <c r="X31" s="395" t="s">
        <v>21</v>
      </c>
      <c r="Y31" s="395"/>
      <c r="Z31" s="395"/>
      <c r="AC31" s="395" t="s">
        <v>25</v>
      </c>
      <c r="AD31" s="395" t="s">
        <v>66</v>
      </c>
      <c r="AE31" s="395" t="s">
        <v>34</v>
      </c>
      <c r="AF31" s="395" t="s">
        <v>17</v>
      </c>
      <c r="AG31" s="395" t="s">
        <v>18</v>
      </c>
      <c r="AH31" s="395" t="s">
        <v>19</v>
      </c>
      <c r="AI31" s="395" t="s">
        <v>20</v>
      </c>
      <c r="AJ31" s="395" t="s">
        <v>6</v>
      </c>
      <c r="AK31" s="395" t="s">
        <v>53</v>
      </c>
      <c r="AM31" s="395" t="s">
        <v>10</v>
      </c>
      <c r="AN31" s="395" t="s">
        <v>11</v>
      </c>
      <c r="AO31" s="395" t="s">
        <v>12</v>
      </c>
      <c r="AP31" s="395" t="s">
        <v>26</v>
      </c>
      <c r="AQ31" s="395" t="s">
        <v>7</v>
      </c>
      <c r="AU31" s="395" t="s">
        <v>47</v>
      </c>
      <c r="AV31" s="395" t="s">
        <v>45</v>
      </c>
      <c r="AW31" s="395" t="s">
        <v>46</v>
      </c>
      <c r="AY31" s="395" t="s">
        <v>14</v>
      </c>
      <c r="AZ31" s="395" t="s">
        <v>21</v>
      </c>
    </row>
    <row r="32" spans="1:52" x14ac:dyDescent="0.15">
      <c r="A32" s="396" t="s">
        <v>763</v>
      </c>
      <c r="B32" s="397">
        <v>17</v>
      </c>
      <c r="C32" s="394">
        <f>E32/D32</f>
        <v>0.67045454545454541</v>
      </c>
      <c r="D32" s="397">
        <v>176</v>
      </c>
      <c r="E32" s="397">
        <v>118</v>
      </c>
      <c r="F32" s="397">
        <v>1713</v>
      </c>
      <c r="G32" s="397">
        <f t="shared" ref="G32:G37" si="29">F32/E32</f>
        <v>14.516949152542374</v>
      </c>
      <c r="H32" s="397">
        <v>10</v>
      </c>
      <c r="I32" s="394">
        <f>H32/E32</f>
        <v>8.4745762711864403E-2</v>
      </c>
      <c r="K32" s="397">
        <v>5</v>
      </c>
      <c r="L32" s="397">
        <v>19</v>
      </c>
      <c r="M32" s="408">
        <f t="shared" ref="M32:M37" si="30">L32/K32</f>
        <v>3.8</v>
      </c>
      <c r="N32" s="397">
        <v>0</v>
      </c>
      <c r="O32" s="394">
        <f>N32/K32</f>
        <v>0</v>
      </c>
      <c r="R32" s="396" t="s">
        <v>379</v>
      </c>
      <c r="S32" s="409">
        <f>(D32+K32)/($C$27+$K$27+$M$17+$D$47+$K$47)</f>
        <v>0.28503937007874014</v>
      </c>
      <c r="T32" s="409">
        <f>D32/($D$17)</f>
        <v>0.41805225653206651</v>
      </c>
      <c r="U32" s="409">
        <f>K32/($M$17+$C$27+$K$38+$K$47)</f>
        <v>1.1990407673860911E-2</v>
      </c>
      <c r="W32" s="397">
        <f>(F32*0.1)+(H32*6)+(L32*0.1)+(N32*6)</f>
        <v>233.20000000000002</v>
      </c>
      <c r="X32" s="397">
        <f>(E32*1)+(F32*0.1)+(H32*6)+(L32*0.1)+(N32*6)</f>
        <v>351.2</v>
      </c>
      <c r="Y32" s="399"/>
      <c r="Z32" s="399"/>
      <c r="AC32" s="396" t="s">
        <v>71</v>
      </c>
      <c r="AD32" s="396"/>
      <c r="AE32" s="394">
        <f>AG32/AF32</f>
        <v>0.60747663551401865</v>
      </c>
      <c r="AF32" s="397">
        <v>107</v>
      </c>
      <c r="AG32" s="397">
        <v>65</v>
      </c>
      <c r="AH32" s="397">
        <v>710</v>
      </c>
      <c r="AI32" s="397">
        <f t="shared" ref="AI32:AI36" si="31">AH32/AG32</f>
        <v>10.923076923076923</v>
      </c>
      <c r="AJ32" s="397">
        <v>6</v>
      </c>
      <c r="AK32" s="394">
        <f>AJ32/AG32</f>
        <v>9.2307692307692313E-2</v>
      </c>
      <c r="AM32" s="397">
        <v>0</v>
      </c>
      <c r="AN32" s="397">
        <v>0</v>
      </c>
      <c r="AO32" s="408" t="e">
        <f t="shared" ref="AO32:AO37" si="32">AN32/AM32</f>
        <v>#DIV/0!</v>
      </c>
      <c r="AP32" s="397">
        <v>0</v>
      </c>
      <c r="AQ32" s="394" t="e">
        <f>AP32/AM32</f>
        <v>#DIV/0!</v>
      </c>
      <c r="AU32" s="409" t="e">
        <f>(#REF!+AJ32)/(#REF!+AJ35)</f>
        <v>#REF!</v>
      </c>
      <c r="AV32" s="409" t="e">
        <f>#REF!/(AJ32+#REF!)</f>
        <v>#REF!</v>
      </c>
      <c r="AW32" s="409" t="e">
        <f>AJ32/(#REF!+AJ32)</f>
        <v>#REF!</v>
      </c>
      <c r="AY32" s="397">
        <f>(AH32*0.1)+(AJ32*6)+(AN32*0.1)+(AP32*6)</f>
        <v>107</v>
      </c>
      <c r="AZ32" s="397">
        <f>(AG32*1)+(AH32*0.1)+(AJ32*6)+(AN32*0.1)+(AP32*6)</f>
        <v>172</v>
      </c>
    </row>
    <row r="33" spans="1:52" x14ac:dyDescent="0.15">
      <c r="A33" s="396" t="s">
        <v>2571</v>
      </c>
      <c r="B33" s="397">
        <v>17</v>
      </c>
      <c r="C33" s="394">
        <f t="shared" ref="C33:C37" si="33">E33/D33</f>
        <v>0.58333333333333337</v>
      </c>
      <c r="D33" s="397">
        <v>120</v>
      </c>
      <c r="E33" s="397">
        <v>70</v>
      </c>
      <c r="F33" s="397">
        <v>776</v>
      </c>
      <c r="G33" s="397">
        <f t="shared" si="29"/>
        <v>11.085714285714285</v>
      </c>
      <c r="H33" s="397">
        <v>5</v>
      </c>
      <c r="I33" s="394">
        <f t="shared" ref="I33:I37" si="34">H33/E33</f>
        <v>7.1428571428571425E-2</v>
      </c>
      <c r="K33" s="397">
        <v>4</v>
      </c>
      <c r="L33" s="397">
        <v>25</v>
      </c>
      <c r="M33" s="408">
        <f t="shared" si="30"/>
        <v>6.25</v>
      </c>
      <c r="N33" s="397">
        <v>0</v>
      </c>
      <c r="O33" s="394">
        <f t="shared" ref="O33:O37" si="35">N33/K33</f>
        <v>0</v>
      </c>
      <c r="R33" s="396" t="s">
        <v>2572</v>
      </c>
      <c r="S33" s="409">
        <f t="shared" ref="S33:S37" si="36">(D33+K33)/($C$27+$K$27+$M$17+$D$47+$K$47)</f>
        <v>0.1952755905511811</v>
      </c>
      <c r="T33" s="409">
        <f t="shared" ref="T33:T37" si="37">D33/($D$17)</f>
        <v>0.28503562945368172</v>
      </c>
      <c r="U33" s="409">
        <f t="shared" ref="U33:U37" si="38">K33/($M$17+$C$27+$K$38+$K$47)</f>
        <v>9.5923261390887284E-3</v>
      </c>
      <c r="W33" s="397">
        <f t="shared" ref="W33:W37" si="39">(F33*0.1)+(H33*6)+(L33*0.1)+(N33*6)</f>
        <v>110.10000000000001</v>
      </c>
      <c r="X33" s="397">
        <f t="shared" ref="X33:X37" si="40">(E33*1)+(F33*0.1)+(H33*6)+(L33*0.1)+(N33*6)</f>
        <v>180.10000000000002</v>
      </c>
      <c r="Y33" s="399"/>
      <c r="Z33" s="399"/>
      <c r="AC33" s="396" t="s">
        <v>27</v>
      </c>
      <c r="AD33" s="396"/>
      <c r="AE33" s="394">
        <f t="shared" ref="AE33:AE37" si="41">AG33/AF33</f>
        <v>0.6333333333333333</v>
      </c>
      <c r="AF33" s="397">
        <v>120</v>
      </c>
      <c r="AG33" s="397">
        <v>76</v>
      </c>
      <c r="AH33" s="397">
        <v>892</v>
      </c>
      <c r="AI33" s="397">
        <f t="shared" si="31"/>
        <v>11.736842105263158</v>
      </c>
      <c r="AJ33" s="397">
        <v>5</v>
      </c>
      <c r="AK33" s="394">
        <f t="shared" ref="AK33:AK37" si="42">AJ33/AG33</f>
        <v>6.5789473684210523E-2</v>
      </c>
      <c r="AM33" s="397">
        <v>12</v>
      </c>
      <c r="AN33" s="397">
        <v>108</v>
      </c>
      <c r="AO33" s="408">
        <f t="shared" si="32"/>
        <v>9</v>
      </c>
      <c r="AP33" s="397">
        <v>0</v>
      </c>
      <c r="AQ33" s="394">
        <f t="shared" ref="AQ33:AQ37" si="43">AP33/AM33</f>
        <v>0</v>
      </c>
      <c r="AU33" s="409" t="e">
        <f>(#REF!+AJ33)/(#REF!+AJ36)</f>
        <v>#REF!</v>
      </c>
      <c r="AV33" s="409" t="e">
        <f>#REF!/(AJ33+#REF!)</f>
        <v>#REF!</v>
      </c>
      <c r="AW33" s="409" t="e">
        <f>AJ33/(#REF!+AJ33)</f>
        <v>#REF!</v>
      </c>
      <c r="AY33" s="397">
        <f>(AH33*0.1)+(AJ33*6)+(AN33*0.1)+(AP33*6)</f>
        <v>130</v>
      </c>
      <c r="AZ33" s="397">
        <f>(AG33*1)+(AH33*0.1)+(AJ33*6)+(AN33*0.1)+(AP33*6)</f>
        <v>206</v>
      </c>
    </row>
    <row r="34" spans="1:52" x14ac:dyDescent="0.15">
      <c r="A34" s="396" t="s">
        <v>765</v>
      </c>
      <c r="B34" s="397">
        <v>17</v>
      </c>
      <c r="C34" s="394">
        <f t="shared" si="33"/>
        <v>0.66666666666666663</v>
      </c>
      <c r="D34" s="397">
        <v>60</v>
      </c>
      <c r="E34" s="397">
        <v>40</v>
      </c>
      <c r="F34" s="397">
        <v>430</v>
      </c>
      <c r="G34" s="397">
        <f t="shared" si="29"/>
        <v>10.75</v>
      </c>
      <c r="H34" s="397">
        <v>5</v>
      </c>
      <c r="I34" s="394">
        <f t="shared" si="34"/>
        <v>0.125</v>
      </c>
      <c r="K34" s="397">
        <v>3</v>
      </c>
      <c r="L34" s="397">
        <v>16</v>
      </c>
      <c r="M34" s="408">
        <f t="shared" si="30"/>
        <v>5.333333333333333</v>
      </c>
      <c r="N34" s="397">
        <v>0</v>
      </c>
      <c r="O34" s="394">
        <f t="shared" si="35"/>
        <v>0</v>
      </c>
      <c r="R34" s="396" t="s">
        <v>458</v>
      </c>
      <c r="S34" s="409">
        <f t="shared" si="36"/>
        <v>9.9212598425196849E-2</v>
      </c>
      <c r="T34" s="409">
        <f t="shared" si="37"/>
        <v>0.14251781472684086</v>
      </c>
      <c r="U34" s="409">
        <f t="shared" si="38"/>
        <v>7.1942446043165471E-3</v>
      </c>
      <c r="W34" s="397">
        <f t="shared" si="39"/>
        <v>74.599999999999994</v>
      </c>
      <c r="X34" s="397">
        <f t="shared" si="40"/>
        <v>114.6</v>
      </c>
      <c r="Y34" s="399"/>
      <c r="Z34" s="399"/>
      <c r="AC34" s="396" t="s">
        <v>28</v>
      </c>
      <c r="AD34" s="396"/>
      <c r="AE34" s="394">
        <f t="shared" si="41"/>
        <v>0.55000000000000004</v>
      </c>
      <c r="AF34" s="397">
        <v>40</v>
      </c>
      <c r="AG34" s="397">
        <v>22</v>
      </c>
      <c r="AH34" s="397">
        <v>325</v>
      </c>
      <c r="AI34" s="397">
        <f t="shared" si="31"/>
        <v>14.772727272727273</v>
      </c>
      <c r="AJ34" s="397">
        <v>2</v>
      </c>
      <c r="AK34" s="394">
        <f t="shared" si="42"/>
        <v>9.0909090909090912E-2</v>
      </c>
      <c r="AM34" s="397">
        <v>5</v>
      </c>
      <c r="AN34" s="397">
        <v>20</v>
      </c>
      <c r="AO34" s="408">
        <f t="shared" si="32"/>
        <v>4</v>
      </c>
      <c r="AP34" s="397">
        <v>0</v>
      </c>
      <c r="AQ34" s="394">
        <f t="shared" si="43"/>
        <v>0</v>
      </c>
      <c r="AU34" s="409" t="e">
        <f>(#REF!+AJ34)/(#REF!+AJ37)</f>
        <v>#REF!</v>
      </c>
      <c r="AV34" s="409" t="e">
        <f>#REF!/(AJ34+#REF!)</f>
        <v>#REF!</v>
      </c>
      <c r="AW34" s="409" t="e">
        <f>AJ34/(#REF!+AJ34)</f>
        <v>#REF!</v>
      </c>
      <c r="AY34" s="397">
        <f>(AH34*0.1)+(AJ34*6)+(AN34*0.1)+(AP34*6)</f>
        <v>46.5</v>
      </c>
      <c r="AZ34" s="397">
        <f>(AG34*1)+(AH34*0.1)+(AJ34*6)+(AN34*0.1)+(AP34*6)</f>
        <v>68.5</v>
      </c>
    </row>
    <row r="35" spans="1:52" x14ac:dyDescent="0.15">
      <c r="A35" s="396" t="s">
        <v>1030</v>
      </c>
      <c r="B35" s="397">
        <v>8</v>
      </c>
      <c r="C35" s="394">
        <f t="shared" si="33"/>
        <v>0.58333333333333337</v>
      </c>
      <c r="D35" s="397">
        <v>12</v>
      </c>
      <c r="E35" s="397">
        <v>7</v>
      </c>
      <c r="F35" s="397">
        <v>107</v>
      </c>
      <c r="G35" s="397">
        <f t="shared" si="29"/>
        <v>15.285714285714286</v>
      </c>
      <c r="H35" s="397">
        <v>1</v>
      </c>
      <c r="I35" s="394">
        <f t="shared" si="34"/>
        <v>0.14285714285714285</v>
      </c>
      <c r="K35" s="397">
        <v>0</v>
      </c>
      <c r="L35" s="397">
        <v>0</v>
      </c>
      <c r="M35" s="408" t="e">
        <f t="shared" si="30"/>
        <v>#DIV/0!</v>
      </c>
      <c r="N35" s="397">
        <v>0</v>
      </c>
      <c r="O35" s="394" t="e">
        <f t="shared" si="35"/>
        <v>#DIV/0!</v>
      </c>
      <c r="R35" s="396" t="s">
        <v>587</v>
      </c>
      <c r="S35" s="409">
        <f t="shared" si="36"/>
        <v>1.889763779527559E-2</v>
      </c>
      <c r="T35" s="409">
        <f t="shared" si="37"/>
        <v>2.8503562945368172E-2</v>
      </c>
      <c r="U35" s="409">
        <f t="shared" si="38"/>
        <v>0</v>
      </c>
      <c r="W35" s="397">
        <f t="shared" si="39"/>
        <v>16.700000000000003</v>
      </c>
      <c r="X35" s="397">
        <f t="shared" si="40"/>
        <v>23.700000000000003</v>
      </c>
      <c r="Y35" s="399"/>
      <c r="Z35" s="399"/>
      <c r="AC35" s="396" t="s">
        <v>29</v>
      </c>
      <c r="AD35" s="396"/>
      <c r="AE35" s="394">
        <f t="shared" si="41"/>
        <v>0.66206896551724137</v>
      </c>
      <c r="AF35" s="397">
        <v>145</v>
      </c>
      <c r="AG35" s="397">
        <v>96</v>
      </c>
      <c r="AH35" s="397">
        <v>1098</v>
      </c>
      <c r="AI35" s="397">
        <f t="shared" si="31"/>
        <v>11.4375</v>
      </c>
      <c r="AJ35" s="397">
        <v>7</v>
      </c>
      <c r="AK35" s="394">
        <f t="shared" si="42"/>
        <v>7.2916666666666671E-2</v>
      </c>
      <c r="AM35" s="397">
        <v>0</v>
      </c>
      <c r="AN35" s="397">
        <v>0</v>
      </c>
      <c r="AO35" s="408" t="e">
        <f t="shared" si="32"/>
        <v>#DIV/0!</v>
      </c>
      <c r="AP35" s="397">
        <v>0</v>
      </c>
      <c r="AQ35" s="394" t="e">
        <f t="shared" si="43"/>
        <v>#DIV/0!</v>
      </c>
      <c r="AU35" s="409" t="e">
        <f>(#REF!+AJ35)/(#REF!+AJ38)</f>
        <v>#REF!</v>
      </c>
      <c r="AV35" s="409" t="e">
        <f>#REF!/(AJ35+#REF!)</f>
        <v>#REF!</v>
      </c>
      <c r="AW35" s="409" t="e">
        <f>AJ35/(#REF!+AJ35)</f>
        <v>#REF!</v>
      </c>
      <c r="AY35" s="397">
        <f>(AH35*0.1)+(AJ35*6)+(AN35*0.1)+(AP35*6)</f>
        <v>151.80000000000001</v>
      </c>
      <c r="AZ35" s="397">
        <f>(AG35*1)+(AH35*0.1)+(AJ35*6)+(AN35*0.1)+(AP35*6)</f>
        <v>247.8</v>
      </c>
    </row>
    <row r="36" spans="1:52" x14ac:dyDescent="0.15">
      <c r="A36" s="396" t="s">
        <v>1088</v>
      </c>
      <c r="B36" s="397">
        <v>8</v>
      </c>
      <c r="C36" s="394">
        <f t="shared" si="33"/>
        <v>0.42857142857142855</v>
      </c>
      <c r="D36" s="397">
        <v>7</v>
      </c>
      <c r="E36" s="397">
        <v>3</v>
      </c>
      <c r="F36" s="397">
        <v>44</v>
      </c>
      <c r="G36" s="397">
        <f t="shared" si="29"/>
        <v>14.666666666666666</v>
      </c>
      <c r="H36" s="397">
        <v>1</v>
      </c>
      <c r="I36" s="394">
        <f t="shared" si="34"/>
        <v>0.33333333333333331</v>
      </c>
      <c r="K36" s="397">
        <v>2</v>
      </c>
      <c r="L36" s="397">
        <v>17</v>
      </c>
      <c r="M36" s="408">
        <f t="shared" si="30"/>
        <v>8.5</v>
      </c>
      <c r="N36" s="397">
        <v>0</v>
      </c>
      <c r="O36" s="394">
        <f t="shared" si="35"/>
        <v>0</v>
      </c>
      <c r="R36" s="396" t="s">
        <v>1089</v>
      </c>
      <c r="S36" s="409">
        <f t="shared" si="36"/>
        <v>1.4173228346456693E-2</v>
      </c>
      <c r="T36" s="409">
        <f t="shared" si="37"/>
        <v>1.66270783847981E-2</v>
      </c>
      <c r="U36" s="409">
        <f t="shared" si="38"/>
        <v>4.7961630695443642E-3</v>
      </c>
      <c r="W36" s="397">
        <f t="shared" si="39"/>
        <v>12.100000000000001</v>
      </c>
      <c r="X36" s="397">
        <f t="shared" si="40"/>
        <v>15.100000000000001</v>
      </c>
      <c r="Y36" s="399"/>
      <c r="Z36" s="399"/>
      <c r="AC36" s="396" t="s">
        <v>30</v>
      </c>
      <c r="AD36" s="396"/>
      <c r="AE36" s="394">
        <f t="shared" si="41"/>
        <v>0.6</v>
      </c>
      <c r="AF36" s="397">
        <v>10</v>
      </c>
      <c r="AG36" s="397">
        <v>6</v>
      </c>
      <c r="AH36" s="397">
        <v>100</v>
      </c>
      <c r="AI36" s="397">
        <f t="shared" si="31"/>
        <v>16.666666666666668</v>
      </c>
      <c r="AJ36" s="397">
        <v>0</v>
      </c>
      <c r="AK36" s="394">
        <f t="shared" si="42"/>
        <v>0</v>
      </c>
      <c r="AM36" s="397">
        <v>0</v>
      </c>
      <c r="AN36" s="397">
        <v>0</v>
      </c>
      <c r="AO36" s="408" t="e">
        <f t="shared" si="32"/>
        <v>#DIV/0!</v>
      </c>
      <c r="AP36" s="397">
        <v>0</v>
      </c>
      <c r="AQ36" s="394" t="e">
        <f t="shared" si="43"/>
        <v>#DIV/0!</v>
      </c>
      <c r="AU36" s="409" t="e">
        <f>(#REF!+AJ36)/(#REF!+AI41)</f>
        <v>#REF!</v>
      </c>
      <c r="AV36" s="409" t="e">
        <f>#REF!/(AJ36+#REF!)</f>
        <v>#REF!</v>
      </c>
      <c r="AW36" s="409" t="e">
        <f>AJ36/(#REF!+AJ36)</f>
        <v>#REF!</v>
      </c>
      <c r="AY36" s="397">
        <f>(AH36*0.1)+(AJ36*6)+(AN36*0.1)+(AP36*6)</f>
        <v>10</v>
      </c>
      <c r="AZ36" s="397">
        <f>(AG36*1)+(AH36*0.1)+(AJ36*6)+(AN36*0.1)+(AP36*6)</f>
        <v>16</v>
      </c>
    </row>
    <row r="37" spans="1:52" x14ac:dyDescent="0.15">
      <c r="A37" s="396" t="s">
        <v>2264</v>
      </c>
      <c r="B37" s="397">
        <v>4</v>
      </c>
      <c r="C37" s="394">
        <f t="shared" si="33"/>
        <v>1</v>
      </c>
      <c r="D37" s="397">
        <v>5</v>
      </c>
      <c r="E37" s="397">
        <v>5</v>
      </c>
      <c r="F37" s="397">
        <v>44</v>
      </c>
      <c r="G37" s="397">
        <f t="shared" si="29"/>
        <v>8.8000000000000007</v>
      </c>
      <c r="H37" s="397">
        <v>0</v>
      </c>
      <c r="I37" s="394">
        <f t="shared" si="34"/>
        <v>0</v>
      </c>
      <c r="K37" s="397">
        <v>0</v>
      </c>
      <c r="L37" s="397">
        <v>0</v>
      </c>
      <c r="M37" s="408" t="e">
        <f t="shared" si="30"/>
        <v>#DIV/0!</v>
      </c>
      <c r="N37" s="397">
        <v>0</v>
      </c>
      <c r="O37" s="394" t="e">
        <f t="shared" si="35"/>
        <v>#DIV/0!</v>
      </c>
      <c r="R37" s="396" t="s">
        <v>2265</v>
      </c>
      <c r="S37" s="409">
        <f t="shared" si="36"/>
        <v>7.874015748031496E-3</v>
      </c>
      <c r="T37" s="409">
        <f t="shared" si="37"/>
        <v>1.1876484560570071E-2</v>
      </c>
      <c r="U37" s="409">
        <f t="shared" si="38"/>
        <v>0</v>
      </c>
      <c r="W37" s="397">
        <f t="shared" si="39"/>
        <v>4.4000000000000004</v>
      </c>
      <c r="X37" s="397">
        <f t="shared" si="40"/>
        <v>9.4</v>
      </c>
      <c r="Y37" s="399"/>
      <c r="Z37" s="399"/>
      <c r="AC37" s="396" t="s">
        <v>72</v>
      </c>
      <c r="AD37" s="396"/>
      <c r="AE37" s="394" t="e">
        <f t="shared" si="41"/>
        <v>#DIV/0!</v>
      </c>
      <c r="AF37" s="397"/>
      <c r="AG37" s="397"/>
      <c r="AH37" s="397"/>
      <c r="AI37" s="397"/>
      <c r="AJ37" s="397"/>
      <c r="AK37" s="394" t="e">
        <f t="shared" si="42"/>
        <v>#DIV/0!</v>
      </c>
      <c r="AM37" s="397"/>
      <c r="AN37" s="397"/>
      <c r="AO37" s="408" t="e">
        <f t="shared" si="32"/>
        <v>#DIV/0!</v>
      </c>
      <c r="AP37" s="397"/>
      <c r="AQ37" s="394" t="e">
        <f t="shared" si="43"/>
        <v>#DIV/0!</v>
      </c>
      <c r="AU37" s="409" t="e">
        <f>(#REF!+AJ37)/(#REF!+AJ42)</f>
        <v>#REF!</v>
      </c>
      <c r="AV37" s="409" t="e">
        <f>#REF!/(AJ37+#REF!)</f>
        <v>#REF!</v>
      </c>
      <c r="AW37" s="409" t="e">
        <f>AJ37/(#REF!+AJ37)</f>
        <v>#REF!</v>
      </c>
      <c r="AY37" s="397"/>
      <c r="AZ37" s="397"/>
    </row>
    <row r="38" spans="1:52" x14ac:dyDescent="0.15">
      <c r="A38" s="395" t="s">
        <v>44</v>
      </c>
      <c r="B38" s="395"/>
      <c r="C38" s="391"/>
      <c r="D38" s="395">
        <f>SUM(D32:D37)</f>
        <v>380</v>
      </c>
      <c r="E38" s="395">
        <f t="shared" ref="E38:H38" si="44">SUM(E32:E37)</f>
        <v>243</v>
      </c>
      <c r="F38" s="395">
        <f t="shared" si="44"/>
        <v>3114</v>
      </c>
      <c r="G38" s="395"/>
      <c r="H38" s="395">
        <f t="shared" si="44"/>
        <v>22</v>
      </c>
      <c r="I38" s="395"/>
      <c r="J38" s="395"/>
      <c r="K38" s="395">
        <f>SUM(K32:K37)</f>
        <v>14</v>
      </c>
      <c r="L38" s="395">
        <f t="shared" ref="L38:N38" si="45">SUM(L32:L37)</f>
        <v>77</v>
      </c>
      <c r="M38" s="395"/>
      <c r="N38" s="395">
        <f t="shared" si="45"/>
        <v>0</v>
      </c>
      <c r="O38" s="395"/>
      <c r="AC38" s="395" t="s">
        <v>44</v>
      </c>
      <c r="AD38" s="395"/>
      <c r="AE38" s="391"/>
      <c r="AF38" s="395">
        <f>SUM(AF32:AF37)</f>
        <v>422</v>
      </c>
      <c r="AG38" s="395">
        <f t="shared" ref="AG38:AH38" si="46">SUM(AG32:AG37)</f>
        <v>265</v>
      </c>
      <c r="AH38" s="395">
        <f t="shared" si="46"/>
        <v>3125</v>
      </c>
      <c r="AI38" s="395"/>
      <c r="AJ38" s="395">
        <f t="shared" ref="AJ38" si="47">SUM(AJ32:AJ37)</f>
        <v>20</v>
      </c>
      <c r="AK38" s="395"/>
      <c r="AL38" s="395"/>
      <c r="AM38" s="395">
        <f>SUM(AM32:AM37)</f>
        <v>17</v>
      </c>
      <c r="AN38" s="395">
        <f t="shared" ref="AN38" si="48">SUM(AN32:AN37)</f>
        <v>128</v>
      </c>
      <c r="AO38" s="395"/>
      <c r="AP38" s="395">
        <f t="shared" ref="AP38" si="49">SUM(AP32:AP37)</f>
        <v>0</v>
      </c>
      <c r="AQ38" s="395"/>
    </row>
    <row r="39" spans="1:52" x14ac:dyDescent="0.15">
      <c r="A39" s="395"/>
      <c r="C39" s="399"/>
      <c r="D39" s="399"/>
      <c r="E39" s="399"/>
      <c r="F39" s="399"/>
      <c r="G39" s="399"/>
      <c r="H39" s="399"/>
      <c r="I39" s="399"/>
      <c r="J39" s="399"/>
      <c r="K39" s="399"/>
      <c r="L39" s="399"/>
      <c r="AC39" s="395"/>
      <c r="AE39" s="399"/>
      <c r="AF39" s="399"/>
      <c r="AG39" s="399"/>
      <c r="AH39" s="399"/>
      <c r="AI39" s="399"/>
      <c r="AJ39" s="399"/>
      <c r="AK39" s="399"/>
      <c r="AL39" s="399"/>
      <c r="AM39" s="399"/>
      <c r="AN39" s="399"/>
    </row>
    <row r="40" spans="1:52" x14ac:dyDescent="0.15">
      <c r="A40" s="395"/>
      <c r="C40" s="399"/>
      <c r="D40" s="399"/>
      <c r="E40" s="399"/>
      <c r="F40" s="399"/>
      <c r="G40" s="399"/>
      <c r="H40" s="399"/>
      <c r="I40" s="399"/>
      <c r="J40" s="399"/>
      <c r="K40" s="399"/>
      <c r="L40" s="399"/>
      <c r="AC40" s="395"/>
      <c r="AE40" s="399"/>
      <c r="AF40" s="399"/>
      <c r="AG40" s="399"/>
      <c r="AH40" s="399"/>
      <c r="AI40" s="399"/>
      <c r="AJ40" s="399"/>
      <c r="AK40" s="399"/>
      <c r="AL40" s="399"/>
      <c r="AM40" s="399"/>
      <c r="AN40" s="399"/>
    </row>
    <row r="41" spans="1:52" x14ac:dyDescent="0.15">
      <c r="A41" s="538" t="s">
        <v>52</v>
      </c>
      <c r="B41" s="538"/>
      <c r="C41" s="538"/>
      <c r="D41" s="538"/>
      <c r="E41" s="538"/>
      <c r="F41" s="538"/>
      <c r="G41" s="538"/>
      <c r="H41" s="399"/>
      <c r="I41" s="399"/>
      <c r="J41" s="538" t="s">
        <v>49</v>
      </c>
      <c r="K41" s="538"/>
      <c r="L41" s="538"/>
      <c r="M41" s="538"/>
      <c r="N41" s="538"/>
      <c r="R41" s="538" t="s">
        <v>50</v>
      </c>
      <c r="S41" s="538"/>
      <c r="T41" s="538"/>
      <c r="V41" s="538" t="s">
        <v>51</v>
      </c>
      <c r="W41" s="540"/>
      <c r="AC41" s="538" t="s">
        <v>52</v>
      </c>
      <c r="AD41" s="538"/>
      <c r="AE41" s="538"/>
      <c r="AF41" s="538"/>
      <c r="AG41" s="538"/>
      <c r="AH41" s="538"/>
      <c r="AI41" s="538"/>
      <c r="AJ41" s="399"/>
      <c r="AK41" s="399"/>
      <c r="AL41" s="538" t="s">
        <v>49</v>
      </c>
      <c r="AM41" s="538"/>
      <c r="AN41" s="538"/>
      <c r="AO41" s="538"/>
      <c r="AP41" s="538"/>
      <c r="AT41" s="538" t="s">
        <v>50</v>
      </c>
      <c r="AU41" s="538"/>
      <c r="AV41" s="538"/>
      <c r="AX41" s="538" t="s">
        <v>51</v>
      </c>
      <c r="AY41" s="540"/>
    </row>
    <row r="42" spans="1:52" x14ac:dyDescent="0.15">
      <c r="A42" s="395" t="s">
        <v>31</v>
      </c>
      <c r="B42" s="395" t="s">
        <v>66</v>
      </c>
      <c r="C42" s="395" t="s">
        <v>34</v>
      </c>
      <c r="D42" s="395" t="s">
        <v>17</v>
      </c>
      <c r="E42" s="395" t="s">
        <v>18</v>
      </c>
      <c r="F42" s="395" t="s">
        <v>19</v>
      </c>
      <c r="G42" s="395" t="s">
        <v>20</v>
      </c>
      <c r="H42" s="395" t="s">
        <v>6</v>
      </c>
      <c r="I42" s="395" t="s">
        <v>53</v>
      </c>
      <c r="K42" s="395" t="s">
        <v>10</v>
      </c>
      <c r="L42" s="395" t="s">
        <v>11</v>
      </c>
      <c r="M42" s="395" t="s">
        <v>12</v>
      </c>
      <c r="N42" s="395" t="s">
        <v>54</v>
      </c>
      <c r="O42" s="395" t="s">
        <v>7</v>
      </c>
      <c r="R42" s="395" t="s">
        <v>31</v>
      </c>
      <c r="S42" s="395" t="s">
        <v>47</v>
      </c>
      <c r="T42" s="395" t="s">
        <v>45</v>
      </c>
      <c r="U42" s="395" t="s">
        <v>46</v>
      </c>
      <c r="W42" s="395" t="s">
        <v>14</v>
      </c>
      <c r="X42" s="395" t="s">
        <v>21</v>
      </c>
      <c r="Y42" s="395"/>
      <c r="Z42" s="395"/>
      <c r="AC42" s="395" t="s">
        <v>31</v>
      </c>
      <c r="AD42" s="395" t="s">
        <v>66</v>
      </c>
      <c r="AE42" s="395" t="s">
        <v>34</v>
      </c>
      <c r="AF42" s="395" t="s">
        <v>17</v>
      </c>
      <c r="AG42" s="395" t="s">
        <v>18</v>
      </c>
      <c r="AH42" s="395" t="s">
        <v>19</v>
      </c>
      <c r="AI42" s="395" t="s">
        <v>20</v>
      </c>
      <c r="AJ42" s="395" t="s">
        <v>6</v>
      </c>
      <c r="AK42" s="395" t="s">
        <v>53</v>
      </c>
      <c r="AM42" s="395" t="s">
        <v>10</v>
      </c>
      <c r="AN42" s="395" t="s">
        <v>11</v>
      </c>
      <c r="AO42" s="395" t="s">
        <v>12</v>
      </c>
      <c r="AP42" s="395" t="s">
        <v>54</v>
      </c>
      <c r="AQ42" s="395" t="s">
        <v>7</v>
      </c>
      <c r="AU42" s="395" t="s">
        <v>47</v>
      </c>
      <c r="AV42" s="395" t="s">
        <v>45</v>
      </c>
      <c r="AW42" s="395" t="s">
        <v>46</v>
      </c>
      <c r="AY42" s="395" t="s">
        <v>14</v>
      </c>
      <c r="AZ42" s="395" t="s">
        <v>21</v>
      </c>
    </row>
    <row r="43" spans="1:52" x14ac:dyDescent="0.15">
      <c r="A43" s="396" t="s">
        <v>1421</v>
      </c>
      <c r="B43" s="397">
        <v>17</v>
      </c>
      <c r="C43" s="394">
        <f>E43/D43</f>
        <v>0.69863013698630139</v>
      </c>
      <c r="D43" s="397">
        <v>146</v>
      </c>
      <c r="E43" s="397">
        <v>102</v>
      </c>
      <c r="F43" s="397">
        <v>882</v>
      </c>
      <c r="G43" s="397">
        <f>F43/E43</f>
        <v>8.6470588235294112</v>
      </c>
      <c r="H43" s="397">
        <v>7</v>
      </c>
      <c r="I43" s="394">
        <f>H43/E43</f>
        <v>6.8627450980392163E-2</v>
      </c>
      <c r="K43" s="397"/>
      <c r="L43" s="397"/>
      <c r="M43" s="397" t="e">
        <f>L43/K43</f>
        <v>#DIV/0!</v>
      </c>
      <c r="N43" s="397">
        <v>0</v>
      </c>
      <c r="O43" s="394" t="e">
        <f>N43/K43</f>
        <v>#DIV/0!</v>
      </c>
      <c r="R43" s="396" t="s">
        <v>1422</v>
      </c>
      <c r="S43" s="409">
        <f>(D43+K43)/($D$47+$K$47+$D$38+$K$38+$J$27+$C$27+$M$17)</f>
        <v>0.13891531874405327</v>
      </c>
      <c r="T43" s="409">
        <f>D43/($D$47+$D$38+$J$27)</f>
        <v>0.2302839116719243</v>
      </c>
      <c r="U43" s="409">
        <f>K43/($K$47+$K$38+$C$27+$M$17)</f>
        <v>0</v>
      </c>
      <c r="W43" s="397">
        <f>(F43*0.1)+(H43*6)+(L43*0.1)+(N43*6)</f>
        <v>130.19999999999999</v>
      </c>
      <c r="X43" s="397">
        <f>(E43*1)+(F43*0.1)+(H43*6)+(L43*0.1)+(N43*6)</f>
        <v>232.2</v>
      </c>
      <c r="Y43" s="399"/>
      <c r="Z43" s="399"/>
      <c r="AC43" s="396" t="s">
        <v>32</v>
      </c>
      <c r="AD43" s="396"/>
      <c r="AE43" s="394">
        <f>AG43/AF43</f>
        <v>0.5625</v>
      </c>
      <c r="AF43" s="397">
        <v>16</v>
      </c>
      <c r="AG43" s="397">
        <v>9</v>
      </c>
      <c r="AH43" s="397">
        <v>108</v>
      </c>
      <c r="AI43" s="397">
        <f>AH43/AG43</f>
        <v>12</v>
      </c>
      <c r="AJ43" s="397">
        <v>1</v>
      </c>
      <c r="AK43" s="394">
        <f>AJ43/AG43</f>
        <v>0.1111111111111111</v>
      </c>
      <c r="AM43" s="397">
        <v>0</v>
      </c>
      <c r="AN43" s="397">
        <v>0</v>
      </c>
      <c r="AO43" s="397">
        <v>0</v>
      </c>
      <c r="AP43" s="397">
        <v>0</v>
      </c>
      <c r="AQ43" s="394" t="e">
        <f>AP43/AM43</f>
        <v>#DIV/0!</v>
      </c>
      <c r="AU43" s="409" t="e">
        <f>(#REF!+AJ43)/(#REF!+AJ46)</f>
        <v>#REF!</v>
      </c>
      <c r="AV43" s="409" t="e">
        <f>#REF!/(AJ43+#REF!)</f>
        <v>#REF!</v>
      </c>
      <c r="AW43" s="409" t="e">
        <f>AJ43/(#REF!+AJ43)</f>
        <v>#REF!</v>
      </c>
      <c r="AY43" s="397">
        <f>(AH43*0.1)+(AJ43*6)+(AN43*0.1)+(AP43*6)</f>
        <v>16.8</v>
      </c>
      <c r="AZ43" s="397">
        <f>(AG43*1)+(AH43*0.1)+(AJ43*6)+(AN43*0.1)+(AP43*6)</f>
        <v>25.8</v>
      </c>
    </row>
    <row r="44" spans="1:52" x14ac:dyDescent="0.15">
      <c r="A44" s="396" t="s">
        <v>766</v>
      </c>
      <c r="B44" s="397">
        <v>4</v>
      </c>
      <c r="C44" s="394">
        <f t="shared" ref="C44:C46" si="50">E44/D44</f>
        <v>0.6</v>
      </c>
      <c r="D44" s="397">
        <v>5</v>
      </c>
      <c r="E44" s="397">
        <v>3</v>
      </c>
      <c r="F44" s="397">
        <v>26</v>
      </c>
      <c r="G44" s="397">
        <f>F44/E44</f>
        <v>8.6666666666666661</v>
      </c>
      <c r="H44" s="397">
        <v>0</v>
      </c>
      <c r="I44" s="394">
        <f t="shared" ref="I44:I46" si="51">H44/E44</f>
        <v>0</v>
      </c>
      <c r="K44" s="397"/>
      <c r="L44" s="397"/>
      <c r="M44" s="397" t="e">
        <f t="shared" ref="M44:M46" si="52">L44/K44</f>
        <v>#DIV/0!</v>
      </c>
      <c r="N44" s="397">
        <v>0</v>
      </c>
      <c r="O44" s="394" t="e">
        <f t="shared" ref="O44:O46" si="53">N44/K44</f>
        <v>#DIV/0!</v>
      </c>
      <c r="R44" s="396" t="s">
        <v>459</v>
      </c>
      <c r="S44" s="409">
        <f t="shared" ref="S44:S46" si="54">(D44+K44)/($D$47+$K$47+$D$38+$K$38+$J$27+$C$27+$M$17)</f>
        <v>4.7573739295908657E-3</v>
      </c>
      <c r="T44" s="409">
        <f t="shared" ref="T44:T46" si="55">D44/($D$47+$D$38+$J$27)</f>
        <v>7.8864353312302835E-3</v>
      </c>
      <c r="U44" s="409">
        <f t="shared" ref="U44:U46" si="56">K44/($K$47+$K$38+$C$27+$M$17)</f>
        <v>0</v>
      </c>
      <c r="W44" s="397">
        <f t="shared" ref="W44:W46" si="57">(F44*0.1)+(H44*6)+(L44*0.1)+(N44*6)</f>
        <v>2.6</v>
      </c>
      <c r="X44" s="397">
        <f t="shared" ref="X44:X46" si="58">(E44*1)+(F44*0.1)+(H44*6)+(L44*0.1)+(N44*6)</f>
        <v>5.6</v>
      </c>
      <c r="Y44" s="399"/>
      <c r="Z44" s="399"/>
      <c r="AC44" s="396" t="s">
        <v>73</v>
      </c>
      <c r="AD44" s="396"/>
      <c r="AE44" s="394">
        <f t="shared" ref="AE44:AE46" si="59">AG44/AF44</f>
        <v>0.74285714285714288</v>
      </c>
      <c r="AF44" s="397">
        <v>35</v>
      </c>
      <c r="AG44" s="397">
        <v>26</v>
      </c>
      <c r="AH44" s="397">
        <v>283</v>
      </c>
      <c r="AI44" s="397">
        <f>AH44/AG44</f>
        <v>10.884615384615385</v>
      </c>
      <c r="AJ44" s="397">
        <v>2</v>
      </c>
      <c r="AK44" s="394">
        <f t="shared" ref="AK44:AK46" si="60">AJ44/AG44</f>
        <v>7.6923076923076927E-2</v>
      </c>
      <c r="AM44" s="397">
        <v>0</v>
      </c>
      <c r="AN44" s="397">
        <v>0</v>
      </c>
      <c r="AO44" s="397">
        <v>0</v>
      </c>
      <c r="AP44" s="397">
        <v>0</v>
      </c>
      <c r="AQ44" s="394" t="e">
        <f t="shared" ref="AQ44:AQ46" si="61">AP44/AM44</f>
        <v>#DIV/0!</v>
      </c>
      <c r="AU44" s="409" t="e">
        <f>(#REF!+AJ44)/(#REF!+AJ47)</f>
        <v>#REF!</v>
      </c>
      <c r="AV44" s="409" t="e">
        <f>#REF!/(AJ44+#REF!)</f>
        <v>#REF!</v>
      </c>
      <c r="AW44" s="409" t="e">
        <f>AJ44/(#REF!+AJ44)</f>
        <v>#REF!</v>
      </c>
      <c r="AY44" s="397">
        <f>(AH44*0.1)+(AJ44*6)+(AN44*0.1)+(AP44*6)</f>
        <v>40.299999999999997</v>
      </c>
      <c r="AZ44" s="397">
        <f>(AG44*1)+(AH44*0.1)+(AJ44*6)+(AN44*0.1)+(AP44*6)</f>
        <v>66.3</v>
      </c>
    </row>
    <row r="45" spans="1:52" x14ac:dyDescent="0.15">
      <c r="A45" s="396" t="s">
        <v>767</v>
      </c>
      <c r="B45" s="397">
        <v>16</v>
      </c>
      <c r="C45" s="394">
        <f t="shared" si="50"/>
        <v>0.65217391304347827</v>
      </c>
      <c r="D45" s="397">
        <v>23</v>
      </c>
      <c r="E45" s="397">
        <v>15</v>
      </c>
      <c r="F45" s="397">
        <v>153</v>
      </c>
      <c r="G45" s="397">
        <f>F45/E45</f>
        <v>10.199999999999999</v>
      </c>
      <c r="H45" s="397">
        <v>1</v>
      </c>
      <c r="I45" s="394">
        <f t="shared" si="51"/>
        <v>6.6666666666666666E-2</v>
      </c>
      <c r="K45" s="397"/>
      <c r="L45" s="397"/>
      <c r="M45" s="397" t="e">
        <f t="shared" si="52"/>
        <v>#DIV/0!</v>
      </c>
      <c r="N45" s="397">
        <v>0</v>
      </c>
      <c r="O45" s="394" t="e">
        <f t="shared" si="53"/>
        <v>#DIV/0!</v>
      </c>
      <c r="R45" s="396" t="s">
        <v>588</v>
      </c>
      <c r="S45" s="409">
        <f t="shared" si="54"/>
        <v>2.1883920076117985E-2</v>
      </c>
      <c r="T45" s="409">
        <f t="shared" si="55"/>
        <v>3.6277602523659309E-2</v>
      </c>
      <c r="U45" s="409">
        <f t="shared" si="56"/>
        <v>0</v>
      </c>
      <c r="W45" s="397">
        <f t="shared" si="57"/>
        <v>21.3</v>
      </c>
      <c r="X45" s="397">
        <f t="shared" si="58"/>
        <v>36.299999999999997</v>
      </c>
      <c r="Y45" s="399"/>
      <c r="Z45" s="399"/>
      <c r="AC45" s="396" t="s">
        <v>74</v>
      </c>
      <c r="AD45" s="396"/>
      <c r="AE45" s="394">
        <f t="shared" si="59"/>
        <v>0.5</v>
      </c>
      <c r="AF45" s="397">
        <v>12</v>
      </c>
      <c r="AG45" s="397">
        <v>6</v>
      </c>
      <c r="AH45" s="397">
        <v>65</v>
      </c>
      <c r="AI45" s="397">
        <f>AH45/AG45</f>
        <v>10.833333333333334</v>
      </c>
      <c r="AJ45" s="397">
        <v>0</v>
      </c>
      <c r="AK45" s="394">
        <f t="shared" si="60"/>
        <v>0</v>
      </c>
      <c r="AM45" s="397">
        <v>0</v>
      </c>
      <c r="AN45" s="397">
        <v>0</v>
      </c>
      <c r="AO45" s="397">
        <v>0</v>
      </c>
      <c r="AP45" s="397">
        <v>0</v>
      </c>
      <c r="AQ45" s="394" t="e">
        <f t="shared" si="61"/>
        <v>#DIV/0!</v>
      </c>
      <c r="AU45" s="409" t="e">
        <f>(#REF!+AJ45)/(#REF!+AI49)</f>
        <v>#REF!</v>
      </c>
      <c r="AV45" s="409" t="e">
        <f>#REF!/(AJ45+#REF!)</f>
        <v>#REF!</v>
      </c>
      <c r="AW45" s="409" t="e">
        <f>AJ45/(#REF!+AJ45)</f>
        <v>#REF!</v>
      </c>
      <c r="AY45" s="397">
        <f>(AH45*0.1)+(AJ45*6)+(AN45*0.1)+(AP45*6)</f>
        <v>6.5</v>
      </c>
      <c r="AZ45" s="397">
        <f>(AG45*1)+(AH45*0.1)+(AJ45*6)+(AN45*0.1)+(AP45*6)</f>
        <v>12.5</v>
      </c>
    </row>
    <row r="46" spans="1:52" x14ac:dyDescent="0.15">
      <c r="A46" s="396" t="s">
        <v>1423</v>
      </c>
      <c r="B46" s="397"/>
      <c r="C46" s="394" t="e">
        <f t="shared" si="50"/>
        <v>#DIV/0!</v>
      </c>
      <c r="D46" s="397"/>
      <c r="E46" s="397"/>
      <c r="F46" s="397"/>
      <c r="G46" s="397" t="e">
        <f>F46/E46</f>
        <v>#DIV/0!</v>
      </c>
      <c r="H46" s="397"/>
      <c r="I46" s="394" t="e">
        <f t="shared" si="51"/>
        <v>#DIV/0!</v>
      </c>
      <c r="K46" s="397"/>
      <c r="L46" s="397"/>
      <c r="M46" s="397" t="e">
        <f t="shared" si="52"/>
        <v>#DIV/0!</v>
      </c>
      <c r="N46" s="397">
        <v>0</v>
      </c>
      <c r="O46" s="394" t="e">
        <f t="shared" si="53"/>
        <v>#DIV/0!</v>
      </c>
      <c r="R46" s="396" t="s">
        <v>590</v>
      </c>
      <c r="S46" s="409">
        <f t="shared" si="54"/>
        <v>0</v>
      </c>
      <c r="T46" s="409">
        <f t="shared" si="55"/>
        <v>0</v>
      </c>
      <c r="U46" s="409">
        <f t="shared" si="56"/>
        <v>0</v>
      </c>
      <c r="W46" s="397">
        <f t="shared" si="57"/>
        <v>0</v>
      </c>
      <c r="X46" s="397">
        <f t="shared" si="58"/>
        <v>0</v>
      </c>
      <c r="Y46" s="399"/>
      <c r="Z46" s="399"/>
      <c r="AC46" s="396"/>
      <c r="AD46" s="396"/>
      <c r="AE46" s="394" t="e">
        <f t="shared" si="59"/>
        <v>#DIV/0!</v>
      </c>
      <c r="AF46" s="397"/>
      <c r="AG46" s="397"/>
      <c r="AH46" s="397"/>
      <c r="AI46" s="397" t="e">
        <f>AH46/AG46</f>
        <v>#DIV/0!</v>
      </c>
      <c r="AJ46" s="397"/>
      <c r="AK46" s="394" t="e">
        <f t="shared" si="60"/>
        <v>#DIV/0!</v>
      </c>
      <c r="AM46" s="397"/>
      <c r="AN46" s="397"/>
      <c r="AO46" s="397"/>
      <c r="AP46" s="397">
        <v>0</v>
      </c>
      <c r="AQ46" s="394" t="e">
        <f t="shared" si="61"/>
        <v>#DIV/0!</v>
      </c>
      <c r="AU46" s="409" t="e">
        <f>(#REF!+AJ46)/(#REF!+AI50)</f>
        <v>#REF!</v>
      </c>
      <c r="AV46" s="409" t="e">
        <f>#REF!/(AJ46+#REF!)</f>
        <v>#REF!</v>
      </c>
      <c r="AW46" s="409" t="e">
        <f>AJ46/(#REF!+AJ46)</f>
        <v>#REF!</v>
      </c>
      <c r="AY46" s="397">
        <f>(AH46*0.1)+(AJ46*6)+(AN46*0.1)+(AP46*6)</f>
        <v>0</v>
      </c>
      <c r="AZ46" s="397">
        <f>(AG46*1)+(AH46*0.1)+(AJ46*6)+(AN46*0.1)+(AP46*6)</f>
        <v>0</v>
      </c>
    </row>
    <row r="47" spans="1:52" x14ac:dyDescent="0.15">
      <c r="A47" s="395" t="s">
        <v>44</v>
      </c>
      <c r="B47" s="395"/>
      <c r="C47" s="391"/>
      <c r="D47" s="395">
        <f>SUM(D43:D46)</f>
        <v>174</v>
      </c>
      <c r="E47" s="395">
        <f t="shared" ref="E47:H47" si="62">SUM(E43:E46)</f>
        <v>120</v>
      </c>
      <c r="F47" s="395">
        <f t="shared" si="62"/>
        <v>1061</v>
      </c>
      <c r="G47" s="395"/>
      <c r="H47" s="395">
        <f t="shared" si="62"/>
        <v>8</v>
      </c>
      <c r="I47" s="395"/>
      <c r="J47" s="395"/>
      <c r="K47" s="395">
        <f>SUM(K43:K46)</f>
        <v>0</v>
      </c>
      <c r="L47" s="395">
        <f t="shared" ref="L47:N47" si="63">SUM(L43:L46)</f>
        <v>0</v>
      </c>
      <c r="M47" s="395"/>
      <c r="N47" s="395">
        <f t="shared" si="63"/>
        <v>0</v>
      </c>
      <c r="O47" s="391"/>
      <c r="Q47" s="400"/>
      <c r="S47" s="400"/>
      <c r="U47" s="399"/>
      <c r="V47" s="399"/>
      <c r="AC47" s="395" t="s">
        <v>44</v>
      </c>
      <c r="AD47" s="395"/>
      <c r="AE47" s="391"/>
      <c r="AF47" s="395">
        <f>SUM(AF43:AF46)</f>
        <v>63</v>
      </c>
      <c r="AG47" s="395">
        <f t="shared" ref="AG47:AH47" si="64">SUM(AG43:AG46)</f>
        <v>41</v>
      </c>
      <c r="AH47" s="395">
        <f t="shared" si="64"/>
        <v>456</v>
      </c>
      <c r="AI47" s="395"/>
      <c r="AJ47" s="395">
        <f t="shared" ref="AJ47" si="65">SUM(AJ43:AJ46)</f>
        <v>3</v>
      </c>
      <c r="AK47" s="395"/>
      <c r="AL47" s="395"/>
      <c r="AM47" s="395">
        <f>SUM(AM43:AM46)</f>
        <v>0</v>
      </c>
      <c r="AN47" s="395">
        <f t="shared" ref="AN47" si="66">SUM(AN43:AN46)</f>
        <v>0</v>
      </c>
      <c r="AO47" s="395"/>
      <c r="AP47" s="395">
        <f t="shared" ref="AP47" si="67">SUM(AP43:AP46)</f>
        <v>0</v>
      </c>
      <c r="AQ47" s="391"/>
      <c r="AS47" s="400"/>
      <c r="AT47" s="400"/>
      <c r="AU47" s="400"/>
      <c r="AW47" s="399"/>
      <c r="AX47" s="399"/>
    </row>
    <row r="48" spans="1:52" x14ac:dyDescent="0.15">
      <c r="H48" s="404"/>
      <c r="I48" s="399"/>
      <c r="J48" s="399"/>
      <c r="P48" s="400"/>
      <c r="Q48" s="400"/>
      <c r="R48" s="400"/>
      <c r="T48" s="399"/>
      <c r="U48" s="399"/>
      <c r="AJ48" s="404"/>
      <c r="AK48" s="399"/>
      <c r="AL48" s="399"/>
      <c r="AR48" s="400"/>
      <c r="AS48" s="400"/>
      <c r="AT48" s="400"/>
      <c r="AV48" s="399"/>
      <c r="AW48" s="399"/>
    </row>
    <row r="49" spans="1:50" x14ac:dyDescent="0.15">
      <c r="H49" s="404"/>
      <c r="I49" s="399"/>
      <c r="J49" s="399"/>
      <c r="P49" s="400"/>
      <c r="Q49" s="400"/>
      <c r="R49" s="400"/>
      <c r="T49" s="399"/>
      <c r="U49" s="399"/>
      <c r="AJ49" s="404"/>
      <c r="AK49" s="399"/>
      <c r="AL49" s="399"/>
      <c r="AR49" s="400"/>
      <c r="AS49" s="400"/>
      <c r="AT49" s="400"/>
      <c r="AV49" s="399"/>
      <c r="AW49" s="399"/>
    </row>
    <row r="50" spans="1:50" x14ac:dyDescent="0.15">
      <c r="A50" s="538" t="s">
        <v>57</v>
      </c>
      <c r="B50" s="538"/>
      <c r="C50" s="538"/>
      <c r="D50" s="538"/>
      <c r="E50" s="538"/>
      <c r="F50" s="538"/>
      <c r="G50" s="538"/>
      <c r="H50" s="404"/>
      <c r="I50" s="399"/>
      <c r="J50" s="538" t="s">
        <v>58</v>
      </c>
      <c r="K50" s="544"/>
      <c r="L50" s="544"/>
      <c r="M50" s="544"/>
      <c r="N50" s="544"/>
      <c r="P50" s="410"/>
      <c r="Q50" s="400"/>
      <c r="R50" s="538" t="s">
        <v>62</v>
      </c>
      <c r="S50" s="544"/>
      <c r="T50" s="544"/>
      <c r="U50" s="544"/>
      <c r="V50" s="544"/>
      <c r="AC50" s="538" t="s">
        <v>57</v>
      </c>
      <c r="AD50" s="538"/>
      <c r="AE50" s="538"/>
      <c r="AF50" s="538"/>
      <c r="AG50" s="538"/>
      <c r="AH50" s="538"/>
      <c r="AI50" s="538"/>
      <c r="AJ50" s="404"/>
      <c r="AK50" s="399"/>
      <c r="AL50" s="538" t="s">
        <v>58</v>
      </c>
      <c r="AM50" s="544"/>
      <c r="AN50" s="544"/>
      <c r="AO50" s="544"/>
      <c r="AP50" s="544"/>
      <c r="AR50" s="410"/>
      <c r="AS50" s="400"/>
      <c r="AT50" s="538" t="s">
        <v>62</v>
      </c>
      <c r="AU50" s="544"/>
      <c r="AV50" s="544"/>
      <c r="AW50" s="544"/>
      <c r="AX50" s="544"/>
    </row>
    <row r="51" spans="1:50" x14ac:dyDescent="0.15">
      <c r="A51" s="391"/>
      <c r="B51" s="395" t="s">
        <v>17</v>
      </c>
      <c r="C51" s="395" t="s">
        <v>42</v>
      </c>
      <c r="D51" s="395" t="s">
        <v>19</v>
      </c>
      <c r="E51" s="395" t="s">
        <v>6</v>
      </c>
      <c r="H51" s="399"/>
      <c r="I51" s="399"/>
      <c r="J51" s="543" t="s">
        <v>59</v>
      </c>
      <c r="K51" s="540"/>
      <c r="L51" s="540"/>
      <c r="M51" s="540"/>
      <c r="N51" s="391" t="s">
        <v>60</v>
      </c>
      <c r="R51" s="543" t="s">
        <v>59</v>
      </c>
      <c r="S51" s="540"/>
      <c r="T51" s="540"/>
      <c r="U51" s="540"/>
      <c r="V51" s="391" t="s">
        <v>60</v>
      </c>
      <c r="AC51" s="391"/>
      <c r="AD51" s="395" t="s">
        <v>17</v>
      </c>
      <c r="AE51" s="395" t="s">
        <v>42</v>
      </c>
      <c r="AF51" s="395" t="s">
        <v>19</v>
      </c>
      <c r="AG51" s="395" t="s">
        <v>6</v>
      </c>
      <c r="AJ51" s="399"/>
      <c r="AK51" s="399"/>
      <c r="AL51" s="543" t="s">
        <v>59</v>
      </c>
      <c r="AM51" s="540"/>
      <c r="AN51" s="540"/>
      <c r="AO51" s="540"/>
      <c r="AP51" s="391" t="s">
        <v>60</v>
      </c>
      <c r="AT51" s="543" t="s">
        <v>59</v>
      </c>
      <c r="AU51" s="540"/>
      <c r="AV51" s="540"/>
      <c r="AW51" s="540"/>
      <c r="AX51" s="391" t="s">
        <v>60</v>
      </c>
    </row>
    <row r="52" spans="1:50" x14ac:dyDescent="0.15">
      <c r="A52" s="411" t="s">
        <v>33</v>
      </c>
      <c r="B52" s="397">
        <f>SUM(J22:J26,D32:D37,D43:D46)</f>
        <v>634</v>
      </c>
      <c r="C52" s="397">
        <f>SUM(E43:E46,E32:E37,K22:K26)</f>
        <v>421</v>
      </c>
      <c r="D52" s="397">
        <f>SUM(F43:F46,F32:F37,L22:L26)</f>
        <v>4593</v>
      </c>
      <c r="E52" s="397">
        <f>SUM(N22:N26,H32:H37,H43:H46)</f>
        <v>32</v>
      </c>
      <c r="H52" s="399"/>
      <c r="I52" s="399"/>
      <c r="J52" s="541" t="s">
        <v>2573</v>
      </c>
      <c r="K52" s="541"/>
      <c r="L52" s="541"/>
      <c r="M52" s="541"/>
      <c r="N52" s="396" t="s">
        <v>373</v>
      </c>
      <c r="R52" s="541"/>
      <c r="S52" s="541"/>
      <c r="T52" s="541"/>
      <c r="U52" s="541"/>
      <c r="V52" s="396"/>
      <c r="AC52" s="411" t="s">
        <v>33</v>
      </c>
      <c r="AD52" s="397">
        <f>SUM(AL22:AL26,AF32:AF37,AF43:AF46)</f>
        <v>583</v>
      </c>
      <c r="AE52" s="397">
        <f>SUM(AG43:AG46,AG32:AG37,AL22:AL26)</f>
        <v>404</v>
      </c>
      <c r="AF52" s="397">
        <f>SUM(AH43:AH46,AH32:AH37,AM22:AM26)</f>
        <v>3653</v>
      </c>
      <c r="AG52" s="397">
        <f>SUM(AP22:AP26,AJ32:AJ37,AJ43:AJ46)</f>
        <v>27</v>
      </c>
      <c r="AJ52" s="399"/>
      <c r="AK52" s="399"/>
      <c r="AL52" s="542"/>
      <c r="AM52" s="541"/>
      <c r="AN52" s="541"/>
      <c r="AO52" s="541"/>
      <c r="AP52" s="396"/>
      <c r="AT52" s="542"/>
      <c r="AU52" s="541"/>
      <c r="AV52" s="541"/>
      <c r="AW52" s="541"/>
      <c r="AX52" s="396"/>
    </row>
    <row r="53" spans="1:50" x14ac:dyDescent="0.15">
      <c r="A53" s="411" t="s">
        <v>43</v>
      </c>
      <c r="B53" s="397">
        <f>SUM(C17)</f>
        <v>634</v>
      </c>
      <c r="C53" s="397">
        <f>SUM(D17)</f>
        <v>421</v>
      </c>
      <c r="D53" s="397">
        <f>SUM(F17)</f>
        <v>4593</v>
      </c>
      <c r="E53" s="397">
        <f>SUM(H17)</f>
        <v>32</v>
      </c>
      <c r="F53" s="395"/>
      <c r="J53" s="541" t="s">
        <v>2574</v>
      </c>
      <c r="K53" s="541"/>
      <c r="L53" s="541"/>
      <c r="M53" s="541"/>
      <c r="N53" s="396" t="s">
        <v>373</v>
      </c>
      <c r="R53" s="541"/>
      <c r="S53" s="541"/>
      <c r="T53" s="541"/>
      <c r="U53" s="541"/>
      <c r="V53" s="396"/>
      <c r="AC53" s="411" t="s">
        <v>43</v>
      </c>
      <c r="AD53" s="397">
        <f>SUM(AE17)</f>
        <v>583</v>
      </c>
      <c r="AE53" s="397">
        <f>SUM(AF17)</f>
        <v>378</v>
      </c>
      <c r="AF53" s="397">
        <f>SUM(AH17)</f>
        <v>4072</v>
      </c>
      <c r="AG53" s="397">
        <f>SUM(AJ17)</f>
        <v>27</v>
      </c>
      <c r="AH53" s="395"/>
      <c r="AL53" s="542"/>
      <c r="AM53" s="541"/>
      <c r="AN53" s="541"/>
      <c r="AO53" s="541"/>
      <c r="AP53" s="396"/>
      <c r="AT53" s="542"/>
      <c r="AU53" s="541"/>
      <c r="AV53" s="541"/>
      <c r="AW53" s="541"/>
      <c r="AX53" s="396"/>
    </row>
    <row r="54" spans="1:50" x14ac:dyDescent="0.15">
      <c r="A54" s="411" t="s">
        <v>65</v>
      </c>
      <c r="B54" s="396"/>
      <c r="F54" s="395"/>
      <c r="J54" s="541" t="s">
        <v>1214</v>
      </c>
      <c r="K54" s="541"/>
      <c r="L54" s="541"/>
      <c r="M54" s="541"/>
      <c r="N54" s="396" t="s">
        <v>373</v>
      </c>
      <c r="R54" s="541"/>
      <c r="S54" s="541"/>
      <c r="T54" s="541"/>
      <c r="U54" s="541"/>
      <c r="V54" s="396"/>
      <c r="AC54" s="411" t="s">
        <v>65</v>
      </c>
      <c r="AD54" s="396"/>
      <c r="AH54" s="395"/>
      <c r="AL54" s="542"/>
      <c r="AM54" s="541"/>
      <c r="AN54" s="541"/>
      <c r="AO54" s="541"/>
      <c r="AP54" s="396"/>
      <c r="AT54" s="542"/>
      <c r="AU54" s="541"/>
      <c r="AV54" s="541"/>
      <c r="AW54" s="541"/>
      <c r="AX54" s="396"/>
    </row>
    <row r="55" spans="1:50" x14ac:dyDescent="0.15">
      <c r="J55" s="541" t="s">
        <v>2575</v>
      </c>
      <c r="K55" s="541"/>
      <c r="L55" s="541"/>
      <c r="M55" s="541"/>
      <c r="N55" s="396" t="s">
        <v>373</v>
      </c>
      <c r="R55" s="541"/>
      <c r="S55" s="541"/>
      <c r="T55" s="541"/>
      <c r="U55" s="541"/>
      <c r="V55" s="396"/>
      <c r="AL55" s="542"/>
      <c r="AM55" s="541"/>
      <c r="AN55" s="541"/>
      <c r="AO55" s="541"/>
      <c r="AP55" s="396"/>
      <c r="AT55" s="542"/>
      <c r="AU55" s="541"/>
      <c r="AV55" s="541"/>
      <c r="AW55" s="541"/>
      <c r="AX55" s="396"/>
    </row>
    <row r="56" spans="1:50" x14ac:dyDescent="0.15">
      <c r="A56" s="391"/>
      <c r="B56" s="395" t="s">
        <v>1</v>
      </c>
      <c r="C56" s="395" t="s">
        <v>4</v>
      </c>
      <c r="D56" s="395" t="s">
        <v>6</v>
      </c>
      <c r="J56" s="541" t="s">
        <v>2576</v>
      </c>
      <c r="K56" s="541"/>
      <c r="L56" s="541"/>
      <c r="M56" s="541"/>
      <c r="N56" s="396" t="s">
        <v>374</v>
      </c>
      <c r="R56" s="542"/>
      <c r="S56" s="541"/>
      <c r="T56" s="541"/>
      <c r="U56" s="541"/>
      <c r="V56" s="396"/>
      <c r="AC56" s="391"/>
      <c r="AD56" s="395" t="s">
        <v>1</v>
      </c>
      <c r="AE56" s="395" t="s">
        <v>4</v>
      </c>
      <c r="AF56" s="395" t="s">
        <v>6</v>
      </c>
      <c r="AL56" s="542"/>
      <c r="AM56" s="541"/>
      <c r="AN56" s="541"/>
      <c r="AO56" s="541"/>
      <c r="AP56" s="396"/>
      <c r="AT56" s="542"/>
      <c r="AU56" s="541"/>
      <c r="AV56" s="541"/>
      <c r="AW56" s="541"/>
      <c r="AX56" s="396"/>
    </row>
    <row r="57" spans="1:50" x14ac:dyDescent="0.15">
      <c r="A57" s="411" t="s">
        <v>56</v>
      </c>
      <c r="B57" s="397">
        <f>SUM(M14:M16,C22:C26,K32:K37,K43:K46)</f>
        <v>417</v>
      </c>
      <c r="C57" s="397">
        <f>SUM(N14:N16,D22:D26,L32:L37,L43:L46)</f>
        <v>1764</v>
      </c>
      <c r="D57" s="397">
        <f>SUM(P14:P16,F22:F26,N32:N37,N43:N46)</f>
        <v>13</v>
      </c>
      <c r="J57" s="541"/>
      <c r="K57" s="541"/>
      <c r="L57" s="541"/>
      <c r="M57" s="541"/>
      <c r="N57" s="396"/>
      <c r="R57" s="542"/>
      <c r="S57" s="541"/>
      <c r="T57" s="541"/>
      <c r="U57" s="541"/>
      <c r="V57" s="396"/>
      <c r="AC57" s="411" t="s">
        <v>56</v>
      </c>
      <c r="AD57" s="397">
        <f>SUM(AO14:AO16,AE22:AE26,AM32:AM37,AM43:AM46)</f>
        <v>421</v>
      </c>
      <c r="AE57" s="397">
        <f>SUM(AP14:AP16,AF22:AF26,AN32:AN37,AN43:AN46)</f>
        <v>2231</v>
      </c>
      <c r="AF57" s="397">
        <f>SUM(AR14:AR16,AH22:AH26,AP32:AP37,AP43:AP46)</f>
        <v>18</v>
      </c>
      <c r="AL57" s="542"/>
      <c r="AM57" s="541"/>
      <c r="AN57" s="541"/>
      <c r="AO57" s="541"/>
      <c r="AP57" s="396"/>
      <c r="AT57" s="542"/>
      <c r="AU57" s="541"/>
      <c r="AV57" s="541"/>
      <c r="AW57" s="541"/>
      <c r="AX57" s="396"/>
    </row>
    <row r="58" spans="1:50" x14ac:dyDescent="0.15">
      <c r="A58" s="411" t="s">
        <v>65</v>
      </c>
      <c r="B58" s="396"/>
      <c r="J58" s="541"/>
      <c r="K58" s="541"/>
      <c r="L58" s="541"/>
      <c r="M58" s="541"/>
      <c r="N58" s="396"/>
      <c r="R58" s="542"/>
      <c r="S58" s="541"/>
      <c r="T58" s="541"/>
      <c r="U58" s="541"/>
      <c r="V58" s="396"/>
      <c r="AC58" s="411" t="s">
        <v>65</v>
      </c>
      <c r="AD58" s="396"/>
      <c r="AL58" s="542"/>
      <c r="AM58" s="541"/>
      <c r="AN58" s="541"/>
      <c r="AO58" s="541"/>
      <c r="AP58" s="396"/>
      <c r="AT58" s="542"/>
      <c r="AU58" s="541"/>
      <c r="AV58" s="541"/>
      <c r="AW58" s="541"/>
      <c r="AX58" s="396"/>
    </row>
    <row r="59" spans="1:50" x14ac:dyDescent="0.15">
      <c r="J59" s="541"/>
      <c r="K59" s="541"/>
      <c r="L59" s="541"/>
      <c r="M59" s="541"/>
      <c r="N59" s="396"/>
      <c r="R59" s="542"/>
      <c r="S59" s="541"/>
      <c r="T59" s="541"/>
      <c r="U59" s="541"/>
      <c r="V59" s="396"/>
      <c r="AL59" s="542"/>
      <c r="AM59" s="541"/>
      <c r="AN59" s="541"/>
      <c r="AO59" s="541"/>
      <c r="AP59" s="396"/>
      <c r="AT59" s="542"/>
      <c r="AU59" s="541"/>
      <c r="AV59" s="541"/>
      <c r="AW59" s="541"/>
      <c r="AX59" s="396"/>
    </row>
    <row r="60" spans="1:50" x14ac:dyDescent="0.15">
      <c r="B60" s="395" t="s">
        <v>40</v>
      </c>
      <c r="C60" s="395" t="s">
        <v>41</v>
      </c>
      <c r="AD60" s="395" t="s">
        <v>40</v>
      </c>
      <c r="AE60" s="395" t="s">
        <v>41</v>
      </c>
    </row>
    <row r="61" spans="1:50" x14ac:dyDescent="0.15">
      <c r="A61" s="411" t="s">
        <v>39</v>
      </c>
      <c r="B61" s="394">
        <f>B57/(B53+B57)</f>
        <v>0.39676498572787822</v>
      </c>
      <c r="C61" s="394">
        <f>B53/(B53+B57)</f>
        <v>0.60323501427212178</v>
      </c>
      <c r="J61" s="389" t="s">
        <v>61</v>
      </c>
      <c r="AC61" s="411" t="s">
        <v>39</v>
      </c>
      <c r="AD61" s="394">
        <f>AD57/(AD53+AD57)</f>
        <v>0.41932270916334663</v>
      </c>
      <c r="AE61" s="394">
        <f>AD53/(AD53+AD57)</f>
        <v>0.58067729083665343</v>
      </c>
      <c r="AL61" s="389" t="s">
        <v>61</v>
      </c>
    </row>
    <row r="62" spans="1:50" x14ac:dyDescent="0.15">
      <c r="A62" s="411" t="s">
        <v>64</v>
      </c>
      <c r="B62" s="396"/>
      <c r="C62" s="396"/>
      <c r="AC62" s="411" t="s">
        <v>64</v>
      </c>
      <c r="AD62" s="396"/>
      <c r="AE62" s="396"/>
    </row>
    <row r="73" spans="1:23" x14ac:dyDescent="0.15">
      <c r="A73" s="538" t="s">
        <v>55</v>
      </c>
      <c r="B73" s="538"/>
      <c r="C73" s="538"/>
      <c r="D73" s="538"/>
      <c r="E73" s="538"/>
      <c r="F73" s="538"/>
      <c r="G73" s="538"/>
      <c r="H73" s="538"/>
      <c r="I73" s="538"/>
      <c r="J73" s="538"/>
      <c r="K73" s="538"/>
      <c r="L73" s="538"/>
      <c r="M73" s="538"/>
      <c r="N73" s="538"/>
      <c r="O73" s="538"/>
      <c r="P73" s="538"/>
      <c r="Q73" s="538"/>
      <c r="R73" s="538"/>
      <c r="S73" s="538"/>
      <c r="T73" s="538"/>
      <c r="U73" s="538"/>
      <c r="V73" s="538"/>
      <c r="W73" s="538"/>
    </row>
    <row r="74" spans="1:23" x14ac:dyDescent="0.15">
      <c r="A74" s="390"/>
      <c r="B74" s="390"/>
      <c r="C74" s="390"/>
      <c r="D74" s="390"/>
      <c r="E74" s="390"/>
      <c r="F74" s="390"/>
      <c r="G74" s="390"/>
      <c r="H74" s="390"/>
      <c r="I74" s="390"/>
      <c r="J74" s="390"/>
      <c r="K74" s="390"/>
      <c r="L74" s="390"/>
      <c r="M74" s="390"/>
      <c r="N74" s="390"/>
      <c r="O74" s="390"/>
      <c r="P74" s="390"/>
      <c r="Q74" s="390"/>
      <c r="R74" s="390"/>
      <c r="S74" s="390"/>
      <c r="T74" s="390"/>
      <c r="U74" s="390"/>
      <c r="V74" s="390"/>
      <c r="W74" s="390"/>
    </row>
    <row r="75" spans="1:23" x14ac:dyDescent="0.15">
      <c r="H75" s="539" t="s">
        <v>36</v>
      </c>
      <c r="I75" s="539"/>
      <c r="J75" s="539"/>
      <c r="M75" s="539" t="s">
        <v>37</v>
      </c>
      <c r="N75" s="539"/>
      <c r="O75" s="539"/>
      <c r="S75" s="391" t="s">
        <v>94</v>
      </c>
    </row>
    <row r="76" spans="1:23" x14ac:dyDescent="0.15">
      <c r="H76" s="539" t="s">
        <v>38</v>
      </c>
      <c r="I76" s="539"/>
      <c r="J76" s="539"/>
      <c r="M76" s="392" t="s">
        <v>75</v>
      </c>
      <c r="S76" s="393" t="s">
        <v>40</v>
      </c>
      <c r="T76" s="393" t="s">
        <v>41</v>
      </c>
    </row>
    <row r="77" spans="1:23" x14ac:dyDescent="0.15">
      <c r="H77" s="539"/>
      <c r="I77" s="539"/>
      <c r="J77" s="539"/>
      <c r="S77" s="394">
        <f>(M87+C97+K108+K117)/(M87+C97+K108+C87)</f>
        <v>1</v>
      </c>
      <c r="T77" s="394">
        <f>C87/(C87+M87+C97+K108+K117)</f>
        <v>0</v>
      </c>
    </row>
    <row r="80" spans="1:23" x14ac:dyDescent="0.15">
      <c r="A80" s="538" t="s">
        <v>38</v>
      </c>
      <c r="B80" s="538"/>
      <c r="C80" s="538"/>
      <c r="D80" s="538"/>
      <c r="E80" s="538"/>
      <c r="F80" s="538"/>
      <c r="G80" s="538"/>
      <c r="H80" s="538"/>
      <c r="I80" s="538"/>
      <c r="J80" s="538"/>
      <c r="K80" s="538"/>
      <c r="L80" s="538"/>
      <c r="M80" s="538"/>
      <c r="N80" s="538"/>
      <c r="O80" s="538"/>
      <c r="P80" s="538"/>
      <c r="Q80" s="538"/>
      <c r="R80" s="538"/>
      <c r="S80" s="538"/>
      <c r="T80" s="538"/>
      <c r="U80" s="538"/>
      <c r="V80" s="538"/>
      <c r="W80" s="538"/>
    </row>
    <row r="82" spans="1:27" x14ac:dyDescent="0.15">
      <c r="C82" s="538" t="s">
        <v>48</v>
      </c>
      <c r="D82" s="538"/>
      <c r="E82" s="538"/>
      <c r="F82" s="538"/>
      <c r="G82" s="538"/>
      <c r="H82" s="538"/>
      <c r="I82" s="538"/>
      <c r="L82" s="538" t="s">
        <v>49</v>
      </c>
      <c r="M82" s="544"/>
      <c r="N82" s="544"/>
      <c r="O82" s="544"/>
      <c r="P82" s="544"/>
      <c r="R82" s="538" t="s">
        <v>50</v>
      </c>
      <c r="S82" s="538"/>
      <c r="T82" s="538"/>
      <c r="V82" s="538" t="s">
        <v>51</v>
      </c>
      <c r="W82" s="538"/>
    </row>
    <row r="83" spans="1:27" x14ac:dyDescent="0.15">
      <c r="A83" s="395" t="s">
        <v>0</v>
      </c>
      <c r="B83" s="395" t="s">
        <v>66</v>
      </c>
      <c r="C83" s="395" t="s">
        <v>1</v>
      </c>
      <c r="D83" s="395" t="s">
        <v>2</v>
      </c>
      <c r="E83" s="395" t="s">
        <v>3</v>
      </c>
      <c r="F83" s="395" t="s">
        <v>4</v>
      </c>
      <c r="G83" s="395" t="s">
        <v>5</v>
      </c>
      <c r="H83" s="395" t="s">
        <v>6</v>
      </c>
      <c r="I83" s="395" t="s">
        <v>7</v>
      </c>
      <c r="J83" s="395" t="s">
        <v>8</v>
      </c>
      <c r="K83" s="395" t="s">
        <v>9</v>
      </c>
      <c r="M83" s="395" t="s">
        <v>10</v>
      </c>
      <c r="N83" s="395" t="s">
        <v>11</v>
      </c>
      <c r="O83" s="395" t="s">
        <v>12</v>
      </c>
      <c r="P83" s="395" t="s">
        <v>6</v>
      </c>
      <c r="Q83" s="395" t="s">
        <v>13</v>
      </c>
      <c r="R83" s="395"/>
      <c r="S83" s="395" t="s">
        <v>47</v>
      </c>
      <c r="T83" s="395" t="s">
        <v>45</v>
      </c>
      <c r="U83" s="395" t="s">
        <v>46</v>
      </c>
      <c r="V83" s="395"/>
      <c r="W83" s="395" t="s">
        <v>14</v>
      </c>
      <c r="X83" s="395" t="s">
        <v>63</v>
      </c>
      <c r="Y83" s="395"/>
      <c r="Z83" s="395"/>
    </row>
    <row r="84" spans="1:27" x14ac:dyDescent="0.15">
      <c r="A84" s="396" t="s">
        <v>759</v>
      </c>
      <c r="B84" s="397"/>
      <c r="C84" s="397"/>
      <c r="D84" s="397"/>
      <c r="E84" s="394" t="e">
        <f>D84/C84</f>
        <v>#DIV/0!</v>
      </c>
      <c r="F84" s="397"/>
      <c r="G84" s="398" t="e">
        <f>F84/C84</f>
        <v>#DIV/0!</v>
      </c>
      <c r="H84" s="397"/>
      <c r="I84" s="394" t="e">
        <f>H84/C84</f>
        <v>#DIV/0!</v>
      </c>
      <c r="J84" s="397">
        <v>13</v>
      </c>
      <c r="K84" s="394" t="e">
        <f>J84/C84</f>
        <v>#DIV/0!</v>
      </c>
      <c r="M84" s="397">
        <v>26</v>
      </c>
      <c r="N84" s="397">
        <v>35</v>
      </c>
      <c r="O84" s="397">
        <f>N84/M84</f>
        <v>1.3461538461538463</v>
      </c>
      <c r="P84" s="397">
        <v>1</v>
      </c>
      <c r="Q84" s="394">
        <f>P84/M84</f>
        <v>3.8461538461538464E-2</v>
      </c>
      <c r="R84" s="399"/>
      <c r="S84" s="394">
        <f>(C84+M84)/($C$17+$M$17)</f>
        <v>3.8980509745127435E-2</v>
      </c>
      <c r="T84" s="394">
        <f>C84/($C$17)</f>
        <v>0</v>
      </c>
      <c r="U84" s="394">
        <f>M84/($M$17)</f>
        <v>0.78787878787878785</v>
      </c>
      <c r="V84" s="400"/>
      <c r="W84" s="397">
        <f>(F84*0.05)+(H84*4)+(J84*-1)+(N84*0.1)+(P84*6)</f>
        <v>-3.5</v>
      </c>
      <c r="X84" s="401">
        <f>((F84*0.05)+(H84*4)+(J84*-1)+(N84*0.1)+(P84*6))*0.4</f>
        <v>-1.4000000000000001</v>
      </c>
      <c r="Y84" s="399"/>
      <c r="Z84" s="399"/>
    </row>
    <row r="85" spans="1:27" x14ac:dyDescent="0.15">
      <c r="A85" s="411"/>
      <c r="B85" s="397"/>
      <c r="C85" s="397"/>
      <c r="D85" s="397"/>
      <c r="E85" s="394" t="e">
        <f t="shared" ref="E85:E86" si="68">D85/C85</f>
        <v>#DIV/0!</v>
      </c>
      <c r="F85" s="397"/>
      <c r="G85" s="398" t="e">
        <f>F85/C85</f>
        <v>#DIV/0!</v>
      </c>
      <c r="H85" s="397"/>
      <c r="I85" s="394" t="e">
        <f>H85/C85</f>
        <v>#DIV/0!</v>
      </c>
      <c r="J85" s="397">
        <v>1</v>
      </c>
      <c r="K85" s="394" t="e">
        <f t="shared" ref="K85:K86" si="69">J85/C85</f>
        <v>#DIV/0!</v>
      </c>
      <c r="M85" s="397">
        <v>6</v>
      </c>
      <c r="N85" s="397">
        <v>12</v>
      </c>
      <c r="O85" s="397">
        <f>N85/M85</f>
        <v>2</v>
      </c>
      <c r="P85" s="397">
        <v>0</v>
      </c>
      <c r="Q85" s="394">
        <f t="shared" ref="Q85:Q86" si="70">P85/M85</f>
        <v>0</v>
      </c>
      <c r="R85" s="399"/>
      <c r="S85" s="394">
        <f t="shared" ref="S85:S86" si="71">(C85+M85)/($C$17+$M$17)</f>
        <v>8.9955022488755615E-3</v>
      </c>
      <c r="T85" s="394">
        <f t="shared" ref="T85:T86" si="72">C85/($C$17)</f>
        <v>0</v>
      </c>
      <c r="U85" s="394">
        <f t="shared" ref="U85:U86" si="73">M85/($M$17)</f>
        <v>0.18181818181818182</v>
      </c>
      <c r="V85" s="400"/>
      <c r="W85" s="397">
        <f t="shared" ref="W85:W86" si="74">(F85*0.05)+(H85*4)+(J85*-1)+(N85*0.1)+(P85*6)</f>
        <v>0.20000000000000018</v>
      </c>
      <c r="X85" s="401">
        <f t="shared" ref="X85:X86" si="75">((F85*0.05)+(H85*4)+(J85*-1)+(N85*0.1)+(P85*6))*0.4</f>
        <v>8.0000000000000071E-2</v>
      </c>
      <c r="Y85" s="399"/>
      <c r="Z85" s="399"/>
    </row>
    <row r="86" spans="1:27" x14ac:dyDescent="0.15">
      <c r="A86" s="396"/>
      <c r="B86" s="397"/>
      <c r="C86" s="397"/>
      <c r="D86" s="397"/>
      <c r="E86" s="394" t="e">
        <f t="shared" si="68"/>
        <v>#DIV/0!</v>
      </c>
      <c r="F86" s="397"/>
      <c r="G86" s="398" t="e">
        <f>F86/C86</f>
        <v>#DIV/0!</v>
      </c>
      <c r="H86" s="397"/>
      <c r="I86" s="394" t="e">
        <f>H86/C86</f>
        <v>#DIV/0!</v>
      </c>
      <c r="J86" s="397"/>
      <c r="K86" s="394" t="e">
        <f t="shared" si="69"/>
        <v>#DIV/0!</v>
      </c>
      <c r="M86" s="397"/>
      <c r="N86" s="397"/>
      <c r="O86" s="397" t="e">
        <f>N86/M86</f>
        <v>#DIV/0!</v>
      </c>
      <c r="P86" s="397"/>
      <c r="Q86" s="394" t="e">
        <f t="shared" si="70"/>
        <v>#DIV/0!</v>
      </c>
      <c r="R86" s="399"/>
      <c r="S86" s="394">
        <f t="shared" si="71"/>
        <v>0</v>
      </c>
      <c r="T86" s="394">
        <f t="shared" si="72"/>
        <v>0</v>
      </c>
      <c r="U86" s="394">
        <f t="shared" si="73"/>
        <v>0</v>
      </c>
      <c r="V86" s="400"/>
      <c r="W86" s="397">
        <f t="shared" si="74"/>
        <v>0</v>
      </c>
      <c r="X86" s="401">
        <f t="shared" si="75"/>
        <v>0</v>
      </c>
      <c r="Y86" s="399"/>
      <c r="Z86" s="399"/>
    </row>
    <row r="87" spans="1:27" x14ac:dyDescent="0.15">
      <c r="A87" s="395" t="s">
        <v>44</v>
      </c>
      <c r="B87" s="395"/>
      <c r="C87" s="395">
        <f>SUM(C84:C86)</f>
        <v>0</v>
      </c>
      <c r="D87" s="395">
        <f>SUM(D84:D86)</f>
        <v>0</v>
      </c>
      <c r="E87" s="395"/>
      <c r="F87" s="395">
        <f t="shared" ref="F87" si="76">SUM(F84:F86)</f>
        <v>0</v>
      </c>
      <c r="G87" s="395"/>
      <c r="H87" s="395">
        <f t="shared" ref="H87" si="77">SUM(H84:H86)</f>
        <v>0</v>
      </c>
      <c r="I87" s="395"/>
      <c r="J87" s="395">
        <f t="shared" ref="J87" si="78">SUM(J84:J86)</f>
        <v>14</v>
      </c>
      <c r="K87" s="395"/>
      <c r="L87" s="391"/>
      <c r="M87" s="395">
        <f>SUM(M84:M86)</f>
        <v>32</v>
      </c>
      <c r="N87" s="395">
        <f>SUM(N84:N86)</f>
        <v>47</v>
      </c>
      <c r="O87" s="395"/>
      <c r="P87" s="395">
        <f>SUM(P84:P86)</f>
        <v>1</v>
      </c>
      <c r="Q87" s="395"/>
      <c r="R87" s="395"/>
      <c r="S87" s="402">
        <f>S84+S85+S86</f>
        <v>4.7976011994002997E-2</v>
      </c>
      <c r="T87" s="403">
        <f>C87/(C87+M87)</f>
        <v>0</v>
      </c>
      <c r="U87" s="403">
        <f>M87/(M87+C87)</f>
        <v>1</v>
      </c>
      <c r="V87" s="400"/>
      <c r="W87" s="399"/>
      <c r="X87" s="399"/>
      <c r="Y87" s="399"/>
      <c r="Z87" s="399"/>
    </row>
    <row r="88" spans="1:27" x14ac:dyDescent="0.15">
      <c r="B88" s="399"/>
      <c r="C88" s="399"/>
      <c r="D88" s="404"/>
      <c r="E88" s="399"/>
      <c r="F88" s="405"/>
      <c r="G88" s="399"/>
      <c r="H88" s="406"/>
      <c r="I88" s="399"/>
      <c r="J88" s="406"/>
      <c r="K88" s="399"/>
      <c r="L88" s="399"/>
      <c r="M88" s="399"/>
      <c r="N88" s="399"/>
      <c r="O88" s="399"/>
      <c r="P88" s="399"/>
      <c r="Q88" s="399"/>
      <c r="R88" s="399"/>
    </row>
    <row r="89" spans="1:27" x14ac:dyDescent="0.15">
      <c r="B89" s="399"/>
      <c r="C89" s="399"/>
      <c r="D89" s="404"/>
      <c r="E89" s="399"/>
      <c r="F89" s="405"/>
      <c r="G89" s="399"/>
      <c r="H89" s="406"/>
      <c r="I89" s="399"/>
      <c r="J89" s="406"/>
      <c r="K89" s="399"/>
      <c r="L89" s="399"/>
      <c r="M89" s="399"/>
      <c r="N89" s="399"/>
      <c r="O89" s="399"/>
      <c r="P89" s="399"/>
      <c r="Q89" s="399"/>
      <c r="R89" s="399"/>
    </row>
    <row r="90" spans="1:27" x14ac:dyDescent="0.15">
      <c r="A90" s="538" t="s">
        <v>49</v>
      </c>
      <c r="B90" s="538"/>
      <c r="C90" s="538"/>
      <c r="D90" s="538"/>
      <c r="E90" s="538"/>
      <c r="F90" s="538"/>
      <c r="G90" s="538"/>
      <c r="H90" s="538" t="s">
        <v>52</v>
      </c>
      <c r="I90" s="544"/>
      <c r="J90" s="544"/>
      <c r="K90" s="544"/>
      <c r="L90" s="544"/>
      <c r="M90" s="544"/>
      <c r="N90" s="399"/>
      <c r="O90" s="399"/>
      <c r="R90" s="538" t="s">
        <v>50</v>
      </c>
      <c r="S90" s="538"/>
      <c r="T90" s="538"/>
      <c r="V90" s="538" t="s">
        <v>51</v>
      </c>
      <c r="W90" s="538"/>
      <c r="X90" s="390"/>
      <c r="Y90" s="390"/>
      <c r="Z90" s="390"/>
      <c r="AA90" s="390"/>
    </row>
    <row r="91" spans="1:27" x14ac:dyDescent="0.15">
      <c r="A91" s="395" t="s">
        <v>16</v>
      </c>
      <c r="B91" s="395" t="s">
        <v>66</v>
      </c>
      <c r="C91" s="395" t="s">
        <v>1</v>
      </c>
      <c r="D91" s="395" t="s">
        <v>4</v>
      </c>
      <c r="E91" s="395" t="s">
        <v>5</v>
      </c>
      <c r="F91" s="395" t="s">
        <v>6</v>
      </c>
      <c r="G91" s="395" t="s">
        <v>7</v>
      </c>
      <c r="I91" s="395" t="s">
        <v>34</v>
      </c>
      <c r="J91" s="395" t="s">
        <v>17</v>
      </c>
      <c r="K91" s="395" t="s">
        <v>18</v>
      </c>
      <c r="L91" s="395" t="s">
        <v>19</v>
      </c>
      <c r="M91" s="395" t="s">
        <v>20</v>
      </c>
      <c r="N91" s="395" t="s">
        <v>6</v>
      </c>
      <c r="O91" s="395" t="s">
        <v>53</v>
      </c>
      <c r="R91" s="395" t="s">
        <v>16</v>
      </c>
      <c r="S91" s="395" t="s">
        <v>47</v>
      </c>
      <c r="T91" s="395" t="s">
        <v>45</v>
      </c>
      <c r="U91" s="395" t="s">
        <v>46</v>
      </c>
      <c r="W91" s="395" t="s">
        <v>14</v>
      </c>
      <c r="X91" s="395" t="s">
        <v>21</v>
      </c>
      <c r="Y91" s="395"/>
      <c r="Z91" s="395"/>
      <c r="AA91" s="395"/>
    </row>
    <row r="92" spans="1:27" x14ac:dyDescent="0.15">
      <c r="A92" s="396" t="s">
        <v>760</v>
      </c>
      <c r="B92" s="407"/>
      <c r="C92" s="397"/>
      <c r="D92" s="397"/>
      <c r="E92" s="397" t="e">
        <f>D92/C92</f>
        <v>#DIV/0!</v>
      </c>
      <c r="F92" s="397"/>
      <c r="G92" s="394" t="e">
        <f>F92/C92</f>
        <v>#DIV/0!</v>
      </c>
      <c r="I92" s="394" t="e">
        <f>K92/J92</f>
        <v>#DIV/0!</v>
      </c>
      <c r="J92" s="397"/>
      <c r="K92" s="397"/>
      <c r="L92" s="397"/>
      <c r="M92" s="397" t="e">
        <f>L92/K92</f>
        <v>#DIV/0!</v>
      </c>
      <c r="N92" s="397">
        <v>1</v>
      </c>
      <c r="O92" s="394" t="e">
        <f>N92/K92</f>
        <v>#DIV/0!</v>
      </c>
      <c r="R92" s="396" t="s">
        <v>377</v>
      </c>
      <c r="S92" s="394">
        <f>(C92+J92)/($C$27+$J$27+$M$17+$D$17+$K$38+$K$47)</f>
        <v>0</v>
      </c>
      <c r="T92" s="394">
        <f>J92/($J$27+$E$38+$E$47)</f>
        <v>0</v>
      </c>
      <c r="U92" s="394">
        <f>C92/($C$27+$M$17+$K$38+$K$47)</f>
        <v>0</v>
      </c>
      <c r="W92" s="397">
        <f>(D92*0.1)+(F92*6)+(L92*0.1)+(N92*6)</f>
        <v>6</v>
      </c>
      <c r="X92" s="397">
        <f>(D92*0.1)+(F92*6)+(K92*1)+(L92*0.1)+(N92*6)</f>
        <v>6</v>
      </c>
      <c r="Y92" s="399"/>
      <c r="Z92" s="399"/>
      <c r="AA92" s="399"/>
    </row>
    <row r="93" spans="1:27" x14ac:dyDescent="0.15">
      <c r="A93" s="396" t="s">
        <v>761</v>
      </c>
      <c r="B93" s="407"/>
      <c r="C93" s="397"/>
      <c r="D93" s="397"/>
      <c r="E93" s="397" t="e">
        <f>D93/C93</f>
        <v>#DIV/0!</v>
      </c>
      <c r="F93" s="397"/>
      <c r="G93" s="394" t="e">
        <f>F93/C93</f>
        <v>#DIV/0!</v>
      </c>
      <c r="I93" s="394" t="e">
        <f t="shared" ref="I93:I96" si="79">K93/J93</f>
        <v>#DIV/0!</v>
      </c>
      <c r="J93" s="397"/>
      <c r="K93" s="397"/>
      <c r="L93" s="397"/>
      <c r="M93" s="397" t="e">
        <f>L93/K93</f>
        <v>#DIV/0!</v>
      </c>
      <c r="N93" s="397">
        <v>1</v>
      </c>
      <c r="O93" s="394" t="e">
        <f t="shared" ref="O93:O96" si="80">N93/K93</f>
        <v>#DIV/0!</v>
      </c>
      <c r="R93" s="396" t="s">
        <v>589</v>
      </c>
      <c r="S93" s="394">
        <f t="shared" ref="S93:S96" si="81">(C93+J93)/($C$27+$J$27+$M$17+$D$17+$K$38+$K$47)</f>
        <v>0</v>
      </c>
      <c r="T93" s="394">
        <f t="shared" ref="T93:T96" si="82">J93/($J$27+$E$38+$E$47)</f>
        <v>0</v>
      </c>
      <c r="U93" s="394">
        <f t="shared" ref="U93:U96" si="83">C93/($C$27+$M$17+$K$38+$K$47)</f>
        <v>0</v>
      </c>
      <c r="W93" s="397">
        <f t="shared" ref="W93:W96" si="84">(D93*0.1)+(F93*6)+(L93*0.1)+(N93*6)</f>
        <v>6</v>
      </c>
      <c r="X93" s="397">
        <f t="shared" ref="X93:X96" si="85">(D93*0.1)+(F93*6)+(K93*1)+(L93*0.1)+(N93*6)</f>
        <v>6</v>
      </c>
      <c r="Y93" s="399"/>
      <c r="Z93" s="399"/>
      <c r="AA93" s="399"/>
    </row>
    <row r="94" spans="1:27" x14ac:dyDescent="0.15">
      <c r="A94" s="396" t="s">
        <v>762</v>
      </c>
      <c r="B94" s="407"/>
      <c r="C94" s="397"/>
      <c r="D94" s="397"/>
      <c r="E94" s="397" t="e">
        <f>D94/C94</f>
        <v>#DIV/0!</v>
      </c>
      <c r="F94" s="397"/>
      <c r="G94" s="394" t="e">
        <f>F94/C94</f>
        <v>#DIV/0!</v>
      </c>
      <c r="I94" s="394" t="e">
        <f t="shared" si="79"/>
        <v>#DIV/0!</v>
      </c>
      <c r="J94" s="397"/>
      <c r="K94" s="397"/>
      <c r="L94" s="397"/>
      <c r="M94" s="397" t="e">
        <f>L94/K94</f>
        <v>#DIV/0!</v>
      </c>
      <c r="N94" s="397">
        <v>0</v>
      </c>
      <c r="O94" s="394" t="e">
        <f t="shared" si="80"/>
        <v>#DIV/0!</v>
      </c>
      <c r="R94" s="396" t="s">
        <v>476</v>
      </c>
      <c r="S94" s="394">
        <f t="shared" si="81"/>
        <v>0</v>
      </c>
      <c r="T94" s="394">
        <f t="shared" si="82"/>
        <v>0</v>
      </c>
      <c r="U94" s="394">
        <f t="shared" si="83"/>
        <v>0</v>
      </c>
      <c r="W94" s="397">
        <f t="shared" si="84"/>
        <v>0</v>
      </c>
      <c r="X94" s="397">
        <f t="shared" si="85"/>
        <v>0</v>
      </c>
      <c r="Y94" s="399"/>
      <c r="Z94" s="399"/>
      <c r="AA94" s="399"/>
    </row>
    <row r="95" spans="1:27" x14ac:dyDescent="0.15">
      <c r="A95" s="411"/>
      <c r="B95" s="407"/>
      <c r="C95" s="397"/>
      <c r="D95" s="397"/>
      <c r="E95" s="397" t="e">
        <f>D95/C95</f>
        <v>#DIV/0!</v>
      </c>
      <c r="F95" s="397"/>
      <c r="G95" s="394" t="e">
        <f>F95/C95</f>
        <v>#DIV/0!</v>
      </c>
      <c r="I95" s="394" t="e">
        <f t="shared" si="79"/>
        <v>#DIV/0!</v>
      </c>
      <c r="J95" s="397"/>
      <c r="K95" s="397"/>
      <c r="L95" s="397"/>
      <c r="M95" s="397" t="e">
        <f>L95/K95</f>
        <v>#DIV/0!</v>
      </c>
      <c r="N95" s="397">
        <v>0</v>
      </c>
      <c r="O95" s="394" t="e">
        <f t="shared" si="80"/>
        <v>#DIV/0!</v>
      </c>
      <c r="R95" s="396"/>
      <c r="S95" s="394">
        <f t="shared" si="81"/>
        <v>0</v>
      </c>
      <c r="T95" s="394">
        <f t="shared" si="82"/>
        <v>0</v>
      </c>
      <c r="U95" s="394">
        <f t="shared" si="83"/>
        <v>0</v>
      </c>
      <c r="W95" s="397">
        <f t="shared" si="84"/>
        <v>0</v>
      </c>
      <c r="X95" s="397">
        <f t="shared" si="85"/>
        <v>0</v>
      </c>
      <c r="Y95" s="399"/>
      <c r="Z95" s="399"/>
      <c r="AA95" s="399"/>
    </row>
    <row r="96" spans="1:27" x14ac:dyDescent="0.15">
      <c r="A96" s="396"/>
      <c r="B96" s="407"/>
      <c r="C96" s="397"/>
      <c r="D96" s="397"/>
      <c r="E96" s="397" t="e">
        <f>D96/C96</f>
        <v>#DIV/0!</v>
      </c>
      <c r="F96" s="397"/>
      <c r="G96" s="394" t="e">
        <f>F96/C96</f>
        <v>#DIV/0!</v>
      </c>
      <c r="I96" s="394" t="e">
        <f t="shared" si="79"/>
        <v>#DIV/0!</v>
      </c>
      <c r="J96" s="397"/>
      <c r="K96" s="397"/>
      <c r="L96" s="397"/>
      <c r="M96" s="397" t="e">
        <f>L96/K96</f>
        <v>#DIV/0!</v>
      </c>
      <c r="N96" s="397">
        <v>0</v>
      </c>
      <c r="O96" s="394" t="e">
        <f t="shared" si="80"/>
        <v>#DIV/0!</v>
      </c>
      <c r="R96" s="396"/>
      <c r="S96" s="394">
        <f t="shared" si="81"/>
        <v>0</v>
      </c>
      <c r="T96" s="394">
        <f t="shared" si="82"/>
        <v>0</v>
      </c>
      <c r="U96" s="394">
        <f t="shared" si="83"/>
        <v>0</v>
      </c>
      <c r="W96" s="397">
        <f t="shared" si="84"/>
        <v>0</v>
      </c>
      <c r="X96" s="397">
        <f t="shared" si="85"/>
        <v>0</v>
      </c>
      <c r="Y96" s="399"/>
      <c r="Z96" s="399"/>
      <c r="AA96" s="399"/>
    </row>
    <row r="97" spans="1:26" x14ac:dyDescent="0.15">
      <c r="A97" s="395" t="s">
        <v>44</v>
      </c>
      <c r="B97" s="395"/>
      <c r="C97" s="395">
        <f>SUM(C92:C96)</f>
        <v>0</v>
      </c>
      <c r="D97" s="395">
        <f t="shared" ref="D97" si="86">SUM(D92:D96)</f>
        <v>0</v>
      </c>
      <c r="E97" s="395"/>
      <c r="F97" s="395">
        <f t="shared" ref="F97" si="87">SUM(F92:F96)</f>
        <v>0</v>
      </c>
      <c r="G97" s="395"/>
      <c r="H97" s="395"/>
      <c r="I97" s="395"/>
      <c r="J97" s="395">
        <f>SUM(J92:J96)</f>
        <v>0</v>
      </c>
      <c r="K97" s="395">
        <f t="shared" ref="K97:L97" si="88">SUM(K92:K96)</f>
        <v>0</v>
      </c>
      <c r="L97" s="395">
        <f t="shared" si="88"/>
        <v>0</v>
      </c>
      <c r="M97" s="395"/>
      <c r="N97" s="395">
        <f t="shared" ref="N97" si="89">SUM(N92:N96)</f>
        <v>2</v>
      </c>
      <c r="O97" s="395"/>
    </row>
    <row r="98" spans="1:26" x14ac:dyDescent="0.15">
      <c r="A98" s="395"/>
      <c r="B98" s="399"/>
      <c r="C98" s="399"/>
      <c r="D98" s="399"/>
      <c r="E98" s="399"/>
      <c r="F98" s="399"/>
      <c r="G98" s="399"/>
      <c r="H98" s="395"/>
      <c r="I98" s="399"/>
      <c r="J98" s="399"/>
      <c r="K98" s="399"/>
      <c r="L98" s="399"/>
      <c r="M98" s="399"/>
      <c r="N98" s="399"/>
    </row>
    <row r="99" spans="1:26" x14ac:dyDescent="0.15">
      <c r="B99" s="399"/>
      <c r="C99" s="399"/>
      <c r="D99" s="399"/>
      <c r="E99" s="399"/>
      <c r="F99" s="399"/>
      <c r="G99" s="399"/>
      <c r="H99" s="399"/>
      <c r="I99" s="399"/>
      <c r="J99" s="399"/>
      <c r="K99" s="399"/>
      <c r="L99" s="399"/>
      <c r="M99" s="399"/>
    </row>
    <row r="100" spans="1:26" x14ac:dyDescent="0.15">
      <c r="A100" s="538" t="s">
        <v>52</v>
      </c>
      <c r="B100" s="538"/>
      <c r="C100" s="538"/>
      <c r="D100" s="538"/>
      <c r="E100" s="538"/>
      <c r="F100" s="538"/>
      <c r="G100" s="538"/>
      <c r="H100" s="399"/>
      <c r="I100" s="399"/>
      <c r="J100" s="538" t="s">
        <v>49</v>
      </c>
      <c r="K100" s="538"/>
      <c r="L100" s="538"/>
      <c r="M100" s="538"/>
      <c r="N100" s="538"/>
      <c r="R100" s="538" t="s">
        <v>50</v>
      </c>
      <c r="S100" s="538"/>
      <c r="T100" s="538"/>
      <c r="V100" s="538" t="s">
        <v>51</v>
      </c>
      <c r="W100" s="540"/>
    </row>
    <row r="101" spans="1:26" x14ac:dyDescent="0.15">
      <c r="A101" s="395" t="s">
        <v>25</v>
      </c>
      <c r="B101" s="395" t="s">
        <v>66</v>
      </c>
      <c r="C101" s="395" t="s">
        <v>34</v>
      </c>
      <c r="D101" s="395" t="s">
        <v>17</v>
      </c>
      <c r="E101" s="395" t="s">
        <v>18</v>
      </c>
      <c r="F101" s="395" t="s">
        <v>19</v>
      </c>
      <c r="G101" s="395" t="s">
        <v>20</v>
      </c>
      <c r="H101" s="395" t="s">
        <v>6</v>
      </c>
      <c r="I101" s="395" t="s">
        <v>53</v>
      </c>
      <c r="K101" s="395" t="s">
        <v>10</v>
      </c>
      <c r="L101" s="395" t="s">
        <v>11</v>
      </c>
      <c r="M101" s="395" t="s">
        <v>12</v>
      </c>
      <c r="N101" s="395" t="s">
        <v>26</v>
      </c>
      <c r="O101" s="395" t="s">
        <v>7</v>
      </c>
      <c r="R101" s="395" t="s">
        <v>25</v>
      </c>
      <c r="S101" s="395" t="s">
        <v>47</v>
      </c>
      <c r="T101" s="395" t="s">
        <v>45</v>
      </c>
      <c r="U101" s="395" t="s">
        <v>46</v>
      </c>
      <c r="W101" s="395" t="s">
        <v>14</v>
      </c>
      <c r="X101" s="395" t="s">
        <v>21</v>
      </c>
      <c r="Y101" s="395"/>
      <c r="Z101" s="395"/>
    </row>
    <row r="102" spans="1:26" x14ac:dyDescent="0.15">
      <c r="A102" s="396" t="s">
        <v>763</v>
      </c>
      <c r="B102" s="397"/>
      <c r="C102" s="394" t="e">
        <f>E102/D102</f>
        <v>#DIV/0!</v>
      </c>
      <c r="D102" s="397"/>
      <c r="E102" s="397"/>
      <c r="F102" s="397"/>
      <c r="G102" s="397" t="e">
        <f t="shared" ref="G102:G107" si="90">F102/E102</f>
        <v>#DIV/0!</v>
      </c>
      <c r="H102" s="397"/>
      <c r="I102" s="394" t="e">
        <f>H102/E102</f>
        <v>#DIV/0!</v>
      </c>
      <c r="K102" s="397"/>
      <c r="L102" s="397"/>
      <c r="M102" s="408" t="e">
        <f t="shared" ref="M102:M107" si="91">L102/K102</f>
        <v>#DIV/0!</v>
      </c>
      <c r="N102" s="397"/>
      <c r="O102" s="394" t="e">
        <f>N102/K102</f>
        <v>#DIV/0!</v>
      </c>
      <c r="R102" s="396" t="s">
        <v>379</v>
      </c>
      <c r="S102" s="409">
        <f>(D102+K102)/($C$27+$K$27+$M$17+$D$47+$K$47)</f>
        <v>0</v>
      </c>
      <c r="T102" s="409">
        <f>D102/($D$17)</f>
        <v>0</v>
      </c>
      <c r="U102" s="409">
        <f>K102/($M$17+$C$27+$K$38+$K$47)</f>
        <v>0</v>
      </c>
      <c r="W102" s="397">
        <f>(F102*0.1)+(H102*6)+(L102*0.1)+(N102*6)</f>
        <v>0</v>
      </c>
      <c r="X102" s="397">
        <f>(E102*1)+(F102*0.1)+(H102*6)+(L102*0.1)+(N102*6)</f>
        <v>0</v>
      </c>
      <c r="Y102" s="399"/>
      <c r="Z102" s="399"/>
    </row>
    <row r="103" spans="1:26" x14ac:dyDescent="0.15">
      <c r="A103" s="396" t="s">
        <v>764</v>
      </c>
      <c r="B103" s="397"/>
      <c r="C103" s="394" t="e">
        <f t="shared" ref="C103:C107" si="92">E103/D103</f>
        <v>#DIV/0!</v>
      </c>
      <c r="D103" s="397"/>
      <c r="E103" s="397"/>
      <c r="F103" s="397"/>
      <c r="G103" s="397" t="e">
        <f t="shared" si="90"/>
        <v>#DIV/0!</v>
      </c>
      <c r="H103" s="397"/>
      <c r="I103" s="394" t="e">
        <f t="shared" ref="I103:I107" si="93">H103/E103</f>
        <v>#DIV/0!</v>
      </c>
      <c r="K103" s="397"/>
      <c r="L103" s="397"/>
      <c r="M103" s="408" t="e">
        <f t="shared" si="91"/>
        <v>#DIV/0!</v>
      </c>
      <c r="N103" s="397"/>
      <c r="O103" s="394" t="e">
        <f t="shared" ref="O103:O107" si="94">N103/K103</f>
        <v>#DIV/0!</v>
      </c>
      <c r="R103" s="396" t="s">
        <v>380</v>
      </c>
      <c r="S103" s="409">
        <f t="shared" ref="S103:S107" si="95">(D103+K103)/($C$27+$K$27+$M$17+$D$47+$K$47)</f>
        <v>0</v>
      </c>
      <c r="T103" s="409">
        <f t="shared" ref="T103:T107" si="96">D103/($D$17)</f>
        <v>0</v>
      </c>
      <c r="U103" s="409">
        <f t="shared" ref="U103:U107" si="97">K103/($M$17+$C$27+$K$38+$K$47)</f>
        <v>0</v>
      </c>
      <c r="W103" s="397">
        <f t="shared" ref="W103:W107" si="98">(F103*0.1)+(H103*6)+(L103*0.1)+(N103*6)</f>
        <v>0</v>
      </c>
      <c r="X103" s="397">
        <f t="shared" ref="X103:X107" si="99">(E103*1)+(F103*0.1)+(H103*6)+(L103*0.1)+(N103*6)</f>
        <v>0</v>
      </c>
      <c r="Y103" s="399"/>
      <c r="Z103" s="399"/>
    </row>
    <row r="104" spans="1:26" x14ac:dyDescent="0.15">
      <c r="A104" s="396" t="s">
        <v>765</v>
      </c>
      <c r="B104" s="397"/>
      <c r="C104" s="394" t="e">
        <f t="shared" si="92"/>
        <v>#DIV/0!</v>
      </c>
      <c r="D104" s="397"/>
      <c r="E104" s="397"/>
      <c r="F104" s="397"/>
      <c r="G104" s="397" t="e">
        <f t="shared" si="90"/>
        <v>#DIV/0!</v>
      </c>
      <c r="H104" s="397"/>
      <c r="I104" s="394" t="e">
        <f t="shared" si="93"/>
        <v>#DIV/0!</v>
      </c>
      <c r="K104" s="397"/>
      <c r="L104" s="397"/>
      <c r="M104" s="408" t="e">
        <f t="shared" si="91"/>
        <v>#DIV/0!</v>
      </c>
      <c r="N104" s="397"/>
      <c r="O104" s="394" t="e">
        <f t="shared" si="94"/>
        <v>#DIV/0!</v>
      </c>
      <c r="R104" s="396" t="s">
        <v>458</v>
      </c>
      <c r="S104" s="409">
        <f t="shared" si="95"/>
        <v>0</v>
      </c>
      <c r="T104" s="409">
        <f t="shared" si="96"/>
        <v>0</v>
      </c>
      <c r="U104" s="409">
        <f t="shared" si="97"/>
        <v>0</v>
      </c>
      <c r="W104" s="397">
        <f t="shared" si="98"/>
        <v>0</v>
      </c>
      <c r="X104" s="397">
        <f t="shared" si="99"/>
        <v>0</v>
      </c>
      <c r="Y104" s="399"/>
      <c r="Z104" s="399"/>
    </row>
    <row r="105" spans="1:26" x14ac:dyDescent="0.15">
      <c r="A105" s="396" t="s">
        <v>1030</v>
      </c>
      <c r="B105" s="397"/>
      <c r="C105" s="394" t="e">
        <f t="shared" si="92"/>
        <v>#DIV/0!</v>
      </c>
      <c r="D105" s="397"/>
      <c r="E105" s="397"/>
      <c r="F105" s="397"/>
      <c r="G105" s="397" t="e">
        <f t="shared" si="90"/>
        <v>#DIV/0!</v>
      </c>
      <c r="H105" s="397"/>
      <c r="I105" s="394" t="e">
        <f t="shared" si="93"/>
        <v>#DIV/0!</v>
      </c>
      <c r="K105" s="397"/>
      <c r="L105" s="397"/>
      <c r="M105" s="408" t="e">
        <f t="shared" si="91"/>
        <v>#DIV/0!</v>
      </c>
      <c r="N105" s="397"/>
      <c r="O105" s="394" t="e">
        <f t="shared" si="94"/>
        <v>#DIV/0!</v>
      </c>
      <c r="R105" s="396" t="s">
        <v>587</v>
      </c>
      <c r="S105" s="409">
        <f t="shared" si="95"/>
        <v>0</v>
      </c>
      <c r="T105" s="409">
        <f t="shared" si="96"/>
        <v>0</v>
      </c>
      <c r="U105" s="409">
        <f t="shared" si="97"/>
        <v>0</v>
      </c>
      <c r="W105" s="397">
        <f t="shared" si="98"/>
        <v>0</v>
      </c>
      <c r="X105" s="397">
        <f t="shared" si="99"/>
        <v>0</v>
      </c>
      <c r="Y105" s="399"/>
      <c r="Z105" s="399"/>
    </row>
    <row r="106" spans="1:26" x14ac:dyDescent="0.15">
      <c r="A106" s="396" t="s">
        <v>1088</v>
      </c>
      <c r="B106" s="397"/>
      <c r="C106" s="394" t="e">
        <f t="shared" si="92"/>
        <v>#DIV/0!</v>
      </c>
      <c r="D106" s="397"/>
      <c r="E106" s="397"/>
      <c r="F106" s="397"/>
      <c r="G106" s="397" t="e">
        <f t="shared" si="90"/>
        <v>#DIV/0!</v>
      </c>
      <c r="H106" s="397"/>
      <c r="I106" s="394" t="e">
        <f t="shared" si="93"/>
        <v>#DIV/0!</v>
      </c>
      <c r="K106" s="397"/>
      <c r="L106" s="397"/>
      <c r="M106" s="408" t="e">
        <f t="shared" si="91"/>
        <v>#DIV/0!</v>
      </c>
      <c r="N106" s="397"/>
      <c r="O106" s="394" t="e">
        <f t="shared" si="94"/>
        <v>#DIV/0!</v>
      </c>
      <c r="R106" s="396" t="s">
        <v>1089</v>
      </c>
      <c r="S106" s="409">
        <f t="shared" si="95"/>
        <v>0</v>
      </c>
      <c r="T106" s="409">
        <f t="shared" si="96"/>
        <v>0</v>
      </c>
      <c r="U106" s="409">
        <f t="shared" si="97"/>
        <v>0</v>
      </c>
      <c r="W106" s="397">
        <f t="shared" si="98"/>
        <v>0</v>
      </c>
      <c r="X106" s="397">
        <f t="shared" si="99"/>
        <v>0</v>
      </c>
      <c r="Y106" s="399"/>
      <c r="Z106" s="399"/>
    </row>
    <row r="107" spans="1:26" x14ac:dyDescent="0.15">
      <c r="A107" s="411"/>
      <c r="B107" s="397"/>
      <c r="C107" s="394" t="e">
        <f t="shared" si="92"/>
        <v>#DIV/0!</v>
      </c>
      <c r="D107" s="397"/>
      <c r="E107" s="397"/>
      <c r="F107" s="397"/>
      <c r="G107" s="397" t="e">
        <f t="shared" si="90"/>
        <v>#DIV/0!</v>
      </c>
      <c r="H107" s="397"/>
      <c r="I107" s="394" t="e">
        <f t="shared" si="93"/>
        <v>#DIV/0!</v>
      </c>
      <c r="K107" s="397"/>
      <c r="L107" s="397"/>
      <c r="M107" s="408" t="e">
        <f t="shared" si="91"/>
        <v>#DIV/0!</v>
      </c>
      <c r="N107" s="397"/>
      <c r="O107" s="394" t="e">
        <f t="shared" si="94"/>
        <v>#DIV/0!</v>
      </c>
      <c r="R107" s="396"/>
      <c r="S107" s="409">
        <f t="shared" si="95"/>
        <v>0</v>
      </c>
      <c r="T107" s="409">
        <f t="shared" si="96"/>
        <v>0</v>
      </c>
      <c r="U107" s="409">
        <f t="shared" si="97"/>
        <v>0</v>
      </c>
      <c r="W107" s="397">
        <f t="shared" si="98"/>
        <v>0</v>
      </c>
      <c r="X107" s="397">
        <f t="shared" si="99"/>
        <v>0</v>
      </c>
      <c r="Y107" s="399"/>
      <c r="Z107" s="399"/>
    </row>
    <row r="108" spans="1:26" x14ac:dyDescent="0.15">
      <c r="A108" s="395" t="s">
        <v>44</v>
      </c>
      <c r="B108" s="395"/>
      <c r="C108" s="391"/>
      <c r="D108" s="395">
        <f>SUM(D102:D107)</f>
        <v>0</v>
      </c>
      <c r="E108" s="395">
        <f t="shared" ref="E108:F108" si="100">SUM(E102:E107)</f>
        <v>0</v>
      </c>
      <c r="F108" s="395">
        <f t="shared" si="100"/>
        <v>0</v>
      </c>
      <c r="G108" s="395"/>
      <c r="H108" s="395">
        <f t="shared" ref="H108" si="101">SUM(H102:H107)</f>
        <v>0</v>
      </c>
      <c r="I108" s="395"/>
      <c r="J108" s="395"/>
      <c r="K108" s="395">
        <f>SUM(K102:K107)</f>
        <v>0</v>
      </c>
      <c r="L108" s="395">
        <f t="shared" ref="L108" si="102">SUM(L102:L107)</f>
        <v>0</v>
      </c>
      <c r="M108" s="395"/>
      <c r="N108" s="395">
        <f t="shared" ref="N108" si="103">SUM(N102:N107)</f>
        <v>0</v>
      </c>
      <c r="O108" s="395"/>
    </row>
    <row r="109" spans="1:26" x14ac:dyDescent="0.15">
      <c r="A109" s="395"/>
      <c r="C109" s="399"/>
      <c r="D109" s="399"/>
      <c r="E109" s="399"/>
      <c r="F109" s="399"/>
      <c r="G109" s="399"/>
      <c r="H109" s="399"/>
      <c r="I109" s="399"/>
      <c r="J109" s="399"/>
      <c r="K109" s="399"/>
      <c r="L109" s="399"/>
    </row>
    <row r="110" spans="1:26" x14ac:dyDescent="0.15">
      <c r="A110" s="395"/>
      <c r="C110" s="399"/>
      <c r="D110" s="399"/>
      <c r="E110" s="399"/>
      <c r="F110" s="399"/>
      <c r="G110" s="399"/>
      <c r="H110" s="399"/>
      <c r="I110" s="399"/>
      <c r="J110" s="399"/>
      <c r="K110" s="399"/>
      <c r="L110" s="399"/>
    </row>
    <row r="111" spans="1:26" x14ac:dyDescent="0.15">
      <c r="A111" s="538" t="s">
        <v>52</v>
      </c>
      <c r="B111" s="538"/>
      <c r="C111" s="538"/>
      <c r="D111" s="538"/>
      <c r="E111" s="538"/>
      <c r="F111" s="538"/>
      <c r="G111" s="538"/>
      <c r="H111" s="399"/>
      <c r="I111" s="399"/>
      <c r="J111" s="538" t="s">
        <v>49</v>
      </c>
      <c r="K111" s="538"/>
      <c r="L111" s="538"/>
      <c r="M111" s="538"/>
      <c r="N111" s="538"/>
      <c r="R111" s="538" t="s">
        <v>50</v>
      </c>
      <c r="S111" s="538"/>
      <c r="T111" s="538"/>
      <c r="V111" s="538" t="s">
        <v>51</v>
      </c>
      <c r="W111" s="540"/>
    </row>
    <row r="112" spans="1:26" x14ac:dyDescent="0.15">
      <c r="A112" s="395" t="s">
        <v>31</v>
      </c>
      <c r="B112" s="395" t="s">
        <v>66</v>
      </c>
      <c r="C112" s="395" t="s">
        <v>34</v>
      </c>
      <c r="D112" s="395" t="s">
        <v>17</v>
      </c>
      <c r="E112" s="395" t="s">
        <v>18</v>
      </c>
      <c r="F112" s="395" t="s">
        <v>19</v>
      </c>
      <c r="G112" s="395" t="s">
        <v>20</v>
      </c>
      <c r="H112" s="395" t="s">
        <v>6</v>
      </c>
      <c r="I112" s="395" t="s">
        <v>53</v>
      </c>
      <c r="K112" s="395" t="s">
        <v>10</v>
      </c>
      <c r="L112" s="395" t="s">
        <v>11</v>
      </c>
      <c r="M112" s="395" t="s">
        <v>12</v>
      </c>
      <c r="N112" s="395" t="s">
        <v>54</v>
      </c>
      <c r="O112" s="395" t="s">
        <v>7</v>
      </c>
      <c r="R112" s="395" t="s">
        <v>31</v>
      </c>
      <c r="S112" s="395" t="s">
        <v>47</v>
      </c>
      <c r="T112" s="395" t="s">
        <v>45</v>
      </c>
      <c r="U112" s="395" t="s">
        <v>46</v>
      </c>
      <c r="W112" s="395" t="s">
        <v>14</v>
      </c>
      <c r="X112" s="395" t="s">
        <v>21</v>
      </c>
      <c r="Y112" s="395"/>
      <c r="Z112" s="395"/>
    </row>
    <row r="113" spans="1:26" x14ac:dyDescent="0.15">
      <c r="A113" s="396" t="s">
        <v>1421</v>
      </c>
      <c r="B113" s="397"/>
      <c r="C113" s="394" t="e">
        <f>E113/D113</f>
        <v>#DIV/0!</v>
      </c>
      <c r="D113" s="397"/>
      <c r="E113" s="397"/>
      <c r="F113" s="397"/>
      <c r="G113" s="397" t="e">
        <f>F113/E113</f>
        <v>#DIV/0!</v>
      </c>
      <c r="H113" s="397"/>
      <c r="I113" s="394" t="e">
        <f>H113/E113</f>
        <v>#DIV/0!</v>
      </c>
      <c r="K113" s="397"/>
      <c r="L113" s="397"/>
      <c r="M113" s="397" t="e">
        <f>L113/K113</f>
        <v>#DIV/0!</v>
      </c>
      <c r="N113" s="397">
        <v>0</v>
      </c>
      <c r="O113" s="394" t="e">
        <f>N113/K113</f>
        <v>#DIV/0!</v>
      </c>
      <c r="R113" s="396" t="s">
        <v>1422</v>
      </c>
      <c r="S113" s="409">
        <f>(D113+K113)/($D$47+$K$47+$D$38+$K$38+$J$27+$C$27+$M$17)</f>
        <v>0</v>
      </c>
      <c r="T113" s="409">
        <f>D113/($D$47+$D$38+$J$27)</f>
        <v>0</v>
      </c>
      <c r="U113" s="409">
        <f>K113/($K$47+$K$38+$C$27+$M$17)</f>
        <v>0</v>
      </c>
      <c r="W113" s="397">
        <f>(F113*0.1)+(H113*6)+(L113*0.1)+(N113*6)</f>
        <v>0</v>
      </c>
      <c r="X113" s="397">
        <f>(E113*1)+(F113*0.1)+(H113*6)+(L113*0.1)+(N113*6)</f>
        <v>0</v>
      </c>
      <c r="Y113" s="399"/>
      <c r="Z113" s="399"/>
    </row>
    <row r="114" spans="1:26" x14ac:dyDescent="0.15">
      <c r="A114" s="396" t="s">
        <v>766</v>
      </c>
      <c r="B114" s="397"/>
      <c r="C114" s="394" t="e">
        <f t="shared" ref="C114:C116" si="104">E114/D114</f>
        <v>#DIV/0!</v>
      </c>
      <c r="D114" s="397"/>
      <c r="E114" s="397"/>
      <c r="F114" s="397"/>
      <c r="G114" s="397" t="e">
        <f>F114/E114</f>
        <v>#DIV/0!</v>
      </c>
      <c r="H114" s="397"/>
      <c r="I114" s="394" t="e">
        <f t="shared" ref="I114:I116" si="105">H114/E114</f>
        <v>#DIV/0!</v>
      </c>
      <c r="K114" s="397"/>
      <c r="L114" s="397"/>
      <c r="M114" s="397" t="e">
        <f t="shared" ref="M114:M116" si="106">L114/K114</f>
        <v>#DIV/0!</v>
      </c>
      <c r="N114" s="397">
        <v>0</v>
      </c>
      <c r="O114" s="394" t="e">
        <f t="shared" ref="O114:O116" si="107">N114/K114</f>
        <v>#DIV/0!</v>
      </c>
      <c r="R114" s="396" t="s">
        <v>459</v>
      </c>
      <c r="S114" s="409">
        <f t="shared" ref="S114:S116" si="108">(D114+K114)/($D$47+$K$47+$D$38+$K$38+$J$27+$C$27+$M$17)</f>
        <v>0</v>
      </c>
      <c r="T114" s="409">
        <f t="shared" ref="T114:T116" si="109">D114/($D$47+$D$38+$J$27)</f>
        <v>0</v>
      </c>
      <c r="U114" s="409">
        <f t="shared" ref="U114:U116" si="110">K114/($K$47+$K$38+$C$27+$M$17)</f>
        <v>0</v>
      </c>
      <c r="W114" s="397">
        <f t="shared" ref="W114:W116" si="111">(F114*0.1)+(H114*6)+(L114*0.1)+(N114*6)</f>
        <v>0</v>
      </c>
      <c r="X114" s="397">
        <f t="shared" ref="X114:X116" si="112">(E114*1)+(F114*0.1)+(H114*6)+(L114*0.1)+(N114*6)</f>
        <v>0</v>
      </c>
      <c r="Y114" s="399"/>
      <c r="Z114" s="399"/>
    </row>
    <row r="115" spans="1:26" x14ac:dyDescent="0.15">
      <c r="A115" s="396" t="s">
        <v>767</v>
      </c>
      <c r="B115" s="397"/>
      <c r="C115" s="394" t="e">
        <f t="shared" si="104"/>
        <v>#DIV/0!</v>
      </c>
      <c r="D115" s="397"/>
      <c r="E115" s="397"/>
      <c r="F115" s="397"/>
      <c r="G115" s="397" t="e">
        <f>F115/E115</f>
        <v>#DIV/0!</v>
      </c>
      <c r="H115" s="397"/>
      <c r="I115" s="394" t="e">
        <f t="shared" si="105"/>
        <v>#DIV/0!</v>
      </c>
      <c r="K115" s="397"/>
      <c r="L115" s="397"/>
      <c r="M115" s="397" t="e">
        <f t="shared" si="106"/>
        <v>#DIV/0!</v>
      </c>
      <c r="N115" s="397">
        <v>0</v>
      </c>
      <c r="O115" s="394" t="e">
        <f t="shared" si="107"/>
        <v>#DIV/0!</v>
      </c>
      <c r="R115" s="396" t="s">
        <v>588</v>
      </c>
      <c r="S115" s="409">
        <f t="shared" si="108"/>
        <v>0</v>
      </c>
      <c r="T115" s="409">
        <f t="shared" si="109"/>
        <v>0</v>
      </c>
      <c r="U115" s="409">
        <f t="shared" si="110"/>
        <v>0</v>
      </c>
      <c r="W115" s="397">
        <f t="shared" si="111"/>
        <v>0</v>
      </c>
      <c r="X115" s="397">
        <f t="shared" si="112"/>
        <v>0</v>
      </c>
      <c r="Y115" s="399"/>
      <c r="Z115" s="399"/>
    </row>
    <row r="116" spans="1:26" x14ac:dyDescent="0.15">
      <c r="A116" s="396" t="s">
        <v>1423</v>
      </c>
      <c r="B116" s="397"/>
      <c r="C116" s="394" t="e">
        <f t="shared" si="104"/>
        <v>#DIV/0!</v>
      </c>
      <c r="D116" s="397"/>
      <c r="E116" s="397"/>
      <c r="F116" s="397"/>
      <c r="G116" s="397" t="e">
        <f>F116/E116</f>
        <v>#DIV/0!</v>
      </c>
      <c r="H116" s="397"/>
      <c r="I116" s="394" t="e">
        <f t="shared" si="105"/>
        <v>#DIV/0!</v>
      </c>
      <c r="K116" s="397"/>
      <c r="L116" s="397"/>
      <c r="M116" s="397" t="e">
        <f t="shared" si="106"/>
        <v>#DIV/0!</v>
      </c>
      <c r="N116" s="397">
        <v>0</v>
      </c>
      <c r="O116" s="394" t="e">
        <f t="shared" si="107"/>
        <v>#DIV/0!</v>
      </c>
      <c r="R116" s="396" t="s">
        <v>590</v>
      </c>
      <c r="S116" s="409">
        <f t="shared" si="108"/>
        <v>0</v>
      </c>
      <c r="T116" s="409">
        <f t="shared" si="109"/>
        <v>0</v>
      </c>
      <c r="U116" s="409">
        <f t="shared" si="110"/>
        <v>0</v>
      </c>
      <c r="W116" s="397">
        <f t="shared" si="111"/>
        <v>0</v>
      </c>
      <c r="X116" s="397">
        <f t="shared" si="112"/>
        <v>0</v>
      </c>
      <c r="Y116" s="399"/>
      <c r="Z116" s="399"/>
    </row>
    <row r="117" spans="1:26" x14ac:dyDescent="0.15">
      <c r="A117" s="395" t="s">
        <v>44</v>
      </c>
      <c r="B117" s="395"/>
      <c r="C117" s="391"/>
      <c r="D117" s="395">
        <f>SUM(D113:D116)</f>
        <v>0</v>
      </c>
      <c r="E117" s="395">
        <f t="shared" ref="E117:F117" si="113">SUM(E113:E116)</f>
        <v>0</v>
      </c>
      <c r="F117" s="395">
        <f t="shared" si="113"/>
        <v>0</v>
      </c>
      <c r="G117" s="395"/>
      <c r="H117" s="395">
        <f t="shared" ref="H117" si="114">SUM(H113:H116)</f>
        <v>0</v>
      </c>
      <c r="I117" s="395"/>
      <c r="J117" s="395"/>
      <c r="K117" s="395">
        <f>SUM(K113:K116)</f>
        <v>0</v>
      </c>
      <c r="L117" s="395">
        <f t="shared" ref="L117" si="115">SUM(L113:L116)</f>
        <v>0</v>
      </c>
      <c r="M117" s="395"/>
      <c r="N117" s="395">
        <f t="shared" ref="N117" si="116">SUM(N113:N116)</f>
        <v>0</v>
      </c>
      <c r="O117" s="391"/>
      <c r="Q117" s="400"/>
      <c r="S117" s="400"/>
      <c r="U117" s="399"/>
      <c r="V117" s="399"/>
    </row>
    <row r="118" spans="1:26" x14ac:dyDescent="0.15">
      <c r="H118" s="404"/>
      <c r="I118" s="399"/>
      <c r="J118" s="399"/>
      <c r="P118" s="400"/>
      <c r="Q118" s="400"/>
      <c r="R118" s="400"/>
      <c r="T118" s="399"/>
      <c r="U118" s="399"/>
    </row>
    <row r="119" spans="1:26" x14ac:dyDescent="0.15">
      <c r="H119" s="404"/>
      <c r="I119" s="399"/>
      <c r="J119" s="399"/>
      <c r="P119" s="400"/>
      <c r="Q119" s="400"/>
      <c r="R119" s="400"/>
      <c r="T119" s="399"/>
      <c r="U119" s="399"/>
    </row>
    <row r="120" spans="1:26" x14ac:dyDescent="0.15">
      <c r="A120" s="538" t="s">
        <v>57</v>
      </c>
      <c r="B120" s="538"/>
      <c r="C120" s="538"/>
      <c r="D120" s="538"/>
      <c r="E120" s="538"/>
      <c r="F120" s="538"/>
      <c r="G120" s="538"/>
      <c r="H120" s="404"/>
      <c r="I120" s="399"/>
      <c r="J120" s="538" t="s">
        <v>58</v>
      </c>
      <c r="K120" s="544"/>
      <c r="L120" s="544"/>
      <c r="M120" s="544"/>
      <c r="N120" s="544"/>
      <c r="P120" s="410"/>
      <c r="Q120" s="400"/>
      <c r="R120" s="538" t="s">
        <v>62</v>
      </c>
      <c r="S120" s="544"/>
      <c r="T120" s="544"/>
      <c r="U120" s="544"/>
      <c r="V120" s="544"/>
    </row>
    <row r="121" spans="1:26" x14ac:dyDescent="0.15">
      <c r="A121" s="391"/>
      <c r="B121" s="395" t="s">
        <v>17</v>
      </c>
      <c r="C121" s="395" t="s">
        <v>42</v>
      </c>
      <c r="D121" s="395" t="s">
        <v>19</v>
      </c>
      <c r="E121" s="395" t="s">
        <v>6</v>
      </c>
      <c r="H121" s="399"/>
      <c r="I121" s="399"/>
      <c r="J121" s="543" t="s">
        <v>59</v>
      </c>
      <c r="K121" s="540"/>
      <c r="L121" s="540"/>
      <c r="M121" s="540"/>
      <c r="N121" s="391" t="s">
        <v>60</v>
      </c>
      <c r="R121" s="543" t="s">
        <v>59</v>
      </c>
      <c r="S121" s="540"/>
      <c r="T121" s="540"/>
      <c r="U121" s="540"/>
      <c r="V121" s="391" t="s">
        <v>60</v>
      </c>
    </row>
    <row r="122" spans="1:26" x14ac:dyDescent="0.15">
      <c r="A122" s="411" t="s">
        <v>33</v>
      </c>
      <c r="B122" s="397">
        <f>SUM(J92:J96,D102:D107,D113:D116)</f>
        <v>0</v>
      </c>
      <c r="C122" s="397">
        <f>SUM(E113:E116,E102:E107,K92:K96)</f>
        <v>0</v>
      </c>
      <c r="D122" s="397">
        <f>SUM(F113:F116,F102:F107,L92:L96)</f>
        <v>0</v>
      </c>
      <c r="E122" s="397">
        <f>SUM(N92:N96,H102:H107,H113:H116)</f>
        <v>2</v>
      </c>
      <c r="H122" s="399"/>
      <c r="I122" s="399"/>
      <c r="J122" s="541" t="s">
        <v>1213</v>
      </c>
      <c r="K122" s="541"/>
      <c r="L122" s="541"/>
      <c r="M122" s="541"/>
      <c r="N122" s="396" t="s">
        <v>373</v>
      </c>
      <c r="R122" s="541" t="s">
        <v>1425</v>
      </c>
      <c r="S122" s="541"/>
      <c r="T122" s="541"/>
      <c r="U122" s="541"/>
      <c r="V122" s="396" t="s">
        <v>374</v>
      </c>
    </row>
    <row r="123" spans="1:26" x14ac:dyDescent="0.15">
      <c r="A123" s="411" t="s">
        <v>43</v>
      </c>
      <c r="B123" s="397">
        <f>SUM(C87)</f>
        <v>0</v>
      </c>
      <c r="C123" s="397">
        <f>SUM(D87)</f>
        <v>0</v>
      </c>
      <c r="D123" s="397">
        <f>SUM(F87)</f>
        <v>0</v>
      </c>
      <c r="E123" s="397">
        <f>SUM(H87)</f>
        <v>0</v>
      </c>
      <c r="F123" s="395"/>
      <c r="J123" s="541" t="s">
        <v>1424</v>
      </c>
      <c r="K123" s="541"/>
      <c r="L123" s="541"/>
      <c r="M123" s="541"/>
      <c r="N123" s="396" t="s">
        <v>374</v>
      </c>
      <c r="R123" s="542" t="s">
        <v>1045</v>
      </c>
      <c r="S123" s="541"/>
      <c r="T123" s="541"/>
      <c r="U123" s="541"/>
      <c r="V123" s="396" t="s">
        <v>373</v>
      </c>
    </row>
    <row r="124" spans="1:26" x14ac:dyDescent="0.15">
      <c r="A124" s="411" t="s">
        <v>65</v>
      </c>
      <c r="B124" s="396"/>
      <c r="F124" s="395"/>
      <c r="J124" s="541" t="s">
        <v>1214</v>
      </c>
      <c r="K124" s="541"/>
      <c r="L124" s="541"/>
      <c r="M124" s="541"/>
      <c r="N124" s="396" t="s">
        <v>373</v>
      </c>
      <c r="R124" s="542" t="s">
        <v>1090</v>
      </c>
      <c r="S124" s="541"/>
      <c r="T124" s="541"/>
      <c r="U124" s="541"/>
      <c r="V124" s="396" t="s">
        <v>373</v>
      </c>
    </row>
    <row r="125" spans="1:26" x14ac:dyDescent="0.15">
      <c r="J125" s="541" t="s">
        <v>1215</v>
      </c>
      <c r="K125" s="541"/>
      <c r="L125" s="541"/>
      <c r="M125" s="541"/>
      <c r="N125" s="396" t="s">
        <v>16</v>
      </c>
      <c r="R125" s="542" t="s">
        <v>1303</v>
      </c>
      <c r="S125" s="541"/>
      <c r="T125" s="541"/>
      <c r="U125" s="541"/>
      <c r="V125" s="396" t="s">
        <v>16</v>
      </c>
    </row>
    <row r="126" spans="1:26" x14ac:dyDescent="0.15">
      <c r="A126" s="391"/>
      <c r="B126" s="395" t="s">
        <v>1</v>
      </c>
      <c r="C126" s="395" t="s">
        <v>4</v>
      </c>
      <c r="D126" s="395" t="s">
        <v>6</v>
      </c>
      <c r="J126" s="541"/>
      <c r="K126" s="541"/>
      <c r="L126" s="541"/>
      <c r="M126" s="541"/>
      <c r="N126" s="396"/>
      <c r="R126" s="542"/>
      <c r="S126" s="541"/>
      <c r="T126" s="541"/>
      <c r="U126" s="541"/>
      <c r="V126" s="396"/>
    </row>
    <row r="127" spans="1:26" x14ac:dyDescent="0.15">
      <c r="A127" s="411" t="s">
        <v>56</v>
      </c>
      <c r="B127" s="397">
        <f>SUM(M84:M86,C92:C96,K102:K107,K113:K116)</f>
        <v>32</v>
      </c>
      <c r="C127" s="397">
        <f>SUM(N84:N86,D92:D96,L102:L107,L113:L116)</f>
        <v>47</v>
      </c>
      <c r="D127" s="397">
        <f>SUM(P84:P86,F92:F96,N102:N107,N113:N116)</f>
        <v>1</v>
      </c>
      <c r="J127" s="541" t="s">
        <v>1216</v>
      </c>
      <c r="K127" s="541"/>
      <c r="L127" s="541"/>
      <c r="M127" s="541"/>
      <c r="N127" s="396" t="s">
        <v>374</v>
      </c>
      <c r="R127" s="542"/>
      <c r="S127" s="541"/>
      <c r="T127" s="541"/>
      <c r="U127" s="541"/>
      <c r="V127" s="396"/>
    </row>
    <row r="128" spans="1:26" x14ac:dyDescent="0.15">
      <c r="A128" s="411" t="s">
        <v>65</v>
      </c>
      <c r="B128" s="396"/>
      <c r="J128" s="541" t="s">
        <v>1217</v>
      </c>
      <c r="K128" s="541"/>
      <c r="L128" s="541"/>
      <c r="M128" s="541"/>
      <c r="N128" s="396" t="s">
        <v>373</v>
      </c>
      <c r="R128" s="542"/>
      <c r="S128" s="541"/>
      <c r="T128" s="541"/>
      <c r="U128" s="541"/>
      <c r="V128" s="396"/>
    </row>
    <row r="129" spans="1:23" x14ac:dyDescent="0.15">
      <c r="J129" s="541" t="s">
        <v>1304</v>
      </c>
      <c r="K129" s="541"/>
      <c r="L129" s="541"/>
      <c r="M129" s="541"/>
      <c r="N129" s="396" t="s">
        <v>373</v>
      </c>
      <c r="R129" s="542"/>
      <c r="S129" s="541"/>
      <c r="T129" s="541"/>
      <c r="U129" s="541"/>
      <c r="V129" s="396"/>
    </row>
    <row r="130" spans="1:23" x14ac:dyDescent="0.15">
      <c r="B130" s="395" t="s">
        <v>40</v>
      </c>
      <c r="C130" s="395" t="s">
        <v>41</v>
      </c>
    </row>
    <row r="131" spans="1:23" x14ac:dyDescent="0.15">
      <c r="A131" s="411" t="s">
        <v>39</v>
      </c>
      <c r="B131" s="394">
        <f>B127/(B123+B127)</f>
        <v>1</v>
      </c>
      <c r="C131" s="394">
        <f>B123/(B123+B127)</f>
        <v>0</v>
      </c>
      <c r="J131" s="389" t="s">
        <v>61</v>
      </c>
    </row>
    <row r="132" spans="1:23" x14ac:dyDescent="0.15">
      <c r="A132" s="411" t="s">
        <v>64</v>
      </c>
      <c r="B132" s="396"/>
      <c r="C132" s="396"/>
    </row>
    <row r="141" spans="1:23" x14ac:dyDescent="0.15">
      <c r="A141" s="538" t="s">
        <v>93</v>
      </c>
      <c r="B141" s="538"/>
      <c r="C141" s="538"/>
      <c r="D141" s="538"/>
      <c r="E141" s="538"/>
      <c r="F141" s="538"/>
      <c r="G141" s="538"/>
      <c r="H141" s="538"/>
      <c r="I141" s="538"/>
      <c r="J141" s="538"/>
      <c r="K141" s="538"/>
      <c r="L141" s="538"/>
      <c r="M141" s="538"/>
      <c r="N141" s="538"/>
      <c r="O141" s="538"/>
      <c r="P141" s="538"/>
      <c r="Q141" s="538"/>
      <c r="R141" s="538"/>
      <c r="S141" s="538"/>
      <c r="T141" s="538"/>
      <c r="U141" s="538"/>
      <c r="V141" s="538"/>
      <c r="W141" s="538"/>
    </row>
    <row r="142" spans="1:23" x14ac:dyDescent="0.15">
      <c r="A142" s="390"/>
      <c r="B142" s="390"/>
      <c r="C142" s="390"/>
      <c r="D142" s="390"/>
      <c r="E142" s="390"/>
      <c r="F142" s="390"/>
      <c r="G142" s="390"/>
      <c r="H142" s="390"/>
      <c r="I142" s="390"/>
      <c r="J142" s="390"/>
      <c r="K142" s="390"/>
      <c r="L142" s="390"/>
      <c r="M142" s="390"/>
      <c r="N142" s="390"/>
      <c r="O142" s="390"/>
      <c r="P142" s="390"/>
      <c r="Q142" s="390"/>
      <c r="R142" s="390"/>
      <c r="S142" s="390"/>
      <c r="T142" s="390"/>
      <c r="U142" s="390"/>
      <c r="V142" s="390"/>
      <c r="W142" s="390"/>
    </row>
    <row r="143" spans="1:23" x14ac:dyDescent="0.15">
      <c r="H143" s="539" t="s">
        <v>36</v>
      </c>
      <c r="I143" s="540"/>
      <c r="J143" s="540"/>
      <c r="M143" s="539" t="s">
        <v>37</v>
      </c>
      <c r="N143" s="539"/>
      <c r="O143" s="539"/>
    </row>
    <row r="144" spans="1:23" x14ac:dyDescent="0.15">
      <c r="H144" s="539" t="s">
        <v>38</v>
      </c>
      <c r="I144" s="539"/>
      <c r="J144" s="539"/>
    </row>
    <row r="145" spans="1:20" x14ac:dyDescent="0.15">
      <c r="H145" s="539"/>
      <c r="I145" s="540"/>
      <c r="J145" s="540"/>
    </row>
    <row r="146" spans="1:20" x14ac:dyDescent="0.15">
      <c r="H146" s="539"/>
      <c r="I146" s="540"/>
      <c r="J146" s="540"/>
    </row>
    <row r="147" spans="1:20" x14ac:dyDescent="0.15">
      <c r="D147" s="391" t="s">
        <v>83</v>
      </c>
      <c r="P147" s="391" t="s">
        <v>84</v>
      </c>
    </row>
    <row r="148" spans="1:20" x14ac:dyDescent="0.15">
      <c r="A148" s="395" t="s">
        <v>90</v>
      </c>
      <c r="P148" s="391" t="s">
        <v>90</v>
      </c>
      <c r="S148" s="395" t="s">
        <v>92</v>
      </c>
    </row>
    <row r="149" spans="1:20" x14ac:dyDescent="0.15">
      <c r="A149" s="411" t="s">
        <v>79</v>
      </c>
      <c r="B149" s="412" t="s">
        <v>89</v>
      </c>
      <c r="C149" s="412" t="s">
        <v>2</v>
      </c>
      <c r="D149" s="412" t="s">
        <v>3</v>
      </c>
      <c r="E149" s="412" t="s">
        <v>19</v>
      </c>
      <c r="F149" s="412" t="s">
        <v>6</v>
      </c>
      <c r="G149" s="412" t="s">
        <v>76</v>
      </c>
      <c r="H149" s="412" t="s">
        <v>10</v>
      </c>
      <c r="I149" s="412" t="s">
        <v>19</v>
      </c>
      <c r="J149" s="412" t="s">
        <v>77</v>
      </c>
      <c r="K149" s="412" t="s">
        <v>6</v>
      </c>
      <c r="L149" s="412" t="s">
        <v>14</v>
      </c>
      <c r="O149" s="412" t="s">
        <v>85</v>
      </c>
      <c r="P149" s="412" t="s">
        <v>86</v>
      </c>
      <c r="Q149" s="412" t="s">
        <v>87</v>
      </c>
      <c r="S149" s="393" t="s">
        <v>40</v>
      </c>
      <c r="T149" s="393" t="s">
        <v>41</v>
      </c>
    </row>
    <row r="150" spans="1:20" x14ac:dyDescent="0.15">
      <c r="A150" s="396" t="s">
        <v>44</v>
      </c>
      <c r="B150" s="407">
        <f>AVERAGE(B160,B170)</f>
        <v>634</v>
      </c>
      <c r="C150" s="407">
        <f>AVERAGE(C160,C170)</f>
        <v>420.5</v>
      </c>
      <c r="D150" s="413">
        <f>C150/B150</f>
        <v>0.66324921135646686</v>
      </c>
      <c r="E150" s="407">
        <f>AVERAGE(E160,E170)</f>
        <v>4593</v>
      </c>
      <c r="F150" s="407">
        <f t="shared" ref="F150:I150" si="117">AVERAGE(F160,F170)</f>
        <v>32</v>
      </c>
      <c r="G150" s="407">
        <f t="shared" si="117"/>
        <v>11</v>
      </c>
      <c r="H150" s="407">
        <f t="shared" si="117"/>
        <v>33</v>
      </c>
      <c r="I150" s="407">
        <f t="shared" si="117"/>
        <v>117</v>
      </c>
      <c r="J150" s="414">
        <f>I150/H150</f>
        <v>3.5454545454545454</v>
      </c>
      <c r="K150" s="407">
        <f>AVERAGE(K160,K170)</f>
        <v>1.5</v>
      </c>
      <c r="L150" s="397">
        <f>((E150*0.05)+(F150*4)+(G150*-1)+(I150*0.1)+(K150*6))</f>
        <v>367.34999999999997</v>
      </c>
      <c r="O150" s="413">
        <f>(B150+H150)/(B152+F152+B154+F154+B156+F156+B150+H150)</f>
        <v>0.39928165219994016</v>
      </c>
      <c r="P150" s="394">
        <f>B150/(B150+F152+F154+F156)</f>
        <v>0.50964630225080387</v>
      </c>
      <c r="Q150" s="394">
        <f>H150/(H150+B152+B154+B156)</f>
        <v>7.737397420867527E-2</v>
      </c>
      <c r="S150" s="394">
        <f>(H150+B152+B154+B156)/(H150+B152+B154+B156+B150)</f>
        <v>0.40216878830740216</v>
      </c>
      <c r="T150" s="394">
        <f>B150/(B150+H150+B152+B154+B156)</f>
        <v>0.59783121169259779</v>
      </c>
    </row>
    <row r="151" spans="1:20" x14ac:dyDescent="0.15">
      <c r="A151" s="411" t="s">
        <v>80</v>
      </c>
      <c r="B151" s="412" t="s">
        <v>10</v>
      </c>
      <c r="C151" s="412" t="s">
        <v>19</v>
      </c>
      <c r="D151" s="412" t="s">
        <v>77</v>
      </c>
      <c r="E151" s="412" t="s">
        <v>6</v>
      </c>
      <c r="F151" s="412" t="s">
        <v>17</v>
      </c>
      <c r="G151" s="412" t="s">
        <v>18</v>
      </c>
      <c r="H151" s="412" t="s">
        <v>19</v>
      </c>
      <c r="I151" s="412" t="s">
        <v>78</v>
      </c>
      <c r="J151" s="412" t="s">
        <v>6</v>
      </c>
      <c r="K151" s="412" t="s">
        <v>14</v>
      </c>
      <c r="L151" s="407" t="s">
        <v>91</v>
      </c>
      <c r="O151" s="393" t="s">
        <v>85</v>
      </c>
      <c r="P151" s="393" t="s">
        <v>87</v>
      </c>
      <c r="Q151" s="393" t="s">
        <v>88</v>
      </c>
    </row>
    <row r="152" spans="1:20" x14ac:dyDescent="0.15">
      <c r="A152" s="396" t="s">
        <v>44</v>
      </c>
      <c r="B152" s="407">
        <f>AVERAGE(B162,B172)</f>
        <v>383.5</v>
      </c>
      <c r="C152" s="407">
        <f>AVERAGE(C162,C172)</f>
        <v>1635.5</v>
      </c>
      <c r="D152" s="414">
        <f>C152/B152</f>
        <v>4.2646675358539765</v>
      </c>
      <c r="E152" s="407">
        <f>AVERAGE(E162,E172)</f>
        <v>12</v>
      </c>
      <c r="F152" s="407">
        <f t="shared" ref="F152:H152" si="118">AVERAGE(F162,F172)</f>
        <v>102.5</v>
      </c>
      <c r="G152" s="407">
        <f t="shared" si="118"/>
        <v>90.5</v>
      </c>
      <c r="H152" s="407">
        <f t="shared" si="118"/>
        <v>548</v>
      </c>
      <c r="I152" s="414">
        <f>H152/G152</f>
        <v>6.05524861878453</v>
      </c>
      <c r="J152" s="407">
        <f>AVERAGE(J162,J172)</f>
        <v>2</v>
      </c>
      <c r="K152" s="397">
        <f>(C152*0.1)+(E152*6)+(H152*0.1)+(J152*6)</f>
        <v>302.35000000000002</v>
      </c>
      <c r="L152" s="397">
        <f>(C152*0.1)+(E152*6)+(G152*1)+(H152*0.1)+(J152*6)</f>
        <v>392.85</v>
      </c>
      <c r="O152" s="413">
        <f>(B152+F152)/(B152+F152+B154+F154+B156+F156+B150+H150)</f>
        <v>0.29093085902424426</v>
      </c>
      <c r="P152" s="394">
        <f>B152/(H150+B152+B154+B156)</f>
        <v>0.89917936694021106</v>
      </c>
      <c r="Q152" s="394">
        <f>F152/(F152+F154+F156)</f>
        <v>0.16803278688524589</v>
      </c>
    </row>
    <row r="153" spans="1:20" x14ac:dyDescent="0.15">
      <c r="A153" s="411" t="s">
        <v>81</v>
      </c>
      <c r="B153" s="412" t="s">
        <v>10</v>
      </c>
      <c r="C153" s="412" t="s">
        <v>19</v>
      </c>
      <c r="D153" s="412" t="s">
        <v>77</v>
      </c>
      <c r="E153" s="412" t="s">
        <v>6</v>
      </c>
      <c r="F153" s="412" t="s">
        <v>17</v>
      </c>
      <c r="G153" s="412" t="s">
        <v>18</v>
      </c>
      <c r="H153" s="412" t="s">
        <v>19</v>
      </c>
      <c r="I153" s="412" t="s">
        <v>78</v>
      </c>
      <c r="J153" s="412" t="s">
        <v>6</v>
      </c>
      <c r="K153" s="412" t="s">
        <v>14</v>
      </c>
      <c r="L153" s="407" t="s">
        <v>91</v>
      </c>
      <c r="O153" s="393" t="s">
        <v>85</v>
      </c>
      <c r="P153" s="393" t="s">
        <v>87</v>
      </c>
      <c r="Q153" s="393" t="s">
        <v>88</v>
      </c>
    </row>
    <row r="154" spans="1:20" x14ac:dyDescent="0.15">
      <c r="A154" s="396" t="s">
        <v>44</v>
      </c>
      <c r="B154" s="407">
        <f>AVERAGE(B164,B174)</f>
        <v>10</v>
      </c>
      <c r="C154" s="407">
        <f>AVERAGE(C164,C174)</f>
        <v>42.5</v>
      </c>
      <c r="D154" s="407">
        <f>C154/B154</f>
        <v>4.25</v>
      </c>
      <c r="E154" s="407">
        <f>AVERAGE(E164,E174)</f>
        <v>0.5</v>
      </c>
      <c r="F154" s="407">
        <f t="shared" ref="F154:H154" si="119">AVERAGE(F164,F174)</f>
        <v>386</v>
      </c>
      <c r="G154" s="407">
        <f t="shared" si="119"/>
        <v>257.5</v>
      </c>
      <c r="H154" s="407">
        <f t="shared" si="119"/>
        <v>3319.5</v>
      </c>
      <c r="I154" s="414">
        <f>H154/G154</f>
        <v>12.891262135922331</v>
      </c>
      <c r="J154" s="407">
        <f>AVERAGE(J164,J174)</f>
        <v>25</v>
      </c>
      <c r="K154" s="397">
        <f>(C154*0.1)+(E154*6)+(H154*0.1)+(J154*6)</f>
        <v>489.20000000000005</v>
      </c>
      <c r="L154" s="397">
        <f>(C154*0.1)+(E154*6)+(G154*1)+(H154*0.1)+(J154*6)</f>
        <v>746.7</v>
      </c>
      <c r="O154" s="413">
        <f>(B154+F154)/(B152+F152+B154+F154+B156+F156+B150+H150)</f>
        <v>0.23705477401975455</v>
      </c>
      <c r="P154" s="394">
        <f>B154/(B152+H150+B154+B156)</f>
        <v>2.3446658851113716E-2</v>
      </c>
      <c r="Q154" s="394">
        <f>F154/(F154+F152+F156)</f>
        <v>0.63278688524590165</v>
      </c>
    </row>
    <row r="155" spans="1:20" x14ac:dyDescent="0.15">
      <c r="A155" s="411" t="s">
        <v>82</v>
      </c>
      <c r="B155" s="412" t="s">
        <v>10</v>
      </c>
      <c r="C155" s="412" t="s">
        <v>19</v>
      </c>
      <c r="D155" s="412" t="s">
        <v>77</v>
      </c>
      <c r="E155" s="412" t="s">
        <v>6</v>
      </c>
      <c r="F155" s="412" t="s">
        <v>17</v>
      </c>
      <c r="G155" s="412" t="s">
        <v>18</v>
      </c>
      <c r="H155" s="412" t="s">
        <v>19</v>
      </c>
      <c r="I155" s="412" t="s">
        <v>78</v>
      </c>
      <c r="J155" s="412" t="s">
        <v>6</v>
      </c>
      <c r="K155" s="412" t="s">
        <v>14</v>
      </c>
      <c r="L155" s="407" t="s">
        <v>91</v>
      </c>
      <c r="O155" s="393" t="s">
        <v>85</v>
      </c>
      <c r="P155" s="393" t="s">
        <v>87</v>
      </c>
      <c r="Q155" s="393" t="s">
        <v>88</v>
      </c>
    </row>
    <row r="156" spans="1:20" x14ac:dyDescent="0.15">
      <c r="A156" s="396" t="s">
        <v>44</v>
      </c>
      <c r="B156" s="407">
        <f>AVERAGE(B166,B176)</f>
        <v>0</v>
      </c>
      <c r="C156" s="407">
        <f>AVERAGE(C166,C176)</f>
        <v>0</v>
      </c>
      <c r="D156" s="407" t="e">
        <f>C156/B156</f>
        <v>#DIV/0!</v>
      </c>
      <c r="E156" s="407">
        <f>AVERAGE(E166,E176)</f>
        <v>0</v>
      </c>
      <c r="F156" s="407">
        <f>AVERAGE(F166,F176)</f>
        <v>121.5</v>
      </c>
      <c r="G156" s="407">
        <f t="shared" ref="G156:H156" si="120">AVERAGE(G166,G176)</f>
        <v>87</v>
      </c>
      <c r="H156" s="407">
        <f t="shared" si="120"/>
        <v>756</v>
      </c>
      <c r="I156" s="414">
        <f>H156/G156</f>
        <v>8.6896551724137936</v>
      </c>
      <c r="J156" s="407">
        <f>AVERAGE(J166,J176)</f>
        <v>5</v>
      </c>
      <c r="K156" s="397">
        <f>(C156*0.1)+(E156*6)+(H156*0.1)+(J156*6)</f>
        <v>105.60000000000001</v>
      </c>
      <c r="L156" s="397">
        <f>(C156*0.1)+(E156*6)+(G156*1)+(H156*0.1)+(J156*6)</f>
        <v>192.60000000000002</v>
      </c>
      <c r="O156" s="413">
        <f>(B156+F156)/(B152+F152+B154+F154+B156+F156+B150+H150)</f>
        <v>7.2732714756061065E-2</v>
      </c>
      <c r="P156" s="409">
        <f>B156/(B156+B154+B152+H150)</f>
        <v>0</v>
      </c>
      <c r="Q156" s="394">
        <f>F156/(F156+F154+F152)</f>
        <v>0.19918032786885245</v>
      </c>
    </row>
    <row r="157" spans="1:20" x14ac:dyDescent="0.15">
      <c r="B157" s="415"/>
      <c r="C157" s="415"/>
      <c r="D157" s="415"/>
      <c r="E157" s="415"/>
      <c r="F157" s="415"/>
      <c r="G157" s="415"/>
      <c r="H157" s="415"/>
      <c r="I157" s="415"/>
      <c r="J157" s="415"/>
      <c r="K157" s="415"/>
      <c r="L157" s="416"/>
      <c r="P157" s="391"/>
    </row>
    <row r="158" spans="1:20" x14ac:dyDescent="0.15">
      <c r="A158" s="395">
        <v>2022</v>
      </c>
      <c r="P158" s="391">
        <v>2022</v>
      </c>
      <c r="S158" s="395" t="s">
        <v>92</v>
      </c>
    </row>
    <row r="159" spans="1:20" x14ac:dyDescent="0.15">
      <c r="A159" s="411" t="s">
        <v>79</v>
      </c>
      <c r="B159" s="412" t="s">
        <v>89</v>
      </c>
      <c r="C159" s="412" t="s">
        <v>2</v>
      </c>
      <c r="D159" s="412" t="s">
        <v>3</v>
      </c>
      <c r="E159" s="412" t="s">
        <v>19</v>
      </c>
      <c r="F159" s="412" t="s">
        <v>6</v>
      </c>
      <c r="G159" s="412" t="s">
        <v>76</v>
      </c>
      <c r="H159" s="412" t="s">
        <v>10</v>
      </c>
      <c r="I159" s="412" t="s">
        <v>19</v>
      </c>
      <c r="J159" s="412" t="s">
        <v>77</v>
      </c>
      <c r="K159" s="412" t="s">
        <v>6</v>
      </c>
      <c r="L159" s="412" t="s">
        <v>14</v>
      </c>
      <c r="O159" s="412" t="s">
        <v>85</v>
      </c>
      <c r="P159" s="412" t="s">
        <v>86</v>
      </c>
      <c r="Q159" s="412" t="s">
        <v>87</v>
      </c>
      <c r="S159" s="393" t="s">
        <v>40</v>
      </c>
      <c r="T159" s="393" t="s">
        <v>41</v>
      </c>
    </row>
    <row r="160" spans="1:20" x14ac:dyDescent="0.15">
      <c r="A160" s="396" t="s">
        <v>44</v>
      </c>
      <c r="B160" s="407">
        <v>668</v>
      </c>
      <c r="C160" s="407">
        <v>445</v>
      </c>
      <c r="D160" s="413">
        <f>C160/B160</f>
        <v>0.66616766467065869</v>
      </c>
      <c r="E160" s="407">
        <v>4771</v>
      </c>
      <c r="F160" s="407">
        <v>30</v>
      </c>
      <c r="G160" s="407">
        <v>15</v>
      </c>
      <c r="H160" s="407">
        <v>35</v>
      </c>
      <c r="I160" s="407">
        <v>105</v>
      </c>
      <c r="J160" s="414">
        <f>I160/H160</f>
        <v>3</v>
      </c>
      <c r="K160" s="407">
        <v>2</v>
      </c>
      <c r="L160" s="397">
        <f>((E160*0.05)+(F160*4)+(G160*-1)+(I160*0.1)+(K160*6))</f>
        <v>366.05</v>
      </c>
      <c r="O160" s="413">
        <f>(B160+H160)/(B162+F162+B164+F164+B166+F166+B160+H160)</f>
        <v>0.41280093951849678</v>
      </c>
      <c r="P160" s="394">
        <f>B160/(B160+F162+F164+F166)</f>
        <v>0.51424172440338722</v>
      </c>
      <c r="Q160" s="394">
        <f>H160/(H160+B162+B164+B166)</f>
        <v>8.6633663366336627E-2</v>
      </c>
      <c r="S160" s="394">
        <f>(H160+B162+B164+B166)/(H160+B162+B164+B166+B160)</f>
        <v>0.37686567164179102</v>
      </c>
      <c r="T160" s="394">
        <f>B160/(B160+H160+B162+B164+B166)</f>
        <v>0.62313432835820892</v>
      </c>
    </row>
    <row r="161" spans="1:20" x14ac:dyDescent="0.15">
      <c r="A161" s="411" t="s">
        <v>80</v>
      </c>
      <c r="B161" s="412" t="s">
        <v>10</v>
      </c>
      <c r="C161" s="412" t="s">
        <v>19</v>
      </c>
      <c r="D161" s="412" t="s">
        <v>77</v>
      </c>
      <c r="E161" s="412" t="s">
        <v>6</v>
      </c>
      <c r="F161" s="412" t="s">
        <v>17</v>
      </c>
      <c r="G161" s="412" t="s">
        <v>18</v>
      </c>
      <c r="H161" s="412" t="s">
        <v>19</v>
      </c>
      <c r="I161" s="412" t="s">
        <v>78</v>
      </c>
      <c r="J161" s="412" t="s">
        <v>6</v>
      </c>
      <c r="K161" s="412" t="s">
        <v>14</v>
      </c>
      <c r="L161" s="412" t="s">
        <v>91</v>
      </c>
      <c r="O161" s="393" t="s">
        <v>85</v>
      </c>
      <c r="P161" s="393" t="s">
        <v>87</v>
      </c>
      <c r="Q161" s="393" t="s">
        <v>88</v>
      </c>
    </row>
    <row r="162" spans="1:20" x14ac:dyDescent="0.15">
      <c r="A162" s="396" t="s">
        <v>44</v>
      </c>
      <c r="B162" s="407">
        <v>357</v>
      </c>
      <c r="C162" s="407">
        <v>1496</v>
      </c>
      <c r="D162" s="414">
        <f>C162/B162</f>
        <v>4.1904761904761907</v>
      </c>
      <c r="E162" s="407">
        <v>15</v>
      </c>
      <c r="F162" s="407">
        <v>78</v>
      </c>
      <c r="G162" s="407">
        <v>66</v>
      </c>
      <c r="H162" s="407">
        <v>493</v>
      </c>
      <c r="I162" s="414">
        <f>H162/G162</f>
        <v>7.4696969696969697</v>
      </c>
      <c r="J162" s="407">
        <v>3</v>
      </c>
      <c r="K162" s="397">
        <f>(C162*0.1)+(E162*6)+(H162*0.1)+(J162*6)</f>
        <v>306.89999999999998</v>
      </c>
      <c r="L162" s="397">
        <f>(C162*0.1)+(E162*6)+(G162*1)+(H162*0.1)+(J162*6)</f>
        <v>372.90000000000003</v>
      </c>
      <c r="O162" s="413">
        <f>(B162+F162)/(B162+F162+B164+F164+B166+F166+B160+H160)</f>
        <v>0.25543159130945392</v>
      </c>
      <c r="P162" s="394">
        <f>B162/(H160+B162+B164+B166)</f>
        <v>0.88366336633663367</v>
      </c>
      <c r="Q162" s="394">
        <f>F162/(F162+F164+F166)</f>
        <v>0.12361331220285261</v>
      </c>
    </row>
    <row r="163" spans="1:20" x14ac:dyDescent="0.15">
      <c r="A163" s="411" t="s">
        <v>81</v>
      </c>
      <c r="B163" s="412" t="s">
        <v>10</v>
      </c>
      <c r="C163" s="412" t="s">
        <v>19</v>
      </c>
      <c r="D163" s="412" t="s">
        <v>77</v>
      </c>
      <c r="E163" s="412" t="s">
        <v>6</v>
      </c>
      <c r="F163" s="412" t="s">
        <v>17</v>
      </c>
      <c r="G163" s="412" t="s">
        <v>18</v>
      </c>
      <c r="H163" s="412" t="s">
        <v>19</v>
      </c>
      <c r="I163" s="412" t="s">
        <v>78</v>
      </c>
      <c r="J163" s="412" t="s">
        <v>6</v>
      </c>
      <c r="K163" s="412" t="s">
        <v>14</v>
      </c>
      <c r="L163" s="412" t="s">
        <v>91</v>
      </c>
      <c r="O163" s="393" t="s">
        <v>85</v>
      </c>
      <c r="P163" s="393" t="s">
        <v>87</v>
      </c>
      <c r="Q163" s="393" t="s">
        <v>88</v>
      </c>
    </row>
    <row r="164" spans="1:20" x14ac:dyDescent="0.15">
      <c r="A164" s="396" t="s">
        <v>44</v>
      </c>
      <c r="B164" s="407">
        <v>12</v>
      </c>
      <c r="C164" s="407">
        <v>59</v>
      </c>
      <c r="D164" s="407">
        <f>C164/B164</f>
        <v>4.916666666666667</v>
      </c>
      <c r="E164" s="407">
        <v>1</v>
      </c>
      <c r="F164" s="407">
        <v>407</v>
      </c>
      <c r="G164" s="407">
        <v>275</v>
      </c>
      <c r="H164" s="407">
        <v>3458</v>
      </c>
      <c r="I164" s="414">
        <f>H164/G164</f>
        <v>12.574545454545454</v>
      </c>
      <c r="J164" s="407">
        <v>21</v>
      </c>
      <c r="K164" s="397">
        <f>(C164*0.1)+(E164*6)+(H164*0.1)+(J164*6)</f>
        <v>483.7</v>
      </c>
      <c r="L164" s="397">
        <f>(C164*0.1)+(E164*6)+(G164*1)+(H164*0.1)+(J164*6)</f>
        <v>758.7</v>
      </c>
      <c r="O164" s="413">
        <f>(B164+F164)/(B162+F162+B164+F164+B166+F166+B160+H160)</f>
        <v>0.24603640634174986</v>
      </c>
      <c r="P164" s="394">
        <f>B164/(B162+H160+B164+B166)</f>
        <v>2.9702970297029702E-2</v>
      </c>
      <c r="Q164" s="394">
        <f>F164/(F164+F162+F166)</f>
        <v>0.6450079239302694</v>
      </c>
    </row>
    <row r="165" spans="1:20" x14ac:dyDescent="0.15">
      <c r="A165" s="411" t="s">
        <v>82</v>
      </c>
      <c r="B165" s="412" t="s">
        <v>10</v>
      </c>
      <c r="C165" s="412" t="s">
        <v>19</v>
      </c>
      <c r="D165" s="412" t="s">
        <v>77</v>
      </c>
      <c r="E165" s="412" t="s">
        <v>6</v>
      </c>
      <c r="F165" s="412" t="s">
        <v>17</v>
      </c>
      <c r="G165" s="412" t="s">
        <v>18</v>
      </c>
      <c r="H165" s="412" t="s">
        <v>19</v>
      </c>
      <c r="I165" s="412" t="s">
        <v>78</v>
      </c>
      <c r="J165" s="412" t="s">
        <v>6</v>
      </c>
      <c r="K165" s="412" t="s">
        <v>14</v>
      </c>
      <c r="L165" s="412" t="s">
        <v>91</v>
      </c>
      <c r="O165" s="393" t="s">
        <v>85</v>
      </c>
      <c r="P165" s="393" t="s">
        <v>87</v>
      </c>
      <c r="Q165" s="393" t="s">
        <v>88</v>
      </c>
    </row>
    <row r="166" spans="1:20" x14ac:dyDescent="0.15">
      <c r="A166" s="396" t="s">
        <v>44</v>
      </c>
      <c r="B166" s="407">
        <v>0</v>
      </c>
      <c r="C166" s="407">
        <v>0</v>
      </c>
      <c r="D166" s="407" t="e">
        <f>C166/B166</f>
        <v>#DIV/0!</v>
      </c>
      <c r="E166" s="407">
        <v>0</v>
      </c>
      <c r="F166" s="407">
        <v>146</v>
      </c>
      <c r="G166" s="407">
        <v>107</v>
      </c>
      <c r="H166" s="407">
        <v>867</v>
      </c>
      <c r="I166" s="414">
        <f>H166/G166</f>
        <v>8.1028037383177569</v>
      </c>
      <c r="J166" s="407">
        <v>6</v>
      </c>
      <c r="K166" s="397">
        <f>(C166*0.1)+(E166*6)+(H166*0.1)+(J166*6)</f>
        <v>122.7</v>
      </c>
      <c r="L166" s="397">
        <f>(C166*0.1)+(E166*6)+(G166*1)+(H166*0.1)+(J166*6)</f>
        <v>229.7</v>
      </c>
      <c r="O166" s="413">
        <f>(B166+F166)/(B162+F162+B164+F164+B166+F166+B160+H160)</f>
        <v>8.5731062830299465E-2</v>
      </c>
      <c r="P166" s="409">
        <f>B166/(B166+B164+B162+H160)</f>
        <v>0</v>
      </c>
      <c r="Q166" s="394">
        <f>F166/(F166+F164+F162)</f>
        <v>0.23137876386687797</v>
      </c>
    </row>
    <row r="168" spans="1:20" x14ac:dyDescent="0.15">
      <c r="A168" s="395">
        <v>2021</v>
      </c>
      <c r="P168" s="391">
        <v>2021</v>
      </c>
      <c r="S168" s="395" t="s">
        <v>92</v>
      </c>
    </row>
    <row r="169" spans="1:20" x14ac:dyDescent="0.15">
      <c r="A169" s="411" t="s">
        <v>79</v>
      </c>
      <c r="B169" s="412" t="s">
        <v>89</v>
      </c>
      <c r="C169" s="412" t="s">
        <v>2</v>
      </c>
      <c r="D169" s="412" t="s">
        <v>3</v>
      </c>
      <c r="E169" s="412" t="s">
        <v>19</v>
      </c>
      <c r="F169" s="412" t="s">
        <v>6</v>
      </c>
      <c r="G169" s="412" t="s">
        <v>76</v>
      </c>
      <c r="H169" s="412" t="s">
        <v>10</v>
      </c>
      <c r="I169" s="412" t="s">
        <v>19</v>
      </c>
      <c r="J169" s="412" t="s">
        <v>77</v>
      </c>
      <c r="K169" s="412" t="s">
        <v>6</v>
      </c>
      <c r="L169" s="412" t="s">
        <v>14</v>
      </c>
      <c r="O169" s="412" t="s">
        <v>85</v>
      </c>
      <c r="P169" s="412" t="s">
        <v>86</v>
      </c>
      <c r="Q169" s="412" t="s">
        <v>87</v>
      </c>
      <c r="S169" s="393" t="s">
        <v>40</v>
      </c>
      <c r="T169" s="393" t="s">
        <v>41</v>
      </c>
    </row>
    <row r="170" spans="1:20" x14ac:dyDescent="0.15">
      <c r="A170" s="396" t="s">
        <v>44</v>
      </c>
      <c r="B170" s="407">
        <v>600</v>
      </c>
      <c r="C170" s="407">
        <v>396</v>
      </c>
      <c r="D170" s="413">
        <f>C170/B170</f>
        <v>0.66</v>
      </c>
      <c r="E170" s="407">
        <v>4415</v>
      </c>
      <c r="F170" s="407">
        <v>34</v>
      </c>
      <c r="G170" s="407">
        <v>7</v>
      </c>
      <c r="H170" s="407">
        <v>31</v>
      </c>
      <c r="I170" s="407">
        <v>129</v>
      </c>
      <c r="J170" s="407">
        <f>I170/H170</f>
        <v>4.161290322580645</v>
      </c>
      <c r="K170" s="407">
        <v>1</v>
      </c>
      <c r="L170" s="397">
        <f>((E170*0.05)+(F170*4)+(G170*-1)+(I170*0.1)+(K170*6))</f>
        <v>368.65</v>
      </c>
      <c r="O170" s="413">
        <f>(B170+H170)/(B172+F172+B174+F174+B176+F176+B170+H170)</f>
        <v>0.38522588522588525</v>
      </c>
      <c r="P170" s="394">
        <f>B170/(B170+F172+F174+F176)</f>
        <v>0.50462573591253157</v>
      </c>
      <c r="Q170" s="394">
        <f>H170/(H170+B172+B174+B176)</f>
        <v>6.9042316258351888E-2</v>
      </c>
      <c r="S170" s="394">
        <f>(H170+B172+B174+B176)/(H170+B172+B174+B176+B170)</f>
        <v>0.42802669208770255</v>
      </c>
      <c r="T170" s="394">
        <f>B170/(B170+H170+B172+B174+B176)</f>
        <v>0.57197330791229739</v>
      </c>
    </row>
    <row r="171" spans="1:20" x14ac:dyDescent="0.15">
      <c r="A171" s="411" t="s">
        <v>80</v>
      </c>
      <c r="B171" s="412" t="s">
        <v>10</v>
      </c>
      <c r="C171" s="412" t="s">
        <v>19</v>
      </c>
      <c r="D171" s="412" t="s">
        <v>77</v>
      </c>
      <c r="E171" s="412" t="s">
        <v>6</v>
      </c>
      <c r="F171" s="412" t="s">
        <v>17</v>
      </c>
      <c r="G171" s="412" t="s">
        <v>18</v>
      </c>
      <c r="H171" s="412" t="s">
        <v>19</v>
      </c>
      <c r="I171" s="412" t="s">
        <v>78</v>
      </c>
      <c r="J171" s="412" t="s">
        <v>6</v>
      </c>
      <c r="K171" s="412" t="s">
        <v>14</v>
      </c>
      <c r="L171" s="412" t="s">
        <v>91</v>
      </c>
      <c r="O171" s="393" t="s">
        <v>85</v>
      </c>
      <c r="P171" s="393" t="s">
        <v>87</v>
      </c>
      <c r="Q171" s="393" t="s">
        <v>88</v>
      </c>
    </row>
    <row r="172" spans="1:20" x14ac:dyDescent="0.15">
      <c r="A172" s="396" t="s">
        <v>44</v>
      </c>
      <c r="B172" s="407">
        <v>410</v>
      </c>
      <c r="C172" s="407">
        <v>1775</v>
      </c>
      <c r="D172" s="414">
        <f>C172/B172</f>
        <v>4.3292682926829267</v>
      </c>
      <c r="E172" s="407">
        <v>9</v>
      </c>
      <c r="F172" s="407">
        <v>127</v>
      </c>
      <c r="G172" s="407">
        <v>115</v>
      </c>
      <c r="H172" s="407">
        <v>603</v>
      </c>
      <c r="I172" s="414">
        <f>H172/G172</f>
        <v>5.2434782608695656</v>
      </c>
      <c r="J172" s="407">
        <v>1</v>
      </c>
      <c r="K172" s="397">
        <f>(C172*0.1)+(E172*6)+(H172*0.1)+(J172*6)</f>
        <v>297.8</v>
      </c>
      <c r="L172" s="397">
        <f>(C172*0.1)+(E172*6)+(G172*1)+(H172*0.1)+(J172*6)</f>
        <v>412.8</v>
      </c>
      <c r="O172" s="413">
        <f>(B172+F172)/(B172+F172+B174+F174+B176+F176+B170+H170)</f>
        <v>0.32783882783882784</v>
      </c>
      <c r="P172" s="394">
        <f>B172/(H170+B172+B174+B176)</f>
        <v>0.9131403118040089</v>
      </c>
      <c r="Q172" s="394">
        <f>F172/(F172+F174+F176)</f>
        <v>0.21561969439728354</v>
      </c>
    </row>
    <row r="173" spans="1:20" x14ac:dyDescent="0.15">
      <c r="A173" s="411" t="s">
        <v>81</v>
      </c>
      <c r="B173" s="412" t="s">
        <v>10</v>
      </c>
      <c r="C173" s="412" t="s">
        <v>19</v>
      </c>
      <c r="D173" s="412" t="s">
        <v>77</v>
      </c>
      <c r="E173" s="412" t="s">
        <v>6</v>
      </c>
      <c r="F173" s="412" t="s">
        <v>17</v>
      </c>
      <c r="G173" s="412" t="s">
        <v>18</v>
      </c>
      <c r="H173" s="412" t="s">
        <v>19</v>
      </c>
      <c r="I173" s="412" t="s">
        <v>78</v>
      </c>
      <c r="J173" s="412" t="s">
        <v>6</v>
      </c>
      <c r="K173" s="412" t="s">
        <v>14</v>
      </c>
      <c r="L173" s="412" t="s">
        <v>91</v>
      </c>
      <c r="O173" s="393" t="s">
        <v>85</v>
      </c>
      <c r="P173" s="393" t="s">
        <v>87</v>
      </c>
      <c r="Q173" s="393" t="s">
        <v>88</v>
      </c>
    </row>
    <row r="174" spans="1:20" x14ac:dyDescent="0.15">
      <c r="A174" s="396" t="s">
        <v>44</v>
      </c>
      <c r="B174" s="407">
        <v>8</v>
      </c>
      <c r="C174" s="407">
        <v>26</v>
      </c>
      <c r="D174" s="414">
        <f>C174/B174</f>
        <v>3.25</v>
      </c>
      <c r="E174" s="407">
        <v>0</v>
      </c>
      <c r="F174" s="407">
        <v>365</v>
      </c>
      <c r="G174" s="407">
        <v>240</v>
      </c>
      <c r="H174" s="407">
        <v>3181</v>
      </c>
      <c r="I174" s="414">
        <f>H174/G174</f>
        <v>13.254166666666666</v>
      </c>
      <c r="J174" s="407">
        <v>29</v>
      </c>
      <c r="K174" s="397">
        <f>(C174*0.1)+(E174*6)+(H174*0.1)+(J174*6)</f>
        <v>494.70000000000005</v>
      </c>
      <c r="L174" s="397">
        <f>(C174*0.1)+(E174*6)+(G174*1)+(H174*0.1)+(J174*6)</f>
        <v>734.7</v>
      </c>
      <c r="O174" s="413">
        <f>(B174+F174)/(B172+F172+B174+F174+B176+F176+B170+H170)</f>
        <v>0.22771672771672771</v>
      </c>
      <c r="P174" s="394">
        <f>B174/(B172+H170+B174+B176)</f>
        <v>1.7817371937639197E-2</v>
      </c>
      <c r="Q174" s="394">
        <f>F174/(F174+F172+F176)</f>
        <v>0.61969439728353137</v>
      </c>
    </row>
    <row r="175" spans="1:20" x14ac:dyDescent="0.15">
      <c r="A175" s="411" t="s">
        <v>82</v>
      </c>
      <c r="B175" s="412" t="s">
        <v>10</v>
      </c>
      <c r="C175" s="412" t="s">
        <v>19</v>
      </c>
      <c r="D175" s="412" t="s">
        <v>77</v>
      </c>
      <c r="E175" s="412" t="s">
        <v>6</v>
      </c>
      <c r="F175" s="412" t="s">
        <v>17</v>
      </c>
      <c r="G175" s="412" t="s">
        <v>18</v>
      </c>
      <c r="H175" s="412" t="s">
        <v>19</v>
      </c>
      <c r="I175" s="412" t="s">
        <v>78</v>
      </c>
      <c r="J175" s="412" t="s">
        <v>6</v>
      </c>
      <c r="K175" s="412" t="s">
        <v>14</v>
      </c>
      <c r="L175" s="412" t="s">
        <v>91</v>
      </c>
      <c r="O175" s="393" t="s">
        <v>85</v>
      </c>
      <c r="P175" s="393" t="s">
        <v>87</v>
      </c>
      <c r="Q175" s="393" t="s">
        <v>88</v>
      </c>
    </row>
    <row r="176" spans="1:20" x14ac:dyDescent="0.15">
      <c r="A176" s="396" t="s">
        <v>44</v>
      </c>
      <c r="B176" s="407">
        <v>0</v>
      </c>
      <c r="C176" s="407">
        <v>0</v>
      </c>
      <c r="D176" s="407" t="e">
        <f>C176/B176</f>
        <v>#DIV/0!</v>
      </c>
      <c r="E176" s="407">
        <v>0</v>
      </c>
      <c r="F176" s="407">
        <v>97</v>
      </c>
      <c r="G176" s="407">
        <v>67</v>
      </c>
      <c r="H176" s="407">
        <v>645</v>
      </c>
      <c r="I176" s="414">
        <f>H176/G176</f>
        <v>9.6268656716417915</v>
      </c>
      <c r="J176" s="407">
        <v>4</v>
      </c>
      <c r="K176" s="397">
        <f>(C176*0.1)+(E176*6)+(H176*0.1)+(J176*6)</f>
        <v>88.5</v>
      </c>
      <c r="L176" s="397">
        <f>(C176*0.1)+(E176*6)+(G176*1)+(H176*0.1)+(J176*6)</f>
        <v>155.5</v>
      </c>
      <c r="O176" s="413">
        <f>(B176+F176)/(B172+F172+B174+F174+B176+F176+B170+H170)</f>
        <v>5.9218559218559216E-2</v>
      </c>
      <c r="P176" s="409">
        <f>B176/(B176+B174+B172+H170)</f>
        <v>0</v>
      </c>
      <c r="Q176" s="394">
        <f>F176/(F176+F174+F172)</f>
        <v>0.16468590831918506</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008E4512-0E2A-4E58-A99C-B60D0065BB6D}"/>
    <hyperlink ref="H6:J6" location="ARI!A110" display="RSP Projections: Year 2" xr:uid="{DBA34EFA-4176-4E2D-B188-3C2BB1BF0E74}"/>
    <hyperlink ref="M5:O5" location="ARI!AX11" display="Adjustable Projections: Year 1" xr:uid="{E21AA89C-E0D4-4F34-83CD-1663CFE214AF}"/>
    <hyperlink ref="AJ5" location="ARI!C9" display="RSP Projections: Year 1" xr:uid="{C3C4509C-8C63-4729-AA5B-EE9D82453BDE}"/>
    <hyperlink ref="AJ6" location="ARI!A90" display="RSP Projections: Year 2" xr:uid="{18508DE2-C588-4B2A-A0C7-E39A44B4AB1C}"/>
    <hyperlink ref="AJ6:AL6" location="ARI!A110" display="RSP Projections: Year 2" xr:uid="{E8F88C20-5593-4C44-B705-9A40D836A800}"/>
    <hyperlink ref="AO5:AQ5" location="ARI!AX11" display="Adjustable Projections: Year 1" xr:uid="{C4B16435-21E3-419C-AADE-385C382D1A2B}"/>
    <hyperlink ref="H5" location="ARI!C9" display="RSP Projections: Year 1" xr:uid="{73B0460E-8640-4718-B2A2-8AED2C89ACE9}"/>
    <hyperlink ref="H76" location="ARI!A90" display="RSP Projections: Year 2" xr:uid="{C3C42719-79FC-42E8-ABCB-7776CE15FC6E}"/>
    <hyperlink ref="H76:J76" location="ARI!A110" display="RSP Projections: Year 2" xr:uid="{0319FA5F-099C-4058-8222-094ADF931E86}"/>
    <hyperlink ref="M75:O75" location="ARI!AX11" display="Adjustable Projections: Year 1" xr:uid="{2B9D906C-2B6A-450A-AA1F-8E2F5761F1FF}"/>
    <hyperlink ref="H75" location="ARI!C9" display="RSP Projections: Year 1" xr:uid="{FE1EF070-802F-4107-9ABC-4A6B83A1F848}"/>
    <hyperlink ref="M143:O143" location="ARI!AX11" display="Adjustable Projections: Year 1" xr:uid="{184F9CFC-9E7B-40CC-8707-4428F1953A48}"/>
    <hyperlink ref="H144:J144" location="ARI!A110" display="RSP Projections: Year 2" xr:uid="{49076C4D-440B-4CB0-ADA3-4DAFAC880B4C}"/>
    <hyperlink ref="H144" location="ARI!A90" display="RSP Projections: Year 2" xr:uid="{7F188A28-0A25-4AAD-9E78-3D8DFA97A9BA}"/>
    <hyperlink ref="H143" location="ARI!C9" display="RSP Projections: Year 1" xr:uid="{62E2660A-6887-40D2-BC3C-C7AAFBD19B0B}"/>
    <hyperlink ref="M6" location="ARI!A170" display="Past Run/Pass Performances" xr:uid="{6251A984-F425-4637-8F18-4AE046C3B63A}"/>
    <hyperlink ref="M76" location="ARI!A170" display="Past Run/Pass Performances" xr:uid="{32EEC9FC-498B-4EAA-A65E-FD57B9136A52}"/>
  </hyperlinks>
  <pageMargins left="0" right="0" top="0" bottom="0" header="0" footer="0"/>
  <pageSetup scale="54" orientation="landscape"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7E207-196B-469A-B1DD-F6260CB3CB8B}">
  <dimension ref="A1:AZ176"/>
  <sheetViews>
    <sheetView topLeftCell="A3" zoomScale="200" zoomScaleNormal="200" workbookViewId="0">
      <selection activeCell="A14" sqref="A14"/>
    </sheetView>
  </sheetViews>
  <sheetFormatPr defaultColWidth="9.109375" defaultRowHeight="6.6" x14ac:dyDescent="0.15"/>
  <cols>
    <col min="1" max="1" width="15.5546875" style="191" customWidth="1"/>
    <col min="2" max="17" width="3.5546875" style="191" customWidth="1"/>
    <col min="18" max="18" width="13.44140625" style="191" customWidth="1"/>
    <col min="19" max="19" width="6.88671875" style="191" customWidth="1"/>
    <col min="20" max="20" width="5.6640625" style="191" customWidth="1"/>
    <col min="21" max="21" width="6.6640625" style="191" customWidth="1"/>
    <col min="22" max="22" width="4.33203125" style="191" customWidth="1"/>
    <col min="23" max="23" width="6.109375" style="191" customWidth="1"/>
    <col min="24" max="24" width="4.88671875" style="191" customWidth="1"/>
    <col min="25" max="28" width="9.109375" style="191"/>
    <col min="29" max="29" width="22" style="191" bestFit="1" customWidth="1"/>
    <col min="30" max="30" width="7.44140625" style="191" bestFit="1" customWidth="1"/>
    <col min="31" max="16384" width="9.109375" style="191"/>
  </cols>
  <sheetData>
    <row r="1" spans="1:52" x14ac:dyDescent="0.15">
      <c r="A1" s="531" t="s">
        <v>115</v>
      </c>
      <c r="B1" s="531"/>
      <c r="C1" s="531"/>
      <c r="D1" s="531"/>
      <c r="E1" s="531"/>
      <c r="F1" s="531"/>
      <c r="G1" s="531"/>
      <c r="H1" s="531"/>
      <c r="I1" s="531"/>
      <c r="J1" s="531"/>
      <c r="K1" s="531"/>
      <c r="L1" s="531"/>
      <c r="M1" s="531"/>
      <c r="N1" s="531"/>
      <c r="O1" s="531"/>
      <c r="P1" s="531"/>
      <c r="Q1" s="531"/>
      <c r="R1" s="531"/>
      <c r="S1" s="531"/>
      <c r="T1" s="531"/>
      <c r="U1" s="531"/>
      <c r="V1" s="531"/>
      <c r="W1" s="531"/>
    </row>
    <row r="2" spans="1:52" x14ac:dyDescent="0.15">
      <c r="C2" s="371"/>
      <c r="D2" s="371"/>
      <c r="E2" s="371"/>
      <c r="F2" s="371"/>
      <c r="G2" s="371"/>
      <c r="H2" s="371"/>
      <c r="I2" s="371"/>
      <c r="J2" s="371"/>
      <c r="K2" s="371"/>
      <c r="L2" s="371"/>
      <c r="M2" s="371"/>
      <c r="N2" s="371"/>
    </row>
    <row r="3" spans="1:52" x14ac:dyDescent="0.15">
      <c r="A3" s="531" t="s">
        <v>55</v>
      </c>
      <c r="B3" s="531"/>
      <c r="C3" s="531"/>
      <c r="D3" s="531"/>
      <c r="E3" s="531"/>
      <c r="F3" s="531"/>
      <c r="G3" s="531"/>
      <c r="H3" s="531"/>
      <c r="I3" s="531"/>
      <c r="J3" s="531"/>
      <c r="K3" s="531"/>
      <c r="L3" s="531"/>
      <c r="M3" s="531"/>
      <c r="N3" s="531"/>
      <c r="O3" s="531"/>
      <c r="P3" s="531"/>
      <c r="Q3" s="531"/>
      <c r="R3" s="531"/>
      <c r="S3" s="531"/>
      <c r="T3" s="531"/>
      <c r="U3" s="531"/>
      <c r="V3" s="531"/>
      <c r="W3" s="531"/>
      <c r="AC3" s="531" t="s">
        <v>55</v>
      </c>
      <c r="AD3" s="531"/>
      <c r="AE3" s="531"/>
      <c r="AF3" s="531"/>
      <c r="AG3" s="531"/>
      <c r="AH3" s="531"/>
      <c r="AI3" s="531"/>
      <c r="AJ3" s="531"/>
      <c r="AK3" s="531"/>
      <c r="AL3" s="531"/>
      <c r="AM3" s="531"/>
      <c r="AN3" s="531"/>
      <c r="AO3" s="531"/>
      <c r="AP3" s="531"/>
      <c r="AQ3" s="531"/>
      <c r="AR3" s="531"/>
      <c r="AS3" s="531"/>
      <c r="AT3" s="531"/>
      <c r="AU3" s="531"/>
      <c r="AV3" s="531"/>
      <c r="AW3" s="531"/>
      <c r="AX3" s="531"/>
      <c r="AY3" s="531"/>
    </row>
    <row r="4" spans="1:52" x14ac:dyDescent="0.15">
      <c r="A4" s="371"/>
      <c r="B4" s="371"/>
      <c r="C4" s="371"/>
      <c r="D4" s="371"/>
      <c r="E4" s="371"/>
      <c r="F4" s="371"/>
      <c r="G4" s="371"/>
      <c r="H4" s="371"/>
      <c r="I4" s="371"/>
      <c r="J4" s="371"/>
      <c r="K4" s="371"/>
      <c r="L4" s="371"/>
      <c r="M4" s="371"/>
      <c r="N4" s="371"/>
      <c r="O4" s="371"/>
      <c r="P4" s="371"/>
      <c r="Q4" s="371"/>
      <c r="R4" s="371"/>
      <c r="S4" s="371"/>
      <c r="T4" s="371"/>
      <c r="U4" s="371"/>
      <c r="V4" s="371"/>
      <c r="W4" s="371"/>
      <c r="X4" s="371"/>
      <c r="Y4" s="371"/>
      <c r="Z4" s="371"/>
      <c r="AA4" s="371"/>
      <c r="AC4" s="371"/>
      <c r="AD4" s="371"/>
      <c r="AE4" s="371"/>
      <c r="AF4" s="371"/>
      <c r="AG4" s="371"/>
      <c r="AH4" s="371"/>
      <c r="AI4" s="371"/>
      <c r="AJ4" s="371"/>
      <c r="AK4" s="371"/>
      <c r="AL4" s="371"/>
      <c r="AM4" s="371"/>
      <c r="AN4" s="371"/>
      <c r="AO4" s="371"/>
      <c r="AP4" s="371"/>
      <c r="AQ4" s="371"/>
      <c r="AR4" s="371"/>
      <c r="AS4" s="371"/>
      <c r="AT4" s="371"/>
      <c r="AU4" s="371"/>
      <c r="AV4" s="371"/>
      <c r="AW4" s="371"/>
      <c r="AX4" s="371"/>
      <c r="AY4" s="371"/>
    </row>
    <row r="5" spans="1:52" x14ac:dyDescent="0.15">
      <c r="H5" s="532" t="s">
        <v>36</v>
      </c>
      <c r="I5" s="533"/>
      <c r="J5" s="533"/>
      <c r="M5" s="532" t="s">
        <v>37</v>
      </c>
      <c r="N5" s="532"/>
      <c r="O5" s="532"/>
      <c r="S5" s="192" t="s">
        <v>94</v>
      </c>
      <c r="AJ5" s="532" t="s">
        <v>36</v>
      </c>
      <c r="AK5" s="533"/>
      <c r="AL5" s="533"/>
      <c r="AO5" s="532" t="s">
        <v>37</v>
      </c>
      <c r="AP5" s="532"/>
      <c r="AQ5" s="532"/>
    </row>
    <row r="6" spans="1:52" x14ac:dyDescent="0.15">
      <c r="H6" s="532" t="s">
        <v>38</v>
      </c>
      <c r="I6" s="532"/>
      <c r="J6" s="532"/>
      <c r="M6" s="372" t="s">
        <v>75</v>
      </c>
      <c r="S6" s="187" t="s">
        <v>40</v>
      </c>
      <c r="T6" s="187" t="s">
        <v>41</v>
      </c>
      <c r="AJ6" s="532" t="s">
        <v>38</v>
      </c>
      <c r="AK6" s="532"/>
      <c r="AL6" s="532"/>
    </row>
    <row r="7" spans="1:52" x14ac:dyDescent="0.15">
      <c r="H7" s="532"/>
      <c r="I7" s="533"/>
      <c r="J7" s="533"/>
      <c r="S7" s="186">
        <f>(M17+C27+K38+K47)/(M17+C27+K38+C17)</f>
        <v>0.44398340248962653</v>
      </c>
      <c r="T7" s="186">
        <f>C17/(C17+M17+C27+K38+K47)</f>
        <v>0.55601659751037347</v>
      </c>
      <c r="AJ7" s="532"/>
      <c r="AK7" s="533"/>
      <c r="AL7" s="533"/>
    </row>
    <row r="8" spans="1:52" x14ac:dyDescent="0.15">
      <c r="S8" s="191" t="s">
        <v>654</v>
      </c>
    </row>
    <row r="10" spans="1:52" x14ac:dyDescent="0.15">
      <c r="A10" s="531" t="s">
        <v>36</v>
      </c>
      <c r="B10" s="531"/>
      <c r="C10" s="531"/>
      <c r="D10" s="531"/>
      <c r="E10" s="531"/>
      <c r="F10" s="531"/>
      <c r="G10" s="531"/>
      <c r="H10" s="531"/>
      <c r="I10" s="531"/>
      <c r="J10" s="531"/>
      <c r="K10" s="531"/>
      <c r="L10" s="531"/>
      <c r="M10" s="531"/>
      <c r="N10" s="531"/>
      <c r="O10" s="531"/>
      <c r="P10" s="531"/>
      <c r="Q10" s="531"/>
      <c r="R10" s="531"/>
      <c r="S10" s="531"/>
      <c r="T10" s="531"/>
      <c r="U10" s="531"/>
      <c r="V10" s="531"/>
      <c r="W10" s="531"/>
      <c r="AC10" s="531" t="s">
        <v>37</v>
      </c>
      <c r="AD10" s="531"/>
      <c r="AE10" s="531"/>
      <c r="AF10" s="531"/>
      <c r="AG10" s="531"/>
      <c r="AH10" s="531"/>
      <c r="AI10" s="531"/>
      <c r="AJ10" s="531"/>
      <c r="AK10" s="531"/>
      <c r="AL10" s="531"/>
      <c r="AM10" s="531"/>
      <c r="AN10" s="531"/>
      <c r="AO10" s="531"/>
      <c r="AP10" s="531"/>
      <c r="AQ10" s="531"/>
      <c r="AR10" s="531"/>
      <c r="AS10" s="531"/>
      <c r="AT10" s="531"/>
      <c r="AU10" s="531"/>
      <c r="AV10" s="531"/>
      <c r="AW10" s="531"/>
      <c r="AX10" s="531"/>
      <c r="AY10" s="531"/>
    </row>
    <row r="12" spans="1:52" x14ac:dyDescent="0.15">
      <c r="C12" s="531" t="s">
        <v>48</v>
      </c>
      <c r="D12" s="531"/>
      <c r="E12" s="531"/>
      <c r="F12" s="531"/>
      <c r="G12" s="531"/>
      <c r="H12" s="531"/>
      <c r="I12" s="531"/>
      <c r="L12" s="531" t="s">
        <v>49</v>
      </c>
      <c r="M12" s="537"/>
      <c r="N12" s="537"/>
      <c r="O12" s="537"/>
      <c r="P12" s="537"/>
      <c r="R12" s="531" t="s">
        <v>50</v>
      </c>
      <c r="S12" s="531"/>
      <c r="T12" s="531"/>
      <c r="V12" s="531" t="s">
        <v>51</v>
      </c>
      <c r="W12" s="531"/>
      <c r="AE12" s="531" t="s">
        <v>48</v>
      </c>
      <c r="AF12" s="531"/>
      <c r="AG12" s="531"/>
      <c r="AH12" s="531"/>
      <c r="AI12" s="531"/>
      <c r="AJ12" s="531"/>
      <c r="AK12" s="531"/>
      <c r="AN12" s="531" t="s">
        <v>49</v>
      </c>
      <c r="AO12" s="537"/>
      <c r="AP12" s="537"/>
      <c r="AQ12" s="537"/>
      <c r="AR12" s="537"/>
      <c r="AT12" s="531" t="s">
        <v>50</v>
      </c>
      <c r="AU12" s="531"/>
      <c r="AV12" s="531"/>
      <c r="AX12" s="531" t="s">
        <v>51</v>
      </c>
      <c r="AY12" s="531"/>
    </row>
    <row r="13" spans="1:52" x14ac:dyDescent="0.15">
      <c r="A13" s="373" t="s">
        <v>0</v>
      </c>
      <c r="B13" s="373" t="s">
        <v>66</v>
      </c>
      <c r="C13" s="373" t="s">
        <v>1</v>
      </c>
      <c r="D13" s="373" t="s">
        <v>2</v>
      </c>
      <c r="E13" s="373" t="s">
        <v>3</v>
      </c>
      <c r="F13" s="373" t="s">
        <v>4</v>
      </c>
      <c r="G13" s="373" t="s">
        <v>5</v>
      </c>
      <c r="H13" s="373" t="s">
        <v>6</v>
      </c>
      <c r="I13" s="373" t="s">
        <v>7</v>
      </c>
      <c r="J13" s="373" t="s">
        <v>8</v>
      </c>
      <c r="K13" s="373" t="s">
        <v>9</v>
      </c>
      <c r="M13" s="373" t="s">
        <v>10</v>
      </c>
      <c r="N13" s="373" t="s">
        <v>11</v>
      </c>
      <c r="O13" s="373" t="s">
        <v>12</v>
      </c>
      <c r="P13" s="373" t="s">
        <v>6</v>
      </c>
      <c r="Q13" s="373" t="s">
        <v>13</v>
      </c>
      <c r="R13" s="373"/>
      <c r="S13" s="373" t="s">
        <v>47</v>
      </c>
      <c r="T13" s="373" t="s">
        <v>45</v>
      </c>
      <c r="U13" s="373" t="s">
        <v>46</v>
      </c>
      <c r="V13" s="373"/>
      <c r="W13" s="373" t="s">
        <v>14</v>
      </c>
      <c r="X13" s="373" t="s">
        <v>63</v>
      </c>
      <c r="Y13" s="373"/>
      <c r="Z13" s="373"/>
      <c r="AC13" s="373" t="s">
        <v>0</v>
      </c>
      <c r="AD13" s="373" t="s">
        <v>66</v>
      </c>
      <c r="AE13" s="373" t="s">
        <v>1</v>
      </c>
      <c r="AF13" s="373" t="s">
        <v>2</v>
      </c>
      <c r="AG13" s="373" t="s">
        <v>3</v>
      </c>
      <c r="AH13" s="373" t="s">
        <v>4</v>
      </c>
      <c r="AI13" s="373" t="s">
        <v>5</v>
      </c>
      <c r="AJ13" s="373" t="s">
        <v>6</v>
      </c>
      <c r="AK13" s="373" t="s">
        <v>7</v>
      </c>
      <c r="AL13" s="373" t="s">
        <v>8</v>
      </c>
      <c r="AM13" s="373" t="s">
        <v>9</v>
      </c>
      <c r="AO13" s="373" t="s">
        <v>10</v>
      </c>
      <c r="AP13" s="373" t="s">
        <v>11</v>
      </c>
      <c r="AQ13" s="373" t="s">
        <v>12</v>
      </c>
      <c r="AR13" s="373" t="s">
        <v>6</v>
      </c>
      <c r="AS13" s="373" t="s">
        <v>13</v>
      </c>
      <c r="AT13" s="373"/>
      <c r="AU13" s="373" t="s">
        <v>47</v>
      </c>
      <c r="AV13" s="373" t="s">
        <v>45</v>
      </c>
      <c r="AW13" s="373" t="s">
        <v>46</v>
      </c>
      <c r="AX13" s="373"/>
      <c r="AY13" s="373" t="s">
        <v>14</v>
      </c>
      <c r="AZ13" s="373" t="s">
        <v>63</v>
      </c>
    </row>
    <row r="14" spans="1:52" x14ac:dyDescent="0.15">
      <c r="A14" s="370" t="s">
        <v>752</v>
      </c>
      <c r="B14" s="180"/>
      <c r="C14" s="180"/>
      <c r="D14" s="180"/>
      <c r="E14" s="186" t="e">
        <f>D14/C14</f>
        <v>#DIV/0!</v>
      </c>
      <c r="F14" s="180"/>
      <c r="G14" s="374" t="e">
        <f>F14/C14</f>
        <v>#DIV/0!</v>
      </c>
      <c r="H14" s="180"/>
      <c r="I14" s="186" t="e">
        <f>H14/C14</f>
        <v>#DIV/0!</v>
      </c>
      <c r="J14" s="180"/>
      <c r="K14" s="186" t="e">
        <f>J14/C14</f>
        <v>#DIV/0!</v>
      </c>
      <c r="M14" s="180"/>
      <c r="N14" s="180"/>
      <c r="O14" s="180" t="e">
        <f>N14/M14</f>
        <v>#DIV/0!</v>
      </c>
      <c r="P14" s="180"/>
      <c r="Q14" s="186" t="e">
        <f>P14/M14</f>
        <v>#DIV/0!</v>
      </c>
      <c r="R14" s="375"/>
      <c r="S14" s="186">
        <f>(C14+M14)/($C$17+$M$17)</f>
        <v>0</v>
      </c>
      <c r="T14" s="186">
        <f>C14/($C$17)</f>
        <v>0</v>
      </c>
      <c r="U14" s="186">
        <f>M14/($M$17)</f>
        <v>0</v>
      </c>
      <c r="V14" s="376"/>
      <c r="W14" s="180">
        <f>(F14*0.05)+(H14*4)+(J14*-1)+(N14*0.1)+(P14*6)</f>
        <v>0</v>
      </c>
      <c r="X14" s="377">
        <f>((F14*0.05)+(H14*4)+(J14*-1)+(N14*0.1)+(P14*6))*0.4</f>
        <v>0</v>
      </c>
      <c r="Y14" s="375"/>
      <c r="Z14" s="375"/>
      <c r="AC14" s="370" t="s">
        <v>15</v>
      </c>
      <c r="AD14" s="370"/>
      <c r="AE14" s="180">
        <v>583</v>
      </c>
      <c r="AF14" s="180">
        <v>378</v>
      </c>
      <c r="AG14" s="186">
        <f>AF14/AE14</f>
        <v>0.64837049742710118</v>
      </c>
      <c r="AH14" s="180">
        <v>4072</v>
      </c>
      <c r="AI14" s="374">
        <f>AH14/AE14</f>
        <v>6.9845626072041167</v>
      </c>
      <c r="AJ14" s="180">
        <v>27</v>
      </c>
      <c r="AK14" s="186">
        <f>AJ14/AE14</f>
        <v>4.6312178387650088E-2</v>
      </c>
      <c r="AL14" s="180">
        <v>11</v>
      </c>
      <c r="AM14" s="186">
        <f>AL14/AE14</f>
        <v>1.8867924528301886E-2</v>
      </c>
      <c r="AO14" s="180">
        <v>100</v>
      </c>
      <c r="AP14" s="180">
        <v>590</v>
      </c>
      <c r="AQ14" s="180">
        <f>AP14/AO14</f>
        <v>5.9</v>
      </c>
      <c r="AR14" s="180">
        <v>5</v>
      </c>
      <c r="AS14" s="186">
        <f>AR14/AO14</f>
        <v>0.05</v>
      </c>
      <c r="AT14" s="375"/>
      <c r="AU14" s="186">
        <f>(AE14+AO14)/(AE17+AO17)</f>
        <v>1</v>
      </c>
      <c r="AV14" s="186">
        <f>AE14/(AO14+AE14)</f>
        <v>0.85358711566617862</v>
      </c>
      <c r="AW14" s="186">
        <f>AO14/(AE14+AO14)</f>
        <v>0.14641288433382138</v>
      </c>
      <c r="AX14" s="376"/>
      <c r="AY14" s="180">
        <f>((AH14*0.05)+(AJ14*4)+(AL14*-1)+(AP14*0.1)+(AR14*6))*0.55</f>
        <v>214.28000000000003</v>
      </c>
      <c r="AZ14" s="377">
        <f>((AH14*0.05)+(AJ14*4)+(AL14*-1)+(AP14*0.1)+(AR14*6))*0.4</f>
        <v>155.84000000000003</v>
      </c>
    </row>
    <row r="15" spans="1:52" x14ac:dyDescent="0.15">
      <c r="A15" s="370" t="s">
        <v>751</v>
      </c>
      <c r="B15" s="180">
        <v>17</v>
      </c>
      <c r="C15" s="180">
        <v>536</v>
      </c>
      <c r="D15" s="180">
        <v>360</v>
      </c>
      <c r="E15" s="186">
        <f>D15/C15</f>
        <v>0.67164179104477617</v>
      </c>
      <c r="F15" s="180">
        <v>3922</v>
      </c>
      <c r="G15" s="374">
        <f>F15/C15</f>
        <v>7.3171641791044779</v>
      </c>
      <c r="H15" s="180">
        <v>22</v>
      </c>
      <c r="I15" s="186">
        <f>H15/C15</f>
        <v>4.1044776119402986E-2</v>
      </c>
      <c r="J15" s="180">
        <v>14</v>
      </c>
      <c r="K15" s="186">
        <f t="shared" ref="K15:K16" si="0">J15/C15</f>
        <v>2.6119402985074626E-2</v>
      </c>
      <c r="M15" s="180">
        <v>56</v>
      </c>
      <c r="N15" s="180">
        <v>112</v>
      </c>
      <c r="O15" s="180">
        <f>N15/M15</f>
        <v>2</v>
      </c>
      <c r="P15" s="180">
        <v>0</v>
      </c>
      <c r="Q15" s="186">
        <f t="shared" ref="Q15:Q16" si="1">P15/M15</f>
        <v>0</v>
      </c>
      <c r="R15" s="375"/>
      <c r="S15" s="186">
        <f t="shared" ref="S15:S16" si="2">(C15+M15)/($C$17+$M$17)</f>
        <v>1</v>
      </c>
      <c r="T15" s="186">
        <f t="shared" ref="T15:T16" si="3">C15/($C$17)</f>
        <v>1</v>
      </c>
      <c r="U15" s="186">
        <f t="shared" ref="U15:U16" si="4">M15/($M$17)</f>
        <v>1</v>
      </c>
      <c r="V15" s="376"/>
      <c r="W15" s="180">
        <f t="shared" ref="W15:W16" si="5">(F15*0.05)+(H15*4)+(J15*-1)+(N15*0.1)+(P15*6)</f>
        <v>281.3</v>
      </c>
      <c r="X15" s="377">
        <f t="shared" ref="X15:X16" si="6">((F15*0.05)+(H15*4)+(J15*-1)+(N15*0.1)+(P15*6))*0.4</f>
        <v>112.52000000000001</v>
      </c>
      <c r="Y15" s="375"/>
      <c r="Z15" s="375"/>
      <c r="AC15" s="370" t="s">
        <v>67</v>
      </c>
      <c r="AD15" s="370"/>
      <c r="AE15" s="180">
        <v>0</v>
      </c>
      <c r="AF15" s="180">
        <v>0</v>
      </c>
      <c r="AG15" s="186">
        <v>0</v>
      </c>
      <c r="AH15" s="180">
        <v>0</v>
      </c>
      <c r="AI15" s="374"/>
      <c r="AJ15" s="180">
        <v>0</v>
      </c>
      <c r="AK15" s="186" t="e">
        <f>AJ15/AE15</f>
        <v>#DIV/0!</v>
      </c>
      <c r="AL15" s="180">
        <v>0</v>
      </c>
      <c r="AM15" s="186" t="e">
        <f t="shared" ref="AM15:AM16" si="7">AL15/AE15</f>
        <v>#DIV/0!</v>
      </c>
      <c r="AO15" s="180">
        <v>0</v>
      </c>
      <c r="AP15" s="180">
        <v>0</v>
      </c>
      <c r="AQ15" s="180"/>
      <c r="AR15" s="180">
        <v>0</v>
      </c>
      <c r="AS15" s="186" t="e">
        <f t="shared" ref="AS15:AS16" si="8">AR15/AO15</f>
        <v>#DIV/0!</v>
      </c>
      <c r="AT15" s="375"/>
      <c r="AU15" s="186" t="e">
        <f>(AE15+AO15)/(AD18+AN18)</f>
        <v>#DIV/0!</v>
      </c>
      <c r="AV15" s="186" t="e">
        <f>AE15/(AO15+AE15)</f>
        <v>#DIV/0!</v>
      </c>
      <c r="AW15" s="186" t="e">
        <f>AO15/(AE15+AO15)</f>
        <v>#DIV/0!</v>
      </c>
      <c r="AX15" s="376"/>
      <c r="AY15" s="180"/>
      <c r="AZ15" s="377"/>
    </row>
    <row r="16" spans="1:52" x14ac:dyDescent="0.15">
      <c r="A16" s="370" t="s">
        <v>2266</v>
      </c>
      <c r="B16" s="180"/>
      <c r="C16" s="180"/>
      <c r="D16" s="180"/>
      <c r="E16" s="186" t="e">
        <f>D16/C16</f>
        <v>#DIV/0!</v>
      </c>
      <c r="F16" s="180"/>
      <c r="G16" s="374" t="e">
        <f>F16/C16</f>
        <v>#DIV/0!</v>
      </c>
      <c r="H16" s="180"/>
      <c r="I16" s="186" t="e">
        <f>H16/C16</f>
        <v>#DIV/0!</v>
      </c>
      <c r="J16" s="180"/>
      <c r="K16" s="186" t="e">
        <f t="shared" si="0"/>
        <v>#DIV/0!</v>
      </c>
      <c r="M16" s="180"/>
      <c r="N16" s="180"/>
      <c r="O16" s="180" t="e">
        <f>N16/M16</f>
        <v>#DIV/0!</v>
      </c>
      <c r="P16" s="180"/>
      <c r="Q16" s="186" t="e">
        <f t="shared" si="1"/>
        <v>#DIV/0!</v>
      </c>
      <c r="R16" s="375"/>
      <c r="S16" s="186">
        <f t="shared" si="2"/>
        <v>0</v>
      </c>
      <c r="T16" s="186">
        <f t="shared" si="3"/>
        <v>0</v>
      </c>
      <c r="U16" s="186">
        <f t="shared" si="4"/>
        <v>0</v>
      </c>
      <c r="V16" s="376"/>
      <c r="W16" s="180">
        <f t="shared" si="5"/>
        <v>0</v>
      </c>
      <c r="X16" s="377">
        <f t="shared" si="6"/>
        <v>0</v>
      </c>
      <c r="Y16" s="375"/>
      <c r="Z16" s="375"/>
      <c r="AC16" s="370" t="s">
        <v>68</v>
      </c>
      <c r="AD16" s="370"/>
      <c r="AE16" s="180"/>
      <c r="AF16" s="180"/>
      <c r="AG16" s="186" t="e">
        <f>AF16/AE16</f>
        <v>#DIV/0!</v>
      </c>
      <c r="AH16" s="180"/>
      <c r="AI16" s="374" t="e">
        <f>AH16/AE16</f>
        <v>#DIV/0!</v>
      </c>
      <c r="AJ16" s="180"/>
      <c r="AK16" s="186" t="e">
        <f>AJ16/AE16</f>
        <v>#DIV/0!</v>
      </c>
      <c r="AL16" s="180"/>
      <c r="AM16" s="186" t="e">
        <f t="shared" si="7"/>
        <v>#DIV/0!</v>
      </c>
      <c r="AO16" s="180"/>
      <c r="AP16" s="180"/>
      <c r="AQ16" s="180" t="e">
        <f>AP16/AO16</f>
        <v>#DIV/0!</v>
      </c>
      <c r="AR16" s="180"/>
      <c r="AS16" s="186" t="e">
        <f t="shared" si="8"/>
        <v>#DIV/0!</v>
      </c>
      <c r="AT16" s="375"/>
      <c r="AU16" s="186" t="e">
        <f>(AE16+AO16)/(AD20+AN20)</f>
        <v>#DIV/0!</v>
      </c>
      <c r="AV16" s="186" t="e">
        <f>AE16/(AO16+AE16)</f>
        <v>#DIV/0!</v>
      </c>
      <c r="AW16" s="186" t="e">
        <f>AO16/(AE16+AO16)</f>
        <v>#DIV/0!</v>
      </c>
      <c r="AX16" s="376"/>
      <c r="AY16" s="180">
        <f>((AH16*0.05)+(AJ16*4)+(AL16*-1)+(AP16*0.1)+(AR16*6))*0.55</f>
        <v>0</v>
      </c>
      <c r="AZ16" s="377">
        <f>((AH16*0.05)+(AJ16*4)+(AL16*-1)+(AP16*0.1)+(AR16*6))*0.4</f>
        <v>0</v>
      </c>
    </row>
    <row r="17" spans="1:52" x14ac:dyDescent="0.15">
      <c r="A17" s="373" t="s">
        <v>44</v>
      </c>
      <c r="B17" s="373"/>
      <c r="C17" s="373">
        <f>SUM(C14:C16)</f>
        <v>536</v>
      </c>
      <c r="D17" s="373">
        <f>SUM(D14:D16)</f>
        <v>360</v>
      </c>
      <c r="E17" s="373"/>
      <c r="F17" s="373">
        <f t="shared" ref="F17:J17" si="9">SUM(F14:F16)</f>
        <v>3922</v>
      </c>
      <c r="G17" s="373"/>
      <c r="H17" s="373">
        <f t="shared" si="9"/>
        <v>22</v>
      </c>
      <c r="I17" s="373"/>
      <c r="J17" s="373">
        <f t="shared" si="9"/>
        <v>14</v>
      </c>
      <c r="K17" s="373"/>
      <c r="L17" s="192"/>
      <c r="M17" s="373">
        <f>SUM(M14:M16)</f>
        <v>56</v>
      </c>
      <c r="N17" s="373">
        <f>SUM(N14:N16)</f>
        <v>112</v>
      </c>
      <c r="O17" s="373"/>
      <c r="P17" s="373">
        <f>SUM(P14:P16)</f>
        <v>0</v>
      </c>
      <c r="Q17" s="373"/>
      <c r="R17" s="373"/>
      <c r="S17" s="378">
        <f>S14+S15+S16</f>
        <v>1</v>
      </c>
      <c r="T17" s="379">
        <f>C17/(C17+M17)</f>
        <v>0.90540540540540537</v>
      </c>
      <c r="U17" s="379">
        <f>M17/(M17+C17)</f>
        <v>9.45945945945946E-2</v>
      </c>
      <c r="V17" s="376"/>
      <c r="W17" s="375"/>
      <c r="X17" s="375"/>
      <c r="Y17" s="375"/>
      <c r="Z17" s="375"/>
      <c r="AC17" s="373" t="s">
        <v>44</v>
      </c>
      <c r="AD17" s="373"/>
      <c r="AE17" s="373">
        <f>SUM(AE14:AE16)</f>
        <v>583</v>
      </c>
      <c r="AF17" s="373">
        <f>SUM(AF14:AF16)</f>
        <v>378</v>
      </c>
      <c r="AG17" s="373"/>
      <c r="AH17" s="373">
        <f t="shared" ref="AH17" si="10">SUM(AH14:AH16)</f>
        <v>4072</v>
      </c>
      <c r="AI17" s="373"/>
      <c r="AJ17" s="373">
        <f t="shared" ref="AJ17" si="11">SUM(AJ14:AJ16)</f>
        <v>27</v>
      </c>
      <c r="AK17" s="373"/>
      <c r="AL17" s="373">
        <f t="shared" ref="AL17" si="12">SUM(AL14:AL16)</f>
        <v>11</v>
      </c>
      <c r="AM17" s="373"/>
      <c r="AN17" s="192"/>
      <c r="AO17" s="373">
        <f>SUM(AO14:AO16)</f>
        <v>100</v>
      </c>
      <c r="AP17" s="373">
        <f>SUM(AP14:AP16)</f>
        <v>590</v>
      </c>
      <c r="AQ17" s="373"/>
      <c r="AR17" s="373">
        <f>SUM(AR14:AR16)</f>
        <v>5</v>
      </c>
      <c r="AS17" s="373"/>
      <c r="AT17" s="373"/>
      <c r="AU17" s="378" t="e">
        <f>AU14+AU15+AU16</f>
        <v>#DIV/0!</v>
      </c>
      <c r="AV17" s="379">
        <f>AE17/(AE17+AO17)</f>
        <v>0.85358711566617862</v>
      </c>
      <c r="AW17" s="379">
        <f>AO17/(AO17+AE17)</f>
        <v>0.14641288433382138</v>
      </c>
      <c r="AX17" s="376"/>
      <c r="AY17" s="375"/>
      <c r="AZ17" s="375"/>
    </row>
    <row r="18" spans="1:52" x14ac:dyDescent="0.15">
      <c r="B18" s="375"/>
      <c r="C18" s="375"/>
      <c r="D18" s="380"/>
      <c r="E18" s="375"/>
      <c r="F18" s="381"/>
      <c r="G18" s="375"/>
      <c r="H18" s="382"/>
      <c r="I18" s="375"/>
      <c r="J18" s="382"/>
      <c r="K18" s="375"/>
      <c r="L18" s="375"/>
      <c r="M18" s="375"/>
      <c r="N18" s="375"/>
      <c r="O18" s="375"/>
      <c r="P18" s="375"/>
      <c r="Q18" s="375"/>
      <c r="R18" s="375"/>
      <c r="AD18" s="375"/>
      <c r="AE18" s="375"/>
      <c r="AF18" s="380"/>
      <c r="AG18" s="375"/>
      <c r="AH18" s="381"/>
      <c r="AI18" s="375"/>
      <c r="AJ18" s="382"/>
      <c r="AK18" s="375"/>
      <c r="AL18" s="382"/>
      <c r="AM18" s="375"/>
      <c r="AN18" s="375"/>
      <c r="AO18" s="375"/>
      <c r="AP18" s="375"/>
      <c r="AQ18" s="375"/>
      <c r="AR18" s="375"/>
      <c r="AS18" s="375"/>
      <c r="AT18" s="375"/>
    </row>
    <row r="19" spans="1:52" x14ac:dyDescent="0.15">
      <c r="B19" s="375"/>
      <c r="C19" s="375"/>
      <c r="D19" s="380"/>
      <c r="E19" s="375"/>
      <c r="F19" s="381"/>
      <c r="G19" s="375"/>
      <c r="H19" s="382"/>
      <c r="I19" s="375"/>
      <c r="J19" s="382"/>
      <c r="K19" s="375"/>
      <c r="L19" s="375"/>
      <c r="M19" s="375"/>
      <c r="N19" s="375"/>
      <c r="O19" s="375"/>
      <c r="P19" s="375"/>
      <c r="Q19" s="375"/>
      <c r="R19" s="375"/>
      <c r="AD19" s="375"/>
      <c r="AE19" s="375"/>
      <c r="AF19" s="380"/>
      <c r="AG19" s="375"/>
      <c r="AH19" s="381"/>
      <c r="AI19" s="375"/>
      <c r="AJ19" s="382"/>
      <c r="AK19" s="375"/>
      <c r="AL19" s="382"/>
      <c r="AM19" s="375"/>
      <c r="AN19" s="375"/>
      <c r="AO19" s="375"/>
      <c r="AP19" s="375"/>
      <c r="AQ19" s="375"/>
      <c r="AR19" s="375"/>
      <c r="AS19" s="375"/>
      <c r="AT19" s="375"/>
    </row>
    <row r="20" spans="1:52" x14ac:dyDescent="0.15">
      <c r="A20" s="531" t="s">
        <v>49</v>
      </c>
      <c r="B20" s="531"/>
      <c r="C20" s="531"/>
      <c r="D20" s="531"/>
      <c r="E20" s="531"/>
      <c r="F20" s="531"/>
      <c r="G20" s="531"/>
      <c r="H20" s="531" t="s">
        <v>52</v>
      </c>
      <c r="I20" s="537"/>
      <c r="J20" s="537"/>
      <c r="K20" s="537"/>
      <c r="L20" s="537"/>
      <c r="M20" s="537"/>
      <c r="N20" s="375"/>
      <c r="O20" s="375"/>
      <c r="R20" s="531" t="s">
        <v>50</v>
      </c>
      <c r="S20" s="531"/>
      <c r="T20" s="531"/>
      <c r="V20" s="531" t="s">
        <v>51</v>
      </c>
      <c r="W20" s="531"/>
      <c r="X20" s="371"/>
      <c r="Y20" s="371"/>
      <c r="Z20" s="371"/>
      <c r="AA20" s="371"/>
      <c r="AC20" s="531" t="s">
        <v>49</v>
      </c>
      <c r="AD20" s="531"/>
      <c r="AE20" s="531"/>
      <c r="AF20" s="531"/>
      <c r="AG20" s="531"/>
      <c r="AH20" s="531"/>
      <c r="AI20" s="531"/>
      <c r="AJ20" s="531" t="s">
        <v>52</v>
      </c>
      <c r="AK20" s="537"/>
      <c r="AL20" s="537"/>
      <c r="AM20" s="537"/>
      <c r="AN20" s="537"/>
      <c r="AO20" s="537"/>
      <c r="AP20" s="375"/>
      <c r="AQ20" s="375"/>
      <c r="AT20" s="531" t="s">
        <v>50</v>
      </c>
      <c r="AU20" s="531"/>
      <c r="AV20" s="531"/>
      <c r="AX20" s="531" t="s">
        <v>51</v>
      </c>
      <c r="AY20" s="531"/>
      <c r="AZ20" s="371"/>
    </row>
    <row r="21" spans="1:52" x14ac:dyDescent="0.15">
      <c r="A21" s="373" t="s">
        <v>16</v>
      </c>
      <c r="B21" s="373" t="s">
        <v>66</v>
      </c>
      <c r="C21" s="373" t="s">
        <v>1</v>
      </c>
      <c r="D21" s="373" t="s">
        <v>4</v>
      </c>
      <c r="E21" s="373" t="s">
        <v>5</v>
      </c>
      <c r="F21" s="373" t="s">
        <v>6</v>
      </c>
      <c r="G21" s="373" t="s">
        <v>7</v>
      </c>
      <c r="I21" s="373" t="s">
        <v>34</v>
      </c>
      <c r="J21" s="373" t="s">
        <v>17</v>
      </c>
      <c r="K21" s="373" t="s">
        <v>18</v>
      </c>
      <c r="L21" s="373" t="s">
        <v>19</v>
      </c>
      <c r="M21" s="373" t="s">
        <v>20</v>
      </c>
      <c r="N21" s="373" t="s">
        <v>6</v>
      </c>
      <c r="O21" s="373" t="s">
        <v>53</v>
      </c>
      <c r="R21" s="373" t="s">
        <v>16</v>
      </c>
      <c r="S21" s="373" t="s">
        <v>47</v>
      </c>
      <c r="T21" s="373" t="s">
        <v>45</v>
      </c>
      <c r="U21" s="373" t="s">
        <v>46</v>
      </c>
      <c r="W21" s="373" t="s">
        <v>14</v>
      </c>
      <c r="X21" s="373" t="s">
        <v>21</v>
      </c>
      <c r="Y21" s="373"/>
      <c r="Z21" s="373"/>
      <c r="AA21" s="373"/>
      <c r="AB21" s="373"/>
      <c r="AC21" s="373" t="s">
        <v>16</v>
      </c>
      <c r="AD21" s="373" t="s">
        <v>66</v>
      </c>
      <c r="AE21" s="373" t="s">
        <v>1</v>
      </c>
      <c r="AF21" s="373" t="s">
        <v>4</v>
      </c>
      <c r="AG21" s="373" t="s">
        <v>5</v>
      </c>
      <c r="AH21" s="373" t="s">
        <v>6</v>
      </c>
      <c r="AI21" s="373" t="s">
        <v>7</v>
      </c>
      <c r="AK21" s="373" t="s">
        <v>34</v>
      </c>
      <c r="AL21" s="373" t="s">
        <v>17</v>
      </c>
      <c r="AM21" s="373" t="s">
        <v>18</v>
      </c>
      <c r="AN21" s="373" t="s">
        <v>19</v>
      </c>
      <c r="AO21" s="373" t="s">
        <v>20</v>
      </c>
      <c r="AP21" s="373" t="s">
        <v>6</v>
      </c>
      <c r="AQ21" s="373" t="s">
        <v>53</v>
      </c>
      <c r="AU21" s="373" t="s">
        <v>47</v>
      </c>
      <c r="AV21" s="373" t="s">
        <v>45</v>
      </c>
      <c r="AW21" s="373" t="s">
        <v>46</v>
      </c>
      <c r="AY21" s="373" t="s">
        <v>14</v>
      </c>
      <c r="AZ21" s="373" t="s">
        <v>21</v>
      </c>
    </row>
    <row r="22" spans="1:52" x14ac:dyDescent="0.15">
      <c r="A22" s="370" t="s">
        <v>2267</v>
      </c>
      <c r="B22" s="383">
        <v>17</v>
      </c>
      <c r="C22" s="180">
        <v>40</v>
      </c>
      <c r="D22" s="180">
        <v>160</v>
      </c>
      <c r="E22" s="180">
        <f>D22/C22</f>
        <v>4</v>
      </c>
      <c r="F22" s="180">
        <v>1</v>
      </c>
      <c r="G22" s="186">
        <f>F22/C22</f>
        <v>2.5000000000000001E-2</v>
      </c>
      <c r="I22" s="186">
        <f>K22/J22</f>
        <v>0.8571428571428571</v>
      </c>
      <c r="J22" s="180">
        <v>7</v>
      </c>
      <c r="K22" s="180">
        <v>6</v>
      </c>
      <c r="L22" s="180">
        <v>40</v>
      </c>
      <c r="M22" s="180">
        <f>L22/K22</f>
        <v>6.666666666666667</v>
      </c>
      <c r="N22" s="180">
        <v>0</v>
      </c>
      <c r="O22" s="186">
        <f>N22/K22</f>
        <v>0</v>
      </c>
      <c r="R22" s="370" t="s">
        <v>2268</v>
      </c>
      <c r="S22" s="186">
        <f>(C22+J22)/($C$27+$J$27+$M$17+$D$17+$K$38+$K$47)</f>
        <v>5.0267379679144387E-2</v>
      </c>
      <c r="T22" s="186">
        <f>J22/($J$27+$E$38+$E$47)</f>
        <v>1.7721518987341773E-2</v>
      </c>
      <c r="U22" s="186">
        <f>C22/($C$27+$M$17+$K$38+$K$47)</f>
        <v>9.3457943925233641E-2</v>
      </c>
      <c r="W22" s="180">
        <f>(D22*0.1)+(F22*6)+(L22*0.1)+(N22*6)</f>
        <v>26</v>
      </c>
      <c r="X22" s="180">
        <f>(D22*0.1)+(F22*6)+(K22*1)+(L22*0.1)+(N22*6)</f>
        <v>32</v>
      </c>
      <c r="Y22" s="375"/>
      <c r="Z22" s="375"/>
      <c r="AA22" s="375"/>
      <c r="AB22" s="375"/>
      <c r="AC22" s="370" t="s">
        <v>69</v>
      </c>
      <c r="AD22" s="370"/>
      <c r="AE22" s="180">
        <v>200</v>
      </c>
      <c r="AF22" s="180">
        <v>1040</v>
      </c>
      <c r="AG22" s="180">
        <f>AF22/AE22</f>
        <v>5.2</v>
      </c>
      <c r="AH22" s="180">
        <v>7</v>
      </c>
      <c r="AI22" s="186">
        <f>AH22/AE22</f>
        <v>3.5000000000000003E-2</v>
      </c>
      <c r="AK22" s="186">
        <f>AM22/AL22</f>
        <v>0.8</v>
      </c>
      <c r="AL22" s="180">
        <v>70</v>
      </c>
      <c r="AM22" s="180">
        <v>56</v>
      </c>
      <c r="AN22" s="180">
        <v>364</v>
      </c>
      <c r="AO22" s="180">
        <f>AN22/AM22</f>
        <v>6.5</v>
      </c>
      <c r="AP22" s="180">
        <v>2</v>
      </c>
      <c r="AQ22" s="186">
        <f>AP22/AM22</f>
        <v>3.5714285714285712E-2</v>
      </c>
      <c r="AU22" s="186" t="e">
        <f>(#REF!+AL22)/(#REF!+AL25)</f>
        <v>#REF!</v>
      </c>
      <c r="AV22" s="186" t="e">
        <f>#REF!/(AL22+#REF!)</f>
        <v>#REF!</v>
      </c>
      <c r="AW22" s="186" t="e">
        <f>AL22/(#REF!+AL22)</f>
        <v>#REF!</v>
      </c>
      <c r="AY22" s="180" t="e">
        <f>(#REF!*0.1)+(AE22*6)+(AK22*0.1)+(AM22*6)</f>
        <v>#REF!</v>
      </c>
      <c r="AZ22" s="180" t="e">
        <f>(#REF!*0.1)+(AE22*6)+(AJ22*1)+(AK22*0.1)+(AM22*6)</f>
        <v>#REF!</v>
      </c>
    </row>
    <row r="23" spans="1:52" x14ac:dyDescent="0.15">
      <c r="A23" s="370" t="s">
        <v>753</v>
      </c>
      <c r="B23" s="383">
        <v>12</v>
      </c>
      <c r="C23" s="180">
        <v>40</v>
      </c>
      <c r="D23" s="180">
        <v>180</v>
      </c>
      <c r="E23" s="180">
        <f>D23/C23</f>
        <v>4.5</v>
      </c>
      <c r="F23" s="180">
        <v>1</v>
      </c>
      <c r="G23" s="186">
        <f>F23/C23</f>
        <v>2.5000000000000001E-2</v>
      </c>
      <c r="I23" s="186">
        <f t="shared" ref="I23:I26" si="13">K23/J23</f>
        <v>0.8</v>
      </c>
      <c r="J23" s="180">
        <v>20</v>
      </c>
      <c r="K23" s="180">
        <v>16</v>
      </c>
      <c r="L23" s="180">
        <v>127</v>
      </c>
      <c r="M23" s="180">
        <f>L23/K23</f>
        <v>7.9375</v>
      </c>
      <c r="N23" s="180">
        <v>1</v>
      </c>
      <c r="O23" s="186">
        <f t="shared" ref="O23:O26" si="14">N23/K23</f>
        <v>6.25E-2</v>
      </c>
      <c r="R23" s="370" t="s">
        <v>593</v>
      </c>
      <c r="S23" s="186">
        <f t="shared" ref="S23:S26" si="15">(C23+J23)/($C$27+$J$27+$M$17+$D$17+$K$38+$K$47)</f>
        <v>6.4171122994652413E-2</v>
      </c>
      <c r="T23" s="186">
        <f t="shared" ref="T23:T26" si="16">J23/($J$27+$E$38+$E$47)</f>
        <v>5.0632911392405063E-2</v>
      </c>
      <c r="U23" s="186">
        <f t="shared" ref="U23:U26" si="17">C23/($C$27+$M$17+$K$38+$K$47)</f>
        <v>9.3457943925233641E-2</v>
      </c>
      <c r="W23" s="180">
        <f t="shared" ref="W23:W26" si="18">(D23*0.1)+(F23*6)+(L23*0.1)+(N23*6)</f>
        <v>42.7</v>
      </c>
      <c r="X23" s="180">
        <f t="shared" ref="X23:X26" si="19">(D23*0.1)+(F23*6)+(K23*1)+(L23*0.1)+(N23*6)</f>
        <v>58.7</v>
      </c>
      <c r="Y23" s="375"/>
      <c r="Z23" s="375"/>
      <c r="AA23" s="375"/>
      <c r="AB23" s="375"/>
      <c r="AC23" s="370" t="s">
        <v>22</v>
      </c>
      <c r="AD23" s="370"/>
      <c r="AE23" s="180">
        <v>96</v>
      </c>
      <c r="AF23" s="180">
        <v>445</v>
      </c>
      <c r="AG23" s="180">
        <f>AF23/AE23</f>
        <v>4.635416666666667</v>
      </c>
      <c r="AH23" s="180">
        <v>6</v>
      </c>
      <c r="AI23" s="186">
        <f>AH23/AE23</f>
        <v>6.25E-2</v>
      </c>
      <c r="AK23" s="186">
        <f t="shared" ref="AK23:AK26" si="20">AM23/AL23</f>
        <v>0.58333333333333337</v>
      </c>
      <c r="AL23" s="180">
        <v>24</v>
      </c>
      <c r="AM23" s="180">
        <v>14</v>
      </c>
      <c r="AN23" s="180">
        <v>110</v>
      </c>
      <c r="AO23" s="180">
        <f>AN23/AM23</f>
        <v>7.8571428571428568</v>
      </c>
      <c r="AP23" s="180">
        <v>2</v>
      </c>
      <c r="AQ23" s="186">
        <f t="shared" ref="AQ23:AQ26" si="21">AP23/AM23</f>
        <v>0.14285714285714285</v>
      </c>
      <c r="AU23" s="186" t="e">
        <f>(#REF!+AL23)/(#REF!+AL26)</f>
        <v>#REF!</v>
      </c>
      <c r="AV23" s="186" t="e">
        <f>#REF!/(AL23+#REF!)</f>
        <v>#REF!</v>
      </c>
      <c r="AW23" s="186" t="e">
        <f>AL23/(#REF!+AL23)</f>
        <v>#REF!</v>
      </c>
      <c r="AY23" s="180" t="e">
        <f>(#REF!*0.1)+(AE23*6)+(AK23*0.1)+(AM23*6)</f>
        <v>#REF!</v>
      </c>
      <c r="AZ23" s="180" t="e">
        <f>(#REF!*0.1)+(AE23*6)+(AJ23*1)+(AK23*0.1)+(AM23*6)</f>
        <v>#REF!</v>
      </c>
    </row>
    <row r="24" spans="1:52" x14ac:dyDescent="0.15">
      <c r="A24" s="370" t="s">
        <v>1094</v>
      </c>
      <c r="B24" s="383">
        <v>8</v>
      </c>
      <c r="C24" s="180">
        <v>20</v>
      </c>
      <c r="D24" s="180">
        <v>57</v>
      </c>
      <c r="E24" s="180">
        <f>D24/C24</f>
        <v>2.85</v>
      </c>
      <c r="F24" s="180">
        <v>0</v>
      </c>
      <c r="G24" s="186">
        <f>F24/C24</f>
        <v>0</v>
      </c>
      <c r="I24" s="186">
        <f t="shared" si="13"/>
        <v>0.61538461538461542</v>
      </c>
      <c r="J24" s="180">
        <v>26</v>
      </c>
      <c r="K24" s="180">
        <v>16</v>
      </c>
      <c r="L24" s="180">
        <v>95</v>
      </c>
      <c r="M24" s="180">
        <f>L24/K24</f>
        <v>5.9375</v>
      </c>
      <c r="N24" s="180">
        <v>0</v>
      </c>
      <c r="O24" s="186">
        <f t="shared" si="14"/>
        <v>0</v>
      </c>
      <c r="R24" s="370" t="s">
        <v>597</v>
      </c>
      <c r="S24" s="186">
        <f t="shared" si="15"/>
        <v>4.9197860962566842E-2</v>
      </c>
      <c r="T24" s="186">
        <f t="shared" si="16"/>
        <v>6.5822784810126586E-2</v>
      </c>
      <c r="U24" s="186">
        <f t="shared" si="17"/>
        <v>4.6728971962616821E-2</v>
      </c>
      <c r="W24" s="180">
        <f t="shared" si="18"/>
        <v>15.2</v>
      </c>
      <c r="X24" s="180">
        <f t="shared" si="19"/>
        <v>31.2</v>
      </c>
      <c r="Y24" s="375"/>
      <c r="Z24" s="375"/>
      <c r="AA24" s="375"/>
      <c r="AB24" s="375"/>
      <c r="AC24" s="370" t="s">
        <v>23</v>
      </c>
      <c r="AD24" s="370"/>
      <c r="AE24" s="180">
        <v>8</v>
      </c>
      <c r="AF24" s="180">
        <v>28</v>
      </c>
      <c r="AG24" s="180">
        <f>AF24/AE24</f>
        <v>3.5</v>
      </c>
      <c r="AH24" s="180">
        <v>0</v>
      </c>
      <c r="AI24" s="186">
        <f>AH24/AE24</f>
        <v>0</v>
      </c>
      <c r="AK24" s="186">
        <f t="shared" si="20"/>
        <v>0.5</v>
      </c>
      <c r="AL24" s="180">
        <v>4</v>
      </c>
      <c r="AM24" s="180">
        <v>2</v>
      </c>
      <c r="AN24" s="180">
        <v>17</v>
      </c>
      <c r="AO24" s="180">
        <f>AN24/AM24</f>
        <v>8.5</v>
      </c>
      <c r="AP24" s="180">
        <v>0</v>
      </c>
      <c r="AQ24" s="186">
        <f t="shared" si="21"/>
        <v>0</v>
      </c>
      <c r="AU24" s="186" t="e">
        <f>(#REF!+AL24)/(#REF!+AK30)</f>
        <v>#REF!</v>
      </c>
      <c r="AV24" s="186" t="e">
        <f>#REF!/(AL24+#REF!)</f>
        <v>#REF!</v>
      </c>
      <c r="AW24" s="186" t="e">
        <f>AL24/(#REF!+AL24)</f>
        <v>#REF!</v>
      </c>
      <c r="AY24" s="180" t="e">
        <f>(#REF!*0.1)+(AE24*6)+(AK24*0.1)+(AM24*6)</f>
        <v>#REF!</v>
      </c>
      <c r="AZ24" s="180" t="e">
        <f>(#REF!*0.1)+(AE24*6)+(AJ24*1)+(AK24*0.1)+(AM24*6)</f>
        <v>#REF!</v>
      </c>
    </row>
    <row r="25" spans="1:52" x14ac:dyDescent="0.15">
      <c r="A25" s="370" t="s">
        <v>754</v>
      </c>
      <c r="B25" s="383">
        <v>17</v>
      </c>
      <c r="C25" s="180">
        <v>215</v>
      </c>
      <c r="D25" s="180">
        <v>1100</v>
      </c>
      <c r="E25" s="180">
        <f>D25/C25</f>
        <v>5.1162790697674421</v>
      </c>
      <c r="F25" s="180">
        <v>7</v>
      </c>
      <c r="G25" s="186">
        <f>F25/C25</f>
        <v>3.255813953488372E-2</v>
      </c>
      <c r="I25" s="186">
        <f t="shared" si="13"/>
        <v>0.77777777777777779</v>
      </c>
      <c r="J25" s="180">
        <v>90</v>
      </c>
      <c r="K25" s="180">
        <v>70</v>
      </c>
      <c r="L25" s="180">
        <v>450</v>
      </c>
      <c r="M25" s="180">
        <f>L25/K25</f>
        <v>6.4285714285714288</v>
      </c>
      <c r="N25" s="180">
        <v>2</v>
      </c>
      <c r="O25" s="186">
        <f t="shared" si="14"/>
        <v>2.8571428571428571E-2</v>
      </c>
      <c r="R25" s="370" t="s">
        <v>239</v>
      </c>
      <c r="S25" s="186">
        <f t="shared" si="15"/>
        <v>0.32620320855614976</v>
      </c>
      <c r="T25" s="186">
        <f t="shared" si="16"/>
        <v>0.22784810126582278</v>
      </c>
      <c r="U25" s="186">
        <f t="shared" si="17"/>
        <v>0.50233644859813087</v>
      </c>
      <c r="W25" s="180">
        <f t="shared" si="18"/>
        <v>209</v>
      </c>
      <c r="X25" s="180">
        <f t="shared" si="19"/>
        <v>279</v>
      </c>
      <c r="Y25" s="375"/>
      <c r="Z25" s="375"/>
      <c r="AA25" s="375"/>
      <c r="AB25" s="375"/>
      <c r="AC25" s="370" t="s">
        <v>24</v>
      </c>
      <c r="AD25" s="370"/>
      <c r="AE25" s="180"/>
      <c r="AF25" s="180"/>
      <c r="AG25" s="180" t="e">
        <f>AF25/AE25</f>
        <v>#DIV/0!</v>
      </c>
      <c r="AH25" s="180">
        <v>0</v>
      </c>
      <c r="AI25" s="186" t="e">
        <f>AH25/AE25</f>
        <v>#DIV/0!</v>
      </c>
      <c r="AK25" s="186" t="e">
        <f t="shared" si="20"/>
        <v>#DIV/0!</v>
      </c>
      <c r="AL25" s="180"/>
      <c r="AM25" s="180"/>
      <c r="AN25" s="180"/>
      <c r="AO25" s="180" t="e">
        <f>AN25/AM25</f>
        <v>#DIV/0!</v>
      </c>
      <c r="AP25" s="180">
        <v>0</v>
      </c>
      <c r="AQ25" s="186" t="e">
        <f t="shared" si="21"/>
        <v>#DIV/0!</v>
      </c>
      <c r="AU25" s="186" t="e">
        <f>(#REF!+AL25)/(#REF!+AL31)</f>
        <v>#REF!</v>
      </c>
      <c r="AV25" s="186" t="e">
        <f>#REF!/(AL25+#REF!)</f>
        <v>#REF!</v>
      </c>
      <c r="AW25" s="186" t="e">
        <f>AL25/(#REF!+AL25)</f>
        <v>#REF!</v>
      </c>
      <c r="AY25" s="180" t="e">
        <f>(#REF!*0.1)+(AE25*6)+(AK25*0.1)+(AM25*6)</f>
        <v>#REF!</v>
      </c>
      <c r="AZ25" s="180" t="e">
        <f>(#REF!*0.1)+(AE25*6)+(AJ25*1)+(AK25*0.1)+(AM25*6)</f>
        <v>#REF!</v>
      </c>
    </row>
    <row r="26" spans="1:52" x14ac:dyDescent="0.15">
      <c r="A26" s="370" t="s">
        <v>1347</v>
      </c>
      <c r="B26" s="383">
        <v>17</v>
      </c>
      <c r="C26" s="180">
        <v>40</v>
      </c>
      <c r="D26" s="180">
        <v>160</v>
      </c>
      <c r="E26" s="180">
        <f>D26/C26</f>
        <v>4</v>
      </c>
      <c r="F26" s="180">
        <v>1</v>
      </c>
      <c r="G26" s="186">
        <f>F26/C26</f>
        <v>2.5000000000000001E-2</v>
      </c>
      <c r="I26" s="186">
        <f t="shared" si="13"/>
        <v>1</v>
      </c>
      <c r="J26" s="180">
        <v>4</v>
      </c>
      <c r="K26" s="180">
        <v>4</v>
      </c>
      <c r="L26" s="180">
        <v>20</v>
      </c>
      <c r="M26" s="180">
        <f>L26/K26</f>
        <v>5</v>
      </c>
      <c r="N26" s="180">
        <v>0</v>
      </c>
      <c r="O26" s="186">
        <f t="shared" si="14"/>
        <v>0</v>
      </c>
      <c r="R26" s="370" t="s">
        <v>594</v>
      </c>
      <c r="S26" s="186">
        <f t="shared" si="15"/>
        <v>4.7058823529411764E-2</v>
      </c>
      <c r="T26" s="186">
        <f t="shared" si="16"/>
        <v>1.0126582278481013E-2</v>
      </c>
      <c r="U26" s="186">
        <f t="shared" si="17"/>
        <v>9.3457943925233641E-2</v>
      </c>
      <c r="W26" s="180">
        <f t="shared" si="18"/>
        <v>24</v>
      </c>
      <c r="X26" s="180">
        <f t="shared" si="19"/>
        <v>28</v>
      </c>
      <c r="Y26" s="375"/>
      <c r="Z26" s="375"/>
      <c r="AA26" s="375"/>
      <c r="AB26" s="375"/>
      <c r="AC26" s="370" t="s">
        <v>70</v>
      </c>
      <c r="AD26" s="370"/>
      <c r="AE26" s="180"/>
      <c r="AF26" s="180"/>
      <c r="AG26" s="180" t="e">
        <f>AF26/AE26</f>
        <v>#DIV/0!</v>
      </c>
      <c r="AH26" s="180"/>
      <c r="AI26" s="186" t="e">
        <f>AH26/AE26</f>
        <v>#DIV/0!</v>
      </c>
      <c r="AK26" s="186" t="e">
        <f t="shared" si="20"/>
        <v>#DIV/0!</v>
      </c>
      <c r="AL26" s="180"/>
      <c r="AM26" s="180"/>
      <c r="AN26" s="180"/>
      <c r="AO26" s="180"/>
      <c r="AP26" s="180">
        <f>(AF26*0.1)+(AH26*6)+(AM26*0.1)+(AO26*6)</f>
        <v>0</v>
      </c>
      <c r="AQ26" s="186" t="e">
        <f t="shared" si="21"/>
        <v>#DIV/0!</v>
      </c>
      <c r="AU26" s="186" t="e">
        <f>(#REF!+AL26)/(#REF!+AL32)</f>
        <v>#REF!</v>
      </c>
      <c r="AV26" s="186" t="e">
        <f>#REF!/(AL26+#REF!)</f>
        <v>#REF!</v>
      </c>
      <c r="AW26" s="186" t="e">
        <f>AL26/(#REF!+AL26)</f>
        <v>#REF!</v>
      </c>
      <c r="AY26" s="180" t="e">
        <f>(#REF!*0.1)+(AE26*6)+(AI26*1)+(AJ26*0.1)+(AL26*6)</f>
        <v>#REF!</v>
      </c>
      <c r="AZ26" s="180" t="e">
        <f>(#REF!*0.1)+(AE26*6)+(AJ26*1)+(AK26*0.1)+(AM26*6)</f>
        <v>#REF!</v>
      </c>
    </row>
    <row r="27" spans="1:52" x14ac:dyDescent="0.15">
      <c r="A27" s="373" t="s">
        <v>44</v>
      </c>
      <c r="B27" s="373"/>
      <c r="C27" s="373">
        <f>SUM(C22:C26)</f>
        <v>355</v>
      </c>
      <c r="D27" s="373">
        <f t="shared" ref="D27:F27" si="22">SUM(D22:D26)</f>
        <v>1657</v>
      </c>
      <c r="E27" s="373"/>
      <c r="F27" s="373">
        <f t="shared" si="22"/>
        <v>10</v>
      </c>
      <c r="G27" s="373"/>
      <c r="H27" s="373"/>
      <c r="I27" s="373"/>
      <c r="J27" s="373">
        <f>SUM(J22:J26)</f>
        <v>147</v>
      </c>
      <c r="K27" s="373">
        <f t="shared" ref="K27:N27" si="23">SUM(K22:K26)</f>
        <v>112</v>
      </c>
      <c r="L27" s="373">
        <f t="shared" si="23"/>
        <v>732</v>
      </c>
      <c r="M27" s="373"/>
      <c r="N27" s="373">
        <f t="shared" si="23"/>
        <v>3</v>
      </c>
      <c r="O27" s="373"/>
      <c r="AC27" s="373" t="s">
        <v>44</v>
      </c>
      <c r="AD27" s="373"/>
      <c r="AE27" s="373">
        <f>SUM(AE22:AE26)</f>
        <v>304</v>
      </c>
      <c r="AF27" s="373">
        <f t="shared" ref="AF27" si="24">SUM(AF22:AF26)</f>
        <v>1513</v>
      </c>
      <c r="AG27" s="373"/>
      <c r="AH27" s="373">
        <f t="shared" ref="AH27" si="25">SUM(AH22:AH26)</f>
        <v>13</v>
      </c>
      <c r="AI27" s="373"/>
      <c r="AJ27" s="373"/>
      <c r="AK27" s="373"/>
      <c r="AL27" s="373">
        <f>SUM(AL22:AL26)</f>
        <v>98</v>
      </c>
      <c r="AM27" s="373">
        <f t="shared" ref="AM27:AN27" si="26">SUM(AM22:AM26)</f>
        <v>72</v>
      </c>
      <c r="AN27" s="373">
        <f t="shared" si="26"/>
        <v>491</v>
      </c>
      <c r="AO27" s="373"/>
      <c r="AP27" s="373">
        <f t="shared" ref="AP27" si="27">SUM(AP22:AP26)</f>
        <v>4</v>
      </c>
      <c r="AQ27" s="373"/>
    </row>
    <row r="28" spans="1:52" x14ac:dyDescent="0.15">
      <c r="A28" s="373"/>
      <c r="B28" s="375"/>
      <c r="C28" s="375"/>
      <c r="D28" s="375"/>
      <c r="E28" s="375"/>
      <c r="F28" s="375"/>
      <c r="G28" s="375"/>
      <c r="H28" s="373"/>
      <c r="I28" s="375"/>
      <c r="J28" s="375"/>
      <c r="K28" s="375"/>
      <c r="L28" s="375"/>
      <c r="M28" s="375"/>
      <c r="N28" s="375"/>
      <c r="AC28" s="373"/>
      <c r="AD28" s="375"/>
      <c r="AE28" s="375"/>
      <c r="AF28" s="375"/>
      <c r="AG28" s="375"/>
      <c r="AH28" s="375"/>
      <c r="AI28" s="375"/>
      <c r="AJ28" s="373"/>
      <c r="AK28" s="375"/>
      <c r="AL28" s="375"/>
      <c r="AM28" s="375"/>
      <c r="AN28" s="375"/>
      <c r="AO28" s="375"/>
      <c r="AP28" s="375"/>
    </row>
    <row r="29" spans="1:52" x14ac:dyDescent="0.15">
      <c r="B29" s="375"/>
      <c r="C29" s="375"/>
      <c r="D29" s="375"/>
      <c r="E29" s="375"/>
      <c r="F29" s="375"/>
      <c r="G29" s="375"/>
      <c r="H29" s="375"/>
      <c r="I29" s="375"/>
      <c r="J29" s="375"/>
      <c r="K29" s="375"/>
      <c r="L29" s="375"/>
      <c r="M29" s="375"/>
      <c r="AD29" s="375"/>
      <c r="AE29" s="375"/>
      <c r="AF29" s="375"/>
      <c r="AG29" s="375"/>
      <c r="AH29" s="375"/>
      <c r="AI29" s="375"/>
      <c r="AJ29" s="375"/>
      <c r="AK29" s="375"/>
      <c r="AL29" s="375"/>
      <c r="AM29" s="375"/>
      <c r="AN29" s="375"/>
      <c r="AO29" s="375"/>
    </row>
    <row r="30" spans="1:52" x14ac:dyDescent="0.15">
      <c r="A30" s="531" t="s">
        <v>52</v>
      </c>
      <c r="B30" s="531"/>
      <c r="C30" s="531"/>
      <c r="D30" s="531"/>
      <c r="E30" s="531"/>
      <c r="F30" s="531"/>
      <c r="G30" s="531"/>
      <c r="H30" s="375"/>
      <c r="I30" s="375"/>
      <c r="J30" s="531" t="s">
        <v>49</v>
      </c>
      <c r="K30" s="531"/>
      <c r="L30" s="531"/>
      <c r="M30" s="531"/>
      <c r="N30" s="531"/>
      <c r="R30" s="531" t="s">
        <v>50</v>
      </c>
      <c r="S30" s="531"/>
      <c r="T30" s="531"/>
      <c r="V30" s="531" t="s">
        <v>51</v>
      </c>
      <c r="W30" s="533"/>
      <c r="AC30" s="531" t="s">
        <v>52</v>
      </c>
      <c r="AD30" s="531"/>
      <c r="AE30" s="531"/>
      <c r="AF30" s="531"/>
      <c r="AG30" s="531"/>
      <c r="AH30" s="531"/>
      <c r="AI30" s="531"/>
      <c r="AJ30" s="375"/>
      <c r="AK30" s="375"/>
      <c r="AL30" s="531" t="s">
        <v>49</v>
      </c>
      <c r="AM30" s="531"/>
      <c r="AN30" s="531"/>
      <c r="AO30" s="531"/>
      <c r="AP30" s="531"/>
      <c r="AT30" s="531" t="s">
        <v>50</v>
      </c>
      <c r="AU30" s="531"/>
      <c r="AV30" s="531"/>
      <c r="AX30" s="531" t="s">
        <v>51</v>
      </c>
      <c r="AY30" s="533"/>
    </row>
    <row r="31" spans="1:52" x14ac:dyDescent="0.15">
      <c r="A31" s="373" t="s">
        <v>25</v>
      </c>
      <c r="B31" s="373" t="s">
        <v>66</v>
      </c>
      <c r="C31" s="373" t="s">
        <v>34</v>
      </c>
      <c r="D31" s="373" t="s">
        <v>17</v>
      </c>
      <c r="E31" s="373" t="s">
        <v>18</v>
      </c>
      <c r="F31" s="373" t="s">
        <v>19</v>
      </c>
      <c r="G31" s="373" t="s">
        <v>20</v>
      </c>
      <c r="H31" s="373" t="s">
        <v>6</v>
      </c>
      <c r="I31" s="373" t="s">
        <v>53</v>
      </c>
      <c r="K31" s="373" t="s">
        <v>10</v>
      </c>
      <c r="L31" s="373" t="s">
        <v>11</v>
      </c>
      <c r="M31" s="373" t="s">
        <v>12</v>
      </c>
      <c r="N31" s="373" t="s">
        <v>26</v>
      </c>
      <c r="O31" s="373" t="s">
        <v>7</v>
      </c>
      <c r="R31" s="373" t="s">
        <v>25</v>
      </c>
      <c r="S31" s="373" t="s">
        <v>47</v>
      </c>
      <c r="T31" s="373" t="s">
        <v>45</v>
      </c>
      <c r="U31" s="373" t="s">
        <v>46</v>
      </c>
      <c r="W31" s="373" t="s">
        <v>14</v>
      </c>
      <c r="X31" s="373" t="s">
        <v>21</v>
      </c>
      <c r="Y31" s="373"/>
      <c r="Z31" s="373"/>
      <c r="AC31" s="373" t="s">
        <v>25</v>
      </c>
      <c r="AD31" s="373" t="s">
        <v>66</v>
      </c>
      <c r="AE31" s="373" t="s">
        <v>34</v>
      </c>
      <c r="AF31" s="373" t="s">
        <v>17</v>
      </c>
      <c r="AG31" s="373" t="s">
        <v>18</v>
      </c>
      <c r="AH31" s="373" t="s">
        <v>19</v>
      </c>
      <c r="AI31" s="373" t="s">
        <v>20</v>
      </c>
      <c r="AJ31" s="373" t="s">
        <v>6</v>
      </c>
      <c r="AK31" s="373" t="s">
        <v>53</v>
      </c>
      <c r="AM31" s="373" t="s">
        <v>10</v>
      </c>
      <c r="AN31" s="373" t="s">
        <v>11</v>
      </c>
      <c r="AO31" s="373" t="s">
        <v>12</v>
      </c>
      <c r="AP31" s="373" t="s">
        <v>26</v>
      </c>
      <c r="AQ31" s="373" t="s">
        <v>7</v>
      </c>
      <c r="AU31" s="373" t="s">
        <v>47</v>
      </c>
      <c r="AV31" s="373" t="s">
        <v>45</v>
      </c>
      <c r="AW31" s="373" t="s">
        <v>46</v>
      </c>
      <c r="AY31" s="373" t="s">
        <v>14</v>
      </c>
      <c r="AZ31" s="373" t="s">
        <v>21</v>
      </c>
    </row>
    <row r="32" spans="1:52" x14ac:dyDescent="0.15">
      <c r="A32" s="370" t="s">
        <v>2269</v>
      </c>
      <c r="B32" s="180">
        <v>15</v>
      </c>
      <c r="C32" s="186">
        <f>E32/D32</f>
        <v>0.67961165048543692</v>
      </c>
      <c r="D32" s="180">
        <v>103</v>
      </c>
      <c r="E32" s="180">
        <v>70</v>
      </c>
      <c r="F32" s="180">
        <v>860</v>
      </c>
      <c r="G32" s="180">
        <f t="shared" ref="G32:G37" si="28">F32/E32</f>
        <v>12.285714285714286</v>
      </c>
      <c r="H32" s="180">
        <v>5</v>
      </c>
      <c r="I32" s="186">
        <f>H32/E32</f>
        <v>7.1428571428571425E-2</v>
      </c>
      <c r="K32" s="180">
        <v>0</v>
      </c>
      <c r="L32" s="180">
        <v>0</v>
      </c>
      <c r="M32" s="384" t="e">
        <f t="shared" ref="M32:M37" si="29">L32/K32</f>
        <v>#DIV/0!</v>
      </c>
      <c r="N32" s="180">
        <v>0</v>
      </c>
      <c r="O32" s="186" t="e">
        <f>N32/K32</f>
        <v>#DIV/0!</v>
      </c>
      <c r="R32" s="370" t="s">
        <v>2270</v>
      </c>
      <c r="S32" s="188">
        <f>(D32+K32)/($C$27+$K$27+$M$17+$D$47+$K$47)</f>
        <v>0.16857610474631751</v>
      </c>
      <c r="T32" s="188">
        <f>D32/($D$17)</f>
        <v>0.28611111111111109</v>
      </c>
      <c r="U32" s="188">
        <f>K32/($M$17+$C$27+$K$38+$K$47)</f>
        <v>0</v>
      </c>
      <c r="W32" s="180">
        <f>(F32*0.1)+(H32*6)+(L32*0.1)+(N32*6)</f>
        <v>116</v>
      </c>
      <c r="X32" s="180">
        <f>(E32*1)+(F32*0.1)+(H32*6)+(L32*0.1)+(N32*6)</f>
        <v>186</v>
      </c>
      <c r="Y32" s="375"/>
      <c r="Z32" s="375"/>
      <c r="AC32" s="370" t="s">
        <v>71</v>
      </c>
      <c r="AD32" s="370"/>
      <c r="AE32" s="186">
        <f>AG32/AF32</f>
        <v>0.60747663551401865</v>
      </c>
      <c r="AF32" s="180">
        <v>107</v>
      </c>
      <c r="AG32" s="180">
        <v>65</v>
      </c>
      <c r="AH32" s="180">
        <v>710</v>
      </c>
      <c r="AI32" s="180">
        <f t="shared" ref="AI32:AI36" si="30">AH32/AG32</f>
        <v>10.923076923076923</v>
      </c>
      <c r="AJ32" s="180">
        <v>6</v>
      </c>
      <c r="AK32" s="186">
        <f>AJ32/AG32</f>
        <v>9.2307692307692313E-2</v>
      </c>
      <c r="AM32" s="180">
        <v>0</v>
      </c>
      <c r="AN32" s="180">
        <v>0</v>
      </c>
      <c r="AO32" s="384" t="e">
        <f t="shared" ref="AO32:AO37" si="31">AN32/AM32</f>
        <v>#DIV/0!</v>
      </c>
      <c r="AP32" s="180">
        <v>0</v>
      </c>
      <c r="AQ32" s="186" t="e">
        <f>AP32/AM32</f>
        <v>#DIV/0!</v>
      </c>
      <c r="AU32" s="188" t="e">
        <f>(#REF!+AJ32)/(#REF!+AJ35)</f>
        <v>#REF!</v>
      </c>
      <c r="AV32" s="188" t="e">
        <f>#REF!/(AJ32+#REF!)</f>
        <v>#REF!</v>
      </c>
      <c r="AW32" s="188" t="e">
        <f>AJ32/(#REF!+AJ32)</f>
        <v>#REF!</v>
      </c>
      <c r="AY32" s="180">
        <f>(AH32*0.1)+(AJ32*6)+(AN32*0.1)+(AP32*6)</f>
        <v>107</v>
      </c>
      <c r="AZ32" s="180">
        <f>(AG32*1)+(AH32*0.1)+(AJ32*6)+(AN32*0.1)+(AP32*6)</f>
        <v>172</v>
      </c>
    </row>
    <row r="33" spans="1:52" x14ac:dyDescent="0.15">
      <c r="A33" s="370" t="s">
        <v>755</v>
      </c>
      <c r="B33" s="180">
        <v>16</v>
      </c>
      <c r="C33" s="186">
        <f t="shared" ref="C33:C37" si="32">E33/D33</f>
        <v>0.58823529411764708</v>
      </c>
      <c r="D33" s="180">
        <v>34</v>
      </c>
      <c r="E33" s="180">
        <v>20</v>
      </c>
      <c r="F33" s="180">
        <v>254</v>
      </c>
      <c r="G33" s="180">
        <f t="shared" si="28"/>
        <v>12.7</v>
      </c>
      <c r="H33" s="180">
        <v>2</v>
      </c>
      <c r="I33" s="186">
        <f t="shared" ref="I33:I37" si="33">H33/E33</f>
        <v>0.1</v>
      </c>
      <c r="K33" s="180">
        <v>7</v>
      </c>
      <c r="L33" s="180">
        <v>45</v>
      </c>
      <c r="M33" s="384">
        <f t="shared" si="29"/>
        <v>6.4285714285714288</v>
      </c>
      <c r="N33" s="180">
        <v>1</v>
      </c>
      <c r="O33" s="186">
        <f t="shared" ref="O33:O37" si="34">N33/K33</f>
        <v>0.14285714285714285</v>
      </c>
      <c r="R33" s="370" t="s">
        <v>240</v>
      </c>
      <c r="S33" s="188">
        <f t="shared" ref="S33:S37" si="35">(D33+K33)/($C$27+$K$27+$M$17+$D$47+$K$47)</f>
        <v>6.7103109656301146E-2</v>
      </c>
      <c r="T33" s="188">
        <f t="shared" ref="T33:T37" si="36">D33/($D$17)</f>
        <v>9.4444444444444442E-2</v>
      </c>
      <c r="U33" s="188">
        <f t="shared" ref="U33:U37" si="37">K33/($M$17+$C$27+$K$38+$K$47)</f>
        <v>1.6355140186915886E-2</v>
      </c>
      <c r="W33" s="180">
        <f t="shared" ref="W33:W37" si="38">(F33*0.1)+(H33*6)+(L33*0.1)+(N33*6)</f>
        <v>47.900000000000006</v>
      </c>
      <c r="X33" s="180">
        <f t="shared" ref="X33:X37" si="39">(E33*1)+(F33*0.1)+(H33*6)+(L33*0.1)+(N33*6)</f>
        <v>67.900000000000006</v>
      </c>
      <c r="Y33" s="375"/>
      <c r="Z33" s="375"/>
      <c r="AC33" s="370" t="s">
        <v>27</v>
      </c>
      <c r="AD33" s="370"/>
      <c r="AE33" s="186">
        <f t="shared" ref="AE33:AE37" si="40">AG33/AF33</f>
        <v>0.6333333333333333</v>
      </c>
      <c r="AF33" s="180">
        <v>120</v>
      </c>
      <c r="AG33" s="180">
        <v>76</v>
      </c>
      <c r="AH33" s="180">
        <v>892</v>
      </c>
      <c r="AI33" s="180">
        <f t="shared" si="30"/>
        <v>11.736842105263158</v>
      </c>
      <c r="AJ33" s="180">
        <v>5</v>
      </c>
      <c r="AK33" s="186">
        <f t="shared" ref="AK33:AK37" si="41">AJ33/AG33</f>
        <v>6.5789473684210523E-2</v>
      </c>
      <c r="AM33" s="180">
        <v>12</v>
      </c>
      <c r="AN33" s="180">
        <v>108</v>
      </c>
      <c r="AO33" s="384">
        <f t="shared" si="31"/>
        <v>9</v>
      </c>
      <c r="AP33" s="180">
        <v>0</v>
      </c>
      <c r="AQ33" s="186">
        <f t="shared" ref="AQ33:AQ37" si="42">AP33/AM33</f>
        <v>0</v>
      </c>
      <c r="AU33" s="188" t="e">
        <f>(#REF!+AJ33)/(#REF!+AJ36)</f>
        <v>#REF!</v>
      </c>
      <c r="AV33" s="188" t="e">
        <f>#REF!/(AJ33+#REF!)</f>
        <v>#REF!</v>
      </c>
      <c r="AW33" s="188" t="e">
        <f>AJ33/(#REF!+AJ33)</f>
        <v>#REF!</v>
      </c>
      <c r="AY33" s="180">
        <f>(AH33*0.1)+(AJ33*6)+(AN33*0.1)+(AP33*6)</f>
        <v>130</v>
      </c>
      <c r="AZ33" s="180">
        <f>(AG33*1)+(AH33*0.1)+(AJ33*6)+(AN33*0.1)+(AP33*6)</f>
        <v>206</v>
      </c>
    </row>
    <row r="34" spans="1:52" x14ac:dyDescent="0.15">
      <c r="A34" s="370" t="s">
        <v>2579</v>
      </c>
      <c r="B34" s="180">
        <v>16</v>
      </c>
      <c r="C34" s="186">
        <f t="shared" si="32"/>
        <v>0.58490566037735847</v>
      </c>
      <c r="D34" s="180">
        <v>53</v>
      </c>
      <c r="E34" s="180">
        <v>31</v>
      </c>
      <c r="F34" s="180">
        <v>352</v>
      </c>
      <c r="G34" s="180">
        <f t="shared" si="28"/>
        <v>11.35483870967742</v>
      </c>
      <c r="H34" s="180">
        <v>3</v>
      </c>
      <c r="I34" s="186">
        <f t="shared" si="33"/>
        <v>9.6774193548387094E-2</v>
      </c>
      <c r="K34" s="180">
        <v>3</v>
      </c>
      <c r="L34" s="180">
        <v>18</v>
      </c>
      <c r="M34" s="384">
        <f t="shared" si="29"/>
        <v>6</v>
      </c>
      <c r="N34" s="180">
        <v>0</v>
      </c>
      <c r="O34" s="186">
        <f t="shared" si="34"/>
        <v>0</v>
      </c>
      <c r="R34" s="370" t="s">
        <v>2580</v>
      </c>
      <c r="S34" s="188">
        <f t="shared" si="35"/>
        <v>9.1653027823240585E-2</v>
      </c>
      <c r="T34" s="188">
        <f t="shared" si="36"/>
        <v>0.14722222222222223</v>
      </c>
      <c r="U34" s="188">
        <f t="shared" si="37"/>
        <v>7.0093457943925233E-3</v>
      </c>
      <c r="W34" s="180">
        <f t="shared" si="38"/>
        <v>55</v>
      </c>
      <c r="X34" s="180">
        <f t="shared" si="39"/>
        <v>86</v>
      </c>
      <c r="Y34" s="375"/>
      <c r="Z34" s="375"/>
      <c r="AC34" s="370" t="s">
        <v>28</v>
      </c>
      <c r="AD34" s="370"/>
      <c r="AE34" s="186">
        <f t="shared" si="40"/>
        <v>0.55000000000000004</v>
      </c>
      <c r="AF34" s="180">
        <v>40</v>
      </c>
      <c r="AG34" s="180">
        <v>22</v>
      </c>
      <c r="AH34" s="180">
        <v>325</v>
      </c>
      <c r="AI34" s="180">
        <f t="shared" si="30"/>
        <v>14.772727272727273</v>
      </c>
      <c r="AJ34" s="180">
        <v>2</v>
      </c>
      <c r="AK34" s="186">
        <f t="shared" si="41"/>
        <v>9.0909090909090912E-2</v>
      </c>
      <c r="AM34" s="180">
        <v>5</v>
      </c>
      <c r="AN34" s="180">
        <v>20</v>
      </c>
      <c r="AO34" s="384">
        <f t="shared" si="31"/>
        <v>4</v>
      </c>
      <c r="AP34" s="180">
        <v>0</v>
      </c>
      <c r="AQ34" s="186">
        <f t="shared" si="42"/>
        <v>0</v>
      </c>
      <c r="AU34" s="188" t="e">
        <f>(#REF!+AJ34)/(#REF!+AJ37)</f>
        <v>#REF!</v>
      </c>
      <c r="AV34" s="188" t="e">
        <f>#REF!/(AJ34+#REF!)</f>
        <v>#REF!</v>
      </c>
      <c r="AW34" s="188" t="e">
        <f>AJ34/(#REF!+AJ34)</f>
        <v>#REF!</v>
      </c>
      <c r="AY34" s="180">
        <f>(AH34*0.1)+(AJ34*6)+(AN34*0.1)+(AP34*6)</f>
        <v>46.5</v>
      </c>
      <c r="AZ34" s="180">
        <f>(AG34*1)+(AH34*0.1)+(AJ34*6)+(AN34*0.1)+(AP34*6)</f>
        <v>68.5</v>
      </c>
    </row>
    <row r="35" spans="1:52" x14ac:dyDescent="0.15">
      <c r="A35" s="370" t="s">
        <v>2271</v>
      </c>
      <c r="B35" s="180">
        <v>3</v>
      </c>
      <c r="C35" s="186">
        <f t="shared" si="32"/>
        <v>0.5</v>
      </c>
      <c r="D35" s="180">
        <v>4</v>
      </c>
      <c r="E35" s="180">
        <v>2</v>
      </c>
      <c r="F35" s="180">
        <v>15</v>
      </c>
      <c r="G35" s="180">
        <f t="shared" si="28"/>
        <v>7.5</v>
      </c>
      <c r="H35" s="180">
        <v>0</v>
      </c>
      <c r="I35" s="186">
        <f t="shared" si="33"/>
        <v>0</v>
      </c>
      <c r="K35" s="180">
        <v>2</v>
      </c>
      <c r="L35" s="180">
        <v>10</v>
      </c>
      <c r="M35" s="384">
        <f t="shared" si="29"/>
        <v>5</v>
      </c>
      <c r="N35" s="180">
        <v>0</v>
      </c>
      <c r="O35" s="186">
        <f t="shared" si="34"/>
        <v>0</v>
      </c>
      <c r="R35" s="370" t="s">
        <v>2272</v>
      </c>
      <c r="S35" s="188">
        <f t="shared" si="35"/>
        <v>9.8199672667757774E-3</v>
      </c>
      <c r="T35" s="188">
        <f t="shared" si="36"/>
        <v>1.1111111111111112E-2</v>
      </c>
      <c r="U35" s="188">
        <f t="shared" si="37"/>
        <v>4.6728971962616819E-3</v>
      </c>
      <c r="W35" s="180">
        <f t="shared" si="38"/>
        <v>2.5</v>
      </c>
      <c r="X35" s="180">
        <f t="shared" si="39"/>
        <v>4.5</v>
      </c>
      <c r="Y35" s="375"/>
      <c r="Z35" s="375"/>
      <c r="AC35" s="370" t="s">
        <v>29</v>
      </c>
      <c r="AD35" s="370"/>
      <c r="AE35" s="186">
        <f t="shared" si="40"/>
        <v>0.66206896551724137</v>
      </c>
      <c r="AF35" s="180">
        <v>145</v>
      </c>
      <c r="AG35" s="180">
        <v>96</v>
      </c>
      <c r="AH35" s="180">
        <v>1098</v>
      </c>
      <c r="AI35" s="180">
        <f t="shared" si="30"/>
        <v>11.4375</v>
      </c>
      <c r="AJ35" s="180">
        <v>7</v>
      </c>
      <c r="AK35" s="186">
        <f t="shared" si="41"/>
        <v>7.2916666666666671E-2</v>
      </c>
      <c r="AM35" s="180">
        <v>0</v>
      </c>
      <c r="AN35" s="180">
        <v>0</v>
      </c>
      <c r="AO35" s="384" t="e">
        <f t="shared" si="31"/>
        <v>#DIV/0!</v>
      </c>
      <c r="AP35" s="180">
        <v>0</v>
      </c>
      <c r="AQ35" s="186" t="e">
        <f t="shared" si="42"/>
        <v>#DIV/0!</v>
      </c>
      <c r="AU35" s="188" t="e">
        <f>(#REF!+AJ35)/(#REF!+AJ38)</f>
        <v>#REF!</v>
      </c>
      <c r="AV35" s="188" t="e">
        <f>#REF!/(AJ35+#REF!)</f>
        <v>#REF!</v>
      </c>
      <c r="AW35" s="188" t="e">
        <f>AJ35/(#REF!+AJ35)</f>
        <v>#REF!</v>
      </c>
      <c r="AY35" s="180">
        <f>(AH35*0.1)+(AJ35*6)+(AN35*0.1)+(AP35*6)</f>
        <v>151.80000000000001</v>
      </c>
      <c r="AZ35" s="180">
        <f>(AG35*1)+(AH35*0.1)+(AJ35*6)+(AN35*0.1)+(AP35*6)</f>
        <v>247.8</v>
      </c>
    </row>
    <row r="36" spans="1:52" x14ac:dyDescent="0.15">
      <c r="A36" s="370" t="s">
        <v>756</v>
      </c>
      <c r="B36" s="180">
        <v>11</v>
      </c>
      <c r="C36" s="186">
        <f t="shared" si="32"/>
        <v>0.61904761904761907</v>
      </c>
      <c r="D36" s="180">
        <v>42</v>
      </c>
      <c r="E36" s="180">
        <v>26</v>
      </c>
      <c r="F36" s="180">
        <v>424</v>
      </c>
      <c r="G36" s="180">
        <f t="shared" si="28"/>
        <v>16.307692307692307</v>
      </c>
      <c r="H36" s="180">
        <v>1</v>
      </c>
      <c r="I36" s="186">
        <f t="shared" si="33"/>
        <v>3.8461538461538464E-2</v>
      </c>
      <c r="K36" s="180">
        <v>0</v>
      </c>
      <c r="L36" s="180">
        <v>0</v>
      </c>
      <c r="M36" s="384" t="e">
        <f t="shared" si="29"/>
        <v>#DIV/0!</v>
      </c>
      <c r="N36" s="180">
        <v>0</v>
      </c>
      <c r="O36" s="186" t="e">
        <f t="shared" si="34"/>
        <v>#DIV/0!</v>
      </c>
      <c r="R36" s="370" t="s">
        <v>595</v>
      </c>
      <c r="S36" s="188">
        <f t="shared" si="35"/>
        <v>6.8739770867430439E-2</v>
      </c>
      <c r="T36" s="188">
        <f t="shared" si="36"/>
        <v>0.11666666666666667</v>
      </c>
      <c r="U36" s="188">
        <f t="shared" si="37"/>
        <v>0</v>
      </c>
      <c r="W36" s="180">
        <f t="shared" si="38"/>
        <v>48.400000000000006</v>
      </c>
      <c r="X36" s="180">
        <f t="shared" si="39"/>
        <v>74.400000000000006</v>
      </c>
      <c r="Y36" s="375"/>
      <c r="Z36" s="375"/>
      <c r="AC36" s="370" t="s">
        <v>30</v>
      </c>
      <c r="AD36" s="370"/>
      <c r="AE36" s="186">
        <f t="shared" si="40"/>
        <v>0.6</v>
      </c>
      <c r="AF36" s="180">
        <v>10</v>
      </c>
      <c r="AG36" s="180">
        <v>6</v>
      </c>
      <c r="AH36" s="180">
        <v>100</v>
      </c>
      <c r="AI36" s="180">
        <f t="shared" si="30"/>
        <v>16.666666666666668</v>
      </c>
      <c r="AJ36" s="180">
        <v>0</v>
      </c>
      <c r="AK36" s="186">
        <f t="shared" si="41"/>
        <v>0</v>
      </c>
      <c r="AM36" s="180">
        <v>0</v>
      </c>
      <c r="AN36" s="180">
        <v>0</v>
      </c>
      <c r="AO36" s="384" t="e">
        <f t="shared" si="31"/>
        <v>#DIV/0!</v>
      </c>
      <c r="AP36" s="180">
        <v>0</v>
      </c>
      <c r="AQ36" s="186" t="e">
        <f t="shared" si="42"/>
        <v>#DIV/0!</v>
      </c>
      <c r="AU36" s="188" t="e">
        <f>(#REF!+AJ36)/(#REF!+AI41)</f>
        <v>#REF!</v>
      </c>
      <c r="AV36" s="188" t="e">
        <f>#REF!/(AJ36+#REF!)</f>
        <v>#REF!</v>
      </c>
      <c r="AW36" s="188" t="e">
        <f>AJ36/(#REF!+AJ36)</f>
        <v>#REF!</v>
      </c>
      <c r="AY36" s="180">
        <f>(AH36*0.1)+(AJ36*6)+(AN36*0.1)+(AP36*6)</f>
        <v>10</v>
      </c>
      <c r="AZ36" s="180">
        <f>(AG36*1)+(AH36*0.1)+(AJ36*6)+(AN36*0.1)+(AP36*6)</f>
        <v>16</v>
      </c>
    </row>
    <row r="37" spans="1:52" x14ac:dyDescent="0.15">
      <c r="A37" s="370" t="s">
        <v>1348</v>
      </c>
      <c r="B37" s="180">
        <v>16</v>
      </c>
      <c r="C37" s="186">
        <f t="shared" si="32"/>
        <v>0.6</v>
      </c>
      <c r="D37" s="180">
        <v>65</v>
      </c>
      <c r="E37" s="180">
        <v>39</v>
      </c>
      <c r="F37" s="180">
        <v>580</v>
      </c>
      <c r="G37" s="180">
        <f t="shared" si="28"/>
        <v>14.871794871794872</v>
      </c>
      <c r="H37" s="180">
        <v>4</v>
      </c>
      <c r="I37" s="186">
        <f t="shared" si="33"/>
        <v>0.10256410256410256</v>
      </c>
      <c r="K37" s="180">
        <v>5</v>
      </c>
      <c r="L37" s="180">
        <v>27</v>
      </c>
      <c r="M37" s="384">
        <f t="shared" si="29"/>
        <v>5.4</v>
      </c>
      <c r="N37" s="180">
        <v>1</v>
      </c>
      <c r="O37" s="186">
        <f t="shared" si="34"/>
        <v>0.2</v>
      </c>
      <c r="R37" s="370" t="s">
        <v>596</v>
      </c>
      <c r="S37" s="188">
        <f t="shared" si="35"/>
        <v>0.11456628477905073</v>
      </c>
      <c r="T37" s="188">
        <f t="shared" si="36"/>
        <v>0.18055555555555555</v>
      </c>
      <c r="U37" s="188">
        <f t="shared" si="37"/>
        <v>1.1682242990654205E-2</v>
      </c>
      <c r="W37" s="180">
        <f t="shared" si="38"/>
        <v>90.7</v>
      </c>
      <c r="X37" s="180">
        <f t="shared" si="39"/>
        <v>129.69999999999999</v>
      </c>
      <c r="Y37" s="375"/>
      <c r="Z37" s="375"/>
      <c r="AC37" s="370" t="s">
        <v>72</v>
      </c>
      <c r="AD37" s="370"/>
      <c r="AE37" s="186" t="e">
        <f t="shared" si="40"/>
        <v>#DIV/0!</v>
      </c>
      <c r="AF37" s="180"/>
      <c r="AG37" s="180"/>
      <c r="AH37" s="180"/>
      <c r="AI37" s="180"/>
      <c r="AJ37" s="180"/>
      <c r="AK37" s="186" t="e">
        <f t="shared" si="41"/>
        <v>#DIV/0!</v>
      </c>
      <c r="AM37" s="180"/>
      <c r="AN37" s="180"/>
      <c r="AO37" s="384" t="e">
        <f t="shared" si="31"/>
        <v>#DIV/0!</v>
      </c>
      <c r="AP37" s="180"/>
      <c r="AQ37" s="186" t="e">
        <f t="shared" si="42"/>
        <v>#DIV/0!</v>
      </c>
      <c r="AU37" s="188" t="e">
        <f>(#REF!+AJ37)/(#REF!+AJ42)</f>
        <v>#REF!</v>
      </c>
      <c r="AV37" s="188" t="e">
        <f>#REF!/(AJ37+#REF!)</f>
        <v>#REF!</v>
      </c>
      <c r="AW37" s="188" t="e">
        <f>AJ37/(#REF!+AJ37)</f>
        <v>#REF!</v>
      </c>
      <c r="AY37" s="180"/>
      <c r="AZ37" s="180"/>
    </row>
    <row r="38" spans="1:52" x14ac:dyDescent="0.15">
      <c r="A38" s="373" t="s">
        <v>44</v>
      </c>
      <c r="B38" s="373"/>
      <c r="C38" s="192"/>
      <c r="D38" s="373">
        <f>SUM(D32:D37)</f>
        <v>301</v>
      </c>
      <c r="E38" s="373">
        <f t="shared" ref="E38:H38" si="43">SUM(E32:E37)</f>
        <v>188</v>
      </c>
      <c r="F38" s="373">
        <f t="shared" si="43"/>
        <v>2485</v>
      </c>
      <c r="G38" s="373"/>
      <c r="H38" s="373">
        <f t="shared" si="43"/>
        <v>15</v>
      </c>
      <c r="I38" s="373"/>
      <c r="J38" s="373"/>
      <c r="K38" s="373">
        <f>SUM(K32:K37)</f>
        <v>17</v>
      </c>
      <c r="L38" s="373">
        <f t="shared" ref="L38:N38" si="44">SUM(L32:L37)</f>
        <v>100</v>
      </c>
      <c r="M38" s="373"/>
      <c r="N38" s="373">
        <f t="shared" si="44"/>
        <v>2</v>
      </c>
      <c r="O38" s="373"/>
      <c r="AC38" s="373" t="s">
        <v>44</v>
      </c>
      <c r="AD38" s="373"/>
      <c r="AE38" s="192"/>
      <c r="AF38" s="373">
        <f>SUM(AF32:AF37)</f>
        <v>422</v>
      </c>
      <c r="AG38" s="373">
        <f t="shared" ref="AG38:AH38" si="45">SUM(AG32:AG37)</f>
        <v>265</v>
      </c>
      <c r="AH38" s="373">
        <f t="shared" si="45"/>
        <v>3125</v>
      </c>
      <c r="AI38" s="373"/>
      <c r="AJ38" s="373">
        <f t="shared" ref="AJ38" si="46">SUM(AJ32:AJ37)</f>
        <v>20</v>
      </c>
      <c r="AK38" s="373"/>
      <c r="AL38" s="373"/>
      <c r="AM38" s="373">
        <f>SUM(AM32:AM37)</f>
        <v>17</v>
      </c>
      <c r="AN38" s="373">
        <f t="shared" ref="AN38" si="47">SUM(AN32:AN37)</f>
        <v>128</v>
      </c>
      <c r="AO38" s="373"/>
      <c r="AP38" s="373">
        <f t="shared" ref="AP38" si="48">SUM(AP32:AP37)</f>
        <v>0</v>
      </c>
      <c r="AQ38" s="373"/>
    </row>
    <row r="39" spans="1:52" x14ac:dyDescent="0.15">
      <c r="A39" s="373"/>
      <c r="C39" s="375"/>
      <c r="D39" s="375"/>
      <c r="E39" s="375"/>
      <c r="F39" s="375"/>
      <c r="G39" s="375"/>
      <c r="H39" s="375"/>
      <c r="I39" s="375"/>
      <c r="J39" s="375"/>
      <c r="K39" s="375"/>
      <c r="L39" s="375"/>
      <c r="AC39" s="373"/>
      <c r="AE39" s="375"/>
      <c r="AF39" s="375"/>
      <c r="AG39" s="375"/>
      <c r="AH39" s="375"/>
      <c r="AI39" s="375"/>
      <c r="AJ39" s="375"/>
      <c r="AK39" s="375"/>
      <c r="AL39" s="375"/>
      <c r="AM39" s="375"/>
      <c r="AN39" s="375"/>
    </row>
    <row r="40" spans="1:52" x14ac:dyDescent="0.15">
      <c r="A40" s="373"/>
      <c r="C40" s="375"/>
      <c r="D40" s="375"/>
      <c r="E40" s="375"/>
      <c r="F40" s="375"/>
      <c r="G40" s="375"/>
      <c r="H40" s="375"/>
      <c r="I40" s="375"/>
      <c r="J40" s="375"/>
      <c r="K40" s="375"/>
      <c r="L40" s="375"/>
      <c r="AC40" s="373"/>
      <c r="AE40" s="375"/>
      <c r="AF40" s="375"/>
      <c r="AG40" s="375"/>
      <c r="AH40" s="375"/>
      <c r="AI40" s="375"/>
      <c r="AJ40" s="375"/>
      <c r="AK40" s="375"/>
      <c r="AL40" s="375"/>
      <c r="AM40" s="375"/>
      <c r="AN40" s="375"/>
    </row>
    <row r="41" spans="1:52" x14ac:dyDescent="0.15">
      <c r="A41" s="531" t="s">
        <v>52</v>
      </c>
      <c r="B41" s="531"/>
      <c r="C41" s="531"/>
      <c r="D41" s="531"/>
      <c r="E41" s="531"/>
      <c r="F41" s="531"/>
      <c r="G41" s="531"/>
      <c r="H41" s="375"/>
      <c r="I41" s="375"/>
      <c r="J41" s="531" t="s">
        <v>49</v>
      </c>
      <c r="K41" s="531"/>
      <c r="L41" s="531"/>
      <c r="M41" s="531"/>
      <c r="N41" s="531"/>
      <c r="R41" s="531" t="s">
        <v>50</v>
      </c>
      <c r="S41" s="531"/>
      <c r="T41" s="531"/>
      <c r="V41" s="531" t="s">
        <v>51</v>
      </c>
      <c r="W41" s="533"/>
      <c r="AC41" s="531" t="s">
        <v>52</v>
      </c>
      <c r="AD41" s="531"/>
      <c r="AE41" s="531"/>
      <c r="AF41" s="531"/>
      <c r="AG41" s="531"/>
      <c r="AH41" s="531"/>
      <c r="AI41" s="531"/>
      <c r="AJ41" s="375"/>
      <c r="AK41" s="375"/>
      <c r="AL41" s="531" t="s">
        <v>49</v>
      </c>
      <c r="AM41" s="531"/>
      <c r="AN41" s="531"/>
      <c r="AO41" s="531"/>
      <c r="AP41" s="531"/>
      <c r="AT41" s="531" t="s">
        <v>50</v>
      </c>
      <c r="AU41" s="531"/>
      <c r="AV41" s="531"/>
      <c r="AX41" s="531" t="s">
        <v>51</v>
      </c>
      <c r="AY41" s="533"/>
    </row>
    <row r="42" spans="1:52" x14ac:dyDescent="0.15">
      <c r="A42" s="373" t="s">
        <v>31</v>
      </c>
      <c r="B42" s="373" t="s">
        <v>66</v>
      </c>
      <c r="C42" s="373" t="s">
        <v>34</v>
      </c>
      <c r="D42" s="373" t="s">
        <v>17</v>
      </c>
      <c r="E42" s="373" t="s">
        <v>18</v>
      </c>
      <c r="F42" s="373" t="s">
        <v>19</v>
      </c>
      <c r="G42" s="373" t="s">
        <v>20</v>
      </c>
      <c r="H42" s="373" t="s">
        <v>6</v>
      </c>
      <c r="I42" s="373" t="s">
        <v>53</v>
      </c>
      <c r="K42" s="373" t="s">
        <v>10</v>
      </c>
      <c r="L42" s="373" t="s">
        <v>11</v>
      </c>
      <c r="M42" s="373" t="s">
        <v>12</v>
      </c>
      <c r="N42" s="373" t="s">
        <v>54</v>
      </c>
      <c r="O42" s="373" t="s">
        <v>7</v>
      </c>
      <c r="R42" s="373" t="s">
        <v>31</v>
      </c>
      <c r="S42" s="373" t="s">
        <v>47</v>
      </c>
      <c r="T42" s="373" t="s">
        <v>45</v>
      </c>
      <c r="U42" s="373" t="s">
        <v>46</v>
      </c>
      <c r="W42" s="373" t="s">
        <v>14</v>
      </c>
      <c r="X42" s="373" t="s">
        <v>21</v>
      </c>
      <c r="Y42" s="373"/>
      <c r="Z42" s="373"/>
      <c r="AC42" s="373" t="s">
        <v>31</v>
      </c>
      <c r="AD42" s="373" t="s">
        <v>66</v>
      </c>
      <c r="AE42" s="373" t="s">
        <v>34</v>
      </c>
      <c r="AF42" s="373" t="s">
        <v>17</v>
      </c>
      <c r="AG42" s="373" t="s">
        <v>18</v>
      </c>
      <c r="AH42" s="373" t="s">
        <v>19</v>
      </c>
      <c r="AI42" s="373" t="s">
        <v>20</v>
      </c>
      <c r="AJ42" s="373" t="s">
        <v>6</v>
      </c>
      <c r="AK42" s="373" t="s">
        <v>53</v>
      </c>
      <c r="AM42" s="373" t="s">
        <v>10</v>
      </c>
      <c r="AN42" s="373" t="s">
        <v>11</v>
      </c>
      <c r="AO42" s="373" t="s">
        <v>12</v>
      </c>
      <c r="AP42" s="373" t="s">
        <v>54</v>
      </c>
      <c r="AQ42" s="373" t="s">
        <v>7</v>
      </c>
      <c r="AU42" s="373" t="s">
        <v>47</v>
      </c>
      <c r="AV42" s="373" t="s">
        <v>45</v>
      </c>
      <c r="AW42" s="373" t="s">
        <v>46</v>
      </c>
      <c r="AY42" s="373" t="s">
        <v>14</v>
      </c>
      <c r="AZ42" s="373" t="s">
        <v>21</v>
      </c>
    </row>
    <row r="43" spans="1:52" x14ac:dyDescent="0.15">
      <c r="A43" s="370" t="s">
        <v>757</v>
      </c>
      <c r="B43" s="180">
        <v>16</v>
      </c>
      <c r="C43" s="186">
        <f>E43/D43</f>
        <v>0.69387755102040816</v>
      </c>
      <c r="D43" s="180">
        <v>49</v>
      </c>
      <c r="E43" s="180">
        <v>34</v>
      </c>
      <c r="F43" s="180">
        <v>425</v>
      </c>
      <c r="G43" s="180">
        <f>F43/E43</f>
        <v>12.5</v>
      </c>
      <c r="H43" s="180">
        <v>2</v>
      </c>
      <c r="I43" s="186">
        <f>H43/E43</f>
        <v>5.8823529411764705E-2</v>
      </c>
      <c r="K43" s="180">
        <v>0</v>
      </c>
      <c r="L43" s="180">
        <v>0</v>
      </c>
      <c r="M43" s="180" t="e">
        <f>L43/K43</f>
        <v>#DIV/0!</v>
      </c>
      <c r="N43" s="180">
        <v>0</v>
      </c>
      <c r="O43" s="186" t="e">
        <f>N43/K43</f>
        <v>#DIV/0!</v>
      </c>
      <c r="R43" s="370" t="s">
        <v>241</v>
      </c>
      <c r="S43" s="188">
        <f>(D43+K43)/($D$47+$K$47+$D$38+$K$38+$J$27+$C$27+$M$17)</f>
        <v>5.0829875518672199E-2</v>
      </c>
      <c r="T43" s="188">
        <f>D43/($D$47+$D$38+$J$27)</f>
        <v>9.1417910447761194E-2</v>
      </c>
      <c r="U43" s="188">
        <f>K43/($K$47+$K$38+$C$27+$M$17)</f>
        <v>0</v>
      </c>
      <c r="W43" s="180">
        <f>(F43*0.1)+(H43*6)+(L43*0.1)+(N43*6)</f>
        <v>54.5</v>
      </c>
      <c r="X43" s="180">
        <f>(E43*1)+(F43*0.1)+(H43*6)+(L43*0.1)+(N43*6)</f>
        <v>88.5</v>
      </c>
      <c r="Y43" s="375"/>
      <c r="Z43" s="375"/>
      <c r="AC43" s="370" t="s">
        <v>32</v>
      </c>
      <c r="AD43" s="370"/>
      <c r="AE43" s="186">
        <f>AG43/AF43</f>
        <v>0.5625</v>
      </c>
      <c r="AF43" s="180">
        <v>16</v>
      </c>
      <c r="AG43" s="180">
        <v>9</v>
      </c>
      <c r="AH43" s="180">
        <v>108</v>
      </c>
      <c r="AI43" s="180">
        <f>AH43/AG43</f>
        <v>12</v>
      </c>
      <c r="AJ43" s="180">
        <v>1</v>
      </c>
      <c r="AK43" s="186">
        <f>AJ43/AG43</f>
        <v>0.1111111111111111</v>
      </c>
      <c r="AM43" s="180">
        <v>0</v>
      </c>
      <c r="AN43" s="180">
        <v>0</v>
      </c>
      <c r="AO43" s="180">
        <v>0</v>
      </c>
      <c r="AP43" s="180">
        <v>0</v>
      </c>
      <c r="AQ43" s="186" t="e">
        <f>AP43/AM43</f>
        <v>#DIV/0!</v>
      </c>
      <c r="AU43" s="188" t="e">
        <f>(#REF!+AJ43)/(#REF!+AJ46)</f>
        <v>#REF!</v>
      </c>
      <c r="AV43" s="188" t="e">
        <f>#REF!/(AJ43+#REF!)</f>
        <v>#REF!</v>
      </c>
      <c r="AW43" s="188" t="e">
        <f>AJ43/(#REF!+AJ43)</f>
        <v>#REF!</v>
      </c>
      <c r="AY43" s="180">
        <f>(AH43*0.1)+(AJ43*6)+(AN43*0.1)+(AP43*6)</f>
        <v>16.8</v>
      </c>
      <c r="AZ43" s="180">
        <f>(AG43*1)+(AH43*0.1)+(AJ43*6)+(AN43*0.1)+(AP43*6)</f>
        <v>25.8</v>
      </c>
    </row>
    <row r="44" spans="1:52" x14ac:dyDescent="0.15">
      <c r="A44" s="370" t="s">
        <v>2274</v>
      </c>
      <c r="B44" s="180">
        <v>16</v>
      </c>
      <c r="C44" s="186">
        <f t="shared" ref="C44:C46" si="49">E44/D44</f>
        <v>0.66666666666666663</v>
      </c>
      <c r="D44" s="180">
        <v>39</v>
      </c>
      <c r="E44" s="180">
        <v>26</v>
      </c>
      <c r="F44" s="180">
        <v>280</v>
      </c>
      <c r="G44" s="180">
        <f>F44/E44</f>
        <v>10.76923076923077</v>
      </c>
      <c r="H44" s="180">
        <v>2</v>
      </c>
      <c r="I44" s="186">
        <f t="shared" ref="I44:I46" si="50">H44/E44</f>
        <v>7.6923076923076927E-2</v>
      </c>
      <c r="K44" s="180">
        <v>0</v>
      </c>
      <c r="L44" s="180">
        <v>0</v>
      </c>
      <c r="M44" s="180" t="e">
        <f t="shared" ref="M44:M46" si="51">L44/K44</f>
        <v>#DIV/0!</v>
      </c>
      <c r="N44" s="180">
        <v>0</v>
      </c>
      <c r="O44" s="186" t="e">
        <f t="shared" ref="O44:O46" si="52">N44/K44</f>
        <v>#DIV/0!</v>
      </c>
      <c r="R44" s="370" t="s">
        <v>2275</v>
      </c>
      <c r="S44" s="188">
        <f t="shared" ref="S44:S46" si="53">(D44+K44)/($D$47+$K$47+$D$38+$K$38+$J$27+$C$27+$M$17)</f>
        <v>4.0456431535269712E-2</v>
      </c>
      <c r="T44" s="188">
        <f t="shared" ref="T44:T46" si="54">D44/($D$47+$D$38+$J$27)</f>
        <v>7.2761194029850748E-2</v>
      </c>
      <c r="U44" s="188">
        <f t="shared" ref="U44:U46" si="55">K44/($K$47+$K$38+$C$27+$M$17)</f>
        <v>0</v>
      </c>
      <c r="W44" s="180">
        <f t="shared" ref="W44:W46" si="56">(F44*0.1)+(H44*6)+(L44*0.1)+(N44*6)</f>
        <v>40</v>
      </c>
      <c r="X44" s="180">
        <f t="shared" ref="X44:X46" si="57">(E44*1)+(F44*0.1)+(H44*6)+(L44*0.1)+(N44*6)</f>
        <v>66</v>
      </c>
      <c r="Y44" s="375"/>
      <c r="Z44" s="375"/>
      <c r="AC44" s="370" t="s">
        <v>73</v>
      </c>
      <c r="AD44" s="370"/>
      <c r="AE44" s="186">
        <f t="shared" ref="AE44:AE46" si="58">AG44/AF44</f>
        <v>0.74285714285714288</v>
      </c>
      <c r="AF44" s="180">
        <v>35</v>
      </c>
      <c r="AG44" s="180">
        <v>26</v>
      </c>
      <c r="AH44" s="180">
        <v>283</v>
      </c>
      <c r="AI44" s="180">
        <f>AH44/AG44</f>
        <v>10.884615384615385</v>
      </c>
      <c r="AJ44" s="180">
        <v>2</v>
      </c>
      <c r="AK44" s="186">
        <f t="shared" ref="AK44:AK46" si="59">AJ44/AG44</f>
        <v>7.6923076923076927E-2</v>
      </c>
      <c r="AM44" s="180">
        <v>0</v>
      </c>
      <c r="AN44" s="180">
        <v>0</v>
      </c>
      <c r="AO44" s="180">
        <v>0</v>
      </c>
      <c r="AP44" s="180">
        <v>0</v>
      </c>
      <c r="AQ44" s="186" t="e">
        <f t="shared" ref="AQ44:AQ46" si="60">AP44/AM44</f>
        <v>#DIV/0!</v>
      </c>
      <c r="AU44" s="188" t="e">
        <f>(#REF!+AJ44)/(#REF!+AJ47)</f>
        <v>#REF!</v>
      </c>
      <c r="AV44" s="188" t="e">
        <f>#REF!/(AJ44+#REF!)</f>
        <v>#REF!</v>
      </c>
      <c r="AW44" s="188" t="e">
        <f>AJ44/(#REF!+AJ44)</f>
        <v>#REF!</v>
      </c>
      <c r="AY44" s="180">
        <f>(AH44*0.1)+(AJ44*6)+(AN44*0.1)+(AP44*6)</f>
        <v>40.299999999999997</v>
      </c>
      <c r="AZ44" s="180">
        <f>(AG44*1)+(AH44*0.1)+(AJ44*6)+(AN44*0.1)+(AP44*6)</f>
        <v>66.3</v>
      </c>
    </row>
    <row r="45" spans="1:52" x14ac:dyDescent="0.15">
      <c r="A45" s="370"/>
      <c r="B45" s="180"/>
      <c r="C45" s="186" t="e">
        <f t="shared" si="49"/>
        <v>#DIV/0!</v>
      </c>
      <c r="D45" s="180"/>
      <c r="E45" s="180"/>
      <c r="F45" s="180"/>
      <c r="G45" s="180" t="e">
        <f>F45/E45</f>
        <v>#DIV/0!</v>
      </c>
      <c r="H45" s="180"/>
      <c r="I45" s="186" t="e">
        <f t="shared" si="50"/>
        <v>#DIV/0!</v>
      </c>
      <c r="K45" s="180">
        <v>0</v>
      </c>
      <c r="L45" s="180">
        <v>0</v>
      </c>
      <c r="M45" s="180" t="e">
        <f t="shared" si="51"/>
        <v>#DIV/0!</v>
      </c>
      <c r="N45" s="180">
        <v>0</v>
      </c>
      <c r="O45" s="186" t="e">
        <f t="shared" si="52"/>
        <v>#DIV/0!</v>
      </c>
      <c r="R45" s="370"/>
      <c r="S45" s="188">
        <f t="shared" si="53"/>
        <v>0</v>
      </c>
      <c r="T45" s="188">
        <f t="shared" si="54"/>
        <v>0</v>
      </c>
      <c r="U45" s="188">
        <f t="shared" si="55"/>
        <v>0</v>
      </c>
      <c r="W45" s="180">
        <f t="shared" si="56"/>
        <v>0</v>
      </c>
      <c r="X45" s="180">
        <f t="shared" si="57"/>
        <v>0</v>
      </c>
      <c r="Y45" s="375"/>
      <c r="Z45" s="375"/>
      <c r="AC45" s="370" t="s">
        <v>74</v>
      </c>
      <c r="AD45" s="370"/>
      <c r="AE45" s="186">
        <f t="shared" si="58"/>
        <v>0.5</v>
      </c>
      <c r="AF45" s="180">
        <v>12</v>
      </c>
      <c r="AG45" s="180">
        <v>6</v>
      </c>
      <c r="AH45" s="180">
        <v>65</v>
      </c>
      <c r="AI45" s="180">
        <f>AH45/AG45</f>
        <v>10.833333333333334</v>
      </c>
      <c r="AJ45" s="180">
        <v>0</v>
      </c>
      <c r="AK45" s="186">
        <f t="shared" si="59"/>
        <v>0</v>
      </c>
      <c r="AM45" s="180">
        <v>0</v>
      </c>
      <c r="AN45" s="180">
        <v>0</v>
      </c>
      <c r="AO45" s="180">
        <v>0</v>
      </c>
      <c r="AP45" s="180">
        <v>0</v>
      </c>
      <c r="AQ45" s="186" t="e">
        <f t="shared" si="60"/>
        <v>#DIV/0!</v>
      </c>
      <c r="AU45" s="188" t="e">
        <f>(#REF!+AJ45)/(#REF!+AI49)</f>
        <v>#REF!</v>
      </c>
      <c r="AV45" s="188" t="e">
        <f>#REF!/(AJ45+#REF!)</f>
        <v>#REF!</v>
      </c>
      <c r="AW45" s="188" t="e">
        <f>AJ45/(#REF!+AJ45)</f>
        <v>#REF!</v>
      </c>
      <c r="AY45" s="180">
        <f>(AH45*0.1)+(AJ45*6)+(AN45*0.1)+(AP45*6)</f>
        <v>6.5</v>
      </c>
      <c r="AZ45" s="180">
        <f>(AG45*1)+(AH45*0.1)+(AJ45*6)+(AN45*0.1)+(AP45*6)</f>
        <v>12.5</v>
      </c>
    </row>
    <row r="46" spans="1:52" x14ac:dyDescent="0.15">
      <c r="A46" s="179"/>
      <c r="B46" s="180"/>
      <c r="C46" s="186" t="e">
        <f t="shared" si="49"/>
        <v>#DIV/0!</v>
      </c>
      <c r="D46" s="180"/>
      <c r="E46" s="180"/>
      <c r="F46" s="180"/>
      <c r="G46" s="180" t="e">
        <f>F46/E46</f>
        <v>#DIV/0!</v>
      </c>
      <c r="H46" s="180"/>
      <c r="I46" s="186" t="e">
        <f t="shared" si="50"/>
        <v>#DIV/0!</v>
      </c>
      <c r="K46" s="180"/>
      <c r="L46" s="180"/>
      <c r="M46" s="180" t="e">
        <f t="shared" si="51"/>
        <v>#DIV/0!</v>
      </c>
      <c r="N46" s="180">
        <v>0</v>
      </c>
      <c r="O46" s="186" t="e">
        <f t="shared" si="52"/>
        <v>#DIV/0!</v>
      </c>
      <c r="R46" s="370"/>
      <c r="S46" s="188">
        <f t="shared" si="53"/>
        <v>0</v>
      </c>
      <c r="T46" s="188">
        <f t="shared" si="54"/>
        <v>0</v>
      </c>
      <c r="U46" s="188">
        <f t="shared" si="55"/>
        <v>0</v>
      </c>
      <c r="W46" s="180">
        <f t="shared" si="56"/>
        <v>0</v>
      </c>
      <c r="X46" s="180">
        <f t="shared" si="57"/>
        <v>0</v>
      </c>
      <c r="Y46" s="375"/>
      <c r="Z46" s="375"/>
      <c r="AC46" s="370"/>
      <c r="AD46" s="370"/>
      <c r="AE46" s="186" t="e">
        <f t="shared" si="58"/>
        <v>#DIV/0!</v>
      </c>
      <c r="AF46" s="180"/>
      <c r="AG46" s="180"/>
      <c r="AH46" s="180"/>
      <c r="AI46" s="180" t="e">
        <f>AH46/AG46</f>
        <v>#DIV/0!</v>
      </c>
      <c r="AJ46" s="180"/>
      <c r="AK46" s="186" t="e">
        <f t="shared" si="59"/>
        <v>#DIV/0!</v>
      </c>
      <c r="AM46" s="180"/>
      <c r="AN46" s="180"/>
      <c r="AO46" s="180"/>
      <c r="AP46" s="180">
        <v>0</v>
      </c>
      <c r="AQ46" s="186" t="e">
        <f t="shared" si="60"/>
        <v>#DIV/0!</v>
      </c>
      <c r="AU46" s="188" t="e">
        <f>(#REF!+AJ46)/(#REF!+AI50)</f>
        <v>#REF!</v>
      </c>
      <c r="AV46" s="188" t="e">
        <f>#REF!/(AJ46+#REF!)</f>
        <v>#REF!</v>
      </c>
      <c r="AW46" s="188" t="e">
        <f>AJ46/(#REF!+AJ46)</f>
        <v>#REF!</v>
      </c>
      <c r="AY46" s="180">
        <f>(AH46*0.1)+(AJ46*6)+(AN46*0.1)+(AP46*6)</f>
        <v>0</v>
      </c>
      <c r="AZ46" s="180">
        <f>(AG46*1)+(AH46*0.1)+(AJ46*6)+(AN46*0.1)+(AP46*6)</f>
        <v>0</v>
      </c>
    </row>
    <row r="47" spans="1:52" x14ac:dyDescent="0.15">
      <c r="A47" s="373" t="s">
        <v>44</v>
      </c>
      <c r="B47" s="373"/>
      <c r="C47" s="192"/>
      <c r="D47" s="373">
        <f>SUM(D43:D46)</f>
        <v>88</v>
      </c>
      <c r="E47" s="373">
        <f t="shared" ref="E47:H47" si="61">SUM(E43:E46)</f>
        <v>60</v>
      </c>
      <c r="F47" s="373">
        <f t="shared" si="61"/>
        <v>705</v>
      </c>
      <c r="G47" s="373"/>
      <c r="H47" s="373">
        <f t="shared" si="61"/>
        <v>4</v>
      </c>
      <c r="I47" s="373"/>
      <c r="J47" s="373"/>
      <c r="K47" s="373">
        <f>SUM(K43:K46)</f>
        <v>0</v>
      </c>
      <c r="L47" s="373">
        <f t="shared" ref="L47:N47" si="62">SUM(L43:L46)</f>
        <v>0</v>
      </c>
      <c r="M47" s="373"/>
      <c r="N47" s="373">
        <f t="shared" si="62"/>
        <v>0</v>
      </c>
      <c r="O47" s="192"/>
      <c r="Q47" s="376"/>
      <c r="S47" s="376"/>
      <c r="U47" s="375"/>
      <c r="V47" s="375"/>
      <c r="AC47" s="373" t="s">
        <v>44</v>
      </c>
      <c r="AD47" s="373"/>
      <c r="AE47" s="192"/>
      <c r="AF47" s="373">
        <f>SUM(AF43:AF46)</f>
        <v>63</v>
      </c>
      <c r="AG47" s="373">
        <f t="shared" ref="AG47:AH47" si="63">SUM(AG43:AG46)</f>
        <v>41</v>
      </c>
      <c r="AH47" s="373">
        <f t="shared" si="63"/>
        <v>456</v>
      </c>
      <c r="AI47" s="373"/>
      <c r="AJ47" s="373">
        <f t="shared" ref="AJ47" si="64">SUM(AJ43:AJ46)</f>
        <v>3</v>
      </c>
      <c r="AK47" s="373"/>
      <c r="AL47" s="373"/>
      <c r="AM47" s="373">
        <f>SUM(AM43:AM46)</f>
        <v>0</v>
      </c>
      <c r="AN47" s="373">
        <f t="shared" ref="AN47" si="65">SUM(AN43:AN46)</f>
        <v>0</v>
      </c>
      <c r="AO47" s="373"/>
      <c r="AP47" s="373">
        <f t="shared" ref="AP47" si="66">SUM(AP43:AP46)</f>
        <v>0</v>
      </c>
      <c r="AQ47" s="192"/>
      <c r="AS47" s="376"/>
      <c r="AT47" s="376"/>
      <c r="AU47" s="376"/>
      <c r="AW47" s="375"/>
      <c r="AX47" s="375"/>
    </row>
    <row r="48" spans="1:52" x14ac:dyDescent="0.15">
      <c r="H48" s="380"/>
      <c r="I48" s="375"/>
      <c r="J48" s="375"/>
      <c r="P48" s="376"/>
      <c r="Q48" s="376"/>
      <c r="R48" s="376"/>
      <c r="T48" s="375"/>
      <c r="U48" s="375"/>
      <c r="AJ48" s="380"/>
      <c r="AK48" s="375"/>
      <c r="AL48" s="375"/>
      <c r="AR48" s="376"/>
      <c r="AS48" s="376"/>
      <c r="AT48" s="376"/>
      <c r="AV48" s="375"/>
      <c r="AW48" s="375"/>
    </row>
    <row r="49" spans="1:50" x14ac:dyDescent="0.15">
      <c r="H49" s="380"/>
      <c r="I49" s="375"/>
      <c r="J49" s="375"/>
      <c r="P49" s="376"/>
      <c r="Q49" s="376"/>
      <c r="R49" s="376"/>
      <c r="T49" s="375"/>
      <c r="U49" s="375"/>
      <c r="AJ49" s="380"/>
      <c r="AK49" s="375"/>
      <c r="AL49" s="375"/>
      <c r="AR49" s="376"/>
      <c r="AS49" s="376"/>
      <c r="AT49" s="376"/>
      <c r="AV49" s="375"/>
      <c r="AW49" s="375"/>
    </row>
    <row r="50" spans="1:50" x14ac:dyDescent="0.15">
      <c r="A50" s="531" t="s">
        <v>57</v>
      </c>
      <c r="B50" s="531"/>
      <c r="C50" s="531"/>
      <c r="D50" s="531"/>
      <c r="E50" s="531"/>
      <c r="F50" s="531"/>
      <c r="G50" s="531"/>
      <c r="H50" s="380"/>
      <c r="I50" s="375"/>
      <c r="J50" s="531" t="s">
        <v>58</v>
      </c>
      <c r="K50" s="537"/>
      <c r="L50" s="537"/>
      <c r="M50" s="537"/>
      <c r="N50" s="537"/>
      <c r="P50" s="385"/>
      <c r="Q50" s="376"/>
      <c r="R50" s="531" t="s">
        <v>62</v>
      </c>
      <c r="S50" s="537"/>
      <c r="T50" s="537"/>
      <c r="U50" s="537"/>
      <c r="V50" s="537"/>
      <c r="AC50" s="531" t="s">
        <v>57</v>
      </c>
      <c r="AD50" s="531"/>
      <c r="AE50" s="531"/>
      <c r="AF50" s="531"/>
      <c r="AG50" s="531"/>
      <c r="AH50" s="531"/>
      <c r="AI50" s="531"/>
      <c r="AJ50" s="380"/>
      <c r="AK50" s="375"/>
      <c r="AL50" s="531" t="s">
        <v>58</v>
      </c>
      <c r="AM50" s="537"/>
      <c r="AN50" s="537"/>
      <c r="AO50" s="537"/>
      <c r="AP50" s="537"/>
      <c r="AR50" s="385"/>
      <c r="AS50" s="376"/>
      <c r="AT50" s="531" t="s">
        <v>62</v>
      </c>
      <c r="AU50" s="537"/>
      <c r="AV50" s="537"/>
      <c r="AW50" s="537"/>
      <c r="AX50" s="537"/>
    </row>
    <row r="51" spans="1:50" x14ac:dyDescent="0.15">
      <c r="A51" s="192"/>
      <c r="B51" s="373" t="s">
        <v>17</v>
      </c>
      <c r="C51" s="373" t="s">
        <v>42</v>
      </c>
      <c r="D51" s="373" t="s">
        <v>19</v>
      </c>
      <c r="E51" s="373" t="s">
        <v>6</v>
      </c>
      <c r="H51" s="375"/>
      <c r="I51" s="375"/>
      <c r="J51" s="536" t="s">
        <v>59</v>
      </c>
      <c r="K51" s="533"/>
      <c r="L51" s="533"/>
      <c r="M51" s="533"/>
      <c r="N51" s="192" t="s">
        <v>60</v>
      </c>
      <c r="R51" s="536" t="s">
        <v>59</v>
      </c>
      <c r="S51" s="533"/>
      <c r="T51" s="533"/>
      <c r="U51" s="533"/>
      <c r="V51" s="192" t="s">
        <v>60</v>
      </c>
      <c r="AC51" s="192"/>
      <c r="AD51" s="373" t="s">
        <v>17</v>
      </c>
      <c r="AE51" s="373" t="s">
        <v>42</v>
      </c>
      <c r="AF51" s="373" t="s">
        <v>19</v>
      </c>
      <c r="AG51" s="373" t="s">
        <v>6</v>
      </c>
      <c r="AJ51" s="375"/>
      <c r="AK51" s="375"/>
      <c r="AL51" s="536" t="s">
        <v>59</v>
      </c>
      <c r="AM51" s="533"/>
      <c r="AN51" s="533"/>
      <c r="AO51" s="533"/>
      <c r="AP51" s="192" t="s">
        <v>60</v>
      </c>
      <c r="AT51" s="536" t="s">
        <v>59</v>
      </c>
      <c r="AU51" s="533"/>
      <c r="AV51" s="533"/>
      <c r="AW51" s="533"/>
      <c r="AX51" s="192" t="s">
        <v>60</v>
      </c>
    </row>
    <row r="52" spans="1:50" x14ac:dyDescent="0.15">
      <c r="A52" s="179" t="s">
        <v>33</v>
      </c>
      <c r="B52" s="180">
        <f>SUM(J22:J26,D32:D37,D43:D46)</f>
        <v>536</v>
      </c>
      <c r="C52" s="180">
        <f>SUM(E43:E46,E32:E37,K22:K26)</f>
        <v>360</v>
      </c>
      <c r="D52" s="180">
        <f>SUM(F43:F46,F32:F37,L22:L26)</f>
        <v>3922</v>
      </c>
      <c r="E52" s="180">
        <f>SUM(N22:N26,H32:H37,H43:H46)</f>
        <v>22</v>
      </c>
      <c r="H52" s="375"/>
      <c r="I52" s="375"/>
      <c r="J52" s="534" t="s">
        <v>2273</v>
      </c>
      <c r="K52" s="534"/>
      <c r="L52" s="534"/>
      <c r="M52" s="534"/>
      <c r="N52" s="370" t="s">
        <v>373</v>
      </c>
      <c r="R52" s="534"/>
      <c r="S52" s="534"/>
      <c r="T52" s="534"/>
      <c r="U52" s="534"/>
      <c r="V52" s="370"/>
      <c r="AC52" s="179" t="s">
        <v>33</v>
      </c>
      <c r="AD52" s="180">
        <f>SUM(AL22:AL26,AF32:AF37,AF43:AF46)</f>
        <v>583</v>
      </c>
      <c r="AE52" s="180">
        <f>SUM(AG43:AG46,AG32:AG37,AL22:AL26)</f>
        <v>404</v>
      </c>
      <c r="AF52" s="180">
        <f>SUM(AH43:AH46,AH32:AH37,AM22:AM26)</f>
        <v>3653</v>
      </c>
      <c r="AG52" s="180">
        <f>SUM(AP22:AP26,AJ32:AJ37,AJ43:AJ46)</f>
        <v>27</v>
      </c>
      <c r="AJ52" s="375"/>
      <c r="AK52" s="375"/>
      <c r="AL52" s="535"/>
      <c r="AM52" s="534"/>
      <c r="AN52" s="534"/>
      <c r="AO52" s="534"/>
      <c r="AP52" s="370"/>
      <c r="AT52" s="535"/>
      <c r="AU52" s="534"/>
      <c r="AV52" s="534"/>
      <c r="AW52" s="534"/>
      <c r="AX52" s="370"/>
    </row>
    <row r="53" spans="1:50" x14ac:dyDescent="0.15">
      <c r="A53" s="179" t="s">
        <v>43</v>
      </c>
      <c r="B53" s="180">
        <f>SUM(C17)</f>
        <v>536</v>
      </c>
      <c r="C53" s="180">
        <f>SUM(D17)</f>
        <v>360</v>
      </c>
      <c r="D53" s="180">
        <f>SUM(F17)</f>
        <v>3922</v>
      </c>
      <c r="E53" s="180">
        <f>SUM(H17)</f>
        <v>22</v>
      </c>
      <c r="F53" s="373"/>
      <c r="J53" s="534" t="s">
        <v>2577</v>
      </c>
      <c r="K53" s="534"/>
      <c r="L53" s="534"/>
      <c r="M53" s="534"/>
      <c r="N53" s="370" t="s">
        <v>0</v>
      </c>
      <c r="R53" s="534"/>
      <c r="S53" s="534"/>
      <c r="T53" s="534"/>
      <c r="U53" s="534"/>
      <c r="V53" s="370"/>
      <c r="AC53" s="179" t="s">
        <v>43</v>
      </c>
      <c r="AD53" s="180">
        <f>SUM(AE17)</f>
        <v>583</v>
      </c>
      <c r="AE53" s="180">
        <f>SUM(AF17)</f>
        <v>378</v>
      </c>
      <c r="AF53" s="180">
        <f>SUM(AH17)</f>
        <v>4072</v>
      </c>
      <c r="AG53" s="180">
        <f>SUM(AJ17)</f>
        <v>27</v>
      </c>
      <c r="AH53" s="373"/>
      <c r="AL53" s="535"/>
      <c r="AM53" s="534"/>
      <c r="AN53" s="534"/>
      <c r="AO53" s="534"/>
      <c r="AP53" s="370"/>
      <c r="AT53" s="535"/>
      <c r="AU53" s="534"/>
      <c r="AV53" s="534"/>
      <c r="AW53" s="534"/>
      <c r="AX53" s="370"/>
    </row>
    <row r="54" spans="1:50" x14ac:dyDescent="0.15">
      <c r="A54" s="179" t="s">
        <v>65</v>
      </c>
      <c r="B54" s="370"/>
      <c r="F54" s="373"/>
      <c r="J54" s="534" t="s">
        <v>2578</v>
      </c>
      <c r="K54" s="534"/>
      <c r="L54" s="534"/>
      <c r="M54" s="534"/>
      <c r="N54" s="370" t="s">
        <v>373</v>
      </c>
      <c r="R54" s="535"/>
      <c r="S54" s="534"/>
      <c r="T54" s="534"/>
      <c r="U54" s="534"/>
      <c r="V54" s="370"/>
      <c r="AC54" s="179" t="s">
        <v>65</v>
      </c>
      <c r="AD54" s="370"/>
      <c r="AH54" s="373"/>
      <c r="AL54" s="535"/>
      <c r="AM54" s="534"/>
      <c r="AN54" s="534"/>
      <c r="AO54" s="534"/>
      <c r="AP54" s="370"/>
      <c r="AT54" s="535"/>
      <c r="AU54" s="534"/>
      <c r="AV54" s="534"/>
      <c r="AW54" s="534"/>
      <c r="AX54" s="370"/>
    </row>
    <row r="55" spans="1:50" x14ac:dyDescent="0.15">
      <c r="J55" s="534" t="s">
        <v>1219</v>
      </c>
      <c r="K55" s="534"/>
      <c r="L55" s="534"/>
      <c r="M55" s="534"/>
      <c r="N55" s="370" t="s">
        <v>373</v>
      </c>
      <c r="R55" s="535"/>
      <c r="S55" s="534"/>
      <c r="T55" s="534"/>
      <c r="U55" s="534"/>
      <c r="V55" s="370"/>
      <c r="AL55" s="535"/>
      <c r="AM55" s="534"/>
      <c r="AN55" s="534"/>
      <c r="AO55" s="534"/>
      <c r="AP55" s="370"/>
      <c r="AT55" s="535"/>
      <c r="AU55" s="534"/>
      <c r="AV55" s="534"/>
      <c r="AW55" s="534"/>
      <c r="AX55" s="370"/>
    </row>
    <row r="56" spans="1:50" x14ac:dyDescent="0.15">
      <c r="A56" s="192"/>
      <c r="B56" s="373" t="s">
        <v>1</v>
      </c>
      <c r="C56" s="373" t="s">
        <v>4</v>
      </c>
      <c r="D56" s="373" t="s">
        <v>6</v>
      </c>
      <c r="J56" s="534" t="s">
        <v>1220</v>
      </c>
      <c r="K56" s="534"/>
      <c r="L56" s="534"/>
      <c r="M56" s="534"/>
      <c r="N56" s="370" t="s">
        <v>374</v>
      </c>
      <c r="R56" s="535"/>
      <c r="S56" s="534"/>
      <c r="T56" s="534"/>
      <c r="U56" s="534"/>
      <c r="V56" s="370"/>
      <c r="AC56" s="192"/>
      <c r="AD56" s="373" t="s">
        <v>1</v>
      </c>
      <c r="AE56" s="373" t="s">
        <v>4</v>
      </c>
      <c r="AF56" s="373" t="s">
        <v>6</v>
      </c>
      <c r="AL56" s="535"/>
      <c r="AM56" s="534"/>
      <c r="AN56" s="534"/>
      <c r="AO56" s="534"/>
      <c r="AP56" s="370"/>
      <c r="AT56" s="535"/>
      <c r="AU56" s="534"/>
      <c r="AV56" s="534"/>
      <c r="AW56" s="534"/>
      <c r="AX56" s="370"/>
    </row>
    <row r="57" spans="1:50" x14ac:dyDescent="0.15">
      <c r="A57" s="179" t="s">
        <v>56</v>
      </c>
      <c r="B57" s="180">
        <f>SUM(M14:M16,C22:C26,K32:K37,K43:K46)</f>
        <v>428</v>
      </c>
      <c r="C57" s="180">
        <f>SUM(N14:N16,D22:D26,L32:L37,L43:L46)</f>
        <v>1869</v>
      </c>
      <c r="D57" s="180">
        <f>SUM(P14:P16,F22:F26,N32:N37,N43:N46)</f>
        <v>12</v>
      </c>
      <c r="J57" s="534" t="s">
        <v>1221</v>
      </c>
      <c r="K57" s="534"/>
      <c r="L57" s="534"/>
      <c r="M57" s="534"/>
      <c r="N57" s="370" t="s">
        <v>374</v>
      </c>
      <c r="R57" s="535"/>
      <c r="S57" s="534"/>
      <c r="T57" s="534"/>
      <c r="U57" s="534"/>
      <c r="V57" s="370"/>
      <c r="AC57" s="179" t="s">
        <v>56</v>
      </c>
      <c r="AD57" s="180">
        <f>SUM(AO14:AO16,AE22:AE26,AM32:AM37,AM43:AM46)</f>
        <v>421</v>
      </c>
      <c r="AE57" s="180">
        <f>SUM(AP14:AP16,AF22:AF26,AN32:AN37,AN43:AN46)</f>
        <v>2231</v>
      </c>
      <c r="AF57" s="180">
        <f>SUM(AR14:AR16,AH22:AH26,AP32:AP37,AP43:AP46)</f>
        <v>18</v>
      </c>
      <c r="AL57" s="535"/>
      <c r="AM57" s="534"/>
      <c r="AN57" s="534"/>
      <c r="AO57" s="534"/>
      <c r="AP57" s="370"/>
      <c r="AT57" s="535"/>
      <c r="AU57" s="534"/>
      <c r="AV57" s="534"/>
      <c r="AW57" s="534"/>
      <c r="AX57" s="370"/>
    </row>
    <row r="58" spans="1:50" x14ac:dyDescent="0.15">
      <c r="A58" s="179" t="s">
        <v>65</v>
      </c>
      <c r="B58" s="370"/>
      <c r="J58" s="534" t="s">
        <v>1222</v>
      </c>
      <c r="K58" s="534"/>
      <c r="L58" s="534"/>
      <c r="M58" s="534"/>
      <c r="N58" s="370" t="s">
        <v>16</v>
      </c>
      <c r="R58" s="535"/>
      <c r="S58" s="534"/>
      <c r="T58" s="534"/>
      <c r="U58" s="534"/>
      <c r="V58" s="370"/>
      <c r="AC58" s="179" t="s">
        <v>65</v>
      </c>
      <c r="AD58" s="370"/>
      <c r="AL58" s="535"/>
      <c r="AM58" s="534"/>
      <c r="AN58" s="534"/>
      <c r="AO58" s="534"/>
      <c r="AP58" s="370"/>
      <c r="AT58" s="535"/>
      <c r="AU58" s="534"/>
      <c r="AV58" s="534"/>
      <c r="AW58" s="534"/>
      <c r="AX58" s="370"/>
    </row>
    <row r="59" spans="1:50" x14ac:dyDescent="0.15">
      <c r="J59" s="534" t="s">
        <v>2581</v>
      </c>
      <c r="K59" s="534"/>
      <c r="L59" s="534"/>
      <c r="M59" s="534"/>
      <c r="N59" s="370" t="s">
        <v>373</v>
      </c>
      <c r="R59" s="535"/>
      <c r="S59" s="534"/>
      <c r="T59" s="534"/>
      <c r="U59" s="534"/>
      <c r="V59" s="370"/>
      <c r="AL59" s="535"/>
      <c r="AM59" s="534"/>
      <c r="AN59" s="534"/>
      <c r="AO59" s="534"/>
      <c r="AP59" s="370"/>
      <c r="AT59" s="535"/>
      <c r="AU59" s="534"/>
      <c r="AV59" s="534"/>
      <c r="AW59" s="534"/>
      <c r="AX59" s="370"/>
    </row>
    <row r="60" spans="1:50" x14ac:dyDescent="0.15">
      <c r="B60" s="373" t="s">
        <v>40</v>
      </c>
      <c r="C60" s="373" t="s">
        <v>41</v>
      </c>
      <c r="J60" s="191" t="s">
        <v>2582</v>
      </c>
      <c r="N60" s="191" t="s">
        <v>374</v>
      </c>
      <c r="AD60" s="373" t="s">
        <v>40</v>
      </c>
      <c r="AE60" s="373" t="s">
        <v>41</v>
      </c>
    </row>
    <row r="61" spans="1:50" x14ac:dyDescent="0.15">
      <c r="A61" s="179" t="s">
        <v>39</v>
      </c>
      <c r="B61" s="186">
        <f>B57/(B53+B57)</f>
        <v>0.44398340248962653</v>
      </c>
      <c r="C61" s="186">
        <f>B53/(B53+B57)</f>
        <v>0.55601659751037347</v>
      </c>
      <c r="J61" s="191" t="s">
        <v>61</v>
      </c>
      <c r="AC61" s="179" t="s">
        <v>39</v>
      </c>
      <c r="AD61" s="186">
        <f>AD57/(AD53+AD57)</f>
        <v>0.41932270916334663</v>
      </c>
      <c r="AE61" s="186">
        <f>AD53/(AD53+AD57)</f>
        <v>0.58067729083665343</v>
      </c>
      <c r="AL61" s="191" t="s">
        <v>61</v>
      </c>
    </row>
    <row r="62" spans="1:50" x14ac:dyDescent="0.15">
      <c r="A62" s="179" t="s">
        <v>64</v>
      </c>
      <c r="B62" s="370"/>
      <c r="C62" s="370"/>
      <c r="AC62" s="179" t="s">
        <v>64</v>
      </c>
      <c r="AD62" s="370"/>
      <c r="AE62" s="370"/>
    </row>
    <row r="73" spans="1:23" x14ac:dyDescent="0.15">
      <c r="A73" s="531" t="s">
        <v>55</v>
      </c>
      <c r="B73" s="531"/>
      <c r="C73" s="531"/>
      <c r="D73" s="531"/>
      <c r="E73" s="531"/>
      <c r="F73" s="531"/>
      <c r="G73" s="531"/>
      <c r="H73" s="531"/>
      <c r="I73" s="531"/>
      <c r="J73" s="531"/>
      <c r="K73" s="531"/>
      <c r="L73" s="531"/>
      <c r="M73" s="531"/>
      <c r="N73" s="531"/>
      <c r="O73" s="531"/>
      <c r="P73" s="531"/>
      <c r="Q73" s="531"/>
      <c r="R73" s="531"/>
      <c r="S73" s="531"/>
      <c r="T73" s="531"/>
      <c r="U73" s="531"/>
      <c r="V73" s="531"/>
      <c r="W73" s="531"/>
    </row>
    <row r="74" spans="1:23" x14ac:dyDescent="0.15">
      <c r="A74" s="371"/>
      <c r="B74" s="371"/>
      <c r="C74" s="371"/>
      <c r="D74" s="371"/>
      <c r="E74" s="371"/>
      <c r="F74" s="371"/>
      <c r="G74" s="371"/>
      <c r="H74" s="371"/>
      <c r="I74" s="371"/>
      <c r="J74" s="371"/>
      <c r="K74" s="371"/>
      <c r="L74" s="371"/>
      <c r="M74" s="371"/>
      <c r="N74" s="371"/>
      <c r="O74" s="371"/>
      <c r="P74" s="371"/>
      <c r="Q74" s="371"/>
      <c r="R74" s="371"/>
      <c r="S74" s="371"/>
      <c r="T74" s="371"/>
      <c r="U74" s="371"/>
      <c r="V74" s="371"/>
      <c r="W74" s="371"/>
    </row>
    <row r="75" spans="1:23" x14ac:dyDescent="0.15">
      <c r="H75" s="532" t="s">
        <v>36</v>
      </c>
      <c r="I75" s="532"/>
      <c r="J75" s="532"/>
      <c r="M75" s="532" t="s">
        <v>37</v>
      </c>
      <c r="N75" s="532"/>
      <c r="O75" s="532"/>
      <c r="S75" s="192" t="s">
        <v>94</v>
      </c>
    </row>
    <row r="76" spans="1:23" x14ac:dyDescent="0.15">
      <c r="H76" s="532" t="s">
        <v>38</v>
      </c>
      <c r="I76" s="532"/>
      <c r="J76" s="532"/>
      <c r="M76" s="372" t="s">
        <v>75</v>
      </c>
      <c r="S76" s="187" t="s">
        <v>40</v>
      </c>
      <c r="T76" s="187" t="s">
        <v>41</v>
      </c>
    </row>
    <row r="77" spans="1:23" x14ac:dyDescent="0.15">
      <c r="H77" s="532"/>
      <c r="I77" s="532"/>
      <c r="J77" s="532"/>
      <c r="S77" s="186" t="e">
        <f>(M87+C97+K108+K117)/(M87+C97+K108+C87)</f>
        <v>#DIV/0!</v>
      </c>
      <c r="T77" s="186" t="e">
        <f>C87/(C87+M87+C97+K108+K117)</f>
        <v>#DIV/0!</v>
      </c>
    </row>
    <row r="80" spans="1:23" x14ac:dyDescent="0.15">
      <c r="A80" s="531" t="s">
        <v>38</v>
      </c>
      <c r="B80" s="531"/>
      <c r="C80" s="531"/>
      <c r="D80" s="531"/>
      <c r="E80" s="531"/>
      <c r="F80" s="531"/>
      <c r="G80" s="531"/>
      <c r="H80" s="531"/>
      <c r="I80" s="531"/>
      <c r="J80" s="531"/>
      <c r="K80" s="531"/>
      <c r="L80" s="531"/>
      <c r="M80" s="531"/>
      <c r="N80" s="531"/>
      <c r="O80" s="531"/>
      <c r="P80" s="531"/>
      <c r="Q80" s="531"/>
      <c r="R80" s="531"/>
      <c r="S80" s="531"/>
      <c r="T80" s="531"/>
      <c r="U80" s="531"/>
      <c r="V80" s="531"/>
      <c r="W80" s="531"/>
    </row>
    <row r="82" spans="1:27" x14ac:dyDescent="0.15">
      <c r="C82" s="531" t="s">
        <v>48</v>
      </c>
      <c r="D82" s="531"/>
      <c r="E82" s="531"/>
      <c r="F82" s="531"/>
      <c r="G82" s="531"/>
      <c r="H82" s="531"/>
      <c r="I82" s="531"/>
      <c r="L82" s="531" t="s">
        <v>49</v>
      </c>
      <c r="M82" s="537"/>
      <c r="N82" s="537"/>
      <c r="O82" s="537"/>
      <c r="P82" s="537"/>
      <c r="R82" s="531" t="s">
        <v>50</v>
      </c>
      <c r="S82" s="531"/>
      <c r="T82" s="531"/>
      <c r="V82" s="531" t="s">
        <v>51</v>
      </c>
      <c r="W82" s="531"/>
    </row>
    <row r="83" spans="1:27" x14ac:dyDescent="0.15">
      <c r="A83" s="373" t="s">
        <v>0</v>
      </c>
      <c r="B83" s="373" t="s">
        <v>66</v>
      </c>
      <c r="C83" s="373" t="s">
        <v>1</v>
      </c>
      <c r="D83" s="373" t="s">
        <v>2</v>
      </c>
      <c r="E83" s="373" t="s">
        <v>3</v>
      </c>
      <c r="F83" s="373" t="s">
        <v>4</v>
      </c>
      <c r="G83" s="373" t="s">
        <v>5</v>
      </c>
      <c r="H83" s="373" t="s">
        <v>6</v>
      </c>
      <c r="I83" s="373" t="s">
        <v>7</v>
      </c>
      <c r="J83" s="373" t="s">
        <v>8</v>
      </c>
      <c r="K83" s="373" t="s">
        <v>9</v>
      </c>
      <c r="M83" s="373" t="s">
        <v>10</v>
      </c>
      <c r="N83" s="373" t="s">
        <v>11</v>
      </c>
      <c r="O83" s="373" t="s">
        <v>12</v>
      </c>
      <c r="P83" s="373" t="s">
        <v>6</v>
      </c>
      <c r="Q83" s="373" t="s">
        <v>13</v>
      </c>
      <c r="R83" s="373"/>
      <c r="S83" s="373" t="s">
        <v>47</v>
      </c>
      <c r="T83" s="373" t="s">
        <v>45</v>
      </c>
      <c r="U83" s="373" t="s">
        <v>46</v>
      </c>
      <c r="V83" s="373"/>
      <c r="W83" s="373" t="s">
        <v>14</v>
      </c>
      <c r="X83" s="373" t="s">
        <v>63</v>
      </c>
      <c r="Y83" s="373"/>
      <c r="Z83" s="373"/>
    </row>
    <row r="84" spans="1:27" x14ac:dyDescent="0.15">
      <c r="A84" s="370" t="s">
        <v>752</v>
      </c>
      <c r="B84" s="180"/>
      <c r="C84" s="180"/>
      <c r="D84" s="180"/>
      <c r="E84" s="186" t="e">
        <f>D84/C84</f>
        <v>#DIV/0!</v>
      </c>
      <c r="F84" s="180"/>
      <c r="G84" s="374" t="e">
        <f>F84/C84</f>
        <v>#DIV/0!</v>
      </c>
      <c r="H84" s="180"/>
      <c r="I84" s="186" t="e">
        <f>H84/C84</f>
        <v>#DIV/0!</v>
      </c>
      <c r="J84" s="180"/>
      <c r="K84" s="186" t="e">
        <f>J84/C84</f>
        <v>#DIV/0!</v>
      </c>
      <c r="M84" s="180"/>
      <c r="N84" s="180"/>
      <c r="O84" s="180" t="e">
        <f>N84/M84</f>
        <v>#DIV/0!</v>
      </c>
      <c r="P84" s="180"/>
      <c r="Q84" s="186" t="e">
        <f>P84/M84</f>
        <v>#DIV/0!</v>
      </c>
      <c r="R84" s="375"/>
      <c r="S84" s="186">
        <f>(C84+M84)/($C$17+$M$17)</f>
        <v>0</v>
      </c>
      <c r="T84" s="186">
        <f>C84/($C$17)</f>
        <v>0</v>
      </c>
      <c r="U84" s="186">
        <f>M84/($M$17)</f>
        <v>0</v>
      </c>
      <c r="V84" s="376"/>
      <c r="W84" s="180">
        <f>(F84*0.05)+(H84*4)+(J84*-1)+(N84*0.1)+(P84*6)</f>
        <v>0</v>
      </c>
      <c r="X84" s="377">
        <f>((F84*0.05)+(H84*4)+(J84*-1)+(N84*0.1)+(P84*6))*0.4</f>
        <v>0</v>
      </c>
      <c r="Y84" s="375"/>
      <c r="Z84" s="375"/>
    </row>
    <row r="85" spans="1:27" x14ac:dyDescent="0.15">
      <c r="A85" s="370" t="s">
        <v>751</v>
      </c>
      <c r="B85" s="180"/>
      <c r="C85" s="180"/>
      <c r="D85" s="180"/>
      <c r="E85" s="186" t="e">
        <f>D85/C85</f>
        <v>#DIV/0!</v>
      </c>
      <c r="F85" s="180"/>
      <c r="G85" s="374" t="e">
        <f>F85/C85</f>
        <v>#DIV/0!</v>
      </c>
      <c r="H85" s="180"/>
      <c r="I85" s="186" t="e">
        <f>H85/C85</f>
        <v>#DIV/0!</v>
      </c>
      <c r="J85" s="180"/>
      <c r="K85" s="186" t="e">
        <f t="shared" ref="K85:K86" si="67">J85/C85</f>
        <v>#DIV/0!</v>
      </c>
      <c r="M85" s="180"/>
      <c r="N85" s="180"/>
      <c r="O85" s="180" t="e">
        <f>N85/M85</f>
        <v>#DIV/0!</v>
      </c>
      <c r="P85" s="180"/>
      <c r="Q85" s="186" t="e">
        <f t="shared" ref="Q85:Q86" si="68">P85/M85</f>
        <v>#DIV/0!</v>
      </c>
      <c r="R85" s="375"/>
      <c r="S85" s="186">
        <f t="shared" ref="S85:S86" si="69">(C85+M85)/($C$17+$M$17)</f>
        <v>0</v>
      </c>
      <c r="T85" s="186">
        <f t="shared" ref="T85:T86" si="70">C85/($C$17)</f>
        <v>0</v>
      </c>
      <c r="U85" s="186">
        <f t="shared" ref="U85:U86" si="71">M85/($M$17)</f>
        <v>0</v>
      </c>
      <c r="V85" s="376"/>
      <c r="W85" s="180">
        <f t="shared" ref="W85:W86" si="72">(F85*0.05)+(H85*4)+(J85*-1)+(N85*0.1)+(P85*6)</f>
        <v>0</v>
      </c>
      <c r="X85" s="377">
        <f t="shared" ref="X85:X86" si="73">((F85*0.05)+(H85*4)+(J85*-1)+(N85*0.1)+(P85*6))*0.4</f>
        <v>0</v>
      </c>
      <c r="Y85" s="375"/>
      <c r="Z85" s="375"/>
    </row>
    <row r="86" spans="1:27" x14ac:dyDescent="0.15">
      <c r="A86" s="370" t="s">
        <v>1346</v>
      </c>
      <c r="B86" s="180"/>
      <c r="C86" s="180"/>
      <c r="D86" s="180"/>
      <c r="E86" s="186" t="e">
        <f>D86/C86</f>
        <v>#DIV/0!</v>
      </c>
      <c r="F86" s="180"/>
      <c r="G86" s="374" t="e">
        <f>F86/C86</f>
        <v>#DIV/0!</v>
      </c>
      <c r="H86" s="180"/>
      <c r="I86" s="186" t="e">
        <f>H86/C86</f>
        <v>#DIV/0!</v>
      </c>
      <c r="J86" s="180"/>
      <c r="K86" s="186" t="e">
        <f t="shared" si="67"/>
        <v>#DIV/0!</v>
      </c>
      <c r="M86" s="180"/>
      <c r="N86" s="180"/>
      <c r="O86" s="180" t="e">
        <f>N86/M86</f>
        <v>#DIV/0!</v>
      </c>
      <c r="P86" s="180"/>
      <c r="Q86" s="186" t="e">
        <f t="shared" si="68"/>
        <v>#DIV/0!</v>
      </c>
      <c r="R86" s="375"/>
      <c r="S86" s="186">
        <f t="shared" si="69"/>
        <v>0</v>
      </c>
      <c r="T86" s="186">
        <f t="shared" si="70"/>
        <v>0</v>
      </c>
      <c r="U86" s="186">
        <f t="shared" si="71"/>
        <v>0</v>
      </c>
      <c r="V86" s="376"/>
      <c r="W86" s="180">
        <f t="shared" si="72"/>
        <v>0</v>
      </c>
      <c r="X86" s="377">
        <f t="shared" si="73"/>
        <v>0</v>
      </c>
      <c r="Y86" s="375"/>
      <c r="Z86" s="375"/>
    </row>
    <row r="87" spans="1:27" x14ac:dyDescent="0.15">
      <c r="A87" s="373" t="s">
        <v>44</v>
      </c>
      <c r="B87" s="373"/>
      <c r="C87" s="373">
        <f>SUM(C84:C86)</f>
        <v>0</v>
      </c>
      <c r="D87" s="373">
        <f>SUM(D84:D86)</f>
        <v>0</v>
      </c>
      <c r="E87" s="373"/>
      <c r="F87" s="373">
        <f t="shared" ref="F87" si="74">SUM(F84:F86)</f>
        <v>0</v>
      </c>
      <c r="G87" s="373"/>
      <c r="H87" s="373">
        <f t="shared" ref="H87" si="75">SUM(H84:H86)</f>
        <v>0</v>
      </c>
      <c r="I87" s="373"/>
      <c r="J87" s="373">
        <f t="shared" ref="J87" si="76">SUM(J84:J86)</f>
        <v>0</v>
      </c>
      <c r="K87" s="373"/>
      <c r="L87" s="192"/>
      <c r="M87" s="373">
        <f>SUM(M84:M86)</f>
        <v>0</v>
      </c>
      <c r="N87" s="373">
        <f>SUM(N84:N86)</f>
        <v>0</v>
      </c>
      <c r="O87" s="373"/>
      <c r="P87" s="373">
        <f>SUM(P84:P86)</f>
        <v>0</v>
      </c>
      <c r="Q87" s="373"/>
      <c r="R87" s="373"/>
      <c r="S87" s="378">
        <f>S84+S85+S86</f>
        <v>0</v>
      </c>
      <c r="T87" s="379" t="e">
        <f>C87/(C87+M87)</f>
        <v>#DIV/0!</v>
      </c>
      <c r="U87" s="379" t="e">
        <f>M87/(M87+C87)</f>
        <v>#DIV/0!</v>
      </c>
      <c r="V87" s="376"/>
      <c r="W87" s="375"/>
      <c r="X87" s="375"/>
      <c r="Y87" s="375"/>
      <c r="Z87" s="375"/>
    </row>
    <row r="88" spans="1:27" x14ac:dyDescent="0.15">
      <c r="B88" s="375"/>
      <c r="C88" s="375"/>
      <c r="D88" s="380"/>
      <c r="E88" s="375"/>
      <c r="F88" s="381"/>
      <c r="G88" s="375"/>
      <c r="H88" s="382"/>
      <c r="I88" s="375"/>
      <c r="J88" s="382"/>
      <c r="K88" s="375"/>
      <c r="L88" s="375"/>
      <c r="M88" s="375"/>
      <c r="N88" s="375"/>
      <c r="O88" s="375"/>
      <c r="P88" s="375"/>
      <c r="Q88" s="375"/>
      <c r="R88" s="375"/>
    </row>
    <row r="89" spans="1:27" x14ac:dyDescent="0.15">
      <c r="B89" s="375"/>
      <c r="C89" s="375"/>
      <c r="D89" s="380"/>
      <c r="E89" s="375"/>
      <c r="F89" s="381"/>
      <c r="G89" s="375"/>
      <c r="H89" s="382"/>
      <c r="I89" s="375"/>
      <c r="J89" s="382"/>
      <c r="K89" s="375"/>
      <c r="L89" s="375"/>
      <c r="M89" s="375"/>
      <c r="N89" s="375"/>
      <c r="O89" s="375"/>
      <c r="P89" s="375"/>
      <c r="Q89" s="375"/>
      <c r="R89" s="375"/>
    </row>
    <row r="90" spans="1:27" x14ac:dyDescent="0.15">
      <c r="A90" s="531" t="s">
        <v>49</v>
      </c>
      <c r="B90" s="531"/>
      <c r="C90" s="531"/>
      <c r="D90" s="531"/>
      <c r="E90" s="531"/>
      <c r="F90" s="531"/>
      <c r="G90" s="531"/>
      <c r="H90" s="531" t="s">
        <v>52</v>
      </c>
      <c r="I90" s="537"/>
      <c r="J90" s="537"/>
      <c r="K90" s="537"/>
      <c r="L90" s="537"/>
      <c r="M90" s="537"/>
      <c r="N90" s="375"/>
      <c r="O90" s="375"/>
      <c r="R90" s="531" t="s">
        <v>50</v>
      </c>
      <c r="S90" s="531"/>
      <c r="T90" s="531"/>
      <c r="V90" s="531" t="s">
        <v>51</v>
      </c>
      <c r="W90" s="531"/>
      <c r="X90" s="371"/>
      <c r="Y90" s="371"/>
      <c r="Z90" s="371"/>
      <c r="AA90" s="371"/>
    </row>
    <row r="91" spans="1:27" x14ac:dyDescent="0.15">
      <c r="A91" s="373" t="s">
        <v>16</v>
      </c>
      <c r="B91" s="373" t="s">
        <v>66</v>
      </c>
      <c r="C91" s="373" t="s">
        <v>1</v>
      </c>
      <c r="D91" s="373" t="s">
        <v>4</v>
      </c>
      <c r="E91" s="373" t="s">
        <v>5</v>
      </c>
      <c r="F91" s="373" t="s">
        <v>6</v>
      </c>
      <c r="G91" s="373" t="s">
        <v>7</v>
      </c>
      <c r="I91" s="373" t="s">
        <v>34</v>
      </c>
      <c r="J91" s="373" t="s">
        <v>17</v>
      </c>
      <c r="K91" s="373" t="s">
        <v>18</v>
      </c>
      <c r="L91" s="373" t="s">
        <v>19</v>
      </c>
      <c r="M91" s="373" t="s">
        <v>20</v>
      </c>
      <c r="N91" s="373" t="s">
        <v>6</v>
      </c>
      <c r="O91" s="373" t="s">
        <v>53</v>
      </c>
      <c r="R91" s="373" t="s">
        <v>16</v>
      </c>
      <c r="S91" s="373" t="s">
        <v>47</v>
      </c>
      <c r="T91" s="373" t="s">
        <v>45</v>
      </c>
      <c r="U91" s="373" t="s">
        <v>46</v>
      </c>
      <c r="W91" s="373" t="s">
        <v>14</v>
      </c>
      <c r="X91" s="373" t="s">
        <v>21</v>
      </c>
      <c r="Y91" s="373"/>
      <c r="Z91" s="373"/>
      <c r="AA91" s="373"/>
    </row>
    <row r="92" spans="1:27" x14ac:dyDescent="0.15">
      <c r="A92" s="179"/>
      <c r="B92" s="383"/>
      <c r="C92" s="180"/>
      <c r="D92" s="180"/>
      <c r="E92" s="180" t="e">
        <f>D92/C92</f>
        <v>#DIV/0!</v>
      </c>
      <c r="F92" s="180"/>
      <c r="G92" s="186" t="e">
        <f>F92/C92</f>
        <v>#DIV/0!</v>
      </c>
      <c r="I92" s="186" t="e">
        <f>K92/J92</f>
        <v>#DIV/0!</v>
      </c>
      <c r="J92" s="180"/>
      <c r="K92" s="180"/>
      <c r="L92" s="180"/>
      <c r="M92" s="180" t="e">
        <f>L92/K92</f>
        <v>#DIV/0!</v>
      </c>
      <c r="N92" s="180"/>
      <c r="O92" s="186" t="e">
        <f>N92/K92</f>
        <v>#DIV/0!</v>
      </c>
      <c r="R92" s="370"/>
      <c r="S92" s="186">
        <f>(C92+J92)/($C$27+$J$27+$M$17+$D$17+$K$38+$K$47)</f>
        <v>0</v>
      </c>
      <c r="T92" s="186">
        <f>J92/($J$27+$E$38+$E$47)</f>
        <v>0</v>
      </c>
      <c r="U92" s="186">
        <f>C92/($C$27+$M$17+$K$38+$K$47)</f>
        <v>0</v>
      </c>
      <c r="W92" s="180">
        <f>(D92*0.1)+(F92*6)+(L92*0.1)+(N92*6)</f>
        <v>0</v>
      </c>
      <c r="X92" s="180">
        <f>(D92*0.1)+(F92*6)+(K92*1)+(L92*0.1)+(N92*6)</f>
        <v>0</v>
      </c>
      <c r="Y92" s="375"/>
      <c r="Z92" s="375"/>
      <c r="AA92" s="375"/>
    </row>
    <row r="93" spans="1:27" x14ac:dyDescent="0.15">
      <c r="A93" s="370" t="s">
        <v>753</v>
      </c>
      <c r="B93" s="383"/>
      <c r="C93" s="180"/>
      <c r="D93" s="180"/>
      <c r="E93" s="180" t="e">
        <f>D93/C93</f>
        <v>#DIV/0!</v>
      </c>
      <c r="F93" s="180"/>
      <c r="G93" s="186" t="e">
        <f>F93/C93</f>
        <v>#DIV/0!</v>
      </c>
      <c r="I93" s="186" t="e">
        <f t="shared" ref="I93:I96" si="77">K93/J93</f>
        <v>#DIV/0!</v>
      </c>
      <c r="J93" s="180"/>
      <c r="K93" s="180"/>
      <c r="L93" s="180"/>
      <c r="M93" s="180" t="e">
        <f>L93/K93</f>
        <v>#DIV/0!</v>
      </c>
      <c r="N93" s="180"/>
      <c r="O93" s="186" t="e">
        <f t="shared" ref="O93:O96" si="78">N93/K93</f>
        <v>#DIV/0!</v>
      </c>
      <c r="R93" s="370" t="s">
        <v>593</v>
      </c>
      <c r="S93" s="186">
        <f t="shared" ref="S93:S96" si="79">(C93+J93)/($C$27+$J$27+$M$17+$D$17+$K$38+$K$47)</f>
        <v>0</v>
      </c>
      <c r="T93" s="186">
        <f t="shared" ref="T93:T96" si="80">J93/($J$27+$E$38+$E$47)</f>
        <v>0</v>
      </c>
      <c r="U93" s="186">
        <f t="shared" ref="U93:U96" si="81">C93/($C$27+$M$17+$K$38+$K$47)</f>
        <v>0</v>
      </c>
      <c r="W93" s="180">
        <f t="shared" ref="W93:W96" si="82">(D93*0.1)+(F93*6)+(L93*0.1)+(N93*6)</f>
        <v>0</v>
      </c>
      <c r="X93" s="180">
        <f t="shared" ref="X93:X96" si="83">(D93*0.1)+(F93*6)+(K93*1)+(L93*0.1)+(N93*6)</f>
        <v>0</v>
      </c>
      <c r="Y93" s="375"/>
      <c r="Z93" s="375"/>
      <c r="AA93" s="375"/>
    </row>
    <row r="94" spans="1:27" x14ac:dyDescent="0.15">
      <c r="A94" s="370" t="s">
        <v>1094</v>
      </c>
      <c r="B94" s="383"/>
      <c r="C94" s="180"/>
      <c r="D94" s="180"/>
      <c r="E94" s="180" t="e">
        <f>D94/C94</f>
        <v>#DIV/0!</v>
      </c>
      <c r="F94" s="180"/>
      <c r="G94" s="186" t="e">
        <f>F94/C94</f>
        <v>#DIV/0!</v>
      </c>
      <c r="I94" s="186" t="e">
        <f t="shared" si="77"/>
        <v>#DIV/0!</v>
      </c>
      <c r="J94" s="180"/>
      <c r="K94" s="180"/>
      <c r="L94" s="180"/>
      <c r="M94" s="180" t="e">
        <f>L94/K94</f>
        <v>#DIV/0!</v>
      </c>
      <c r="N94" s="180"/>
      <c r="O94" s="186" t="e">
        <f t="shared" si="78"/>
        <v>#DIV/0!</v>
      </c>
      <c r="R94" s="370" t="s">
        <v>597</v>
      </c>
      <c r="S94" s="186">
        <f t="shared" si="79"/>
        <v>0</v>
      </c>
      <c r="T94" s="186">
        <f t="shared" si="80"/>
        <v>0</v>
      </c>
      <c r="U94" s="186">
        <f t="shared" si="81"/>
        <v>0</v>
      </c>
      <c r="W94" s="180">
        <f t="shared" si="82"/>
        <v>0</v>
      </c>
      <c r="X94" s="180">
        <f t="shared" si="83"/>
        <v>0</v>
      </c>
      <c r="Y94" s="375"/>
      <c r="Z94" s="375"/>
      <c r="AA94" s="375"/>
    </row>
    <row r="95" spans="1:27" x14ac:dyDescent="0.15">
      <c r="A95" s="370" t="s">
        <v>754</v>
      </c>
      <c r="B95" s="383"/>
      <c r="C95" s="180"/>
      <c r="D95" s="180"/>
      <c r="E95" s="180" t="e">
        <f>D95/C95</f>
        <v>#DIV/0!</v>
      </c>
      <c r="F95" s="180"/>
      <c r="G95" s="186" t="e">
        <f>F95/C95</f>
        <v>#DIV/0!</v>
      </c>
      <c r="I95" s="186" t="e">
        <f t="shared" si="77"/>
        <v>#DIV/0!</v>
      </c>
      <c r="J95" s="180"/>
      <c r="K95" s="180"/>
      <c r="L95" s="180"/>
      <c r="M95" s="180" t="e">
        <f>L95/K95</f>
        <v>#DIV/0!</v>
      </c>
      <c r="N95" s="180"/>
      <c r="O95" s="186" t="e">
        <f t="shared" si="78"/>
        <v>#DIV/0!</v>
      </c>
      <c r="R95" s="370" t="s">
        <v>239</v>
      </c>
      <c r="S95" s="186">
        <f t="shared" si="79"/>
        <v>0</v>
      </c>
      <c r="T95" s="186">
        <f t="shared" si="80"/>
        <v>0</v>
      </c>
      <c r="U95" s="186">
        <f t="shared" si="81"/>
        <v>0</v>
      </c>
      <c r="W95" s="180">
        <f t="shared" si="82"/>
        <v>0</v>
      </c>
      <c r="X95" s="180">
        <f t="shared" si="83"/>
        <v>0</v>
      </c>
      <c r="Y95" s="375"/>
      <c r="Z95" s="375"/>
      <c r="AA95" s="375"/>
    </row>
    <row r="96" spans="1:27" x14ac:dyDescent="0.15">
      <c r="A96" s="370" t="s">
        <v>1347</v>
      </c>
      <c r="B96" s="383"/>
      <c r="C96" s="180"/>
      <c r="D96" s="180"/>
      <c r="E96" s="180" t="e">
        <f>D96/C96</f>
        <v>#DIV/0!</v>
      </c>
      <c r="F96" s="180"/>
      <c r="G96" s="186" t="e">
        <f>F96/C96</f>
        <v>#DIV/0!</v>
      </c>
      <c r="I96" s="186" t="e">
        <f t="shared" si="77"/>
        <v>#DIV/0!</v>
      </c>
      <c r="J96" s="180"/>
      <c r="K96" s="180"/>
      <c r="L96" s="180"/>
      <c r="M96" s="180" t="e">
        <f>L96/K96</f>
        <v>#DIV/0!</v>
      </c>
      <c r="N96" s="180"/>
      <c r="O96" s="186" t="e">
        <f t="shared" si="78"/>
        <v>#DIV/0!</v>
      </c>
      <c r="R96" s="370" t="s">
        <v>594</v>
      </c>
      <c r="S96" s="186">
        <f t="shared" si="79"/>
        <v>0</v>
      </c>
      <c r="T96" s="186">
        <f t="shared" si="80"/>
        <v>0</v>
      </c>
      <c r="U96" s="186">
        <f t="shared" si="81"/>
        <v>0</v>
      </c>
      <c r="W96" s="180">
        <f t="shared" si="82"/>
        <v>0</v>
      </c>
      <c r="X96" s="180">
        <f t="shared" si="83"/>
        <v>0</v>
      </c>
      <c r="Y96" s="375"/>
      <c r="Z96" s="375"/>
      <c r="AA96" s="375"/>
    </row>
    <row r="97" spans="1:26" x14ac:dyDescent="0.15">
      <c r="A97" s="373" t="s">
        <v>44</v>
      </c>
      <c r="B97" s="373"/>
      <c r="C97" s="373">
        <f>SUM(C92:C96)</f>
        <v>0</v>
      </c>
      <c r="D97" s="373">
        <f t="shared" ref="D97" si="84">SUM(D92:D96)</f>
        <v>0</v>
      </c>
      <c r="E97" s="373"/>
      <c r="F97" s="373">
        <f t="shared" ref="F97" si="85">SUM(F92:F96)</f>
        <v>0</v>
      </c>
      <c r="G97" s="373"/>
      <c r="H97" s="373"/>
      <c r="I97" s="373"/>
      <c r="J97" s="373">
        <f>SUM(J92:J96)</f>
        <v>0</v>
      </c>
      <c r="K97" s="373">
        <f t="shared" ref="K97:L97" si="86">SUM(K92:K96)</f>
        <v>0</v>
      </c>
      <c r="L97" s="373">
        <f t="shared" si="86"/>
        <v>0</v>
      </c>
      <c r="M97" s="373"/>
      <c r="N97" s="373">
        <f t="shared" ref="N97" si="87">SUM(N92:N96)</f>
        <v>0</v>
      </c>
      <c r="O97" s="373"/>
    </row>
    <row r="98" spans="1:26" x14ac:dyDescent="0.15">
      <c r="A98" s="373"/>
      <c r="B98" s="375"/>
      <c r="C98" s="375"/>
      <c r="D98" s="375"/>
      <c r="E98" s="375"/>
      <c r="F98" s="375"/>
      <c r="G98" s="375"/>
      <c r="H98" s="373"/>
      <c r="I98" s="375"/>
      <c r="J98" s="375"/>
      <c r="K98" s="375"/>
      <c r="L98" s="375"/>
      <c r="M98" s="375"/>
      <c r="N98" s="375"/>
    </row>
    <row r="99" spans="1:26" x14ac:dyDescent="0.15">
      <c r="B99" s="375"/>
      <c r="C99" s="375"/>
      <c r="D99" s="375"/>
      <c r="E99" s="375"/>
      <c r="F99" s="375"/>
      <c r="G99" s="375"/>
      <c r="H99" s="375"/>
      <c r="I99" s="375"/>
      <c r="J99" s="375"/>
      <c r="K99" s="375"/>
      <c r="L99" s="375"/>
      <c r="M99" s="375"/>
    </row>
    <row r="100" spans="1:26" x14ac:dyDescent="0.15">
      <c r="A100" s="531" t="s">
        <v>52</v>
      </c>
      <c r="B100" s="531"/>
      <c r="C100" s="531"/>
      <c r="D100" s="531"/>
      <c r="E100" s="531"/>
      <c r="F100" s="531"/>
      <c r="G100" s="531"/>
      <c r="H100" s="375"/>
      <c r="I100" s="375"/>
      <c r="J100" s="531" t="s">
        <v>49</v>
      </c>
      <c r="K100" s="531"/>
      <c r="L100" s="531"/>
      <c r="M100" s="531"/>
      <c r="N100" s="531"/>
      <c r="R100" s="531" t="s">
        <v>50</v>
      </c>
      <c r="S100" s="531"/>
      <c r="T100" s="531"/>
      <c r="V100" s="531" t="s">
        <v>51</v>
      </c>
      <c r="W100" s="533"/>
    </row>
    <row r="101" spans="1:26" x14ac:dyDescent="0.15">
      <c r="A101" s="373" t="s">
        <v>25</v>
      </c>
      <c r="B101" s="373" t="s">
        <v>66</v>
      </c>
      <c r="C101" s="373" t="s">
        <v>34</v>
      </c>
      <c r="D101" s="373" t="s">
        <v>17</v>
      </c>
      <c r="E101" s="373" t="s">
        <v>18</v>
      </c>
      <c r="F101" s="373" t="s">
        <v>19</v>
      </c>
      <c r="G101" s="373" t="s">
        <v>20</v>
      </c>
      <c r="H101" s="373" t="s">
        <v>6</v>
      </c>
      <c r="I101" s="373" t="s">
        <v>53</v>
      </c>
      <c r="K101" s="373" t="s">
        <v>10</v>
      </c>
      <c r="L101" s="373" t="s">
        <v>11</v>
      </c>
      <c r="M101" s="373" t="s">
        <v>12</v>
      </c>
      <c r="N101" s="373" t="s">
        <v>26</v>
      </c>
      <c r="O101" s="373" t="s">
        <v>7</v>
      </c>
      <c r="R101" s="373" t="s">
        <v>25</v>
      </c>
      <c r="S101" s="373" t="s">
        <v>47</v>
      </c>
      <c r="T101" s="373" t="s">
        <v>45</v>
      </c>
      <c r="U101" s="373" t="s">
        <v>46</v>
      </c>
      <c r="W101" s="373" t="s">
        <v>14</v>
      </c>
      <c r="X101" s="373" t="s">
        <v>21</v>
      </c>
      <c r="Y101" s="373"/>
      <c r="Z101" s="373"/>
    </row>
    <row r="102" spans="1:26" x14ac:dyDescent="0.15">
      <c r="A102" s="179"/>
      <c r="B102" s="180"/>
      <c r="C102" s="186" t="e">
        <f>E102/D102</f>
        <v>#DIV/0!</v>
      </c>
      <c r="D102" s="180"/>
      <c r="E102" s="180"/>
      <c r="F102" s="180"/>
      <c r="G102" s="180" t="e">
        <f t="shared" ref="G102:G107" si="88">F102/E102</f>
        <v>#DIV/0!</v>
      </c>
      <c r="H102" s="180"/>
      <c r="I102" s="186" t="e">
        <f>H102/E102</f>
        <v>#DIV/0!</v>
      </c>
      <c r="K102" s="180"/>
      <c r="L102" s="180"/>
      <c r="M102" s="384" t="e">
        <f t="shared" ref="M102:M107" si="89">L102/K102</f>
        <v>#DIV/0!</v>
      </c>
      <c r="N102" s="180"/>
      <c r="O102" s="186" t="e">
        <f>N102/K102</f>
        <v>#DIV/0!</v>
      </c>
      <c r="R102" s="370"/>
      <c r="S102" s="188">
        <f>(D102+K102)/($C$27+$K$27+$M$17+$D$47+$K$47)</f>
        <v>0</v>
      </c>
      <c r="T102" s="188">
        <f>D102/($D$17)</f>
        <v>0</v>
      </c>
      <c r="U102" s="188">
        <f>K102/($M$17+$C$27+$K$38+$K$47)</f>
        <v>0</v>
      </c>
      <c r="W102" s="180">
        <f>(F102*0.1)+(H102*6)+(L102*0.1)+(N102*6)</f>
        <v>0</v>
      </c>
      <c r="X102" s="180">
        <f>(E102*1)+(F102*0.1)+(H102*6)+(L102*0.1)+(N102*6)</f>
        <v>0</v>
      </c>
      <c r="Y102" s="375"/>
      <c r="Z102" s="375"/>
    </row>
    <row r="103" spans="1:26" x14ac:dyDescent="0.15">
      <c r="A103" s="370" t="s">
        <v>755</v>
      </c>
      <c r="B103" s="180"/>
      <c r="C103" s="186" t="e">
        <f t="shared" ref="C103:C107" si="90">E103/D103</f>
        <v>#DIV/0!</v>
      </c>
      <c r="D103" s="180"/>
      <c r="E103" s="180"/>
      <c r="F103" s="180"/>
      <c r="G103" s="180" t="e">
        <f t="shared" si="88"/>
        <v>#DIV/0!</v>
      </c>
      <c r="H103" s="180"/>
      <c r="I103" s="186" t="e">
        <f t="shared" ref="I103:I107" si="91">H103/E103</f>
        <v>#DIV/0!</v>
      </c>
      <c r="K103" s="180"/>
      <c r="L103" s="180"/>
      <c r="M103" s="384" t="e">
        <f t="shared" si="89"/>
        <v>#DIV/0!</v>
      </c>
      <c r="N103" s="180"/>
      <c r="O103" s="186" t="e">
        <f t="shared" ref="O103:O107" si="92">N103/K103</f>
        <v>#DIV/0!</v>
      </c>
      <c r="R103" s="370" t="s">
        <v>240</v>
      </c>
      <c r="S103" s="188">
        <f t="shared" ref="S103:S107" si="93">(D103+K103)/($C$27+$K$27+$M$17+$D$47+$K$47)</f>
        <v>0</v>
      </c>
      <c r="T103" s="188">
        <f t="shared" ref="T103:T107" si="94">D103/($D$17)</f>
        <v>0</v>
      </c>
      <c r="U103" s="188">
        <f t="shared" ref="U103:U107" si="95">K103/($M$17+$C$27+$K$38+$K$47)</f>
        <v>0</v>
      </c>
      <c r="W103" s="180">
        <f t="shared" ref="W103:W107" si="96">(F103*0.1)+(H103*6)+(L103*0.1)+(N103*6)</f>
        <v>0</v>
      </c>
      <c r="X103" s="180">
        <f t="shared" ref="X103:X107" si="97">(E103*1)+(F103*0.1)+(H103*6)+(L103*0.1)+(N103*6)</f>
        <v>0</v>
      </c>
      <c r="Y103" s="375"/>
      <c r="Z103" s="375"/>
    </row>
    <row r="104" spans="1:26" x14ac:dyDescent="0.15">
      <c r="A104" s="370"/>
      <c r="B104" s="180"/>
      <c r="C104" s="186" t="e">
        <f t="shared" si="90"/>
        <v>#DIV/0!</v>
      </c>
      <c r="D104" s="180"/>
      <c r="E104" s="180"/>
      <c r="F104" s="180"/>
      <c r="G104" s="180" t="e">
        <f t="shared" si="88"/>
        <v>#DIV/0!</v>
      </c>
      <c r="H104" s="180"/>
      <c r="I104" s="186" t="e">
        <f t="shared" si="91"/>
        <v>#DIV/0!</v>
      </c>
      <c r="K104" s="180"/>
      <c r="L104" s="180"/>
      <c r="M104" s="384" t="e">
        <f t="shared" si="89"/>
        <v>#DIV/0!</v>
      </c>
      <c r="N104" s="180"/>
      <c r="O104" s="186" t="e">
        <f t="shared" si="92"/>
        <v>#DIV/0!</v>
      </c>
      <c r="R104" s="370"/>
      <c r="S104" s="188">
        <f t="shared" si="93"/>
        <v>0</v>
      </c>
      <c r="T104" s="188">
        <f t="shared" si="94"/>
        <v>0</v>
      </c>
      <c r="U104" s="188">
        <f t="shared" si="95"/>
        <v>0</v>
      </c>
      <c r="W104" s="180">
        <f t="shared" si="96"/>
        <v>0</v>
      </c>
      <c r="X104" s="180">
        <f t="shared" si="97"/>
        <v>0</v>
      </c>
      <c r="Y104" s="375"/>
      <c r="Z104" s="375"/>
    </row>
    <row r="105" spans="1:26" x14ac:dyDescent="0.15">
      <c r="A105" s="370" t="s">
        <v>1092</v>
      </c>
      <c r="B105" s="180"/>
      <c r="C105" s="186" t="e">
        <f t="shared" si="90"/>
        <v>#DIV/0!</v>
      </c>
      <c r="D105" s="180"/>
      <c r="E105" s="180"/>
      <c r="F105" s="180"/>
      <c r="G105" s="180" t="e">
        <f t="shared" si="88"/>
        <v>#DIV/0!</v>
      </c>
      <c r="H105" s="180"/>
      <c r="I105" s="186" t="e">
        <f t="shared" si="91"/>
        <v>#DIV/0!</v>
      </c>
      <c r="K105" s="180"/>
      <c r="L105" s="180"/>
      <c r="M105" s="384" t="e">
        <f t="shared" si="89"/>
        <v>#DIV/0!</v>
      </c>
      <c r="N105" s="180"/>
      <c r="O105" s="186" t="e">
        <f t="shared" si="92"/>
        <v>#DIV/0!</v>
      </c>
      <c r="R105" s="370" t="s">
        <v>1093</v>
      </c>
      <c r="S105" s="188">
        <f t="shared" si="93"/>
        <v>0</v>
      </c>
      <c r="T105" s="188">
        <f t="shared" si="94"/>
        <v>0</v>
      </c>
      <c r="U105" s="188">
        <f t="shared" si="95"/>
        <v>0</v>
      </c>
      <c r="W105" s="180">
        <f t="shared" si="96"/>
        <v>0</v>
      </c>
      <c r="X105" s="180">
        <f t="shared" si="97"/>
        <v>0</v>
      </c>
      <c r="Y105" s="375"/>
      <c r="Z105" s="375"/>
    </row>
    <row r="106" spans="1:26" x14ac:dyDescent="0.15">
      <c r="A106" s="370" t="s">
        <v>756</v>
      </c>
      <c r="B106" s="180"/>
      <c r="C106" s="186" t="e">
        <f t="shared" si="90"/>
        <v>#DIV/0!</v>
      </c>
      <c r="D106" s="180"/>
      <c r="E106" s="180"/>
      <c r="F106" s="180"/>
      <c r="G106" s="180" t="e">
        <f t="shared" si="88"/>
        <v>#DIV/0!</v>
      </c>
      <c r="H106" s="180"/>
      <c r="I106" s="186" t="e">
        <f t="shared" si="91"/>
        <v>#DIV/0!</v>
      </c>
      <c r="K106" s="180"/>
      <c r="L106" s="180"/>
      <c r="M106" s="384" t="e">
        <f t="shared" si="89"/>
        <v>#DIV/0!</v>
      </c>
      <c r="N106" s="180"/>
      <c r="O106" s="186" t="e">
        <f t="shared" si="92"/>
        <v>#DIV/0!</v>
      </c>
      <c r="R106" s="370" t="s">
        <v>595</v>
      </c>
      <c r="S106" s="188">
        <f t="shared" si="93"/>
        <v>0</v>
      </c>
      <c r="T106" s="188">
        <f t="shared" si="94"/>
        <v>0</v>
      </c>
      <c r="U106" s="188">
        <f t="shared" si="95"/>
        <v>0</v>
      </c>
      <c r="W106" s="180">
        <f t="shared" si="96"/>
        <v>0</v>
      </c>
      <c r="X106" s="180">
        <f t="shared" si="97"/>
        <v>0</v>
      </c>
      <c r="Y106" s="375"/>
      <c r="Z106" s="375"/>
    </row>
    <row r="107" spans="1:26" x14ac:dyDescent="0.15">
      <c r="A107" s="370" t="s">
        <v>1348</v>
      </c>
      <c r="B107" s="180"/>
      <c r="C107" s="186" t="e">
        <f t="shared" si="90"/>
        <v>#DIV/0!</v>
      </c>
      <c r="D107" s="180"/>
      <c r="E107" s="180"/>
      <c r="F107" s="180"/>
      <c r="G107" s="180" t="e">
        <f t="shared" si="88"/>
        <v>#DIV/0!</v>
      </c>
      <c r="H107" s="180"/>
      <c r="I107" s="186" t="e">
        <f t="shared" si="91"/>
        <v>#DIV/0!</v>
      </c>
      <c r="K107" s="180"/>
      <c r="L107" s="180"/>
      <c r="M107" s="384" t="e">
        <f t="shared" si="89"/>
        <v>#DIV/0!</v>
      </c>
      <c r="N107" s="180"/>
      <c r="O107" s="186" t="e">
        <f t="shared" si="92"/>
        <v>#DIV/0!</v>
      </c>
      <c r="R107" s="370" t="s">
        <v>596</v>
      </c>
      <c r="S107" s="188">
        <f t="shared" si="93"/>
        <v>0</v>
      </c>
      <c r="T107" s="188">
        <f t="shared" si="94"/>
        <v>0</v>
      </c>
      <c r="U107" s="188">
        <f t="shared" si="95"/>
        <v>0</v>
      </c>
      <c r="W107" s="180">
        <f t="shared" si="96"/>
        <v>0</v>
      </c>
      <c r="X107" s="180">
        <f t="shared" si="97"/>
        <v>0</v>
      </c>
      <c r="Y107" s="375"/>
      <c r="Z107" s="375"/>
    </row>
    <row r="108" spans="1:26" x14ac:dyDescent="0.15">
      <c r="A108" s="373" t="s">
        <v>44</v>
      </c>
      <c r="B108" s="373"/>
      <c r="C108" s="192"/>
      <c r="D108" s="373">
        <f>SUM(D102:D107)</f>
        <v>0</v>
      </c>
      <c r="E108" s="373">
        <f t="shared" ref="E108:F108" si="98">SUM(E102:E107)</f>
        <v>0</v>
      </c>
      <c r="F108" s="373">
        <f t="shared" si="98"/>
        <v>0</v>
      </c>
      <c r="G108" s="373"/>
      <c r="H108" s="373">
        <f t="shared" ref="H108" si="99">SUM(H102:H107)</f>
        <v>0</v>
      </c>
      <c r="I108" s="373"/>
      <c r="J108" s="373"/>
      <c r="K108" s="373">
        <f>SUM(K102:K107)</f>
        <v>0</v>
      </c>
      <c r="L108" s="373">
        <f t="shared" ref="L108" si="100">SUM(L102:L107)</f>
        <v>0</v>
      </c>
      <c r="M108" s="373"/>
      <c r="N108" s="373">
        <f t="shared" ref="N108" si="101">SUM(N102:N107)</f>
        <v>0</v>
      </c>
      <c r="O108" s="373"/>
    </row>
    <row r="109" spans="1:26" x14ac:dyDescent="0.15">
      <c r="A109" s="373"/>
      <c r="C109" s="375"/>
      <c r="D109" s="375"/>
      <c r="E109" s="375"/>
      <c r="F109" s="375"/>
      <c r="G109" s="375"/>
      <c r="H109" s="375"/>
      <c r="I109" s="375"/>
      <c r="J109" s="375"/>
      <c r="K109" s="375"/>
      <c r="L109" s="375"/>
    </row>
    <row r="110" spans="1:26" x14ac:dyDescent="0.15">
      <c r="A110" s="373"/>
      <c r="C110" s="375"/>
      <c r="D110" s="375"/>
      <c r="E110" s="375"/>
      <c r="F110" s="375"/>
      <c r="G110" s="375"/>
      <c r="H110" s="375"/>
      <c r="I110" s="375"/>
      <c r="J110" s="375"/>
      <c r="K110" s="375"/>
      <c r="L110" s="375"/>
    </row>
    <row r="111" spans="1:26" x14ac:dyDescent="0.15">
      <c r="A111" s="531" t="s">
        <v>52</v>
      </c>
      <c r="B111" s="531"/>
      <c r="C111" s="531"/>
      <c r="D111" s="531"/>
      <c r="E111" s="531"/>
      <c r="F111" s="531"/>
      <c r="G111" s="531"/>
      <c r="H111" s="375"/>
      <c r="I111" s="375"/>
      <c r="J111" s="531" t="s">
        <v>49</v>
      </c>
      <c r="K111" s="531"/>
      <c r="L111" s="531"/>
      <c r="M111" s="531"/>
      <c r="N111" s="531"/>
      <c r="R111" s="531" t="s">
        <v>50</v>
      </c>
      <c r="S111" s="531"/>
      <c r="T111" s="531"/>
      <c r="V111" s="531" t="s">
        <v>51</v>
      </c>
      <c r="W111" s="533"/>
    </row>
    <row r="112" spans="1:26" x14ac:dyDescent="0.15">
      <c r="A112" s="373" t="s">
        <v>31</v>
      </c>
      <c r="B112" s="373" t="s">
        <v>66</v>
      </c>
      <c r="C112" s="373" t="s">
        <v>34</v>
      </c>
      <c r="D112" s="373" t="s">
        <v>17</v>
      </c>
      <c r="E112" s="373" t="s">
        <v>18</v>
      </c>
      <c r="F112" s="373" t="s">
        <v>19</v>
      </c>
      <c r="G112" s="373" t="s">
        <v>20</v>
      </c>
      <c r="H112" s="373" t="s">
        <v>6</v>
      </c>
      <c r="I112" s="373" t="s">
        <v>53</v>
      </c>
      <c r="K112" s="373" t="s">
        <v>10</v>
      </c>
      <c r="L112" s="373" t="s">
        <v>11</v>
      </c>
      <c r="M112" s="373" t="s">
        <v>12</v>
      </c>
      <c r="N112" s="373" t="s">
        <v>54</v>
      </c>
      <c r="O112" s="373" t="s">
        <v>7</v>
      </c>
      <c r="R112" s="373" t="s">
        <v>31</v>
      </c>
      <c r="S112" s="373" t="s">
        <v>47</v>
      </c>
      <c r="T112" s="373" t="s">
        <v>45</v>
      </c>
      <c r="U112" s="373" t="s">
        <v>46</v>
      </c>
      <c r="W112" s="373" t="s">
        <v>14</v>
      </c>
      <c r="X112" s="373" t="s">
        <v>21</v>
      </c>
      <c r="Y112" s="373"/>
      <c r="Z112" s="373"/>
    </row>
    <row r="113" spans="1:26" x14ac:dyDescent="0.15">
      <c r="A113" s="370" t="s">
        <v>757</v>
      </c>
      <c r="B113" s="180"/>
      <c r="C113" s="186" t="e">
        <f>E113/D113</f>
        <v>#DIV/0!</v>
      </c>
      <c r="D113" s="180"/>
      <c r="E113" s="180"/>
      <c r="F113" s="180"/>
      <c r="G113" s="180" t="e">
        <f>F113/E113</f>
        <v>#DIV/0!</v>
      </c>
      <c r="H113" s="180"/>
      <c r="I113" s="186" t="e">
        <f>H113/E113</f>
        <v>#DIV/0!</v>
      </c>
      <c r="K113" s="180">
        <v>0</v>
      </c>
      <c r="L113" s="180">
        <v>0</v>
      </c>
      <c r="M113" s="180" t="e">
        <f>L113/K113</f>
        <v>#DIV/0!</v>
      </c>
      <c r="N113" s="180">
        <v>0</v>
      </c>
      <c r="O113" s="186" t="e">
        <f>N113/K113</f>
        <v>#DIV/0!</v>
      </c>
      <c r="R113" s="370" t="s">
        <v>241</v>
      </c>
      <c r="S113" s="188">
        <f>(D113+K113)/($D$47+$K$47+$D$38+$K$38+$J$27+$C$27+$M$17)</f>
        <v>0</v>
      </c>
      <c r="T113" s="188">
        <f>D113/($D$47+$D$38+$J$27)</f>
        <v>0</v>
      </c>
      <c r="U113" s="188">
        <f>K113/($K$47+$K$38+$C$27+$M$17)</f>
        <v>0</v>
      </c>
      <c r="W113" s="180">
        <f>(F113*0.1)+(H113*6)+(L113*0.1)+(N113*6)</f>
        <v>0</v>
      </c>
      <c r="X113" s="180">
        <f>(E113*1)+(F113*0.1)+(H113*6)+(L113*0.1)+(N113*6)</f>
        <v>0</v>
      </c>
      <c r="Y113" s="375"/>
      <c r="Z113" s="375"/>
    </row>
    <row r="114" spans="1:26" x14ac:dyDescent="0.15">
      <c r="A114" s="370" t="s">
        <v>758</v>
      </c>
      <c r="B114" s="180"/>
      <c r="C114" s="186" t="e">
        <f t="shared" ref="C114:C116" si="102">E114/D114</f>
        <v>#DIV/0!</v>
      </c>
      <c r="D114" s="180"/>
      <c r="E114" s="180"/>
      <c r="F114" s="180"/>
      <c r="G114" s="180" t="e">
        <f>F114/E114</f>
        <v>#DIV/0!</v>
      </c>
      <c r="H114" s="180"/>
      <c r="I114" s="186" t="e">
        <f t="shared" ref="I114:I116" si="103">H114/E114</f>
        <v>#DIV/0!</v>
      </c>
      <c r="K114" s="180">
        <v>0</v>
      </c>
      <c r="L114" s="180">
        <v>0</v>
      </c>
      <c r="M114" s="180" t="e">
        <f t="shared" ref="M114:M116" si="104">L114/K114</f>
        <v>#DIV/0!</v>
      </c>
      <c r="N114" s="180">
        <v>0</v>
      </c>
      <c r="O114" s="186" t="e">
        <f t="shared" ref="O114:O116" si="105">N114/K114</f>
        <v>#DIV/0!</v>
      </c>
      <c r="R114" s="370" t="s">
        <v>242</v>
      </c>
      <c r="S114" s="188">
        <f t="shared" ref="S114:S116" si="106">(D114+K114)/($D$47+$K$47+$D$38+$K$38+$J$27+$C$27+$M$17)</f>
        <v>0</v>
      </c>
      <c r="T114" s="188">
        <f t="shared" ref="T114:T116" si="107">D114/($D$47+$D$38+$J$27)</f>
        <v>0</v>
      </c>
      <c r="U114" s="188">
        <f t="shared" ref="U114:U116" si="108">K114/($K$47+$K$38+$C$27+$M$17)</f>
        <v>0</v>
      </c>
      <c r="W114" s="180">
        <f t="shared" ref="W114:W116" si="109">(F114*0.1)+(H114*6)+(L114*0.1)+(N114*6)</f>
        <v>0</v>
      </c>
      <c r="X114" s="180">
        <f t="shared" ref="X114:X116" si="110">(E114*1)+(F114*0.1)+(H114*6)+(L114*0.1)+(N114*6)</f>
        <v>0</v>
      </c>
      <c r="Y114" s="375"/>
      <c r="Z114" s="375"/>
    </row>
    <row r="115" spans="1:26" x14ac:dyDescent="0.15">
      <c r="A115" s="370"/>
      <c r="B115" s="180"/>
      <c r="C115" s="186" t="e">
        <f t="shared" si="102"/>
        <v>#DIV/0!</v>
      </c>
      <c r="D115" s="180"/>
      <c r="E115" s="180"/>
      <c r="F115" s="180"/>
      <c r="G115" s="180" t="e">
        <f>F115/E115</f>
        <v>#DIV/0!</v>
      </c>
      <c r="H115" s="180"/>
      <c r="I115" s="186" t="e">
        <f t="shared" si="103"/>
        <v>#DIV/0!</v>
      </c>
      <c r="K115" s="180">
        <v>0</v>
      </c>
      <c r="L115" s="180">
        <v>0</v>
      </c>
      <c r="M115" s="180" t="e">
        <f t="shared" si="104"/>
        <v>#DIV/0!</v>
      </c>
      <c r="N115" s="180">
        <v>0</v>
      </c>
      <c r="O115" s="186" t="e">
        <f t="shared" si="105"/>
        <v>#DIV/0!</v>
      </c>
      <c r="R115" s="370"/>
      <c r="S115" s="188">
        <f t="shared" si="106"/>
        <v>0</v>
      </c>
      <c r="T115" s="188">
        <f t="shared" si="107"/>
        <v>0</v>
      </c>
      <c r="U115" s="188">
        <f t="shared" si="108"/>
        <v>0</v>
      </c>
      <c r="W115" s="180">
        <f t="shared" si="109"/>
        <v>0</v>
      </c>
      <c r="X115" s="180">
        <f t="shared" si="110"/>
        <v>0</v>
      </c>
      <c r="Y115" s="375"/>
      <c r="Z115" s="375"/>
    </row>
    <row r="116" spans="1:26" x14ac:dyDescent="0.15">
      <c r="A116" s="179"/>
      <c r="B116" s="180"/>
      <c r="C116" s="186" t="e">
        <f t="shared" si="102"/>
        <v>#DIV/0!</v>
      </c>
      <c r="D116" s="180"/>
      <c r="E116" s="180"/>
      <c r="F116" s="180"/>
      <c r="G116" s="180" t="e">
        <f>F116/E116</f>
        <v>#DIV/0!</v>
      </c>
      <c r="H116" s="180"/>
      <c r="I116" s="186" t="e">
        <f t="shared" si="103"/>
        <v>#DIV/0!</v>
      </c>
      <c r="K116" s="180"/>
      <c r="L116" s="180"/>
      <c r="M116" s="180" t="e">
        <f t="shared" si="104"/>
        <v>#DIV/0!</v>
      </c>
      <c r="N116" s="180">
        <v>0</v>
      </c>
      <c r="O116" s="186" t="e">
        <f t="shared" si="105"/>
        <v>#DIV/0!</v>
      </c>
      <c r="R116" s="370"/>
      <c r="S116" s="188">
        <f t="shared" si="106"/>
        <v>0</v>
      </c>
      <c r="T116" s="188">
        <f t="shared" si="107"/>
        <v>0</v>
      </c>
      <c r="U116" s="188">
        <f t="shared" si="108"/>
        <v>0</v>
      </c>
      <c r="W116" s="180">
        <f t="shared" si="109"/>
        <v>0</v>
      </c>
      <c r="X116" s="180">
        <f t="shared" si="110"/>
        <v>0</v>
      </c>
      <c r="Y116" s="375"/>
      <c r="Z116" s="375"/>
    </row>
    <row r="117" spans="1:26" x14ac:dyDescent="0.15">
      <c r="A117" s="373" t="s">
        <v>44</v>
      </c>
      <c r="B117" s="373"/>
      <c r="C117" s="192"/>
      <c r="D117" s="373">
        <f>SUM(D113:D116)</f>
        <v>0</v>
      </c>
      <c r="E117" s="373">
        <f t="shared" ref="E117:F117" si="111">SUM(E113:E116)</f>
        <v>0</v>
      </c>
      <c r="F117" s="373">
        <f t="shared" si="111"/>
        <v>0</v>
      </c>
      <c r="G117" s="373"/>
      <c r="H117" s="373">
        <f t="shared" ref="H117" si="112">SUM(H113:H116)</f>
        <v>0</v>
      </c>
      <c r="I117" s="373"/>
      <c r="J117" s="373"/>
      <c r="K117" s="373">
        <f>SUM(K113:K116)</f>
        <v>0</v>
      </c>
      <c r="L117" s="373">
        <f t="shared" ref="L117" si="113">SUM(L113:L116)</f>
        <v>0</v>
      </c>
      <c r="M117" s="373"/>
      <c r="N117" s="373">
        <f t="shared" ref="N117" si="114">SUM(N113:N116)</f>
        <v>0</v>
      </c>
      <c r="O117" s="192"/>
      <c r="Q117" s="376"/>
      <c r="S117" s="376"/>
      <c r="U117" s="375"/>
      <c r="V117" s="375"/>
    </row>
    <row r="118" spans="1:26" x14ac:dyDescent="0.15">
      <c r="H118" s="380"/>
      <c r="I118" s="375"/>
      <c r="J118" s="375"/>
      <c r="P118" s="376"/>
      <c r="Q118" s="376"/>
      <c r="R118" s="376"/>
      <c r="T118" s="375"/>
      <c r="U118" s="375"/>
    </row>
    <row r="119" spans="1:26" x14ac:dyDescent="0.15">
      <c r="H119" s="380"/>
      <c r="I119" s="375"/>
      <c r="J119" s="375"/>
      <c r="P119" s="376"/>
      <c r="Q119" s="376"/>
      <c r="R119" s="376"/>
      <c r="T119" s="375"/>
      <c r="U119" s="375"/>
    </row>
    <row r="120" spans="1:26" x14ac:dyDescent="0.15">
      <c r="A120" s="531" t="s">
        <v>57</v>
      </c>
      <c r="B120" s="531"/>
      <c r="C120" s="531"/>
      <c r="D120" s="531"/>
      <c r="E120" s="531"/>
      <c r="F120" s="531"/>
      <c r="G120" s="531"/>
      <c r="H120" s="380"/>
      <c r="I120" s="375"/>
      <c r="J120" s="531" t="s">
        <v>58</v>
      </c>
      <c r="K120" s="537"/>
      <c r="L120" s="537"/>
      <c r="M120" s="537"/>
      <c r="N120" s="537"/>
      <c r="P120" s="385"/>
      <c r="Q120" s="376"/>
      <c r="R120" s="531" t="s">
        <v>62</v>
      </c>
      <c r="S120" s="537"/>
      <c r="T120" s="537"/>
      <c r="U120" s="537"/>
      <c r="V120" s="537"/>
    </row>
    <row r="121" spans="1:26" x14ac:dyDescent="0.15">
      <c r="A121" s="192"/>
      <c r="B121" s="373" t="s">
        <v>17</v>
      </c>
      <c r="C121" s="373" t="s">
        <v>42</v>
      </c>
      <c r="D121" s="373" t="s">
        <v>19</v>
      </c>
      <c r="E121" s="373" t="s">
        <v>6</v>
      </c>
      <c r="H121" s="375"/>
      <c r="I121" s="375"/>
      <c r="J121" s="536" t="s">
        <v>59</v>
      </c>
      <c r="K121" s="533"/>
      <c r="L121" s="533"/>
      <c r="M121" s="533"/>
      <c r="N121" s="192" t="s">
        <v>60</v>
      </c>
      <c r="R121" s="536" t="s">
        <v>59</v>
      </c>
      <c r="S121" s="533"/>
      <c r="T121" s="533"/>
      <c r="U121" s="533"/>
      <c r="V121" s="192" t="s">
        <v>60</v>
      </c>
    </row>
    <row r="122" spans="1:26" x14ac:dyDescent="0.15">
      <c r="A122" s="179" t="s">
        <v>33</v>
      </c>
      <c r="B122" s="180">
        <f>SUM(J92:J96,D102:D107,D113:D116)</f>
        <v>0</v>
      </c>
      <c r="C122" s="180">
        <f>SUM(E113:E116,E102:E107,K92:K96)</f>
        <v>0</v>
      </c>
      <c r="D122" s="180">
        <f>SUM(F113:F116,F102:F107,L92:L96)</f>
        <v>0</v>
      </c>
      <c r="E122" s="180">
        <f>SUM(N92:N96,H102:H107,H113:H116)</f>
        <v>0</v>
      </c>
      <c r="H122" s="375"/>
      <c r="I122" s="375"/>
      <c r="J122" s="534" t="s">
        <v>1218</v>
      </c>
      <c r="K122" s="534"/>
      <c r="L122" s="534"/>
      <c r="M122" s="534"/>
      <c r="N122" s="370" t="s">
        <v>373</v>
      </c>
      <c r="R122" s="534" t="s">
        <v>1091</v>
      </c>
      <c r="S122" s="534"/>
      <c r="T122" s="534"/>
      <c r="U122" s="534"/>
      <c r="V122" s="370" t="s">
        <v>16</v>
      </c>
    </row>
    <row r="123" spans="1:26" x14ac:dyDescent="0.15">
      <c r="A123" s="179" t="s">
        <v>43</v>
      </c>
      <c r="B123" s="180">
        <f>SUM(C87)</f>
        <v>0</v>
      </c>
      <c r="C123" s="180">
        <f>SUM(D87)</f>
        <v>0</v>
      </c>
      <c r="D123" s="180">
        <f>SUM(F87)</f>
        <v>0</v>
      </c>
      <c r="E123" s="180">
        <f>SUM(H87)</f>
        <v>0</v>
      </c>
      <c r="F123" s="373"/>
      <c r="J123" s="534"/>
      <c r="K123" s="534"/>
      <c r="L123" s="534"/>
      <c r="M123" s="534"/>
      <c r="N123" s="370"/>
      <c r="R123" s="534"/>
      <c r="S123" s="534"/>
      <c r="T123" s="534"/>
      <c r="U123" s="534"/>
      <c r="V123" s="370"/>
    </row>
    <row r="124" spans="1:26" x14ac:dyDescent="0.15">
      <c r="A124" s="179" t="s">
        <v>65</v>
      </c>
      <c r="B124" s="370"/>
      <c r="F124" s="373"/>
      <c r="J124" s="534"/>
      <c r="K124" s="534"/>
      <c r="L124" s="534"/>
      <c r="M124" s="534"/>
      <c r="N124" s="370"/>
      <c r="R124" s="535" t="s">
        <v>598</v>
      </c>
      <c r="S124" s="534"/>
      <c r="T124" s="534"/>
      <c r="U124" s="534"/>
      <c r="V124" s="370" t="s">
        <v>373</v>
      </c>
    </row>
    <row r="125" spans="1:26" x14ac:dyDescent="0.15">
      <c r="J125" s="534" t="s">
        <v>1219</v>
      </c>
      <c r="K125" s="534"/>
      <c r="L125" s="534"/>
      <c r="M125" s="534"/>
      <c r="N125" s="370" t="s">
        <v>373</v>
      </c>
      <c r="R125" s="535"/>
      <c r="S125" s="534"/>
      <c r="T125" s="534"/>
      <c r="U125" s="534"/>
      <c r="V125" s="370"/>
    </row>
    <row r="126" spans="1:26" x14ac:dyDescent="0.15">
      <c r="A126" s="192"/>
      <c r="B126" s="373" t="s">
        <v>1</v>
      </c>
      <c r="C126" s="373" t="s">
        <v>4</v>
      </c>
      <c r="D126" s="373" t="s">
        <v>6</v>
      </c>
      <c r="J126" s="534" t="s">
        <v>1220</v>
      </c>
      <c r="K126" s="534"/>
      <c r="L126" s="534"/>
      <c r="M126" s="534"/>
      <c r="N126" s="370" t="s">
        <v>374</v>
      </c>
      <c r="R126" s="535"/>
      <c r="S126" s="534"/>
      <c r="T126" s="534"/>
      <c r="U126" s="534"/>
      <c r="V126" s="370"/>
    </row>
    <row r="127" spans="1:26" x14ac:dyDescent="0.15">
      <c r="A127" s="179" t="s">
        <v>56</v>
      </c>
      <c r="B127" s="180">
        <f>SUM(M84:M86,C92:C96,K102:K107,K113:K116)</f>
        <v>0</v>
      </c>
      <c r="C127" s="180">
        <f>SUM(N84:N86,D92:D96,L102:L107,L113:L116)</f>
        <v>0</v>
      </c>
      <c r="D127" s="180">
        <f>SUM(P84:P86,F92:F96,N102:N107,N113:N116)</f>
        <v>0</v>
      </c>
      <c r="J127" s="534" t="s">
        <v>1221</v>
      </c>
      <c r="K127" s="534"/>
      <c r="L127" s="534"/>
      <c r="M127" s="534"/>
      <c r="N127" s="370" t="s">
        <v>373</v>
      </c>
      <c r="R127" s="535"/>
      <c r="S127" s="534"/>
      <c r="T127" s="534"/>
      <c r="U127" s="534"/>
      <c r="V127" s="370"/>
    </row>
    <row r="128" spans="1:26" x14ac:dyDescent="0.15">
      <c r="A128" s="179" t="s">
        <v>65</v>
      </c>
      <c r="B128" s="370"/>
      <c r="J128" s="534" t="s">
        <v>1222</v>
      </c>
      <c r="K128" s="534"/>
      <c r="L128" s="534"/>
      <c r="M128" s="534"/>
      <c r="N128" s="370" t="s">
        <v>16</v>
      </c>
      <c r="R128" s="535"/>
      <c r="S128" s="534"/>
      <c r="T128" s="534"/>
      <c r="U128" s="534"/>
      <c r="V128" s="370"/>
    </row>
    <row r="129" spans="1:23" x14ac:dyDescent="0.15">
      <c r="J129" s="534" t="s">
        <v>1305</v>
      </c>
      <c r="K129" s="534"/>
      <c r="L129" s="534"/>
      <c r="M129" s="534"/>
      <c r="N129" s="370" t="s">
        <v>0</v>
      </c>
      <c r="R129" s="535"/>
      <c r="S129" s="534"/>
      <c r="T129" s="534"/>
      <c r="U129" s="534"/>
      <c r="V129" s="370"/>
    </row>
    <row r="130" spans="1:23" x14ac:dyDescent="0.15">
      <c r="B130" s="373" t="s">
        <v>40</v>
      </c>
      <c r="C130" s="373" t="s">
        <v>41</v>
      </c>
    </row>
    <row r="131" spans="1:23" x14ac:dyDescent="0.15">
      <c r="A131" s="179" t="s">
        <v>39</v>
      </c>
      <c r="B131" s="186" t="e">
        <f>B127/(B123+B127)</f>
        <v>#DIV/0!</v>
      </c>
      <c r="C131" s="186" t="e">
        <f>B123/(B123+B127)</f>
        <v>#DIV/0!</v>
      </c>
      <c r="J131" s="191" t="s">
        <v>61</v>
      </c>
    </row>
    <row r="132" spans="1:23" x14ac:dyDescent="0.15">
      <c r="A132" s="179" t="s">
        <v>64</v>
      </c>
      <c r="B132" s="370"/>
      <c r="C132" s="370"/>
    </row>
    <row r="141" spans="1:23" x14ac:dyDescent="0.15">
      <c r="A141" s="531" t="s">
        <v>93</v>
      </c>
      <c r="B141" s="531"/>
      <c r="C141" s="531"/>
      <c r="D141" s="531"/>
      <c r="E141" s="531"/>
      <c r="F141" s="531"/>
      <c r="G141" s="531"/>
      <c r="H141" s="531"/>
      <c r="I141" s="531"/>
      <c r="J141" s="531"/>
      <c r="K141" s="531"/>
      <c r="L141" s="531"/>
      <c r="M141" s="531"/>
      <c r="N141" s="531"/>
      <c r="O141" s="531"/>
      <c r="P141" s="531"/>
      <c r="Q141" s="531"/>
      <c r="R141" s="531"/>
      <c r="S141" s="531"/>
      <c r="T141" s="531"/>
      <c r="U141" s="531"/>
      <c r="V141" s="531"/>
      <c r="W141" s="531"/>
    </row>
    <row r="142" spans="1:23" x14ac:dyDescent="0.15">
      <c r="A142" s="371"/>
      <c r="B142" s="371"/>
      <c r="C142" s="371"/>
      <c r="D142" s="371"/>
      <c r="E142" s="371"/>
      <c r="F142" s="371"/>
      <c r="G142" s="371"/>
      <c r="H142" s="371"/>
      <c r="I142" s="371"/>
      <c r="J142" s="371"/>
      <c r="K142" s="371"/>
      <c r="L142" s="371"/>
      <c r="M142" s="371"/>
      <c r="N142" s="371"/>
      <c r="O142" s="371"/>
      <c r="P142" s="371"/>
      <c r="Q142" s="371"/>
      <c r="R142" s="371"/>
      <c r="S142" s="371"/>
      <c r="T142" s="371"/>
      <c r="U142" s="371"/>
      <c r="V142" s="371"/>
      <c r="W142" s="371"/>
    </row>
    <row r="143" spans="1:23" x14ac:dyDescent="0.15">
      <c r="H143" s="532" t="s">
        <v>36</v>
      </c>
      <c r="I143" s="533"/>
      <c r="J143" s="533"/>
      <c r="M143" s="532" t="s">
        <v>37</v>
      </c>
      <c r="N143" s="532"/>
      <c r="O143" s="532"/>
    </row>
    <row r="144" spans="1:23" x14ac:dyDescent="0.15">
      <c r="H144" s="532" t="s">
        <v>38</v>
      </c>
      <c r="I144" s="532"/>
      <c r="J144" s="532"/>
    </row>
    <row r="145" spans="1:20" x14ac:dyDescent="0.15">
      <c r="H145" s="532"/>
      <c r="I145" s="533"/>
      <c r="J145" s="533"/>
    </row>
    <row r="146" spans="1:20" x14ac:dyDescent="0.15">
      <c r="H146" s="532"/>
      <c r="I146" s="533"/>
      <c r="J146" s="533"/>
    </row>
    <row r="147" spans="1:20" x14ac:dyDescent="0.15">
      <c r="D147" s="192" t="s">
        <v>83</v>
      </c>
      <c r="P147" s="192" t="s">
        <v>84</v>
      </c>
    </row>
    <row r="148" spans="1:20" x14ac:dyDescent="0.15">
      <c r="A148" s="373" t="s">
        <v>90</v>
      </c>
      <c r="P148" s="192" t="s">
        <v>90</v>
      </c>
      <c r="S148" s="373" t="s">
        <v>92</v>
      </c>
    </row>
    <row r="149" spans="1:20" x14ac:dyDescent="0.15">
      <c r="A149" s="179" t="s">
        <v>79</v>
      </c>
      <c r="B149" s="182" t="s">
        <v>89</v>
      </c>
      <c r="C149" s="182" t="s">
        <v>2</v>
      </c>
      <c r="D149" s="182" t="s">
        <v>3</v>
      </c>
      <c r="E149" s="182" t="s">
        <v>19</v>
      </c>
      <c r="F149" s="182" t="s">
        <v>6</v>
      </c>
      <c r="G149" s="182" t="s">
        <v>76</v>
      </c>
      <c r="H149" s="182" t="s">
        <v>10</v>
      </c>
      <c r="I149" s="182" t="s">
        <v>19</v>
      </c>
      <c r="J149" s="182" t="s">
        <v>77</v>
      </c>
      <c r="K149" s="182" t="s">
        <v>6</v>
      </c>
      <c r="L149" s="182" t="s">
        <v>14</v>
      </c>
      <c r="O149" s="182" t="s">
        <v>85</v>
      </c>
      <c r="P149" s="182" t="s">
        <v>86</v>
      </c>
      <c r="Q149" s="182" t="s">
        <v>87</v>
      </c>
      <c r="S149" s="187" t="s">
        <v>40</v>
      </c>
      <c r="T149" s="187" t="s">
        <v>41</v>
      </c>
    </row>
    <row r="150" spans="1:20" x14ac:dyDescent="0.15">
      <c r="A150" s="370" t="s">
        <v>44</v>
      </c>
      <c r="B150" s="383">
        <f>AVERAGE(B160,B170)</f>
        <v>536</v>
      </c>
      <c r="C150" s="383">
        <f>AVERAGE(C160,C170)</f>
        <v>359.5</v>
      </c>
      <c r="D150" s="185">
        <f>C150/B150</f>
        <v>0.67070895522388063</v>
      </c>
      <c r="E150" s="383">
        <f>AVERAGE(E160,E170)</f>
        <v>3921.5</v>
      </c>
      <c r="F150" s="383">
        <f t="shared" ref="F150:I150" si="115">AVERAGE(F160,F170)</f>
        <v>21</v>
      </c>
      <c r="G150" s="383">
        <f t="shared" si="115"/>
        <v>13.5</v>
      </c>
      <c r="H150" s="383">
        <f t="shared" si="115"/>
        <v>56</v>
      </c>
      <c r="I150" s="383">
        <f t="shared" si="115"/>
        <v>111.5</v>
      </c>
      <c r="J150" s="386">
        <f>I150/H150</f>
        <v>1.9910714285714286</v>
      </c>
      <c r="K150" s="383">
        <f>AVERAGE(K160,K170)</f>
        <v>0.5</v>
      </c>
      <c r="L150" s="180">
        <f>((E150*0.05)+(F150*4)+(G150*-1)+(I150*0.1)+(K150*6))</f>
        <v>280.72500000000002</v>
      </c>
      <c r="O150" s="185">
        <f>(B150+H150)/(B152+F152+B154+F154+B156+F156+B150+H150)</f>
        <v>0.35280095351609059</v>
      </c>
      <c r="P150" s="186">
        <f>B150/(B150+F152+F154+F156)</f>
        <v>0.43577235772357725</v>
      </c>
      <c r="Q150" s="186">
        <f>H150/(H150+B152+B154+B156)</f>
        <v>0.125</v>
      </c>
      <c r="S150" s="186">
        <f>(H150+B152+B154+B156)/(H150+B152+B154+B156+B150)</f>
        <v>0.45528455284552843</v>
      </c>
      <c r="T150" s="186">
        <f>B150/(B150+H150+B152+B154+B156)</f>
        <v>0.54471544715447151</v>
      </c>
    </row>
    <row r="151" spans="1:20" x14ac:dyDescent="0.15">
      <c r="A151" s="179" t="s">
        <v>80</v>
      </c>
      <c r="B151" s="182" t="s">
        <v>10</v>
      </c>
      <c r="C151" s="182" t="s">
        <v>19</v>
      </c>
      <c r="D151" s="182" t="s">
        <v>77</v>
      </c>
      <c r="E151" s="182" t="s">
        <v>6</v>
      </c>
      <c r="F151" s="182" t="s">
        <v>17</v>
      </c>
      <c r="G151" s="182" t="s">
        <v>18</v>
      </c>
      <c r="H151" s="182" t="s">
        <v>19</v>
      </c>
      <c r="I151" s="182" t="s">
        <v>78</v>
      </c>
      <c r="J151" s="182" t="s">
        <v>6</v>
      </c>
      <c r="K151" s="182" t="s">
        <v>14</v>
      </c>
      <c r="L151" s="383" t="s">
        <v>91</v>
      </c>
      <c r="O151" s="187" t="s">
        <v>85</v>
      </c>
      <c r="P151" s="187" t="s">
        <v>87</v>
      </c>
      <c r="Q151" s="187" t="s">
        <v>88</v>
      </c>
    </row>
    <row r="152" spans="1:20" x14ac:dyDescent="0.15">
      <c r="A152" s="370" t="s">
        <v>44</v>
      </c>
      <c r="B152" s="383">
        <f>AVERAGE(B162,B172)</f>
        <v>377</v>
      </c>
      <c r="C152" s="383">
        <f>AVERAGE(C162,C172)</f>
        <v>1613</v>
      </c>
      <c r="D152" s="386">
        <f>C152/B152</f>
        <v>4.2785145888594167</v>
      </c>
      <c r="E152" s="383">
        <f>AVERAGE(E162,E172)</f>
        <v>12</v>
      </c>
      <c r="F152" s="383">
        <f t="shared" ref="F152:H152" si="116">AVERAGE(F162,F172)</f>
        <v>142.5</v>
      </c>
      <c r="G152" s="383">
        <f t="shared" si="116"/>
        <v>93.5</v>
      </c>
      <c r="H152" s="383">
        <f t="shared" si="116"/>
        <v>686.5</v>
      </c>
      <c r="I152" s="386">
        <f>H152/G152</f>
        <v>7.3422459893048124</v>
      </c>
      <c r="J152" s="383">
        <f>AVERAGE(J162,J172)</f>
        <v>3.5</v>
      </c>
      <c r="K152" s="180">
        <f>(C152*0.1)+(E152*6)+(H152*0.1)+(J152*6)</f>
        <v>322.95000000000005</v>
      </c>
      <c r="L152" s="180">
        <f>(C152*0.1)+(E152*6)+(G152*1)+(H152*0.1)+(J152*6)</f>
        <v>416.45000000000005</v>
      </c>
      <c r="O152" s="185">
        <f>(B152+F152)/(B152+F152+B154+F154+B156+F156+B150+H150)</f>
        <v>0.3095947556615018</v>
      </c>
      <c r="P152" s="186">
        <f>B152/(H150+B152+B154+B156)</f>
        <v>0.8415178571428571</v>
      </c>
      <c r="Q152" s="186">
        <f>F152/(F152+F154+F156)</f>
        <v>0.20533141210374639</v>
      </c>
    </row>
    <row r="153" spans="1:20" x14ac:dyDescent="0.15">
      <c r="A153" s="179" t="s">
        <v>81</v>
      </c>
      <c r="B153" s="182" t="s">
        <v>10</v>
      </c>
      <c r="C153" s="182" t="s">
        <v>19</v>
      </c>
      <c r="D153" s="182" t="s">
        <v>77</v>
      </c>
      <c r="E153" s="182" t="s">
        <v>6</v>
      </c>
      <c r="F153" s="182" t="s">
        <v>17</v>
      </c>
      <c r="G153" s="182" t="s">
        <v>18</v>
      </c>
      <c r="H153" s="182" t="s">
        <v>19</v>
      </c>
      <c r="I153" s="182" t="s">
        <v>78</v>
      </c>
      <c r="J153" s="182" t="s">
        <v>6</v>
      </c>
      <c r="K153" s="182" t="s">
        <v>14</v>
      </c>
      <c r="L153" s="383" t="s">
        <v>91</v>
      </c>
      <c r="O153" s="187" t="s">
        <v>85</v>
      </c>
      <c r="P153" s="187" t="s">
        <v>87</v>
      </c>
      <c r="Q153" s="187" t="s">
        <v>88</v>
      </c>
    </row>
    <row r="154" spans="1:20" x14ac:dyDescent="0.15">
      <c r="A154" s="370" t="s">
        <v>44</v>
      </c>
      <c r="B154" s="383">
        <f>AVERAGE(B164,B174)</f>
        <v>15</v>
      </c>
      <c r="C154" s="383">
        <f>AVERAGE(C164,C174)</f>
        <v>98</v>
      </c>
      <c r="D154" s="383">
        <f>C154/B154</f>
        <v>6.5333333333333332</v>
      </c>
      <c r="E154" s="383">
        <f>AVERAGE(E164,E174)</f>
        <v>0.5</v>
      </c>
      <c r="F154" s="383">
        <f t="shared" ref="F154:H154" si="117">AVERAGE(F164,F174)</f>
        <v>443</v>
      </c>
      <c r="G154" s="383">
        <f t="shared" si="117"/>
        <v>192</v>
      </c>
      <c r="H154" s="383">
        <f t="shared" si="117"/>
        <v>2408.5</v>
      </c>
      <c r="I154" s="386">
        <f>H154/G154</f>
        <v>12.544270833333334</v>
      </c>
      <c r="J154" s="383">
        <f>AVERAGE(J164,J174)</f>
        <v>13.5</v>
      </c>
      <c r="K154" s="180">
        <f>(C154*0.1)+(E154*6)+(H154*0.1)+(J154*6)</f>
        <v>334.65000000000003</v>
      </c>
      <c r="L154" s="180">
        <f>(C154*0.1)+(E154*6)+(G154*1)+(H154*0.1)+(J154*6)</f>
        <v>526.65000000000009</v>
      </c>
      <c r="O154" s="185">
        <f>(B154+F154)/(B152+F152+B154+F154+B156+F156+B150+H150)</f>
        <v>0.2729439809296782</v>
      </c>
      <c r="P154" s="186">
        <f>B154/(B152+H150+B154+B156)</f>
        <v>3.3482142857142856E-2</v>
      </c>
      <c r="Q154" s="186">
        <f>F154/(F154+F152+F156)</f>
        <v>0.63832853025936598</v>
      </c>
    </row>
    <row r="155" spans="1:20" x14ac:dyDescent="0.15">
      <c r="A155" s="179" t="s">
        <v>82</v>
      </c>
      <c r="B155" s="182" t="s">
        <v>10</v>
      </c>
      <c r="C155" s="182" t="s">
        <v>19</v>
      </c>
      <c r="D155" s="182" t="s">
        <v>77</v>
      </c>
      <c r="E155" s="182" t="s">
        <v>6</v>
      </c>
      <c r="F155" s="182" t="s">
        <v>17</v>
      </c>
      <c r="G155" s="182" t="s">
        <v>18</v>
      </c>
      <c r="H155" s="182" t="s">
        <v>19</v>
      </c>
      <c r="I155" s="182" t="s">
        <v>78</v>
      </c>
      <c r="J155" s="182" t="s">
        <v>6</v>
      </c>
      <c r="K155" s="182" t="s">
        <v>14</v>
      </c>
      <c r="L155" s="383" t="s">
        <v>91</v>
      </c>
      <c r="O155" s="187" t="s">
        <v>85</v>
      </c>
      <c r="P155" s="187" t="s">
        <v>87</v>
      </c>
      <c r="Q155" s="187" t="s">
        <v>88</v>
      </c>
    </row>
    <row r="156" spans="1:20" x14ac:dyDescent="0.15">
      <c r="A156" s="370" t="s">
        <v>44</v>
      </c>
      <c r="B156" s="383">
        <f>AVERAGE(B166,B176)</f>
        <v>0</v>
      </c>
      <c r="C156" s="383">
        <f>AVERAGE(C166,C176)</f>
        <v>0</v>
      </c>
      <c r="D156" s="383" t="e">
        <f>C156/B156</f>
        <v>#DIV/0!</v>
      </c>
      <c r="E156" s="383">
        <f>AVERAGE(E166,E176)</f>
        <v>0</v>
      </c>
      <c r="F156" s="383">
        <f>AVERAGE(F166,F176)</f>
        <v>108.5</v>
      </c>
      <c r="G156" s="383">
        <f t="shared" ref="G156:H156" si="118">AVERAGE(G166,G176)</f>
        <v>73</v>
      </c>
      <c r="H156" s="383">
        <f t="shared" si="118"/>
        <v>825.5</v>
      </c>
      <c r="I156" s="386">
        <f>H156/G156</f>
        <v>11.308219178082192</v>
      </c>
      <c r="J156" s="383">
        <f>AVERAGE(J166,J176)</f>
        <v>6</v>
      </c>
      <c r="K156" s="180">
        <f>(C156*0.1)+(E156*6)+(H156*0.1)+(J156*6)</f>
        <v>118.55000000000001</v>
      </c>
      <c r="L156" s="180">
        <f>(C156*0.1)+(E156*6)+(G156*1)+(H156*0.1)+(J156*6)</f>
        <v>191.55</v>
      </c>
      <c r="O156" s="185">
        <f>(B156+F156)/(B152+F152+B154+F154+B156+F156+B150+H150)</f>
        <v>6.4660309892729445E-2</v>
      </c>
      <c r="P156" s="188">
        <f>B156/(B156+B154+B152+H150)</f>
        <v>0</v>
      </c>
      <c r="Q156" s="186">
        <f>F156/(F156+F154+F152)</f>
        <v>0.1563400576368876</v>
      </c>
    </row>
    <row r="157" spans="1:20" x14ac:dyDescent="0.15">
      <c r="B157" s="387"/>
      <c r="C157" s="387"/>
      <c r="D157" s="387"/>
      <c r="E157" s="387"/>
      <c r="F157" s="387"/>
      <c r="G157" s="387"/>
      <c r="H157" s="387"/>
      <c r="I157" s="387"/>
      <c r="J157" s="387"/>
      <c r="K157" s="387"/>
      <c r="L157" s="388"/>
      <c r="P157" s="192"/>
    </row>
    <row r="158" spans="1:20" x14ac:dyDescent="0.15">
      <c r="A158" s="373">
        <v>2022</v>
      </c>
      <c r="P158" s="192">
        <v>2022</v>
      </c>
      <c r="S158" s="373" t="s">
        <v>92</v>
      </c>
    </row>
    <row r="159" spans="1:20" x14ac:dyDescent="0.15">
      <c r="A159" s="179" t="s">
        <v>79</v>
      </c>
      <c r="B159" s="182" t="s">
        <v>89</v>
      </c>
      <c r="C159" s="182" t="s">
        <v>2</v>
      </c>
      <c r="D159" s="182" t="s">
        <v>3</v>
      </c>
      <c r="E159" s="182" t="s">
        <v>19</v>
      </c>
      <c r="F159" s="182" t="s">
        <v>6</v>
      </c>
      <c r="G159" s="182" t="s">
        <v>76</v>
      </c>
      <c r="H159" s="182" t="s">
        <v>10</v>
      </c>
      <c r="I159" s="182" t="s">
        <v>19</v>
      </c>
      <c r="J159" s="182" t="s">
        <v>77</v>
      </c>
      <c r="K159" s="182" t="s">
        <v>6</v>
      </c>
      <c r="L159" s="182" t="s">
        <v>14</v>
      </c>
      <c r="O159" s="182" t="s">
        <v>85</v>
      </c>
      <c r="P159" s="182" t="s">
        <v>86</v>
      </c>
      <c r="Q159" s="182" t="s">
        <v>87</v>
      </c>
      <c r="S159" s="187" t="s">
        <v>40</v>
      </c>
      <c r="T159" s="187" t="s">
        <v>41</v>
      </c>
    </row>
    <row r="160" spans="1:20" x14ac:dyDescent="0.15">
      <c r="A160" s="370" t="s">
        <v>44</v>
      </c>
      <c r="B160" s="383">
        <v>540</v>
      </c>
      <c r="C160" s="383">
        <v>358</v>
      </c>
      <c r="D160" s="185">
        <f>C160/B160</f>
        <v>0.66296296296296298</v>
      </c>
      <c r="E160" s="383">
        <v>3814</v>
      </c>
      <c r="F160" s="383">
        <v>19</v>
      </c>
      <c r="G160" s="383">
        <v>14</v>
      </c>
      <c r="H160" s="383">
        <v>57</v>
      </c>
      <c r="I160" s="383">
        <v>102</v>
      </c>
      <c r="J160" s="386">
        <f>I160/H160</f>
        <v>1.7894736842105263</v>
      </c>
      <c r="K160" s="383">
        <v>1</v>
      </c>
      <c r="L160" s="180">
        <f>((E160*0.05)+(F160*4)+(G160*-1)+(I160*0.1)+(K160*6))</f>
        <v>268.90000000000003</v>
      </c>
      <c r="O160" s="185">
        <f>(B160+H160)/(B162+F162+B164+F164+B166+F166+B160+H160)</f>
        <v>0.33652762119503948</v>
      </c>
      <c r="P160" s="186">
        <f>B160/(B160+F162+F164+F166)</f>
        <v>0.4</v>
      </c>
      <c r="Q160" s="186">
        <f>H160/(H160+B162+B164+B166)</f>
        <v>0.13443396226415094</v>
      </c>
      <c r="S160" s="186">
        <f>(H160+B162+B164+B166)/(H160+B162+B164+B166+B160)</f>
        <v>0.43983402489626555</v>
      </c>
      <c r="T160" s="186">
        <f>B160/(B160+H160+B162+B164+B166)</f>
        <v>0.56016597510373445</v>
      </c>
    </row>
    <row r="161" spans="1:20" x14ac:dyDescent="0.15">
      <c r="A161" s="179" t="s">
        <v>80</v>
      </c>
      <c r="B161" s="182" t="s">
        <v>10</v>
      </c>
      <c r="C161" s="182" t="s">
        <v>19</v>
      </c>
      <c r="D161" s="182" t="s">
        <v>77</v>
      </c>
      <c r="E161" s="182" t="s">
        <v>6</v>
      </c>
      <c r="F161" s="182" t="s">
        <v>17</v>
      </c>
      <c r="G161" s="182" t="s">
        <v>18</v>
      </c>
      <c r="H161" s="182" t="s">
        <v>19</v>
      </c>
      <c r="I161" s="182" t="s">
        <v>78</v>
      </c>
      <c r="J161" s="182" t="s">
        <v>6</v>
      </c>
      <c r="K161" s="182" t="s">
        <v>14</v>
      </c>
      <c r="L161" s="182" t="s">
        <v>91</v>
      </c>
      <c r="O161" s="187" t="s">
        <v>85</v>
      </c>
      <c r="P161" s="187" t="s">
        <v>87</v>
      </c>
      <c r="Q161" s="187" t="s">
        <v>88</v>
      </c>
    </row>
    <row r="162" spans="1:20" x14ac:dyDescent="0.15">
      <c r="A162" s="370" t="s">
        <v>44</v>
      </c>
      <c r="B162" s="383">
        <v>354</v>
      </c>
      <c r="C162" s="383">
        <v>1664</v>
      </c>
      <c r="D162" s="386">
        <f>C162/B162</f>
        <v>4.7005649717514126</v>
      </c>
      <c r="E162" s="383">
        <v>10</v>
      </c>
      <c r="F162" s="383">
        <v>119</v>
      </c>
      <c r="G162" s="383">
        <v>94</v>
      </c>
      <c r="H162" s="383">
        <v>568</v>
      </c>
      <c r="I162" s="386">
        <f>H162/G162</f>
        <v>6.042553191489362</v>
      </c>
      <c r="J162" s="383">
        <v>1</v>
      </c>
      <c r="K162" s="180">
        <f>(C162*0.1)+(E162*6)+(H162*0.1)+(J162*6)</f>
        <v>289.2</v>
      </c>
      <c r="L162" s="180">
        <f>(C162*0.1)+(E162*6)+(G162*1)+(H162*0.1)+(J162*6)</f>
        <v>383.2</v>
      </c>
      <c r="O162" s="185">
        <f>(B162+F162)/(B162+F162+B164+F164+B166+F166+B160+H160)</f>
        <v>0.26662908680947012</v>
      </c>
      <c r="P162" s="186">
        <f>B162/(H160+B162+B164+B166)</f>
        <v>0.83490566037735847</v>
      </c>
      <c r="Q162" s="186">
        <f>F162/(F162+F164+F166)</f>
        <v>0.14691358024691359</v>
      </c>
    </row>
    <row r="163" spans="1:20" x14ac:dyDescent="0.15">
      <c r="A163" s="179" t="s">
        <v>81</v>
      </c>
      <c r="B163" s="182" t="s">
        <v>10</v>
      </c>
      <c r="C163" s="182" t="s">
        <v>19</v>
      </c>
      <c r="D163" s="182" t="s">
        <v>77</v>
      </c>
      <c r="E163" s="182" t="s">
        <v>6</v>
      </c>
      <c r="F163" s="182" t="s">
        <v>17</v>
      </c>
      <c r="G163" s="182" t="s">
        <v>18</v>
      </c>
      <c r="H163" s="182" t="s">
        <v>19</v>
      </c>
      <c r="I163" s="182" t="s">
        <v>78</v>
      </c>
      <c r="J163" s="182" t="s">
        <v>6</v>
      </c>
      <c r="K163" s="182" t="s">
        <v>14</v>
      </c>
      <c r="L163" s="182" t="s">
        <v>91</v>
      </c>
      <c r="O163" s="187" t="s">
        <v>85</v>
      </c>
      <c r="P163" s="187" t="s">
        <v>87</v>
      </c>
      <c r="Q163" s="187" t="s">
        <v>88</v>
      </c>
    </row>
    <row r="164" spans="1:20" x14ac:dyDescent="0.15">
      <c r="A164" s="370" t="s">
        <v>44</v>
      </c>
      <c r="B164" s="383">
        <v>13</v>
      </c>
      <c r="C164" s="383">
        <v>42</v>
      </c>
      <c r="D164" s="383">
        <f>C164/B164</f>
        <v>3.2307692307692308</v>
      </c>
      <c r="E164" s="383">
        <v>1</v>
      </c>
      <c r="F164" s="383">
        <v>594</v>
      </c>
      <c r="G164" s="383">
        <v>191</v>
      </c>
      <c r="H164" s="383">
        <v>2420</v>
      </c>
      <c r="I164" s="386">
        <f>H164/G164</f>
        <v>12.670157068062828</v>
      </c>
      <c r="J164" s="383">
        <v>15</v>
      </c>
      <c r="K164" s="180">
        <f>(C164*0.1)+(E164*6)+(H164*0.1)+(J164*6)</f>
        <v>342.2</v>
      </c>
      <c r="L164" s="180">
        <f>(C164*0.1)+(E164*6)+(G164*1)+(H164*0.1)+(J164*6)</f>
        <v>533.20000000000005</v>
      </c>
      <c r="O164" s="185">
        <f>(B164+F164)/(B162+F162+B164+F164+B166+F166+B160+H160)</f>
        <v>0.34216459977452085</v>
      </c>
      <c r="P164" s="186">
        <f>B164/(B162+H160+B164+B166)</f>
        <v>3.0660377358490566E-2</v>
      </c>
      <c r="Q164" s="186">
        <f>F164/(F164+F162+F166)</f>
        <v>0.73333333333333328</v>
      </c>
    </row>
    <row r="165" spans="1:20" x14ac:dyDescent="0.15">
      <c r="A165" s="179" t="s">
        <v>82</v>
      </c>
      <c r="B165" s="182" t="s">
        <v>10</v>
      </c>
      <c r="C165" s="182" t="s">
        <v>19</v>
      </c>
      <c r="D165" s="182" t="s">
        <v>77</v>
      </c>
      <c r="E165" s="182" t="s">
        <v>6</v>
      </c>
      <c r="F165" s="182" t="s">
        <v>17</v>
      </c>
      <c r="G165" s="182" t="s">
        <v>18</v>
      </c>
      <c r="H165" s="182" t="s">
        <v>19</v>
      </c>
      <c r="I165" s="182" t="s">
        <v>78</v>
      </c>
      <c r="J165" s="182" t="s">
        <v>6</v>
      </c>
      <c r="K165" s="182" t="s">
        <v>14</v>
      </c>
      <c r="L165" s="182" t="s">
        <v>91</v>
      </c>
      <c r="O165" s="187" t="s">
        <v>85</v>
      </c>
      <c r="P165" s="187" t="s">
        <v>87</v>
      </c>
      <c r="Q165" s="187" t="s">
        <v>88</v>
      </c>
    </row>
    <row r="166" spans="1:20" x14ac:dyDescent="0.15">
      <c r="A166" s="370" t="s">
        <v>44</v>
      </c>
      <c r="B166" s="383">
        <v>0</v>
      </c>
      <c r="C166" s="383">
        <v>0</v>
      </c>
      <c r="D166" s="383" t="e">
        <f>C166/B166</f>
        <v>#DIV/0!</v>
      </c>
      <c r="E166" s="383">
        <v>0</v>
      </c>
      <c r="F166" s="383">
        <v>97</v>
      </c>
      <c r="G166" s="383">
        <v>68</v>
      </c>
      <c r="H166" s="383">
        <v>754</v>
      </c>
      <c r="I166" s="386">
        <f>H166/G166</f>
        <v>11.088235294117647</v>
      </c>
      <c r="J166" s="383">
        <v>2</v>
      </c>
      <c r="K166" s="180">
        <f>(C166*0.1)+(E166*6)+(H166*0.1)+(J166*6)</f>
        <v>87.4</v>
      </c>
      <c r="L166" s="180">
        <f>(C166*0.1)+(E166*6)+(G166*1)+(H166*0.1)+(J166*6)</f>
        <v>155.4</v>
      </c>
      <c r="O166" s="185">
        <f>(B166+F166)/(B162+F162+B164+F164+B166+F166+B160+H160)</f>
        <v>5.4678692220969563E-2</v>
      </c>
      <c r="P166" s="188">
        <f>B166/(B166+B164+B162+H160)</f>
        <v>0</v>
      </c>
      <c r="Q166" s="186">
        <f>F166/(F166+F164+F162)</f>
        <v>0.11975308641975309</v>
      </c>
    </row>
    <row r="168" spans="1:20" x14ac:dyDescent="0.15">
      <c r="A168" s="373">
        <v>2021</v>
      </c>
      <c r="P168" s="192">
        <v>2021</v>
      </c>
      <c r="S168" s="373" t="s">
        <v>92</v>
      </c>
    </row>
    <row r="169" spans="1:20" x14ac:dyDescent="0.15">
      <c r="A169" s="179" t="s">
        <v>79</v>
      </c>
      <c r="B169" s="182" t="s">
        <v>89</v>
      </c>
      <c r="C169" s="182" t="s">
        <v>2</v>
      </c>
      <c r="D169" s="182" t="s">
        <v>3</v>
      </c>
      <c r="E169" s="182" t="s">
        <v>19</v>
      </c>
      <c r="F169" s="182" t="s">
        <v>6</v>
      </c>
      <c r="G169" s="182" t="s">
        <v>76</v>
      </c>
      <c r="H169" s="182" t="s">
        <v>10</v>
      </c>
      <c r="I169" s="182" t="s">
        <v>19</v>
      </c>
      <c r="J169" s="182" t="s">
        <v>77</v>
      </c>
      <c r="K169" s="182" t="s">
        <v>6</v>
      </c>
      <c r="L169" s="182" t="s">
        <v>14</v>
      </c>
      <c r="O169" s="182" t="s">
        <v>85</v>
      </c>
      <c r="P169" s="182" t="s">
        <v>86</v>
      </c>
      <c r="Q169" s="182" t="s">
        <v>87</v>
      </c>
      <c r="S169" s="187" t="s">
        <v>40</v>
      </c>
      <c r="T169" s="187" t="s">
        <v>41</v>
      </c>
    </row>
    <row r="170" spans="1:20" x14ac:dyDescent="0.15">
      <c r="A170" s="370" t="s">
        <v>44</v>
      </c>
      <c r="B170" s="383">
        <v>532</v>
      </c>
      <c r="C170" s="383">
        <v>361</v>
      </c>
      <c r="D170" s="185">
        <f>C170/B170</f>
        <v>0.6785714285714286</v>
      </c>
      <c r="E170" s="383">
        <v>4029</v>
      </c>
      <c r="F170" s="383">
        <v>23</v>
      </c>
      <c r="G170" s="383">
        <v>13</v>
      </c>
      <c r="H170" s="383">
        <v>55</v>
      </c>
      <c r="I170" s="383">
        <v>121</v>
      </c>
      <c r="J170" s="383">
        <f>I170/H170</f>
        <v>2.2000000000000002</v>
      </c>
      <c r="K170" s="383">
        <v>0</v>
      </c>
      <c r="L170" s="180">
        <f>((E170*0.05)+(F170*4)+(G170*-1)+(I170*0.1)+(K170*6))</f>
        <v>292.55000000000007</v>
      </c>
      <c r="O170" s="185">
        <f>(B170+H170)/(B172+F172+B174+F174+B176+F176+B170+H170)</f>
        <v>0.37104930467762326</v>
      </c>
      <c r="P170" s="186">
        <f>B170/(B170+F172+F174+F176)</f>
        <v>0.47927927927927927</v>
      </c>
      <c r="Q170" s="186">
        <f>H170/(H170+B172+B174+B176)</f>
        <v>0.11652542372881355</v>
      </c>
      <c r="S170" s="186">
        <f>(H170+B172+B174+B176)/(H170+B172+B174+B176+B170)</f>
        <v>0.47011952191235062</v>
      </c>
      <c r="T170" s="186">
        <f>B170/(B170+H170+B172+B174+B176)</f>
        <v>0.52988047808764938</v>
      </c>
    </row>
    <row r="171" spans="1:20" x14ac:dyDescent="0.15">
      <c r="A171" s="179" t="s">
        <v>80</v>
      </c>
      <c r="B171" s="182" t="s">
        <v>10</v>
      </c>
      <c r="C171" s="182" t="s">
        <v>19</v>
      </c>
      <c r="D171" s="182" t="s">
        <v>77</v>
      </c>
      <c r="E171" s="182" t="s">
        <v>6</v>
      </c>
      <c r="F171" s="182" t="s">
        <v>17</v>
      </c>
      <c r="G171" s="182" t="s">
        <v>18</v>
      </c>
      <c r="H171" s="182" t="s">
        <v>19</v>
      </c>
      <c r="I171" s="182" t="s">
        <v>78</v>
      </c>
      <c r="J171" s="182" t="s">
        <v>6</v>
      </c>
      <c r="K171" s="182" t="s">
        <v>14</v>
      </c>
      <c r="L171" s="182" t="s">
        <v>91</v>
      </c>
      <c r="O171" s="187" t="s">
        <v>85</v>
      </c>
      <c r="P171" s="187" t="s">
        <v>87</v>
      </c>
      <c r="Q171" s="187" t="s">
        <v>88</v>
      </c>
    </row>
    <row r="172" spans="1:20" x14ac:dyDescent="0.15">
      <c r="A172" s="370" t="s">
        <v>44</v>
      </c>
      <c r="B172" s="383">
        <v>400</v>
      </c>
      <c r="C172" s="383">
        <v>1562</v>
      </c>
      <c r="D172" s="386">
        <f>C172/B172</f>
        <v>3.9049999999999998</v>
      </c>
      <c r="E172" s="383">
        <v>14</v>
      </c>
      <c r="F172" s="383">
        <v>166</v>
      </c>
      <c r="G172" s="383">
        <v>93</v>
      </c>
      <c r="H172" s="383">
        <v>805</v>
      </c>
      <c r="I172" s="386">
        <f>H172/G172</f>
        <v>8.655913978494624</v>
      </c>
      <c r="J172" s="383">
        <v>6</v>
      </c>
      <c r="K172" s="180">
        <f>(C172*0.1)+(E172*6)+(H172*0.1)+(J172*6)</f>
        <v>356.70000000000005</v>
      </c>
      <c r="L172" s="180">
        <f>(C172*0.1)+(E172*6)+(G172*1)+(H172*0.1)+(J172*6)</f>
        <v>449.70000000000005</v>
      </c>
      <c r="O172" s="185">
        <f>(B172+F172)/(B172+F172+B174+F174+B176+F176+B170+H170)</f>
        <v>0.3577749683944374</v>
      </c>
      <c r="P172" s="186">
        <f>B172/(H170+B172+B174+B176)</f>
        <v>0.84745762711864403</v>
      </c>
      <c r="Q172" s="186">
        <f>F172/(F172+F174+F176)</f>
        <v>0.28719723183391005</v>
      </c>
    </row>
    <row r="173" spans="1:20" x14ac:dyDescent="0.15">
      <c r="A173" s="179" t="s">
        <v>81</v>
      </c>
      <c r="B173" s="182" t="s">
        <v>10</v>
      </c>
      <c r="C173" s="182" t="s">
        <v>19</v>
      </c>
      <c r="D173" s="182" t="s">
        <v>77</v>
      </c>
      <c r="E173" s="182" t="s">
        <v>6</v>
      </c>
      <c r="F173" s="182" t="s">
        <v>17</v>
      </c>
      <c r="G173" s="182" t="s">
        <v>18</v>
      </c>
      <c r="H173" s="182" t="s">
        <v>19</v>
      </c>
      <c r="I173" s="182" t="s">
        <v>78</v>
      </c>
      <c r="J173" s="182" t="s">
        <v>6</v>
      </c>
      <c r="K173" s="182" t="s">
        <v>14</v>
      </c>
      <c r="L173" s="182" t="s">
        <v>91</v>
      </c>
      <c r="O173" s="187" t="s">
        <v>85</v>
      </c>
      <c r="P173" s="187" t="s">
        <v>87</v>
      </c>
      <c r="Q173" s="187" t="s">
        <v>88</v>
      </c>
    </row>
    <row r="174" spans="1:20" x14ac:dyDescent="0.15">
      <c r="A174" s="370" t="s">
        <v>44</v>
      </c>
      <c r="B174" s="383">
        <v>17</v>
      </c>
      <c r="C174" s="383">
        <v>154</v>
      </c>
      <c r="D174" s="386">
        <f>C174/B174</f>
        <v>9.0588235294117645</v>
      </c>
      <c r="E174" s="383">
        <v>0</v>
      </c>
      <c r="F174" s="383">
        <v>292</v>
      </c>
      <c r="G174" s="383">
        <v>193</v>
      </c>
      <c r="H174" s="383">
        <v>2397</v>
      </c>
      <c r="I174" s="386">
        <f>H174/G174</f>
        <v>12.419689119170984</v>
      </c>
      <c r="J174" s="383">
        <v>12</v>
      </c>
      <c r="K174" s="180">
        <f>(C174*0.1)+(E174*6)+(H174*0.1)+(J174*6)</f>
        <v>327.10000000000002</v>
      </c>
      <c r="L174" s="180">
        <f>(C174*0.1)+(E174*6)+(G174*1)+(H174*0.1)+(J174*6)</f>
        <v>520.1</v>
      </c>
      <c r="O174" s="185">
        <f>(B174+F174)/(B172+F172+B174+F174+B176+F176+B170+H170)</f>
        <v>0.19532237673830594</v>
      </c>
      <c r="P174" s="186">
        <f>B174/(B172+H170+B174+B176)</f>
        <v>3.6016949152542374E-2</v>
      </c>
      <c r="Q174" s="186">
        <f>F174/(F174+F172+F176)</f>
        <v>0.50519031141868509</v>
      </c>
    </row>
    <row r="175" spans="1:20" x14ac:dyDescent="0.15">
      <c r="A175" s="179" t="s">
        <v>82</v>
      </c>
      <c r="B175" s="182" t="s">
        <v>10</v>
      </c>
      <c r="C175" s="182" t="s">
        <v>19</v>
      </c>
      <c r="D175" s="182" t="s">
        <v>77</v>
      </c>
      <c r="E175" s="182" t="s">
        <v>6</v>
      </c>
      <c r="F175" s="182" t="s">
        <v>17</v>
      </c>
      <c r="G175" s="182" t="s">
        <v>18</v>
      </c>
      <c r="H175" s="182" t="s">
        <v>19</v>
      </c>
      <c r="I175" s="182" t="s">
        <v>78</v>
      </c>
      <c r="J175" s="182" t="s">
        <v>6</v>
      </c>
      <c r="K175" s="182" t="s">
        <v>14</v>
      </c>
      <c r="L175" s="182" t="s">
        <v>91</v>
      </c>
      <c r="O175" s="187" t="s">
        <v>85</v>
      </c>
      <c r="P175" s="187" t="s">
        <v>87</v>
      </c>
      <c r="Q175" s="187" t="s">
        <v>88</v>
      </c>
    </row>
    <row r="176" spans="1:20" x14ac:dyDescent="0.15">
      <c r="A176" s="370" t="s">
        <v>44</v>
      </c>
      <c r="B176" s="383">
        <v>0</v>
      </c>
      <c r="C176" s="383">
        <v>0</v>
      </c>
      <c r="D176" s="383" t="e">
        <f>C176/B176</f>
        <v>#DIV/0!</v>
      </c>
      <c r="E176" s="383">
        <v>0</v>
      </c>
      <c r="F176" s="383">
        <v>120</v>
      </c>
      <c r="G176" s="383">
        <v>78</v>
      </c>
      <c r="H176" s="383">
        <v>897</v>
      </c>
      <c r="I176" s="386">
        <f>H176/G176</f>
        <v>11.5</v>
      </c>
      <c r="J176" s="383">
        <v>10</v>
      </c>
      <c r="K176" s="180">
        <f>(C176*0.1)+(E176*6)+(H176*0.1)+(J176*6)</f>
        <v>149.69999999999999</v>
      </c>
      <c r="L176" s="180">
        <f>(C176*0.1)+(E176*6)+(G176*1)+(H176*0.1)+(J176*6)</f>
        <v>227.7</v>
      </c>
      <c r="O176" s="185">
        <f>(B176+F176)/(B172+F172+B174+F174+B176+F176+B170+H170)</f>
        <v>7.5853350189633378E-2</v>
      </c>
      <c r="P176" s="188">
        <f>B176/(B176+B174+B172+H170)</f>
        <v>0</v>
      </c>
      <c r="Q176" s="186">
        <f>F176/(F176+F174+F172)</f>
        <v>0.20761245674740483</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90F9C919-35E7-40DD-9C6C-ED86843C62D9}"/>
    <hyperlink ref="H6:J6" location="ARI!A110" display="RSP Projections: Year 2" xr:uid="{BB8B6D23-7B11-4FA2-9BA2-5C82FD9B0BC6}"/>
    <hyperlink ref="M5:O5" location="ARI!AX11" display="Adjustable Projections: Year 1" xr:uid="{18359E83-9CA8-4BE8-A549-1F281FBC118B}"/>
    <hyperlink ref="AJ5" location="ARI!C9" display="RSP Projections: Year 1" xr:uid="{9190846A-8F61-4D95-AF33-17D64E868B13}"/>
    <hyperlink ref="AJ6" location="ARI!A90" display="RSP Projections: Year 2" xr:uid="{FAA12DED-2186-4224-BDAF-BCBED6C2FAB7}"/>
    <hyperlink ref="AJ6:AL6" location="ARI!A110" display="RSP Projections: Year 2" xr:uid="{DAC12EA6-5075-4989-AE64-614782A6F9A2}"/>
    <hyperlink ref="AO5:AQ5" location="ARI!AX11" display="Adjustable Projections: Year 1" xr:uid="{BCFA18DA-41E3-431B-B818-3810668717B9}"/>
    <hyperlink ref="H5" location="ARI!C9" display="RSP Projections: Year 1" xr:uid="{EE810D00-9AE5-4E9A-B985-C85BBF41B8EC}"/>
    <hyperlink ref="H76" location="ARI!A90" display="RSP Projections: Year 2" xr:uid="{47C400B6-7F14-4419-8CA7-FF9C5D802D50}"/>
    <hyperlink ref="H76:J76" location="ARI!A110" display="RSP Projections: Year 2" xr:uid="{2A627FB7-9C37-4B4C-AC18-3F6EBDE2628B}"/>
    <hyperlink ref="M75:O75" location="ARI!AX11" display="Adjustable Projections: Year 1" xr:uid="{B42EB73E-BF6F-4B44-9EBB-DF4604B0E564}"/>
    <hyperlink ref="H75" location="ARI!C9" display="RSP Projections: Year 1" xr:uid="{28BA89F3-07AF-4C10-910C-65C0CF458757}"/>
    <hyperlink ref="M143:O143" location="ARI!AX11" display="Adjustable Projections: Year 1" xr:uid="{3EB608EC-1342-46E5-B3C7-87D4C022599D}"/>
    <hyperlink ref="H144:J144" location="ARI!A110" display="RSP Projections: Year 2" xr:uid="{4160D7D8-A17D-4BFC-856A-1A1189E12F05}"/>
    <hyperlink ref="H144" location="ARI!A90" display="RSP Projections: Year 2" xr:uid="{7DDF7081-AD04-4690-987E-1C03FF1197A2}"/>
    <hyperlink ref="H143" location="ARI!C9" display="RSP Projections: Year 1" xr:uid="{12787998-290C-40AE-BC64-282866FE719C}"/>
    <hyperlink ref="M6" location="ARI!A170" display="Past Run/Pass Performances" xr:uid="{23AD52EF-4D65-4E4F-87E3-7372F2676319}"/>
    <hyperlink ref="M76" location="ARI!A170" display="Past Run/Pass Performances" xr:uid="{02FE2CEA-31B7-477A-A27D-B39DB5FF9266}"/>
  </hyperlinks>
  <pageMargins left="0" right="0" top="0" bottom="0" header="0" footer="0"/>
  <pageSetup scale="54" orientation="landscape"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0416D-D37F-4995-8036-5132E3DFE032}">
  <dimension ref="A1:AZ176"/>
  <sheetViews>
    <sheetView zoomScale="200" zoomScaleNormal="200" workbookViewId="0">
      <selection sqref="A1:Y193"/>
    </sheetView>
  </sheetViews>
  <sheetFormatPr defaultColWidth="9.109375" defaultRowHeight="6.6" x14ac:dyDescent="0.15"/>
  <cols>
    <col min="1" max="1" width="12.6640625" style="22" customWidth="1"/>
    <col min="2" max="17" width="3.5546875" style="22" customWidth="1"/>
    <col min="18" max="18" width="13" style="22" customWidth="1"/>
    <col min="19" max="19" width="6" style="22" customWidth="1"/>
    <col min="20" max="20" width="5.33203125" style="22" customWidth="1"/>
    <col min="21" max="21" width="6.109375" style="22" customWidth="1"/>
    <col min="22" max="22" width="4.88671875" style="22" customWidth="1"/>
    <col min="23" max="23" width="6.6640625" style="22" customWidth="1"/>
    <col min="24" max="24" width="6.5546875" style="22" customWidth="1"/>
    <col min="25" max="28" width="9.109375" style="22"/>
    <col min="29" max="29" width="22" style="22" bestFit="1" customWidth="1"/>
    <col min="30" max="30" width="7.44140625" style="22" bestFit="1" customWidth="1"/>
    <col min="31" max="16384" width="9.109375" style="22"/>
  </cols>
  <sheetData>
    <row r="1" spans="1:52" x14ac:dyDescent="0.15">
      <c r="A1" s="517" t="s">
        <v>116</v>
      </c>
      <c r="B1" s="517"/>
      <c r="C1" s="517"/>
      <c r="D1" s="517"/>
      <c r="E1" s="517"/>
      <c r="F1" s="517"/>
      <c r="G1" s="517"/>
      <c r="H1" s="517"/>
      <c r="I1" s="517"/>
      <c r="J1" s="517"/>
      <c r="K1" s="517"/>
      <c r="L1" s="517"/>
      <c r="M1" s="517"/>
      <c r="N1" s="517"/>
      <c r="O1" s="517"/>
      <c r="P1" s="517"/>
      <c r="Q1" s="517"/>
      <c r="R1" s="517"/>
      <c r="S1" s="517"/>
      <c r="T1" s="517"/>
      <c r="U1" s="517"/>
      <c r="V1" s="517"/>
      <c r="W1" s="517"/>
    </row>
    <row r="2" spans="1:52" x14ac:dyDescent="0.15">
      <c r="C2" s="23"/>
      <c r="D2" s="23"/>
      <c r="E2" s="23"/>
      <c r="F2" s="23"/>
      <c r="G2" s="23"/>
      <c r="H2" s="23"/>
      <c r="I2" s="23"/>
      <c r="J2" s="23"/>
      <c r="K2" s="23"/>
      <c r="L2" s="23"/>
      <c r="M2" s="23"/>
      <c r="N2" s="23"/>
    </row>
    <row r="3" spans="1:52" x14ac:dyDescent="0.15">
      <c r="A3" s="517" t="s">
        <v>55</v>
      </c>
      <c r="B3" s="517"/>
      <c r="C3" s="517"/>
      <c r="D3" s="517"/>
      <c r="E3" s="517"/>
      <c r="F3" s="517"/>
      <c r="G3" s="517"/>
      <c r="H3" s="517"/>
      <c r="I3" s="517"/>
      <c r="J3" s="517"/>
      <c r="K3" s="517"/>
      <c r="L3" s="517"/>
      <c r="M3" s="517"/>
      <c r="N3" s="517"/>
      <c r="O3" s="517"/>
      <c r="P3" s="517"/>
      <c r="Q3" s="517"/>
      <c r="R3" s="517"/>
      <c r="S3" s="517"/>
      <c r="T3" s="517"/>
      <c r="U3" s="517"/>
      <c r="V3" s="517"/>
      <c r="W3" s="517"/>
      <c r="AC3" s="517" t="s">
        <v>55</v>
      </c>
      <c r="AD3" s="517"/>
      <c r="AE3" s="517"/>
      <c r="AF3" s="517"/>
      <c r="AG3" s="517"/>
      <c r="AH3" s="517"/>
      <c r="AI3" s="517"/>
      <c r="AJ3" s="517"/>
      <c r="AK3" s="517"/>
      <c r="AL3" s="517"/>
      <c r="AM3" s="517"/>
      <c r="AN3" s="517"/>
      <c r="AO3" s="517"/>
      <c r="AP3" s="517"/>
      <c r="AQ3" s="517"/>
      <c r="AR3" s="517"/>
      <c r="AS3" s="517"/>
      <c r="AT3" s="517"/>
      <c r="AU3" s="517"/>
      <c r="AV3" s="517"/>
      <c r="AW3" s="517"/>
      <c r="AX3" s="517"/>
      <c r="AY3" s="517"/>
    </row>
    <row r="4" spans="1:52" x14ac:dyDescent="0.15">
      <c r="A4" s="23"/>
      <c r="B4" s="23"/>
      <c r="C4" s="23"/>
      <c r="D4" s="23"/>
      <c r="E4" s="23"/>
      <c r="F4" s="23"/>
      <c r="G4" s="23"/>
      <c r="H4" s="23"/>
      <c r="I4" s="23"/>
      <c r="J4" s="23"/>
      <c r="K4" s="23"/>
      <c r="L4" s="23"/>
      <c r="M4" s="23"/>
      <c r="N4" s="23"/>
      <c r="O4" s="23"/>
      <c r="P4" s="23"/>
      <c r="Q4" s="23"/>
      <c r="R4" s="23"/>
      <c r="S4" s="23"/>
      <c r="T4" s="23"/>
      <c r="U4" s="23"/>
      <c r="V4" s="23"/>
      <c r="W4" s="23"/>
      <c r="X4" s="23"/>
      <c r="Y4" s="23"/>
      <c r="Z4" s="23"/>
      <c r="AA4" s="23"/>
      <c r="AC4" s="23"/>
      <c r="AD4" s="23"/>
      <c r="AE4" s="23"/>
      <c r="AF4" s="23"/>
      <c r="AG4" s="23"/>
      <c r="AH4" s="23"/>
      <c r="AI4" s="23"/>
      <c r="AJ4" s="23"/>
      <c r="AK4" s="23"/>
      <c r="AL4" s="23"/>
      <c r="AM4" s="23"/>
      <c r="AN4" s="23"/>
      <c r="AO4" s="23"/>
      <c r="AP4" s="23"/>
      <c r="AQ4" s="23"/>
      <c r="AR4" s="23"/>
      <c r="AS4" s="23"/>
      <c r="AT4" s="23"/>
      <c r="AU4" s="23"/>
      <c r="AV4" s="23"/>
      <c r="AW4" s="23"/>
      <c r="AX4" s="23"/>
      <c r="AY4" s="23"/>
    </row>
    <row r="5" spans="1:52" x14ac:dyDescent="0.15">
      <c r="H5" s="518" t="s">
        <v>36</v>
      </c>
      <c r="I5" s="519"/>
      <c r="J5" s="519"/>
      <c r="M5" s="518" t="s">
        <v>37</v>
      </c>
      <c r="N5" s="518"/>
      <c r="O5" s="518"/>
      <c r="S5" s="24" t="s">
        <v>94</v>
      </c>
      <c r="AJ5" s="518" t="s">
        <v>36</v>
      </c>
      <c r="AK5" s="519"/>
      <c r="AL5" s="519"/>
      <c r="AO5" s="518" t="s">
        <v>37</v>
      </c>
      <c r="AP5" s="518"/>
      <c r="AQ5" s="518"/>
    </row>
    <row r="6" spans="1:52" x14ac:dyDescent="0.15">
      <c r="H6" s="518" t="s">
        <v>38</v>
      </c>
      <c r="I6" s="518"/>
      <c r="J6" s="518"/>
      <c r="M6" s="25" t="s">
        <v>75</v>
      </c>
      <c r="S6" s="26" t="s">
        <v>40</v>
      </c>
      <c r="T6" s="26" t="s">
        <v>41</v>
      </c>
      <c r="AJ6" s="518" t="s">
        <v>38</v>
      </c>
      <c r="AK6" s="518"/>
      <c r="AL6" s="518"/>
    </row>
    <row r="7" spans="1:52" x14ac:dyDescent="0.15">
      <c r="H7" s="518"/>
      <c r="I7" s="519"/>
      <c r="J7" s="519"/>
      <c r="S7" s="27">
        <f>(M17+C27+K38+K47)/(M17+C27+K38+C17)</f>
        <v>0.42244224422442245</v>
      </c>
      <c r="T7" s="27">
        <f>C17/(C17+M17+C27+K38+K47)</f>
        <v>0.57755775577557755</v>
      </c>
      <c r="AJ7" s="518"/>
      <c r="AK7" s="519"/>
      <c r="AL7" s="519"/>
    </row>
    <row r="8" spans="1:52" x14ac:dyDescent="0.15">
      <c r="S8" s="22" t="s">
        <v>655</v>
      </c>
    </row>
    <row r="10" spans="1:52" x14ac:dyDescent="0.15">
      <c r="A10" s="517" t="s">
        <v>36</v>
      </c>
      <c r="B10" s="517"/>
      <c r="C10" s="517"/>
      <c r="D10" s="517"/>
      <c r="E10" s="517"/>
      <c r="F10" s="517"/>
      <c r="G10" s="517"/>
      <c r="H10" s="517"/>
      <c r="I10" s="517"/>
      <c r="J10" s="517"/>
      <c r="K10" s="517"/>
      <c r="L10" s="517"/>
      <c r="M10" s="517"/>
      <c r="N10" s="517"/>
      <c r="O10" s="517"/>
      <c r="P10" s="517"/>
      <c r="Q10" s="517"/>
      <c r="R10" s="517"/>
      <c r="S10" s="517"/>
      <c r="T10" s="517"/>
      <c r="U10" s="517"/>
      <c r="V10" s="517"/>
      <c r="W10" s="517"/>
      <c r="AC10" s="517" t="s">
        <v>37</v>
      </c>
      <c r="AD10" s="517"/>
      <c r="AE10" s="517"/>
      <c r="AF10" s="517"/>
      <c r="AG10" s="517"/>
      <c r="AH10" s="517"/>
      <c r="AI10" s="517"/>
      <c r="AJ10" s="517"/>
      <c r="AK10" s="517"/>
      <c r="AL10" s="517"/>
      <c r="AM10" s="517"/>
      <c r="AN10" s="517"/>
      <c r="AO10" s="517"/>
      <c r="AP10" s="517"/>
      <c r="AQ10" s="517"/>
      <c r="AR10" s="517"/>
      <c r="AS10" s="517"/>
      <c r="AT10" s="517"/>
      <c r="AU10" s="517"/>
      <c r="AV10" s="517"/>
      <c r="AW10" s="517"/>
      <c r="AX10" s="517"/>
      <c r="AY10" s="517"/>
    </row>
    <row r="12" spans="1:52" x14ac:dyDescent="0.15">
      <c r="C12" s="517" t="s">
        <v>48</v>
      </c>
      <c r="D12" s="517"/>
      <c r="E12" s="517"/>
      <c r="F12" s="517"/>
      <c r="G12" s="517"/>
      <c r="H12" s="517"/>
      <c r="I12" s="517"/>
      <c r="L12" s="517" t="s">
        <v>49</v>
      </c>
      <c r="M12" s="523"/>
      <c r="N12" s="523"/>
      <c r="O12" s="523"/>
      <c r="P12" s="523"/>
      <c r="R12" s="517" t="s">
        <v>50</v>
      </c>
      <c r="S12" s="517"/>
      <c r="T12" s="517"/>
      <c r="V12" s="517" t="s">
        <v>51</v>
      </c>
      <c r="W12" s="517"/>
      <c r="AE12" s="517" t="s">
        <v>48</v>
      </c>
      <c r="AF12" s="517"/>
      <c r="AG12" s="517"/>
      <c r="AH12" s="517"/>
      <c r="AI12" s="517"/>
      <c r="AJ12" s="517"/>
      <c r="AK12" s="517"/>
      <c r="AN12" s="517" t="s">
        <v>49</v>
      </c>
      <c r="AO12" s="523"/>
      <c r="AP12" s="523"/>
      <c r="AQ12" s="523"/>
      <c r="AR12" s="523"/>
      <c r="AT12" s="517" t="s">
        <v>50</v>
      </c>
      <c r="AU12" s="517"/>
      <c r="AV12" s="517"/>
      <c r="AX12" s="517" t="s">
        <v>51</v>
      </c>
      <c r="AY12" s="517"/>
    </row>
    <row r="13" spans="1:52" x14ac:dyDescent="0.15">
      <c r="A13" s="28" t="s">
        <v>0</v>
      </c>
      <c r="B13" s="28" t="s">
        <v>66</v>
      </c>
      <c r="C13" s="28" t="s">
        <v>1</v>
      </c>
      <c r="D13" s="28" t="s">
        <v>2</v>
      </c>
      <c r="E13" s="28" t="s">
        <v>3</v>
      </c>
      <c r="F13" s="28" t="s">
        <v>4</v>
      </c>
      <c r="G13" s="28" t="s">
        <v>5</v>
      </c>
      <c r="H13" s="28" t="s">
        <v>6</v>
      </c>
      <c r="I13" s="28" t="s">
        <v>7</v>
      </c>
      <c r="J13" s="28" t="s">
        <v>8</v>
      </c>
      <c r="K13" s="28" t="s">
        <v>9</v>
      </c>
      <c r="M13" s="28" t="s">
        <v>10</v>
      </c>
      <c r="N13" s="28" t="s">
        <v>11</v>
      </c>
      <c r="O13" s="28" t="s">
        <v>12</v>
      </c>
      <c r="P13" s="28" t="s">
        <v>6</v>
      </c>
      <c r="Q13" s="28" t="s">
        <v>13</v>
      </c>
      <c r="R13" s="28"/>
      <c r="S13" s="28" t="s">
        <v>47</v>
      </c>
      <c r="T13" s="28" t="s">
        <v>45</v>
      </c>
      <c r="U13" s="28" t="s">
        <v>46</v>
      </c>
      <c r="V13" s="28"/>
      <c r="W13" s="28" t="s">
        <v>14</v>
      </c>
      <c r="X13" s="28" t="s">
        <v>63</v>
      </c>
      <c r="Y13" s="28"/>
      <c r="Z13" s="28"/>
      <c r="AC13" s="28" t="s">
        <v>0</v>
      </c>
      <c r="AD13" s="28" t="s">
        <v>66</v>
      </c>
      <c r="AE13" s="28" t="s">
        <v>1</v>
      </c>
      <c r="AF13" s="28" t="s">
        <v>2</v>
      </c>
      <c r="AG13" s="28" t="s">
        <v>3</v>
      </c>
      <c r="AH13" s="28" t="s">
        <v>4</v>
      </c>
      <c r="AI13" s="28" t="s">
        <v>5</v>
      </c>
      <c r="AJ13" s="28" t="s">
        <v>6</v>
      </c>
      <c r="AK13" s="28" t="s">
        <v>7</v>
      </c>
      <c r="AL13" s="28" t="s">
        <v>8</v>
      </c>
      <c r="AM13" s="28" t="s">
        <v>9</v>
      </c>
      <c r="AO13" s="28" t="s">
        <v>10</v>
      </c>
      <c r="AP13" s="28" t="s">
        <v>11</v>
      </c>
      <c r="AQ13" s="28" t="s">
        <v>12</v>
      </c>
      <c r="AR13" s="28" t="s">
        <v>6</v>
      </c>
      <c r="AS13" s="28" t="s">
        <v>13</v>
      </c>
      <c r="AT13" s="28"/>
      <c r="AU13" s="28" t="s">
        <v>47</v>
      </c>
      <c r="AV13" s="28" t="s">
        <v>45</v>
      </c>
      <c r="AW13" s="28" t="s">
        <v>46</v>
      </c>
      <c r="AX13" s="28"/>
      <c r="AY13" s="28" t="s">
        <v>14</v>
      </c>
      <c r="AZ13" s="28" t="s">
        <v>63</v>
      </c>
    </row>
    <row r="14" spans="1:52" x14ac:dyDescent="0.15">
      <c r="A14" s="29" t="s">
        <v>2583</v>
      </c>
      <c r="B14" s="30"/>
      <c r="C14" s="30"/>
      <c r="D14" s="30"/>
      <c r="E14" s="27" t="e">
        <f>D14/C14</f>
        <v>#DIV/0!</v>
      </c>
      <c r="F14" s="30"/>
      <c r="G14" s="31" t="e">
        <f>F14/C14</f>
        <v>#DIV/0!</v>
      </c>
      <c r="H14" s="30"/>
      <c r="I14" s="27" t="e">
        <f>H14/C14</f>
        <v>#DIV/0!</v>
      </c>
      <c r="J14" s="30"/>
      <c r="K14" s="27" t="e">
        <f>J14/C14</f>
        <v>#DIV/0!</v>
      </c>
      <c r="M14" s="30"/>
      <c r="N14" s="30"/>
      <c r="O14" s="30" t="e">
        <f>N14/M14</f>
        <v>#DIV/0!</v>
      </c>
      <c r="P14" s="30"/>
      <c r="Q14" s="27" t="e">
        <f>P14/M14</f>
        <v>#DIV/0!</v>
      </c>
      <c r="R14" s="32"/>
      <c r="S14" s="27">
        <f>(C14+M14)/($C$17+$M$17)</f>
        <v>0</v>
      </c>
      <c r="T14" s="27">
        <f>C14/($C$17)</f>
        <v>0</v>
      </c>
      <c r="U14" s="27">
        <f>M14/($M$17)</f>
        <v>0</v>
      </c>
      <c r="V14" s="33"/>
      <c r="W14" s="30">
        <f>(F14*0.05)+(H14*4)+(J14*-1)+(N14*0.1)+(P14*6)</f>
        <v>0</v>
      </c>
      <c r="X14" s="34">
        <f>((F14*0.05)+(H14*4)+(J14*-1)+(N14*0.1)+(P14*6))*0.4</f>
        <v>0</v>
      </c>
      <c r="Y14" s="32"/>
      <c r="Z14" s="32"/>
      <c r="AC14" s="29" t="s">
        <v>15</v>
      </c>
      <c r="AD14" s="29"/>
      <c r="AE14" s="30">
        <v>583</v>
      </c>
      <c r="AF14" s="30">
        <v>378</v>
      </c>
      <c r="AG14" s="27">
        <f>AF14/AE14</f>
        <v>0.64837049742710118</v>
      </c>
      <c r="AH14" s="30">
        <v>4072</v>
      </c>
      <c r="AI14" s="31">
        <f>AH14/AE14</f>
        <v>6.9845626072041167</v>
      </c>
      <c r="AJ14" s="30">
        <v>27</v>
      </c>
      <c r="AK14" s="27">
        <f>AJ14/AE14</f>
        <v>4.6312178387650088E-2</v>
      </c>
      <c r="AL14" s="30">
        <v>11</v>
      </c>
      <c r="AM14" s="27">
        <f>AL14/AE14</f>
        <v>1.8867924528301886E-2</v>
      </c>
      <c r="AO14" s="30">
        <v>100</v>
      </c>
      <c r="AP14" s="30">
        <v>590</v>
      </c>
      <c r="AQ14" s="30">
        <f>AP14/AO14</f>
        <v>5.9</v>
      </c>
      <c r="AR14" s="30">
        <v>5</v>
      </c>
      <c r="AS14" s="27">
        <f>AR14/AO14</f>
        <v>0.05</v>
      </c>
      <c r="AT14" s="32"/>
      <c r="AU14" s="27">
        <f>(AE14+AO14)/(AE17+AO17)</f>
        <v>1</v>
      </c>
      <c r="AV14" s="27">
        <f>AE14/(AO14+AE14)</f>
        <v>0.85358711566617862</v>
      </c>
      <c r="AW14" s="27">
        <f>AO14/(AE14+AO14)</f>
        <v>0.14641288433382138</v>
      </c>
      <c r="AX14" s="33"/>
      <c r="AY14" s="30">
        <f>((AH14*0.05)+(AJ14*4)+(AL14*-1)+(AP14*0.1)+(AR14*6))*0.55</f>
        <v>214.28000000000003</v>
      </c>
      <c r="AZ14" s="34">
        <f>((AH14*0.05)+(AJ14*4)+(AL14*-1)+(AP14*0.1)+(AR14*6))*0.4</f>
        <v>155.84000000000003</v>
      </c>
    </row>
    <row r="15" spans="1:52" x14ac:dyDescent="0.15">
      <c r="A15" s="29" t="s">
        <v>743</v>
      </c>
      <c r="B15" s="30"/>
      <c r="C15" s="30"/>
      <c r="D15" s="30"/>
      <c r="E15" s="27" t="e">
        <f>D15/C15</f>
        <v>#DIV/0!</v>
      </c>
      <c r="F15" s="30"/>
      <c r="G15" s="31" t="e">
        <f>F15/C15</f>
        <v>#DIV/0!</v>
      </c>
      <c r="H15" s="30"/>
      <c r="I15" s="27" t="e">
        <f>H15/C15</f>
        <v>#DIV/0!</v>
      </c>
      <c r="J15" s="30"/>
      <c r="K15" s="27" t="e">
        <f t="shared" ref="K15:K16" si="0">J15/C15</f>
        <v>#DIV/0!</v>
      </c>
      <c r="M15" s="30"/>
      <c r="N15" s="30"/>
      <c r="O15" s="30" t="e">
        <f>N15/M15</f>
        <v>#DIV/0!</v>
      </c>
      <c r="P15" s="30"/>
      <c r="Q15" s="27" t="e">
        <f t="shared" ref="Q15:Q16" si="1">P15/M15</f>
        <v>#DIV/0!</v>
      </c>
      <c r="R15" s="32"/>
      <c r="S15" s="27">
        <f t="shared" ref="S15:S16" si="2">(C15+M15)/($C$17+$M$17)</f>
        <v>0</v>
      </c>
      <c r="T15" s="27">
        <f t="shared" ref="T15:T16" si="3">C15/($C$17)</f>
        <v>0</v>
      </c>
      <c r="U15" s="27">
        <f t="shared" ref="U15:U16" si="4">M15/($M$17)</f>
        <v>0</v>
      </c>
      <c r="V15" s="33"/>
      <c r="W15" s="30">
        <f t="shared" ref="W15:W16" si="5">(F15*0.05)+(H15*4)+(J15*-1)+(N15*0.1)+(P15*6)</f>
        <v>0</v>
      </c>
      <c r="X15" s="34">
        <f t="shared" ref="X15:X16" si="6">((F15*0.05)+(H15*4)+(J15*-1)+(N15*0.1)+(P15*6))*0.4</f>
        <v>0</v>
      </c>
      <c r="Y15" s="32"/>
      <c r="Z15" s="32"/>
      <c r="AC15" s="29" t="s">
        <v>67</v>
      </c>
      <c r="AD15" s="29"/>
      <c r="AE15" s="30">
        <v>0</v>
      </c>
      <c r="AF15" s="30">
        <v>0</v>
      </c>
      <c r="AG15" s="27">
        <v>0</v>
      </c>
      <c r="AH15" s="30">
        <v>0</v>
      </c>
      <c r="AI15" s="31"/>
      <c r="AJ15" s="30">
        <v>0</v>
      </c>
      <c r="AK15" s="27" t="e">
        <f>AJ15/AE15</f>
        <v>#DIV/0!</v>
      </c>
      <c r="AL15" s="30">
        <v>0</v>
      </c>
      <c r="AM15" s="27" t="e">
        <f t="shared" ref="AM15:AM16" si="7">AL15/AE15</f>
        <v>#DIV/0!</v>
      </c>
      <c r="AO15" s="30">
        <v>0</v>
      </c>
      <c r="AP15" s="30">
        <v>0</v>
      </c>
      <c r="AQ15" s="30"/>
      <c r="AR15" s="30">
        <v>0</v>
      </c>
      <c r="AS15" s="27" t="e">
        <f t="shared" ref="AS15:AS16" si="8">AR15/AO15</f>
        <v>#DIV/0!</v>
      </c>
      <c r="AT15" s="32"/>
      <c r="AU15" s="27" t="e">
        <f>(AE15+AO15)/(AD18+AN18)</f>
        <v>#DIV/0!</v>
      </c>
      <c r="AV15" s="27" t="e">
        <f>AE15/(AO15+AE15)</f>
        <v>#DIV/0!</v>
      </c>
      <c r="AW15" s="27" t="e">
        <f>AO15/(AE15+AO15)</f>
        <v>#DIV/0!</v>
      </c>
      <c r="AX15" s="33"/>
      <c r="AY15" s="30"/>
      <c r="AZ15" s="34"/>
    </row>
    <row r="16" spans="1:52" x14ac:dyDescent="0.15">
      <c r="A16" s="29" t="s">
        <v>2276</v>
      </c>
      <c r="B16" s="26">
        <v>17</v>
      </c>
      <c r="C16" s="30">
        <v>525</v>
      </c>
      <c r="D16" s="30">
        <v>349</v>
      </c>
      <c r="E16" s="27">
        <f>D16/C16</f>
        <v>0.66476190476190478</v>
      </c>
      <c r="F16" s="30">
        <v>4099</v>
      </c>
      <c r="G16" s="31">
        <f>F16/C16</f>
        <v>7.8076190476190472</v>
      </c>
      <c r="H16" s="30">
        <v>25</v>
      </c>
      <c r="I16" s="27">
        <f>H16/C16</f>
        <v>4.7619047619047616E-2</v>
      </c>
      <c r="J16" s="30">
        <v>14</v>
      </c>
      <c r="K16" s="27">
        <f t="shared" si="0"/>
        <v>2.6666666666666668E-2</v>
      </c>
      <c r="M16" s="30">
        <v>35</v>
      </c>
      <c r="N16" s="30">
        <v>70</v>
      </c>
      <c r="O16" s="30">
        <f>N16/M16</f>
        <v>2</v>
      </c>
      <c r="P16" s="30">
        <v>0</v>
      </c>
      <c r="Q16" s="27">
        <f t="shared" si="1"/>
        <v>0</v>
      </c>
      <c r="R16" s="32"/>
      <c r="S16" s="27">
        <f t="shared" si="2"/>
        <v>1</v>
      </c>
      <c r="T16" s="27">
        <f t="shared" si="3"/>
        <v>1</v>
      </c>
      <c r="U16" s="27">
        <f t="shared" si="4"/>
        <v>1</v>
      </c>
      <c r="V16" s="33"/>
      <c r="W16" s="30">
        <f t="shared" si="5"/>
        <v>297.95000000000005</v>
      </c>
      <c r="X16" s="34">
        <f t="shared" si="6"/>
        <v>119.18000000000002</v>
      </c>
      <c r="Y16" s="32"/>
      <c r="Z16" s="32"/>
      <c r="AC16" s="29" t="s">
        <v>68</v>
      </c>
      <c r="AD16" s="29"/>
      <c r="AE16" s="30"/>
      <c r="AF16" s="30"/>
      <c r="AG16" s="27" t="e">
        <f>AF16/AE16</f>
        <v>#DIV/0!</v>
      </c>
      <c r="AH16" s="30"/>
      <c r="AI16" s="31" t="e">
        <f>AH16/AE16</f>
        <v>#DIV/0!</v>
      </c>
      <c r="AJ16" s="30"/>
      <c r="AK16" s="27" t="e">
        <f>AJ16/AE16</f>
        <v>#DIV/0!</v>
      </c>
      <c r="AL16" s="30"/>
      <c r="AM16" s="27" t="e">
        <f t="shared" si="7"/>
        <v>#DIV/0!</v>
      </c>
      <c r="AO16" s="30"/>
      <c r="AP16" s="30"/>
      <c r="AQ16" s="30" t="e">
        <f>AP16/AO16</f>
        <v>#DIV/0!</v>
      </c>
      <c r="AR16" s="30"/>
      <c r="AS16" s="27" t="e">
        <f t="shared" si="8"/>
        <v>#DIV/0!</v>
      </c>
      <c r="AT16" s="32"/>
      <c r="AU16" s="27" t="e">
        <f>(AE16+AO16)/(AD20+AN20)</f>
        <v>#DIV/0!</v>
      </c>
      <c r="AV16" s="27" t="e">
        <f>AE16/(AO16+AE16)</f>
        <v>#DIV/0!</v>
      </c>
      <c r="AW16" s="27" t="e">
        <f>AO16/(AE16+AO16)</f>
        <v>#DIV/0!</v>
      </c>
      <c r="AX16" s="33"/>
      <c r="AY16" s="30">
        <f>((AH16*0.05)+(AJ16*4)+(AL16*-1)+(AP16*0.1)+(AR16*6))*0.55</f>
        <v>0</v>
      </c>
      <c r="AZ16" s="34">
        <f>((AH16*0.05)+(AJ16*4)+(AL16*-1)+(AP16*0.1)+(AR16*6))*0.4</f>
        <v>0</v>
      </c>
    </row>
    <row r="17" spans="1:52" x14ac:dyDescent="0.15">
      <c r="A17" s="28" t="s">
        <v>44</v>
      </c>
      <c r="B17" s="28"/>
      <c r="C17" s="28">
        <f>SUM(C14:C16)</f>
        <v>525</v>
      </c>
      <c r="D17" s="28">
        <f>SUM(D14:D16)</f>
        <v>349</v>
      </c>
      <c r="E17" s="28"/>
      <c r="F17" s="28">
        <f t="shared" ref="F17" si="9">SUM(F14:F16)</f>
        <v>4099</v>
      </c>
      <c r="G17" s="28"/>
      <c r="H17" s="28">
        <f t="shared" ref="H17" si="10">SUM(H14:H16)</f>
        <v>25</v>
      </c>
      <c r="I17" s="28"/>
      <c r="J17" s="28">
        <f t="shared" ref="J17" si="11">SUM(J14:J16)</f>
        <v>14</v>
      </c>
      <c r="K17" s="28"/>
      <c r="L17" s="24"/>
      <c r="M17" s="28">
        <f>SUM(M14:M16)</f>
        <v>35</v>
      </c>
      <c r="N17" s="28">
        <f>SUM(N14:N16)</f>
        <v>70</v>
      </c>
      <c r="O17" s="28"/>
      <c r="P17" s="28">
        <f>SUM(P14:P16)</f>
        <v>0</v>
      </c>
      <c r="Q17" s="28"/>
      <c r="R17" s="28"/>
      <c r="S17" s="35">
        <f>S14+S15+S16</f>
        <v>1</v>
      </c>
      <c r="T17" s="36">
        <f>C17/(C17+M17)</f>
        <v>0.9375</v>
      </c>
      <c r="U17" s="36">
        <f>M17/(M17+C17)</f>
        <v>6.25E-2</v>
      </c>
      <c r="V17" s="33"/>
      <c r="W17" s="32"/>
      <c r="X17" s="32"/>
      <c r="Y17" s="32"/>
      <c r="Z17" s="32"/>
      <c r="AC17" s="28" t="s">
        <v>44</v>
      </c>
      <c r="AD17" s="28"/>
      <c r="AE17" s="28">
        <f>SUM(AE14:AE16)</f>
        <v>583</v>
      </c>
      <c r="AF17" s="28">
        <f>SUM(AF14:AF16)</f>
        <v>378</v>
      </c>
      <c r="AG17" s="28"/>
      <c r="AH17" s="28">
        <f t="shared" ref="AH17" si="12">SUM(AH14:AH16)</f>
        <v>4072</v>
      </c>
      <c r="AI17" s="28"/>
      <c r="AJ17" s="28">
        <f t="shared" ref="AJ17" si="13">SUM(AJ14:AJ16)</f>
        <v>27</v>
      </c>
      <c r="AK17" s="28"/>
      <c r="AL17" s="28">
        <f t="shared" ref="AL17" si="14">SUM(AL14:AL16)</f>
        <v>11</v>
      </c>
      <c r="AM17" s="28"/>
      <c r="AN17" s="24"/>
      <c r="AO17" s="28">
        <f>SUM(AO14:AO16)</f>
        <v>100</v>
      </c>
      <c r="AP17" s="28">
        <f>SUM(AP14:AP16)</f>
        <v>590</v>
      </c>
      <c r="AQ17" s="28"/>
      <c r="AR17" s="28">
        <f>SUM(AR14:AR16)</f>
        <v>5</v>
      </c>
      <c r="AS17" s="28"/>
      <c r="AT17" s="28"/>
      <c r="AU17" s="35" t="e">
        <f>AU14+AU15+AU16</f>
        <v>#DIV/0!</v>
      </c>
      <c r="AV17" s="36">
        <f>AE17/(AE17+AO17)</f>
        <v>0.85358711566617862</v>
      </c>
      <c r="AW17" s="36">
        <f>AO17/(AO17+AE17)</f>
        <v>0.14641288433382138</v>
      </c>
      <c r="AX17" s="33"/>
      <c r="AY17" s="32"/>
      <c r="AZ17" s="32"/>
    </row>
    <row r="18" spans="1:52" x14ac:dyDescent="0.15">
      <c r="B18" s="32"/>
      <c r="C18" s="32"/>
      <c r="D18" s="37"/>
      <c r="E18" s="32"/>
      <c r="F18" s="38"/>
      <c r="G18" s="32"/>
      <c r="H18" s="39"/>
      <c r="I18" s="32"/>
      <c r="J18" s="39"/>
      <c r="K18" s="32"/>
      <c r="L18" s="32"/>
      <c r="M18" s="32"/>
      <c r="N18" s="32"/>
      <c r="O18" s="32"/>
      <c r="P18" s="32"/>
      <c r="Q18" s="32"/>
      <c r="R18" s="32"/>
      <c r="AD18" s="32"/>
      <c r="AE18" s="32"/>
      <c r="AF18" s="37"/>
      <c r="AG18" s="32"/>
      <c r="AH18" s="38"/>
      <c r="AI18" s="32"/>
      <c r="AJ18" s="39"/>
      <c r="AK18" s="32"/>
      <c r="AL18" s="39"/>
      <c r="AM18" s="32"/>
      <c r="AN18" s="32"/>
      <c r="AO18" s="32"/>
      <c r="AP18" s="32"/>
      <c r="AQ18" s="32"/>
      <c r="AR18" s="32"/>
      <c r="AS18" s="32"/>
      <c r="AT18" s="32"/>
    </row>
    <row r="19" spans="1:52" x14ac:dyDescent="0.15">
      <c r="B19" s="32"/>
      <c r="C19" s="32"/>
      <c r="D19" s="37"/>
      <c r="E19" s="32"/>
      <c r="F19" s="38"/>
      <c r="G19" s="32"/>
      <c r="H19" s="39"/>
      <c r="I19" s="32"/>
      <c r="J19" s="39"/>
      <c r="K19" s="32"/>
      <c r="L19" s="32"/>
      <c r="M19" s="32"/>
      <c r="N19" s="32"/>
      <c r="O19" s="32"/>
      <c r="P19" s="32"/>
      <c r="Q19" s="32"/>
      <c r="R19" s="32"/>
      <c r="AD19" s="32"/>
      <c r="AE19" s="32"/>
      <c r="AF19" s="37"/>
      <c r="AG19" s="32"/>
      <c r="AH19" s="38"/>
      <c r="AI19" s="32"/>
      <c r="AJ19" s="39"/>
      <c r="AK19" s="32"/>
      <c r="AL19" s="39"/>
      <c r="AM19" s="32"/>
      <c r="AN19" s="32"/>
      <c r="AO19" s="32"/>
      <c r="AP19" s="32"/>
      <c r="AQ19" s="32"/>
      <c r="AR19" s="32"/>
      <c r="AS19" s="32"/>
      <c r="AT19" s="32"/>
    </row>
    <row r="20" spans="1:52" x14ac:dyDescent="0.15">
      <c r="A20" s="517" t="s">
        <v>49</v>
      </c>
      <c r="B20" s="517"/>
      <c r="C20" s="517"/>
      <c r="D20" s="517"/>
      <c r="E20" s="517"/>
      <c r="F20" s="517"/>
      <c r="G20" s="517"/>
      <c r="H20" s="517" t="s">
        <v>52</v>
      </c>
      <c r="I20" s="523"/>
      <c r="J20" s="523"/>
      <c r="K20" s="523"/>
      <c r="L20" s="523"/>
      <c r="M20" s="523"/>
      <c r="N20" s="32"/>
      <c r="O20" s="32"/>
      <c r="R20" s="517" t="s">
        <v>50</v>
      </c>
      <c r="S20" s="517"/>
      <c r="T20" s="517"/>
      <c r="V20" s="517" t="s">
        <v>51</v>
      </c>
      <c r="W20" s="517"/>
      <c r="X20" s="23"/>
      <c r="Y20" s="23"/>
      <c r="Z20" s="23"/>
      <c r="AA20" s="23"/>
      <c r="AC20" s="517" t="s">
        <v>49</v>
      </c>
      <c r="AD20" s="517"/>
      <c r="AE20" s="517"/>
      <c r="AF20" s="517"/>
      <c r="AG20" s="517"/>
      <c r="AH20" s="517"/>
      <c r="AI20" s="517"/>
      <c r="AJ20" s="517" t="s">
        <v>52</v>
      </c>
      <c r="AK20" s="523"/>
      <c r="AL20" s="523"/>
      <c r="AM20" s="523"/>
      <c r="AN20" s="523"/>
      <c r="AO20" s="523"/>
      <c r="AP20" s="32"/>
      <c r="AQ20" s="32"/>
      <c r="AT20" s="517" t="s">
        <v>50</v>
      </c>
      <c r="AU20" s="517"/>
      <c r="AV20" s="517"/>
      <c r="AX20" s="517" t="s">
        <v>51</v>
      </c>
      <c r="AY20" s="517"/>
      <c r="AZ20" s="23"/>
    </row>
    <row r="21" spans="1:52" x14ac:dyDescent="0.15">
      <c r="A21" s="28" t="s">
        <v>16</v>
      </c>
      <c r="B21" s="28" t="s">
        <v>66</v>
      </c>
      <c r="C21" s="28" t="s">
        <v>1</v>
      </c>
      <c r="D21" s="28" t="s">
        <v>4</v>
      </c>
      <c r="E21" s="28" t="s">
        <v>5</v>
      </c>
      <c r="F21" s="28" t="s">
        <v>6</v>
      </c>
      <c r="G21" s="28" t="s">
        <v>7</v>
      </c>
      <c r="I21" s="28" t="s">
        <v>34</v>
      </c>
      <c r="J21" s="28" t="s">
        <v>17</v>
      </c>
      <c r="K21" s="28" t="s">
        <v>18</v>
      </c>
      <c r="L21" s="28" t="s">
        <v>19</v>
      </c>
      <c r="M21" s="28" t="s">
        <v>20</v>
      </c>
      <c r="N21" s="28" t="s">
        <v>6</v>
      </c>
      <c r="O21" s="28" t="s">
        <v>53</v>
      </c>
      <c r="R21" s="28" t="s">
        <v>16</v>
      </c>
      <c r="S21" s="28" t="s">
        <v>47</v>
      </c>
      <c r="T21" s="28" t="s">
        <v>45</v>
      </c>
      <c r="U21" s="28" t="s">
        <v>46</v>
      </c>
      <c r="W21" s="28" t="s">
        <v>14</v>
      </c>
      <c r="X21" s="28" t="s">
        <v>21</v>
      </c>
      <c r="Y21" s="28"/>
      <c r="Z21" s="28"/>
      <c r="AA21" s="28"/>
      <c r="AB21" s="28"/>
      <c r="AC21" s="28" t="s">
        <v>16</v>
      </c>
      <c r="AD21" s="28" t="s">
        <v>66</v>
      </c>
      <c r="AE21" s="28" t="s">
        <v>1</v>
      </c>
      <c r="AF21" s="28" t="s">
        <v>4</v>
      </c>
      <c r="AG21" s="28" t="s">
        <v>5</v>
      </c>
      <c r="AH21" s="28" t="s">
        <v>6</v>
      </c>
      <c r="AI21" s="28" t="s">
        <v>7</v>
      </c>
      <c r="AK21" s="28" t="s">
        <v>34</v>
      </c>
      <c r="AL21" s="28" t="s">
        <v>17</v>
      </c>
      <c r="AM21" s="28" t="s">
        <v>18</v>
      </c>
      <c r="AN21" s="28" t="s">
        <v>19</v>
      </c>
      <c r="AO21" s="28" t="s">
        <v>20</v>
      </c>
      <c r="AP21" s="28" t="s">
        <v>6</v>
      </c>
      <c r="AQ21" s="28" t="s">
        <v>53</v>
      </c>
      <c r="AU21" s="28" t="s">
        <v>47</v>
      </c>
      <c r="AV21" s="28" t="s">
        <v>45</v>
      </c>
      <c r="AW21" s="28" t="s">
        <v>46</v>
      </c>
      <c r="AY21" s="28" t="s">
        <v>14</v>
      </c>
      <c r="AZ21" s="28" t="s">
        <v>21</v>
      </c>
    </row>
    <row r="22" spans="1:52" x14ac:dyDescent="0.15">
      <c r="A22" s="29" t="s">
        <v>744</v>
      </c>
      <c r="B22" s="40">
        <v>8</v>
      </c>
      <c r="C22" s="30">
        <v>111</v>
      </c>
      <c r="D22" s="30">
        <v>445</v>
      </c>
      <c r="E22" s="30">
        <f>D22/C22</f>
        <v>4.0090090090090094</v>
      </c>
      <c r="F22" s="30">
        <v>3</v>
      </c>
      <c r="G22" s="27">
        <f>F22/C22</f>
        <v>2.7027027027027029E-2</v>
      </c>
      <c r="I22" s="27">
        <f>K22/J22</f>
        <v>0.73684210526315785</v>
      </c>
      <c r="J22" s="30">
        <v>38</v>
      </c>
      <c r="K22" s="30">
        <v>28</v>
      </c>
      <c r="L22" s="30">
        <v>245</v>
      </c>
      <c r="M22" s="30">
        <f>L22/K22</f>
        <v>8.75</v>
      </c>
      <c r="N22" s="30">
        <v>1</v>
      </c>
      <c r="O22" s="27">
        <f>N22/K22</f>
        <v>3.5714285714285712E-2</v>
      </c>
      <c r="R22" s="29" t="s">
        <v>246</v>
      </c>
      <c r="S22" s="27">
        <f>(C22+J22)/($C$27+$J$27+$M$17+$D$17+$K$38+$K$47)</f>
        <v>0.18016928657799275</v>
      </c>
      <c r="T22" s="27">
        <f>J22/($J$27+$E$38+$E$47)</f>
        <v>0.10354223433242507</v>
      </c>
      <c r="U22" s="27">
        <f>C22/($C$27+$M$17+$K$38+$K$47)</f>
        <v>0.2890625</v>
      </c>
      <c r="W22" s="30">
        <f>(D22*0.1)+(F22*6)+(L22*0.1)+(N22*6)</f>
        <v>93</v>
      </c>
      <c r="X22" s="30">
        <f>(D22*0.1)+(F22*6)+(K22*1)+(L22*0.1)+(N22*6)</f>
        <v>121</v>
      </c>
      <c r="Y22" s="32"/>
      <c r="Z22" s="32"/>
      <c r="AA22" s="32"/>
      <c r="AB22" s="32"/>
      <c r="AC22" s="29" t="s">
        <v>69</v>
      </c>
      <c r="AD22" s="29"/>
      <c r="AE22" s="30">
        <v>200</v>
      </c>
      <c r="AF22" s="30">
        <v>1040</v>
      </c>
      <c r="AG22" s="30">
        <f>AF22/AE22</f>
        <v>5.2</v>
      </c>
      <c r="AH22" s="30">
        <v>7</v>
      </c>
      <c r="AI22" s="27">
        <f>AH22/AE22</f>
        <v>3.5000000000000003E-2</v>
      </c>
      <c r="AK22" s="27">
        <f>AM22/AL22</f>
        <v>0.8</v>
      </c>
      <c r="AL22" s="30">
        <v>70</v>
      </c>
      <c r="AM22" s="30">
        <v>56</v>
      </c>
      <c r="AN22" s="30">
        <v>364</v>
      </c>
      <c r="AO22" s="30">
        <f>AN22/AM22</f>
        <v>6.5</v>
      </c>
      <c r="AP22" s="30">
        <v>2</v>
      </c>
      <c r="AQ22" s="27">
        <f>AP22/AM22</f>
        <v>3.5714285714285712E-2</v>
      </c>
      <c r="AU22" s="27" t="e">
        <f>(#REF!+AL22)/(#REF!+AL25)</f>
        <v>#REF!</v>
      </c>
      <c r="AV22" s="27" t="e">
        <f>#REF!/(AL22+#REF!)</f>
        <v>#REF!</v>
      </c>
      <c r="AW22" s="27" t="e">
        <f>AL22/(#REF!+AL22)</f>
        <v>#REF!</v>
      </c>
      <c r="AY22" s="30" t="e">
        <f>(#REF!*0.1)+(AE22*6)+(AK22*0.1)+(AM22*6)</f>
        <v>#REF!</v>
      </c>
      <c r="AZ22" s="30" t="e">
        <f>(#REF!*0.1)+(AE22*6)+(AJ22*1)+(AK22*0.1)+(AM22*6)</f>
        <v>#REF!</v>
      </c>
    </row>
    <row r="23" spans="1:52" x14ac:dyDescent="0.15">
      <c r="A23" s="29" t="s">
        <v>2585</v>
      </c>
      <c r="B23" s="40">
        <v>15</v>
      </c>
      <c r="C23" s="30">
        <v>45</v>
      </c>
      <c r="D23" s="30">
        <v>181</v>
      </c>
      <c r="E23" s="30">
        <f>D23/C23</f>
        <v>4.0222222222222221</v>
      </c>
      <c r="F23" s="30">
        <v>1</v>
      </c>
      <c r="G23" s="27">
        <f>F23/C23</f>
        <v>2.2222222222222223E-2</v>
      </c>
      <c r="I23" s="27">
        <f t="shared" ref="I23:I26" si="15">K23/J23</f>
        <v>0.83333333333333337</v>
      </c>
      <c r="J23" s="30">
        <v>12</v>
      </c>
      <c r="K23" s="30">
        <v>10</v>
      </c>
      <c r="L23" s="30">
        <v>92</v>
      </c>
      <c r="M23" s="30">
        <f>L23/K23</f>
        <v>9.1999999999999993</v>
      </c>
      <c r="N23" s="30">
        <v>0</v>
      </c>
      <c r="O23" s="27">
        <f t="shared" ref="O23:O26" si="16">N23/K23</f>
        <v>0</v>
      </c>
      <c r="R23" s="29" t="s">
        <v>2584</v>
      </c>
      <c r="S23" s="27">
        <f t="shared" ref="S23:S26" si="17">(C23+J23)/($C$27+$J$27+$M$17+$D$17+$K$38+$K$47)</f>
        <v>6.8923821039903271E-2</v>
      </c>
      <c r="T23" s="27">
        <f t="shared" ref="T23:T26" si="18">J23/($J$27+$E$38+$E$47)</f>
        <v>3.2697547683923703E-2</v>
      </c>
      <c r="U23" s="27">
        <f t="shared" ref="U23:U26" si="19">C23/($C$27+$M$17+$K$38+$K$47)</f>
        <v>0.1171875</v>
      </c>
      <c r="W23" s="30">
        <f t="shared" ref="W23:W26" si="20">(D23*0.1)+(F23*6)+(L23*0.1)+(N23*6)</f>
        <v>33.300000000000004</v>
      </c>
      <c r="X23" s="30">
        <f t="shared" ref="X23:X26" si="21">(D23*0.1)+(F23*6)+(K23*1)+(L23*0.1)+(N23*6)</f>
        <v>43.300000000000004</v>
      </c>
      <c r="Y23" s="32"/>
      <c r="Z23" s="32"/>
      <c r="AA23" s="32"/>
      <c r="AB23" s="32"/>
      <c r="AC23" s="29" t="s">
        <v>22</v>
      </c>
      <c r="AD23" s="29"/>
      <c r="AE23" s="30">
        <v>96</v>
      </c>
      <c r="AF23" s="30">
        <v>445</v>
      </c>
      <c r="AG23" s="30">
        <f>AF23/AE23</f>
        <v>4.635416666666667</v>
      </c>
      <c r="AH23" s="30">
        <v>6</v>
      </c>
      <c r="AI23" s="27">
        <f>AH23/AE23</f>
        <v>6.25E-2</v>
      </c>
      <c r="AK23" s="27">
        <f t="shared" ref="AK23:AK26" si="22">AM23/AL23</f>
        <v>0.58333333333333337</v>
      </c>
      <c r="AL23" s="30">
        <v>24</v>
      </c>
      <c r="AM23" s="30">
        <v>14</v>
      </c>
      <c r="AN23" s="30">
        <v>110</v>
      </c>
      <c r="AO23" s="30">
        <f>AN23/AM23</f>
        <v>7.8571428571428568</v>
      </c>
      <c r="AP23" s="30">
        <v>2</v>
      </c>
      <c r="AQ23" s="27">
        <f t="shared" ref="AQ23:AQ26" si="23">AP23/AM23</f>
        <v>0.14285714285714285</v>
      </c>
      <c r="AU23" s="27" t="e">
        <f>(#REF!+AL23)/(#REF!+AL26)</f>
        <v>#REF!</v>
      </c>
      <c r="AV23" s="27" t="e">
        <f>#REF!/(AL23+#REF!)</f>
        <v>#REF!</v>
      </c>
      <c r="AW23" s="27" t="e">
        <f>AL23/(#REF!+AL23)</f>
        <v>#REF!</v>
      </c>
      <c r="AY23" s="30" t="e">
        <f>(#REF!*0.1)+(AE23*6)+(AK23*0.1)+(AM23*6)</f>
        <v>#REF!</v>
      </c>
      <c r="AZ23" s="30" t="e">
        <f>(#REF!*0.1)+(AE23*6)+(AJ23*1)+(AK23*0.1)+(AM23*6)</f>
        <v>#REF!</v>
      </c>
    </row>
    <row r="24" spans="1:52" x14ac:dyDescent="0.15">
      <c r="A24" s="29" t="s">
        <v>2277</v>
      </c>
      <c r="B24" s="40">
        <v>17</v>
      </c>
      <c r="C24" s="30">
        <v>174</v>
      </c>
      <c r="D24" s="30">
        <v>698</v>
      </c>
      <c r="E24" s="30">
        <f>D24/C24</f>
        <v>4.0114942528735629</v>
      </c>
      <c r="F24" s="30">
        <v>5</v>
      </c>
      <c r="G24" s="27">
        <f>F24/C24</f>
        <v>2.8735632183908046E-2</v>
      </c>
      <c r="I24" s="27">
        <f t="shared" si="15"/>
        <v>0.88571428571428568</v>
      </c>
      <c r="J24" s="30">
        <v>35</v>
      </c>
      <c r="K24" s="30">
        <v>31</v>
      </c>
      <c r="L24" s="30">
        <v>263</v>
      </c>
      <c r="M24" s="30">
        <f>L24/K24</f>
        <v>8.4838709677419359</v>
      </c>
      <c r="N24" s="30">
        <v>1</v>
      </c>
      <c r="O24" s="27">
        <f t="shared" si="16"/>
        <v>3.2258064516129031E-2</v>
      </c>
      <c r="R24" s="29" t="s">
        <v>2278</v>
      </c>
      <c r="S24" s="27">
        <f t="shared" si="17"/>
        <v>0.25272067714631197</v>
      </c>
      <c r="T24" s="27">
        <f t="shared" si="18"/>
        <v>9.5367847411444148E-2</v>
      </c>
      <c r="U24" s="27">
        <f t="shared" si="19"/>
        <v>0.453125</v>
      </c>
      <c r="W24" s="30">
        <f t="shared" si="20"/>
        <v>132.1</v>
      </c>
      <c r="X24" s="30">
        <f t="shared" si="21"/>
        <v>163.10000000000002</v>
      </c>
      <c r="Y24" s="32"/>
      <c r="Z24" s="32"/>
      <c r="AA24" s="32"/>
      <c r="AB24" s="32"/>
      <c r="AC24" s="29" t="s">
        <v>23</v>
      </c>
      <c r="AD24" s="29"/>
      <c r="AE24" s="30">
        <v>8</v>
      </c>
      <c r="AF24" s="30">
        <v>28</v>
      </c>
      <c r="AG24" s="30">
        <f>AF24/AE24</f>
        <v>3.5</v>
      </c>
      <c r="AH24" s="30">
        <v>0</v>
      </c>
      <c r="AI24" s="27">
        <f>AH24/AE24</f>
        <v>0</v>
      </c>
      <c r="AK24" s="27">
        <f t="shared" si="22"/>
        <v>0.5</v>
      </c>
      <c r="AL24" s="30">
        <v>4</v>
      </c>
      <c r="AM24" s="30">
        <v>2</v>
      </c>
      <c r="AN24" s="30">
        <v>17</v>
      </c>
      <c r="AO24" s="30">
        <f>AN24/AM24</f>
        <v>8.5</v>
      </c>
      <c r="AP24" s="30">
        <v>0</v>
      </c>
      <c r="AQ24" s="27">
        <f t="shared" si="23"/>
        <v>0</v>
      </c>
      <c r="AU24" s="27" t="e">
        <f>(#REF!+AL24)/(#REF!+AK30)</f>
        <v>#REF!</v>
      </c>
      <c r="AV24" s="27" t="e">
        <f>#REF!/(AL24+#REF!)</f>
        <v>#REF!</v>
      </c>
      <c r="AW24" s="27" t="e">
        <f>AL24/(#REF!+AL24)</f>
        <v>#REF!</v>
      </c>
      <c r="AY24" s="30" t="e">
        <f>(#REF!*0.1)+(AE24*6)+(AK24*0.1)+(AM24*6)</f>
        <v>#REF!</v>
      </c>
      <c r="AZ24" s="30" t="e">
        <f>(#REF!*0.1)+(AE24*6)+(AJ24*1)+(AK24*0.1)+(AM24*6)</f>
        <v>#REF!</v>
      </c>
    </row>
    <row r="25" spans="1:52" x14ac:dyDescent="0.15">
      <c r="A25" s="29" t="s">
        <v>2279</v>
      </c>
      <c r="B25" s="40">
        <v>8</v>
      </c>
      <c r="C25" s="30">
        <v>4</v>
      </c>
      <c r="D25" s="30">
        <v>15</v>
      </c>
      <c r="E25" s="30">
        <f>D25/C25</f>
        <v>3.75</v>
      </c>
      <c r="F25" s="30">
        <v>0</v>
      </c>
      <c r="G25" s="27">
        <f>F25/C25</f>
        <v>0</v>
      </c>
      <c r="I25" s="27">
        <f t="shared" si="15"/>
        <v>0.5</v>
      </c>
      <c r="J25" s="30">
        <v>2</v>
      </c>
      <c r="K25" s="30">
        <v>1</v>
      </c>
      <c r="L25" s="30">
        <v>7</v>
      </c>
      <c r="M25" s="30">
        <f>L25/K25</f>
        <v>7</v>
      </c>
      <c r="N25" s="30">
        <v>0</v>
      </c>
      <c r="O25" s="27">
        <f t="shared" si="16"/>
        <v>0</v>
      </c>
      <c r="R25" s="29" t="s">
        <v>2280</v>
      </c>
      <c r="S25" s="27">
        <f t="shared" si="17"/>
        <v>7.2551390568319227E-3</v>
      </c>
      <c r="T25" s="27">
        <f t="shared" si="18"/>
        <v>5.4495912806539508E-3</v>
      </c>
      <c r="U25" s="27">
        <f t="shared" si="19"/>
        <v>1.0416666666666666E-2</v>
      </c>
      <c r="W25" s="30">
        <f t="shared" si="20"/>
        <v>2.2000000000000002</v>
      </c>
      <c r="X25" s="30">
        <f t="shared" si="21"/>
        <v>3.2</v>
      </c>
      <c r="Y25" s="32"/>
      <c r="Z25" s="32"/>
      <c r="AA25" s="32"/>
      <c r="AB25" s="32"/>
      <c r="AC25" s="29" t="s">
        <v>24</v>
      </c>
      <c r="AD25" s="29"/>
      <c r="AE25" s="30"/>
      <c r="AF25" s="30"/>
      <c r="AG25" s="30" t="e">
        <f>AF25/AE25</f>
        <v>#DIV/0!</v>
      </c>
      <c r="AH25" s="30">
        <v>0</v>
      </c>
      <c r="AI25" s="27" t="e">
        <f>AH25/AE25</f>
        <v>#DIV/0!</v>
      </c>
      <c r="AK25" s="27" t="e">
        <f t="shared" si="22"/>
        <v>#DIV/0!</v>
      </c>
      <c r="AL25" s="30"/>
      <c r="AM25" s="30"/>
      <c r="AN25" s="30"/>
      <c r="AO25" s="30" t="e">
        <f>AN25/AM25</f>
        <v>#DIV/0!</v>
      </c>
      <c r="AP25" s="30">
        <v>0</v>
      </c>
      <c r="AQ25" s="27" t="e">
        <f t="shared" si="23"/>
        <v>#DIV/0!</v>
      </c>
      <c r="AU25" s="27" t="e">
        <f>(#REF!+AL25)/(#REF!+AL31)</f>
        <v>#REF!</v>
      </c>
      <c r="AV25" s="27" t="e">
        <f>#REF!/(AL25+#REF!)</f>
        <v>#REF!</v>
      </c>
      <c r="AW25" s="27" t="e">
        <f>AL25/(#REF!+AL25)</f>
        <v>#REF!</v>
      </c>
      <c r="AY25" s="30" t="e">
        <f>(#REF!*0.1)+(AE25*6)+(AK25*0.1)+(AM25*6)</f>
        <v>#REF!</v>
      </c>
      <c r="AZ25" s="30" t="e">
        <f>(#REF!*0.1)+(AE25*6)+(AJ25*1)+(AK25*0.1)+(AM25*6)</f>
        <v>#REF!</v>
      </c>
    </row>
    <row r="26" spans="1:52" x14ac:dyDescent="0.15">
      <c r="A26" s="29" t="s">
        <v>1899</v>
      </c>
      <c r="B26" s="40">
        <v>8</v>
      </c>
      <c r="C26" s="30">
        <v>9</v>
      </c>
      <c r="D26" s="30">
        <v>39</v>
      </c>
      <c r="E26" s="30">
        <f>D26/C26</f>
        <v>4.333333333333333</v>
      </c>
      <c r="F26" s="30">
        <v>0</v>
      </c>
      <c r="G26" s="27">
        <f>F26/C26</f>
        <v>0</v>
      </c>
      <c r="I26" s="27">
        <f t="shared" si="15"/>
        <v>0.8571428571428571</v>
      </c>
      <c r="J26" s="30">
        <v>7</v>
      </c>
      <c r="K26" s="30">
        <v>6</v>
      </c>
      <c r="L26" s="30">
        <v>42</v>
      </c>
      <c r="M26" s="30">
        <f>L26/K26</f>
        <v>7</v>
      </c>
      <c r="N26" s="30">
        <v>0</v>
      </c>
      <c r="O26" s="27">
        <f t="shared" si="16"/>
        <v>0</v>
      </c>
      <c r="R26" s="29" t="s">
        <v>1488</v>
      </c>
      <c r="S26" s="27">
        <f t="shared" si="17"/>
        <v>1.9347037484885126E-2</v>
      </c>
      <c r="T26" s="27">
        <f t="shared" si="18"/>
        <v>1.9073569482288829E-2</v>
      </c>
      <c r="U26" s="27">
        <f t="shared" si="19"/>
        <v>2.34375E-2</v>
      </c>
      <c r="W26" s="30">
        <f t="shared" si="20"/>
        <v>8.1000000000000014</v>
      </c>
      <c r="X26" s="30">
        <f t="shared" si="21"/>
        <v>14.100000000000001</v>
      </c>
      <c r="Y26" s="32"/>
      <c r="Z26" s="32"/>
      <c r="AA26" s="32"/>
      <c r="AB26" s="32"/>
      <c r="AC26" s="29" t="s">
        <v>70</v>
      </c>
      <c r="AD26" s="29"/>
      <c r="AE26" s="30"/>
      <c r="AF26" s="30"/>
      <c r="AG26" s="30" t="e">
        <f>AF26/AE26</f>
        <v>#DIV/0!</v>
      </c>
      <c r="AH26" s="30"/>
      <c r="AI26" s="27" t="e">
        <f>AH26/AE26</f>
        <v>#DIV/0!</v>
      </c>
      <c r="AK26" s="27" t="e">
        <f t="shared" si="22"/>
        <v>#DIV/0!</v>
      </c>
      <c r="AL26" s="30"/>
      <c r="AM26" s="30"/>
      <c r="AN26" s="30"/>
      <c r="AO26" s="30"/>
      <c r="AP26" s="30">
        <f>(AF26*0.1)+(AH26*6)+(AM26*0.1)+(AO26*6)</f>
        <v>0</v>
      </c>
      <c r="AQ26" s="27" t="e">
        <f t="shared" si="23"/>
        <v>#DIV/0!</v>
      </c>
      <c r="AU26" s="27" t="e">
        <f>(#REF!+AL26)/(#REF!+AL32)</f>
        <v>#REF!</v>
      </c>
      <c r="AV26" s="27" t="e">
        <f>#REF!/(AL26+#REF!)</f>
        <v>#REF!</v>
      </c>
      <c r="AW26" s="27" t="e">
        <f>AL26/(#REF!+AL26)</f>
        <v>#REF!</v>
      </c>
      <c r="AY26" s="30" t="e">
        <f>(#REF!*0.1)+(AE26*6)+(AI26*1)+(AJ26*0.1)+(AL26*6)</f>
        <v>#REF!</v>
      </c>
      <c r="AZ26" s="30" t="e">
        <f>(#REF!*0.1)+(AE26*6)+(AJ26*1)+(AK26*0.1)+(AM26*6)</f>
        <v>#REF!</v>
      </c>
    </row>
    <row r="27" spans="1:52" x14ac:dyDescent="0.15">
      <c r="A27" s="28" t="s">
        <v>44</v>
      </c>
      <c r="B27" s="28"/>
      <c r="C27" s="28">
        <f>SUM(C22:C26)</f>
        <v>343</v>
      </c>
      <c r="D27" s="28">
        <f t="shared" ref="D27" si="24">SUM(D22:D26)</f>
        <v>1378</v>
      </c>
      <c r="E27" s="28"/>
      <c r="F27" s="28">
        <f t="shared" ref="F27" si="25">SUM(F22:F26)</f>
        <v>9</v>
      </c>
      <c r="G27" s="28"/>
      <c r="H27" s="28"/>
      <c r="I27" s="28"/>
      <c r="J27" s="28">
        <f>SUM(J22:J26)</f>
        <v>94</v>
      </c>
      <c r="K27" s="28">
        <f t="shared" ref="K27:L27" si="26">SUM(K22:K26)</f>
        <v>76</v>
      </c>
      <c r="L27" s="28">
        <f t="shared" si="26"/>
        <v>649</v>
      </c>
      <c r="M27" s="28"/>
      <c r="N27" s="28">
        <f t="shared" ref="N27" si="27">SUM(N22:N26)</f>
        <v>2</v>
      </c>
      <c r="O27" s="28"/>
      <c r="AC27" s="28" t="s">
        <v>44</v>
      </c>
      <c r="AD27" s="28"/>
      <c r="AE27" s="28">
        <f>SUM(AE22:AE26)</f>
        <v>304</v>
      </c>
      <c r="AF27" s="28">
        <f t="shared" ref="AF27" si="28">SUM(AF22:AF26)</f>
        <v>1513</v>
      </c>
      <c r="AG27" s="28"/>
      <c r="AH27" s="28">
        <f t="shared" ref="AH27" si="29">SUM(AH22:AH26)</f>
        <v>13</v>
      </c>
      <c r="AI27" s="28"/>
      <c r="AJ27" s="28"/>
      <c r="AK27" s="28"/>
      <c r="AL27" s="28">
        <f>SUM(AL22:AL26)</f>
        <v>98</v>
      </c>
      <c r="AM27" s="28">
        <f t="shared" ref="AM27:AN27" si="30">SUM(AM22:AM26)</f>
        <v>72</v>
      </c>
      <c r="AN27" s="28">
        <f t="shared" si="30"/>
        <v>491</v>
      </c>
      <c r="AO27" s="28"/>
      <c r="AP27" s="28">
        <f t="shared" ref="AP27" si="31">SUM(AP22:AP26)</f>
        <v>4</v>
      </c>
      <c r="AQ27" s="28"/>
    </row>
    <row r="28" spans="1:52" x14ac:dyDescent="0.15">
      <c r="A28" s="417"/>
      <c r="B28" s="32"/>
      <c r="C28" s="32"/>
      <c r="D28" s="32"/>
      <c r="E28" s="32"/>
      <c r="F28" s="32"/>
      <c r="G28" s="32"/>
      <c r="H28" s="28"/>
      <c r="I28" s="32"/>
      <c r="J28" s="32"/>
      <c r="K28" s="32"/>
      <c r="L28" s="32"/>
      <c r="M28" s="32"/>
      <c r="N28" s="32"/>
      <c r="AC28" s="28"/>
      <c r="AD28" s="32"/>
      <c r="AE28" s="32"/>
      <c r="AF28" s="32"/>
      <c r="AG28" s="32"/>
      <c r="AH28" s="32"/>
      <c r="AI28" s="32"/>
      <c r="AJ28" s="28"/>
      <c r="AK28" s="32"/>
      <c r="AL28" s="32"/>
      <c r="AM28" s="32"/>
      <c r="AN28" s="32"/>
      <c r="AO28" s="32"/>
      <c r="AP28" s="32"/>
    </row>
    <row r="29" spans="1:52" x14ac:dyDescent="0.15">
      <c r="A29" s="24"/>
      <c r="B29" s="32"/>
      <c r="C29" s="32"/>
      <c r="D29" s="32"/>
      <c r="E29" s="32"/>
      <c r="F29" s="32"/>
      <c r="G29" s="32"/>
      <c r="H29" s="32"/>
      <c r="I29" s="32"/>
      <c r="J29" s="32"/>
      <c r="K29" s="32"/>
      <c r="L29" s="32"/>
      <c r="M29" s="32"/>
      <c r="AD29" s="32"/>
      <c r="AE29" s="32"/>
      <c r="AF29" s="32"/>
      <c r="AG29" s="32"/>
      <c r="AH29" s="32"/>
      <c r="AI29" s="32"/>
      <c r="AJ29" s="32"/>
      <c r="AK29" s="32"/>
      <c r="AL29" s="32"/>
      <c r="AM29" s="32"/>
      <c r="AN29" s="32"/>
      <c r="AO29" s="32"/>
    </row>
    <row r="30" spans="1:52" x14ac:dyDescent="0.15">
      <c r="A30" s="517" t="s">
        <v>52</v>
      </c>
      <c r="B30" s="517"/>
      <c r="C30" s="517"/>
      <c r="D30" s="517"/>
      <c r="E30" s="517"/>
      <c r="F30" s="517"/>
      <c r="G30" s="517"/>
      <c r="H30" s="32"/>
      <c r="I30" s="32"/>
      <c r="J30" s="517" t="s">
        <v>49</v>
      </c>
      <c r="K30" s="517"/>
      <c r="L30" s="517"/>
      <c r="M30" s="517"/>
      <c r="N30" s="517"/>
      <c r="R30" s="517" t="s">
        <v>50</v>
      </c>
      <c r="S30" s="517"/>
      <c r="T30" s="517"/>
      <c r="V30" s="517" t="s">
        <v>51</v>
      </c>
      <c r="W30" s="519"/>
      <c r="AC30" s="517" t="s">
        <v>52</v>
      </c>
      <c r="AD30" s="517"/>
      <c r="AE30" s="517"/>
      <c r="AF30" s="517"/>
      <c r="AG30" s="517"/>
      <c r="AH30" s="517"/>
      <c r="AI30" s="517"/>
      <c r="AJ30" s="32"/>
      <c r="AK30" s="32"/>
      <c r="AL30" s="517" t="s">
        <v>49</v>
      </c>
      <c r="AM30" s="517"/>
      <c r="AN30" s="517"/>
      <c r="AO30" s="517"/>
      <c r="AP30" s="517"/>
      <c r="AT30" s="517" t="s">
        <v>50</v>
      </c>
      <c r="AU30" s="517"/>
      <c r="AV30" s="517"/>
      <c r="AX30" s="517" t="s">
        <v>51</v>
      </c>
      <c r="AY30" s="519"/>
    </row>
    <row r="31" spans="1:52" x14ac:dyDescent="0.15">
      <c r="A31" s="28" t="s">
        <v>25</v>
      </c>
      <c r="B31" s="28" t="s">
        <v>66</v>
      </c>
      <c r="C31" s="28" t="s">
        <v>34</v>
      </c>
      <c r="D31" s="28" t="s">
        <v>17</v>
      </c>
      <c r="E31" s="28" t="s">
        <v>18</v>
      </c>
      <c r="F31" s="28" t="s">
        <v>19</v>
      </c>
      <c r="G31" s="28" t="s">
        <v>20</v>
      </c>
      <c r="H31" s="28" t="s">
        <v>6</v>
      </c>
      <c r="I31" s="28" t="s">
        <v>53</v>
      </c>
      <c r="K31" s="28" t="s">
        <v>10</v>
      </c>
      <c r="L31" s="28" t="s">
        <v>11</v>
      </c>
      <c r="M31" s="28" t="s">
        <v>12</v>
      </c>
      <c r="N31" s="28" t="s">
        <v>26</v>
      </c>
      <c r="O31" s="28" t="s">
        <v>7</v>
      </c>
      <c r="R31" s="28" t="s">
        <v>25</v>
      </c>
      <c r="S31" s="28" t="s">
        <v>47</v>
      </c>
      <c r="T31" s="28" t="s">
        <v>45</v>
      </c>
      <c r="U31" s="28" t="s">
        <v>46</v>
      </c>
      <c r="W31" s="28" t="s">
        <v>14</v>
      </c>
      <c r="X31" s="28" t="s">
        <v>21</v>
      </c>
      <c r="Y31" s="28"/>
      <c r="Z31" s="28"/>
      <c r="AC31" s="28" t="s">
        <v>25</v>
      </c>
      <c r="AD31" s="28" t="s">
        <v>66</v>
      </c>
      <c r="AE31" s="28" t="s">
        <v>34</v>
      </c>
      <c r="AF31" s="28" t="s">
        <v>17</v>
      </c>
      <c r="AG31" s="28" t="s">
        <v>18</v>
      </c>
      <c r="AH31" s="28" t="s">
        <v>19</v>
      </c>
      <c r="AI31" s="28" t="s">
        <v>20</v>
      </c>
      <c r="AJ31" s="28" t="s">
        <v>6</v>
      </c>
      <c r="AK31" s="28" t="s">
        <v>53</v>
      </c>
      <c r="AM31" s="28" t="s">
        <v>10</v>
      </c>
      <c r="AN31" s="28" t="s">
        <v>11</v>
      </c>
      <c r="AO31" s="28" t="s">
        <v>12</v>
      </c>
      <c r="AP31" s="28" t="s">
        <v>26</v>
      </c>
      <c r="AQ31" s="28" t="s">
        <v>7</v>
      </c>
      <c r="AU31" s="28" t="s">
        <v>47</v>
      </c>
      <c r="AV31" s="28" t="s">
        <v>45</v>
      </c>
      <c r="AW31" s="28" t="s">
        <v>46</v>
      </c>
      <c r="AY31" s="28" t="s">
        <v>14</v>
      </c>
      <c r="AZ31" s="28" t="s">
        <v>21</v>
      </c>
    </row>
    <row r="32" spans="1:52" x14ac:dyDescent="0.15">
      <c r="A32" s="29" t="s">
        <v>2281</v>
      </c>
      <c r="B32" s="30">
        <v>6</v>
      </c>
      <c r="C32" s="27">
        <f>E32/D32</f>
        <v>0.5714285714285714</v>
      </c>
      <c r="D32" s="30">
        <v>7</v>
      </c>
      <c r="E32" s="30">
        <v>4</v>
      </c>
      <c r="F32" s="30">
        <v>37</v>
      </c>
      <c r="G32" s="30">
        <f t="shared" ref="G32:G37" si="32">F32/E32</f>
        <v>9.25</v>
      </c>
      <c r="H32" s="30">
        <v>0</v>
      </c>
      <c r="I32" s="27">
        <f>H32/E32</f>
        <v>0</v>
      </c>
      <c r="K32" s="30"/>
      <c r="L32" s="30"/>
      <c r="M32" s="41" t="e">
        <f t="shared" ref="M32:M37" si="33">L32/K32</f>
        <v>#DIV/0!</v>
      </c>
      <c r="N32" s="30"/>
      <c r="O32" s="27" t="e">
        <f>N32/K32</f>
        <v>#DIV/0!</v>
      </c>
      <c r="R32" s="29" t="s">
        <v>2282</v>
      </c>
      <c r="S32" s="42">
        <f>(D32+K32)/($C$27+$K$27+$M$17+$D$47+$K$47)</f>
        <v>1.3108614232209739E-2</v>
      </c>
      <c r="T32" s="42">
        <f>D32/($D$17)</f>
        <v>2.0057306590257881E-2</v>
      </c>
      <c r="U32" s="42">
        <f>K32/($M$17+$C$27+$K$38+$K$47)</f>
        <v>0</v>
      </c>
      <c r="W32" s="30">
        <f>(F32*0.1)+(H32*6)+(L32*0.1)+(N32*6)</f>
        <v>3.7</v>
      </c>
      <c r="X32" s="30">
        <f>(E32*1)+(F32*0.1)+(H32*6)+(L32*0.1)+(N32*6)</f>
        <v>7.7</v>
      </c>
      <c r="Y32" s="32"/>
      <c r="Z32" s="32"/>
      <c r="AC32" s="29" t="s">
        <v>71</v>
      </c>
      <c r="AD32" s="29"/>
      <c r="AE32" s="27">
        <f>AG32/AF32</f>
        <v>0.60747663551401865</v>
      </c>
      <c r="AF32" s="30">
        <v>107</v>
      </c>
      <c r="AG32" s="30">
        <v>65</v>
      </c>
      <c r="AH32" s="30">
        <v>710</v>
      </c>
      <c r="AI32" s="30">
        <f t="shared" ref="AI32:AI36" si="34">AH32/AG32</f>
        <v>10.923076923076923</v>
      </c>
      <c r="AJ32" s="30">
        <v>6</v>
      </c>
      <c r="AK32" s="27">
        <f>AJ32/AG32</f>
        <v>9.2307692307692313E-2</v>
      </c>
      <c r="AM32" s="30">
        <v>0</v>
      </c>
      <c r="AN32" s="30">
        <v>0</v>
      </c>
      <c r="AO32" s="41" t="e">
        <f t="shared" ref="AO32:AO37" si="35">AN32/AM32</f>
        <v>#DIV/0!</v>
      </c>
      <c r="AP32" s="30">
        <v>0</v>
      </c>
      <c r="AQ32" s="27" t="e">
        <f>AP32/AM32</f>
        <v>#DIV/0!</v>
      </c>
      <c r="AU32" s="42" t="e">
        <f>(#REF!+AJ32)/(#REF!+AJ35)</f>
        <v>#REF!</v>
      </c>
      <c r="AV32" s="42" t="e">
        <f>#REF!/(AJ32+#REF!)</f>
        <v>#REF!</v>
      </c>
      <c r="AW32" s="42" t="e">
        <f>AJ32/(#REF!+AJ32)</f>
        <v>#REF!</v>
      </c>
      <c r="AY32" s="30">
        <f>(AH32*0.1)+(AJ32*6)+(AN32*0.1)+(AP32*6)</f>
        <v>107</v>
      </c>
      <c r="AZ32" s="30">
        <f>(AG32*1)+(AH32*0.1)+(AJ32*6)+(AN32*0.1)+(AP32*6)</f>
        <v>172</v>
      </c>
    </row>
    <row r="33" spans="1:52" x14ac:dyDescent="0.15">
      <c r="A33" s="29" t="s">
        <v>745</v>
      </c>
      <c r="B33" s="30">
        <v>12</v>
      </c>
      <c r="C33" s="27">
        <f t="shared" ref="C33:C37" si="36">E33/D33</f>
        <v>0.55263157894736847</v>
      </c>
      <c r="D33" s="30">
        <v>38</v>
      </c>
      <c r="E33" s="30">
        <v>21</v>
      </c>
      <c r="F33" s="30">
        <v>276</v>
      </c>
      <c r="G33" s="30">
        <f t="shared" si="32"/>
        <v>13.142857142857142</v>
      </c>
      <c r="H33" s="30">
        <v>1</v>
      </c>
      <c r="I33" s="27">
        <f t="shared" ref="I33:I37" si="37">H33/E33</f>
        <v>4.7619047619047616E-2</v>
      </c>
      <c r="K33" s="30"/>
      <c r="L33" s="30"/>
      <c r="M33" s="41" t="e">
        <f t="shared" si="33"/>
        <v>#DIV/0!</v>
      </c>
      <c r="N33" s="30"/>
      <c r="O33" s="27" t="e">
        <f t="shared" ref="O33:O37" si="38">N33/K33</f>
        <v>#DIV/0!</v>
      </c>
      <c r="R33" s="29" t="s">
        <v>389</v>
      </c>
      <c r="S33" s="42">
        <f t="shared" ref="S33:S37" si="39">(D33+K33)/($C$27+$K$27+$M$17+$D$47+$K$47)</f>
        <v>7.116104868913857E-2</v>
      </c>
      <c r="T33" s="42">
        <f t="shared" ref="T33:T37" si="40">D33/($D$17)</f>
        <v>0.10888252148997135</v>
      </c>
      <c r="U33" s="42">
        <f t="shared" ref="U33:U37" si="41">K33/($M$17+$C$27+$K$38+$K$47)</f>
        <v>0</v>
      </c>
      <c r="W33" s="30">
        <f t="shared" ref="W33:W37" si="42">(F33*0.1)+(H33*6)+(L33*0.1)+(N33*6)</f>
        <v>33.6</v>
      </c>
      <c r="X33" s="30">
        <f t="shared" ref="X33:X37" si="43">(E33*1)+(F33*0.1)+(H33*6)+(L33*0.1)+(N33*6)</f>
        <v>54.6</v>
      </c>
      <c r="Y33" s="32"/>
      <c r="Z33" s="32"/>
      <c r="AC33" s="29" t="s">
        <v>27</v>
      </c>
      <c r="AD33" s="29"/>
      <c r="AE33" s="27">
        <f t="shared" ref="AE33:AE37" si="44">AG33/AF33</f>
        <v>0.6333333333333333</v>
      </c>
      <c r="AF33" s="30">
        <v>120</v>
      </c>
      <c r="AG33" s="30">
        <v>76</v>
      </c>
      <c r="AH33" s="30">
        <v>892</v>
      </c>
      <c r="AI33" s="30">
        <f t="shared" si="34"/>
        <v>11.736842105263158</v>
      </c>
      <c r="AJ33" s="30">
        <v>5</v>
      </c>
      <c r="AK33" s="27">
        <f t="shared" ref="AK33:AK37" si="45">AJ33/AG33</f>
        <v>6.5789473684210523E-2</v>
      </c>
      <c r="AM33" s="30">
        <v>12</v>
      </c>
      <c r="AN33" s="30">
        <v>108</v>
      </c>
      <c r="AO33" s="41">
        <f t="shared" si="35"/>
        <v>9</v>
      </c>
      <c r="AP33" s="30">
        <v>0</v>
      </c>
      <c r="AQ33" s="27">
        <f t="shared" ref="AQ33:AQ37" si="46">AP33/AM33</f>
        <v>0</v>
      </c>
      <c r="AU33" s="42" t="e">
        <f>(#REF!+AJ33)/(#REF!+AJ36)</f>
        <v>#REF!</v>
      </c>
      <c r="AV33" s="42" t="e">
        <f>#REF!/(AJ33+#REF!)</f>
        <v>#REF!</v>
      </c>
      <c r="AW33" s="42" t="e">
        <f>AJ33/(#REF!+AJ33)</f>
        <v>#REF!</v>
      </c>
      <c r="AY33" s="30">
        <f>(AH33*0.1)+(AJ33*6)+(AN33*0.1)+(AP33*6)</f>
        <v>130</v>
      </c>
      <c r="AZ33" s="30">
        <f>(AG33*1)+(AH33*0.1)+(AJ33*6)+(AN33*0.1)+(AP33*6)</f>
        <v>206</v>
      </c>
    </row>
    <row r="34" spans="1:52" x14ac:dyDescent="0.15">
      <c r="A34" s="29" t="s">
        <v>2587</v>
      </c>
      <c r="B34" s="30">
        <v>12</v>
      </c>
      <c r="C34" s="27">
        <f t="shared" si="36"/>
        <v>0.51724137931034486</v>
      </c>
      <c r="D34" s="30">
        <v>29</v>
      </c>
      <c r="E34" s="30">
        <v>15</v>
      </c>
      <c r="F34" s="30">
        <v>151</v>
      </c>
      <c r="G34" s="30">
        <f t="shared" si="32"/>
        <v>10.066666666666666</v>
      </c>
      <c r="H34" s="30">
        <v>1</v>
      </c>
      <c r="I34" s="27">
        <f t="shared" si="37"/>
        <v>6.6666666666666666E-2</v>
      </c>
      <c r="K34" s="30"/>
      <c r="L34" s="30"/>
      <c r="M34" s="41" t="e">
        <f t="shared" si="33"/>
        <v>#DIV/0!</v>
      </c>
      <c r="N34" s="30"/>
      <c r="O34" s="27" t="e">
        <f t="shared" si="38"/>
        <v>#DIV/0!</v>
      </c>
      <c r="R34" s="29" t="s">
        <v>2588</v>
      </c>
      <c r="S34" s="42">
        <f t="shared" si="39"/>
        <v>5.4307116104868915E-2</v>
      </c>
      <c r="T34" s="42">
        <f t="shared" si="40"/>
        <v>8.3094555873925502E-2</v>
      </c>
      <c r="U34" s="42">
        <f t="shared" si="41"/>
        <v>0</v>
      </c>
      <c r="W34" s="30">
        <f t="shared" si="42"/>
        <v>21.1</v>
      </c>
      <c r="X34" s="30">
        <f t="shared" si="43"/>
        <v>36.1</v>
      </c>
      <c r="Y34" s="32"/>
      <c r="Z34" s="32"/>
      <c r="AC34" s="29" t="s">
        <v>28</v>
      </c>
      <c r="AD34" s="29"/>
      <c r="AE34" s="27">
        <f t="shared" si="44"/>
        <v>0.55000000000000004</v>
      </c>
      <c r="AF34" s="30">
        <v>40</v>
      </c>
      <c r="AG34" s="30">
        <v>22</v>
      </c>
      <c r="AH34" s="30">
        <v>325</v>
      </c>
      <c r="AI34" s="30">
        <f t="shared" si="34"/>
        <v>14.772727272727273</v>
      </c>
      <c r="AJ34" s="30">
        <v>2</v>
      </c>
      <c r="AK34" s="27">
        <f t="shared" si="45"/>
        <v>9.0909090909090912E-2</v>
      </c>
      <c r="AM34" s="30">
        <v>5</v>
      </c>
      <c r="AN34" s="30">
        <v>20</v>
      </c>
      <c r="AO34" s="41">
        <f t="shared" si="35"/>
        <v>4</v>
      </c>
      <c r="AP34" s="30">
        <v>0</v>
      </c>
      <c r="AQ34" s="27">
        <f t="shared" si="46"/>
        <v>0</v>
      </c>
      <c r="AU34" s="42" t="e">
        <f>(#REF!+AJ34)/(#REF!+AJ37)</f>
        <v>#REF!</v>
      </c>
      <c r="AV34" s="42" t="e">
        <f>#REF!/(AJ34+#REF!)</f>
        <v>#REF!</v>
      </c>
      <c r="AW34" s="42" t="e">
        <f>AJ34/(#REF!+AJ34)</f>
        <v>#REF!</v>
      </c>
      <c r="AY34" s="30">
        <f>(AH34*0.1)+(AJ34*6)+(AN34*0.1)+(AP34*6)</f>
        <v>46.5</v>
      </c>
      <c r="AZ34" s="30">
        <f>(AG34*1)+(AH34*0.1)+(AJ34*6)+(AN34*0.1)+(AP34*6)</f>
        <v>68.5</v>
      </c>
    </row>
    <row r="35" spans="1:52" x14ac:dyDescent="0.15">
      <c r="A35" s="43" t="s">
        <v>1669</v>
      </c>
      <c r="B35" s="30">
        <v>17</v>
      </c>
      <c r="C35" s="27">
        <f t="shared" si="36"/>
        <v>0.58730158730158732</v>
      </c>
      <c r="D35" s="30">
        <v>63</v>
      </c>
      <c r="E35" s="30">
        <v>37</v>
      </c>
      <c r="F35" s="30">
        <v>528</v>
      </c>
      <c r="G35" s="30">
        <f t="shared" si="32"/>
        <v>14.27027027027027</v>
      </c>
      <c r="H35" s="30">
        <v>3</v>
      </c>
      <c r="I35" s="27">
        <f t="shared" si="37"/>
        <v>8.1081081081081086E-2</v>
      </c>
      <c r="K35" s="30">
        <v>6</v>
      </c>
      <c r="L35" s="30">
        <v>73</v>
      </c>
      <c r="M35" s="41">
        <f t="shared" si="33"/>
        <v>12.166666666666666</v>
      </c>
      <c r="N35" s="30">
        <v>1</v>
      </c>
      <c r="O35" s="27">
        <f t="shared" si="38"/>
        <v>0.16666666666666666</v>
      </c>
      <c r="R35" s="29" t="s">
        <v>1670</v>
      </c>
      <c r="S35" s="42">
        <f t="shared" si="39"/>
        <v>0.12921348314606743</v>
      </c>
      <c r="T35" s="42">
        <f t="shared" si="40"/>
        <v>0.18051575931232092</v>
      </c>
      <c r="U35" s="42">
        <f t="shared" si="41"/>
        <v>1.5625E-2</v>
      </c>
      <c r="W35" s="30">
        <f t="shared" si="42"/>
        <v>84.100000000000009</v>
      </c>
      <c r="X35" s="30">
        <f t="shared" si="43"/>
        <v>121.10000000000001</v>
      </c>
      <c r="Y35" s="32"/>
      <c r="Z35" s="32"/>
      <c r="AC35" s="29" t="s">
        <v>29</v>
      </c>
      <c r="AD35" s="29"/>
      <c r="AE35" s="27">
        <f t="shared" si="44"/>
        <v>0.66206896551724137</v>
      </c>
      <c r="AF35" s="30">
        <v>145</v>
      </c>
      <c r="AG35" s="30">
        <v>96</v>
      </c>
      <c r="AH35" s="30">
        <v>1098</v>
      </c>
      <c r="AI35" s="30">
        <f t="shared" si="34"/>
        <v>11.4375</v>
      </c>
      <c r="AJ35" s="30">
        <v>7</v>
      </c>
      <c r="AK35" s="27">
        <f t="shared" si="45"/>
        <v>7.2916666666666671E-2</v>
      </c>
      <c r="AM35" s="30">
        <v>0</v>
      </c>
      <c r="AN35" s="30">
        <v>0</v>
      </c>
      <c r="AO35" s="41" t="e">
        <f t="shared" si="35"/>
        <v>#DIV/0!</v>
      </c>
      <c r="AP35" s="30">
        <v>0</v>
      </c>
      <c r="AQ35" s="27" t="e">
        <f t="shared" si="46"/>
        <v>#DIV/0!</v>
      </c>
      <c r="AU35" s="42" t="e">
        <f>(#REF!+AJ35)/(#REF!+AJ38)</f>
        <v>#REF!</v>
      </c>
      <c r="AV35" s="42" t="e">
        <f>#REF!/(AJ35+#REF!)</f>
        <v>#REF!</v>
      </c>
      <c r="AW35" s="42" t="e">
        <f>AJ35/(#REF!+AJ35)</f>
        <v>#REF!</v>
      </c>
      <c r="AY35" s="30">
        <f>(AH35*0.1)+(AJ35*6)+(AN35*0.1)+(AP35*6)</f>
        <v>151.80000000000001</v>
      </c>
      <c r="AZ35" s="30">
        <f>(AG35*1)+(AH35*0.1)+(AJ35*6)+(AN35*0.1)+(AP35*6)</f>
        <v>247.8</v>
      </c>
    </row>
    <row r="36" spans="1:52" x14ac:dyDescent="0.15">
      <c r="A36" s="43" t="s">
        <v>747</v>
      </c>
      <c r="B36" s="30">
        <v>10</v>
      </c>
      <c r="C36" s="27">
        <f t="shared" si="36"/>
        <v>0.68354430379746833</v>
      </c>
      <c r="D36" s="30">
        <v>79</v>
      </c>
      <c r="E36" s="30">
        <v>54</v>
      </c>
      <c r="F36" s="30">
        <v>570</v>
      </c>
      <c r="G36" s="30">
        <f t="shared" si="32"/>
        <v>10.555555555555555</v>
      </c>
      <c r="H36" s="30">
        <v>6</v>
      </c>
      <c r="I36" s="27">
        <f t="shared" si="37"/>
        <v>0.1111111111111111</v>
      </c>
      <c r="K36" s="30"/>
      <c r="L36" s="30"/>
      <c r="M36" s="41" t="e">
        <f t="shared" si="33"/>
        <v>#DIV/0!</v>
      </c>
      <c r="N36" s="30"/>
      <c r="O36" s="27" t="e">
        <f t="shared" si="38"/>
        <v>#DIV/0!</v>
      </c>
      <c r="R36" s="29" t="s">
        <v>247</v>
      </c>
      <c r="S36" s="42">
        <f t="shared" si="39"/>
        <v>0.14794007490636704</v>
      </c>
      <c r="T36" s="42">
        <f t="shared" si="40"/>
        <v>0.22636103151862463</v>
      </c>
      <c r="U36" s="42">
        <f t="shared" si="41"/>
        <v>0</v>
      </c>
      <c r="W36" s="30">
        <f t="shared" si="42"/>
        <v>93</v>
      </c>
      <c r="X36" s="30">
        <f t="shared" si="43"/>
        <v>147</v>
      </c>
      <c r="Y36" s="32"/>
      <c r="Z36" s="32"/>
      <c r="AC36" s="29" t="s">
        <v>30</v>
      </c>
      <c r="AD36" s="29"/>
      <c r="AE36" s="27">
        <f t="shared" si="44"/>
        <v>0.6</v>
      </c>
      <c r="AF36" s="30">
        <v>10</v>
      </c>
      <c r="AG36" s="30">
        <v>6</v>
      </c>
      <c r="AH36" s="30">
        <v>100</v>
      </c>
      <c r="AI36" s="30">
        <f t="shared" si="34"/>
        <v>16.666666666666668</v>
      </c>
      <c r="AJ36" s="30">
        <v>0</v>
      </c>
      <c r="AK36" s="27">
        <f t="shared" si="45"/>
        <v>0</v>
      </c>
      <c r="AM36" s="30">
        <v>0</v>
      </c>
      <c r="AN36" s="30">
        <v>0</v>
      </c>
      <c r="AO36" s="41" t="e">
        <f t="shared" si="35"/>
        <v>#DIV/0!</v>
      </c>
      <c r="AP36" s="30">
        <v>0</v>
      </c>
      <c r="AQ36" s="27" t="e">
        <f t="shared" si="46"/>
        <v>#DIV/0!</v>
      </c>
      <c r="AU36" s="42" t="e">
        <f>(#REF!+AJ36)/(#REF!+AI41)</f>
        <v>#REF!</v>
      </c>
      <c r="AV36" s="42" t="e">
        <f>#REF!/(AJ36+#REF!)</f>
        <v>#REF!</v>
      </c>
      <c r="AW36" s="42" t="e">
        <f>AJ36/(#REF!+AJ36)</f>
        <v>#REF!</v>
      </c>
      <c r="AY36" s="30">
        <f>(AH36*0.1)+(AJ36*6)+(AN36*0.1)+(AP36*6)</f>
        <v>10</v>
      </c>
      <c r="AZ36" s="30">
        <f>(AG36*1)+(AH36*0.1)+(AJ36*6)+(AN36*0.1)+(AP36*6)</f>
        <v>16</v>
      </c>
    </row>
    <row r="37" spans="1:52" x14ac:dyDescent="0.15">
      <c r="A37" s="29" t="s">
        <v>748</v>
      </c>
      <c r="B37" s="30">
        <v>17</v>
      </c>
      <c r="C37" s="27">
        <f t="shared" si="36"/>
        <v>0.66666666666666663</v>
      </c>
      <c r="D37" s="30">
        <v>135</v>
      </c>
      <c r="E37" s="30">
        <v>90</v>
      </c>
      <c r="F37" s="30">
        <v>1300</v>
      </c>
      <c r="G37" s="30">
        <f t="shared" si="32"/>
        <v>14.444444444444445</v>
      </c>
      <c r="H37" s="30">
        <v>7</v>
      </c>
      <c r="I37" s="27">
        <f t="shared" si="37"/>
        <v>7.7777777777777779E-2</v>
      </c>
      <c r="K37" s="30">
        <v>0</v>
      </c>
      <c r="L37" s="30">
        <v>0</v>
      </c>
      <c r="M37" s="41" t="e">
        <f t="shared" si="33"/>
        <v>#DIV/0!</v>
      </c>
      <c r="N37" s="30"/>
      <c r="O37" s="27" t="e">
        <f t="shared" si="38"/>
        <v>#DIV/0!</v>
      </c>
      <c r="R37" s="29" t="s">
        <v>599</v>
      </c>
      <c r="S37" s="42">
        <f t="shared" si="39"/>
        <v>0.25280898876404495</v>
      </c>
      <c r="T37" s="42">
        <f t="shared" si="40"/>
        <v>0.38681948424068768</v>
      </c>
      <c r="U37" s="42">
        <f t="shared" si="41"/>
        <v>0</v>
      </c>
      <c r="W37" s="30">
        <f t="shared" si="42"/>
        <v>172</v>
      </c>
      <c r="X37" s="30">
        <f t="shared" si="43"/>
        <v>262</v>
      </c>
      <c r="Y37" s="32"/>
      <c r="Z37" s="32"/>
      <c r="AC37" s="29" t="s">
        <v>72</v>
      </c>
      <c r="AD37" s="29"/>
      <c r="AE37" s="27" t="e">
        <f t="shared" si="44"/>
        <v>#DIV/0!</v>
      </c>
      <c r="AF37" s="30"/>
      <c r="AG37" s="30"/>
      <c r="AH37" s="30"/>
      <c r="AI37" s="30"/>
      <c r="AJ37" s="30"/>
      <c r="AK37" s="27" t="e">
        <f t="shared" si="45"/>
        <v>#DIV/0!</v>
      </c>
      <c r="AM37" s="30"/>
      <c r="AN37" s="30"/>
      <c r="AO37" s="41" t="e">
        <f t="shared" si="35"/>
        <v>#DIV/0!</v>
      </c>
      <c r="AP37" s="30"/>
      <c r="AQ37" s="27" t="e">
        <f t="shared" si="46"/>
        <v>#DIV/0!</v>
      </c>
      <c r="AU37" s="42" t="e">
        <f>(#REF!+AJ37)/(#REF!+AJ42)</f>
        <v>#REF!</v>
      </c>
      <c r="AV37" s="42" t="e">
        <f>#REF!/(AJ37+#REF!)</f>
        <v>#REF!</v>
      </c>
      <c r="AW37" s="42" t="e">
        <f>AJ37/(#REF!+AJ37)</f>
        <v>#REF!</v>
      </c>
      <c r="AY37" s="30"/>
      <c r="AZ37" s="30"/>
    </row>
    <row r="38" spans="1:52" x14ac:dyDescent="0.15">
      <c r="A38" s="28" t="s">
        <v>44</v>
      </c>
      <c r="B38" s="28"/>
      <c r="C38" s="24"/>
      <c r="D38" s="28">
        <f>SUM(D32:D37)</f>
        <v>351</v>
      </c>
      <c r="E38" s="28">
        <f t="shared" ref="E38:F38" si="47">SUM(E32:E37)</f>
        <v>221</v>
      </c>
      <c r="F38" s="28">
        <f t="shared" si="47"/>
        <v>2862</v>
      </c>
      <c r="G38" s="28"/>
      <c r="H38" s="28">
        <f t="shared" ref="H38" si="48">SUM(H32:H37)</f>
        <v>18</v>
      </c>
      <c r="I38" s="28"/>
      <c r="J38" s="28"/>
      <c r="K38" s="28">
        <f>SUM(K32:K37)</f>
        <v>6</v>
      </c>
      <c r="L38" s="28">
        <f t="shared" ref="L38" si="49">SUM(L32:L37)</f>
        <v>73</v>
      </c>
      <c r="M38" s="28"/>
      <c r="N38" s="28">
        <f t="shared" ref="N38" si="50">SUM(N32:N37)</f>
        <v>1</v>
      </c>
      <c r="O38" s="28"/>
      <c r="AC38" s="28" t="s">
        <v>44</v>
      </c>
      <c r="AD38" s="28"/>
      <c r="AE38" s="24"/>
      <c r="AF38" s="28">
        <f>SUM(AF32:AF37)</f>
        <v>422</v>
      </c>
      <c r="AG38" s="28">
        <f t="shared" ref="AG38:AH38" si="51">SUM(AG32:AG37)</f>
        <v>265</v>
      </c>
      <c r="AH38" s="28">
        <f t="shared" si="51"/>
        <v>3125</v>
      </c>
      <c r="AI38" s="28"/>
      <c r="AJ38" s="28">
        <f t="shared" ref="AJ38" si="52">SUM(AJ32:AJ37)</f>
        <v>20</v>
      </c>
      <c r="AK38" s="28"/>
      <c r="AL38" s="28"/>
      <c r="AM38" s="28">
        <f>SUM(AM32:AM37)</f>
        <v>17</v>
      </c>
      <c r="AN38" s="28">
        <f t="shared" ref="AN38" si="53">SUM(AN32:AN37)</f>
        <v>128</v>
      </c>
      <c r="AO38" s="28"/>
      <c r="AP38" s="28">
        <f t="shared" ref="AP38" si="54">SUM(AP32:AP37)</f>
        <v>0</v>
      </c>
      <c r="AQ38" s="28"/>
    </row>
    <row r="39" spans="1:52" x14ac:dyDescent="0.15">
      <c r="A39" s="28"/>
      <c r="C39" s="32"/>
      <c r="D39" s="32"/>
      <c r="E39" s="32"/>
      <c r="F39" s="32"/>
      <c r="G39" s="32"/>
      <c r="H39" s="32"/>
      <c r="I39" s="32"/>
      <c r="J39" s="32"/>
      <c r="K39" s="32"/>
      <c r="L39" s="32"/>
      <c r="R39" s="22" t="s">
        <v>1307</v>
      </c>
      <c r="AC39" s="28"/>
      <c r="AE39" s="32"/>
      <c r="AF39" s="32"/>
      <c r="AG39" s="32"/>
      <c r="AH39" s="32"/>
      <c r="AI39" s="32"/>
      <c r="AJ39" s="32"/>
      <c r="AK39" s="32"/>
      <c r="AL39" s="32"/>
      <c r="AM39" s="32"/>
      <c r="AN39" s="32"/>
    </row>
    <row r="40" spans="1:52" x14ac:dyDescent="0.15">
      <c r="A40" s="28"/>
      <c r="C40" s="32"/>
      <c r="D40" s="32"/>
      <c r="E40" s="32"/>
      <c r="F40" s="32"/>
      <c r="G40" s="32"/>
      <c r="H40" s="32"/>
      <c r="I40" s="32"/>
      <c r="J40" s="32"/>
      <c r="K40" s="32"/>
      <c r="L40" s="32"/>
      <c r="AC40" s="28"/>
      <c r="AE40" s="32"/>
      <c r="AF40" s="32"/>
      <c r="AG40" s="32"/>
      <c r="AH40" s="32"/>
      <c r="AI40" s="32"/>
      <c r="AJ40" s="32"/>
      <c r="AK40" s="32"/>
      <c r="AL40" s="32"/>
      <c r="AM40" s="32"/>
      <c r="AN40" s="32"/>
    </row>
    <row r="41" spans="1:52" x14ac:dyDescent="0.15">
      <c r="A41" s="517" t="s">
        <v>52</v>
      </c>
      <c r="B41" s="517"/>
      <c r="C41" s="517"/>
      <c r="D41" s="517"/>
      <c r="E41" s="517"/>
      <c r="F41" s="517"/>
      <c r="G41" s="517"/>
      <c r="H41" s="32"/>
      <c r="I41" s="32"/>
      <c r="J41" s="517" t="s">
        <v>49</v>
      </c>
      <c r="K41" s="517"/>
      <c r="L41" s="517"/>
      <c r="M41" s="517"/>
      <c r="N41" s="517"/>
      <c r="R41" s="517" t="s">
        <v>50</v>
      </c>
      <c r="S41" s="517"/>
      <c r="T41" s="517"/>
      <c r="V41" s="517" t="s">
        <v>51</v>
      </c>
      <c r="W41" s="519"/>
      <c r="AC41" s="517" t="s">
        <v>52</v>
      </c>
      <c r="AD41" s="517"/>
      <c r="AE41" s="517"/>
      <c r="AF41" s="517"/>
      <c r="AG41" s="517"/>
      <c r="AH41" s="517"/>
      <c r="AI41" s="517"/>
      <c r="AJ41" s="32"/>
      <c r="AK41" s="32"/>
      <c r="AL41" s="517" t="s">
        <v>49</v>
      </c>
      <c r="AM41" s="517"/>
      <c r="AN41" s="517"/>
      <c r="AO41" s="517"/>
      <c r="AP41" s="517"/>
      <c r="AT41" s="517" t="s">
        <v>50</v>
      </c>
      <c r="AU41" s="517"/>
      <c r="AV41" s="517"/>
      <c r="AX41" s="517" t="s">
        <v>51</v>
      </c>
      <c r="AY41" s="519"/>
    </row>
    <row r="42" spans="1:52" x14ac:dyDescent="0.15">
      <c r="A42" s="28" t="s">
        <v>31</v>
      </c>
      <c r="B42" s="28" t="s">
        <v>66</v>
      </c>
      <c r="C42" s="28" t="s">
        <v>34</v>
      </c>
      <c r="D42" s="28" t="s">
        <v>17</v>
      </c>
      <c r="E42" s="28" t="s">
        <v>18</v>
      </c>
      <c r="F42" s="28" t="s">
        <v>19</v>
      </c>
      <c r="G42" s="28" t="s">
        <v>20</v>
      </c>
      <c r="H42" s="28" t="s">
        <v>6</v>
      </c>
      <c r="I42" s="28" t="s">
        <v>53</v>
      </c>
      <c r="K42" s="28" t="s">
        <v>10</v>
      </c>
      <c r="L42" s="28" t="s">
        <v>11</v>
      </c>
      <c r="M42" s="28" t="s">
        <v>12</v>
      </c>
      <c r="N42" s="28" t="s">
        <v>54</v>
      </c>
      <c r="O42" s="28" t="s">
        <v>7</v>
      </c>
      <c r="R42" s="28" t="s">
        <v>31</v>
      </c>
      <c r="S42" s="28" t="s">
        <v>47</v>
      </c>
      <c r="T42" s="28" t="s">
        <v>45</v>
      </c>
      <c r="U42" s="28" t="s">
        <v>46</v>
      </c>
      <c r="W42" s="28" t="s">
        <v>14</v>
      </c>
      <c r="X42" s="28" t="s">
        <v>21</v>
      </c>
      <c r="Y42" s="28"/>
      <c r="Z42" s="28"/>
      <c r="AC42" s="28" t="s">
        <v>31</v>
      </c>
      <c r="AD42" s="28" t="s">
        <v>66</v>
      </c>
      <c r="AE42" s="28" t="s">
        <v>34</v>
      </c>
      <c r="AF42" s="28" t="s">
        <v>17</v>
      </c>
      <c r="AG42" s="28" t="s">
        <v>18</v>
      </c>
      <c r="AH42" s="28" t="s">
        <v>19</v>
      </c>
      <c r="AI42" s="28" t="s">
        <v>20</v>
      </c>
      <c r="AJ42" s="28" t="s">
        <v>6</v>
      </c>
      <c r="AK42" s="28" t="s">
        <v>53</v>
      </c>
      <c r="AM42" s="28" t="s">
        <v>10</v>
      </c>
      <c r="AN42" s="28" t="s">
        <v>11</v>
      </c>
      <c r="AO42" s="28" t="s">
        <v>12</v>
      </c>
      <c r="AP42" s="28" t="s">
        <v>54</v>
      </c>
      <c r="AQ42" s="28" t="s">
        <v>7</v>
      </c>
      <c r="AU42" s="28" t="s">
        <v>47</v>
      </c>
      <c r="AV42" s="28" t="s">
        <v>45</v>
      </c>
      <c r="AW42" s="28" t="s">
        <v>46</v>
      </c>
      <c r="AY42" s="28" t="s">
        <v>14</v>
      </c>
      <c r="AZ42" s="28" t="s">
        <v>21</v>
      </c>
    </row>
    <row r="43" spans="1:52" x14ac:dyDescent="0.15">
      <c r="A43" s="29" t="s">
        <v>2351</v>
      </c>
      <c r="B43" s="30">
        <v>12</v>
      </c>
      <c r="C43" s="27">
        <f>E43/D43</f>
        <v>0.62857142857142856</v>
      </c>
      <c r="D43" s="30">
        <v>35</v>
      </c>
      <c r="E43" s="30">
        <v>22</v>
      </c>
      <c r="F43" s="30">
        <v>258</v>
      </c>
      <c r="G43" s="30">
        <f>F43/E43</f>
        <v>11.727272727272727</v>
      </c>
      <c r="H43" s="30">
        <v>3</v>
      </c>
      <c r="I43" s="27">
        <f>H43/E43</f>
        <v>0.13636363636363635</v>
      </c>
      <c r="K43" s="30">
        <v>0</v>
      </c>
      <c r="L43" s="30">
        <v>0</v>
      </c>
      <c r="M43" s="30">
        <v>0</v>
      </c>
      <c r="N43" s="30">
        <v>0</v>
      </c>
      <c r="O43" s="27" t="e">
        <f>N43/K43</f>
        <v>#DIV/0!</v>
      </c>
      <c r="R43" s="29" t="s">
        <v>2352</v>
      </c>
      <c r="S43" s="42">
        <f>(D43+K43)/($D$47+$K$47+$D$38+$K$38+$J$27+$C$27+$M$17)</f>
        <v>3.8503850385038507E-2</v>
      </c>
      <c r="T43" s="42">
        <f>D43/($D$47+$D$38+$J$27)</f>
        <v>6.6666666666666666E-2</v>
      </c>
      <c r="U43" s="42">
        <f>K43/($K$47+$K$38+$C$27+$M$17)</f>
        <v>0</v>
      </c>
      <c r="W43" s="30">
        <f>(F43*0.1)+(H43*6)+(L43*0.1)+(N43*6)</f>
        <v>43.8</v>
      </c>
      <c r="X43" s="30">
        <f>(E43*1)+(F43*0.1)+(H43*6)+(L43*0.1)+(N43*6)</f>
        <v>65.8</v>
      </c>
      <c r="Y43" s="32"/>
      <c r="Z43" s="32"/>
      <c r="AC43" s="29" t="s">
        <v>32</v>
      </c>
      <c r="AD43" s="29"/>
      <c r="AE43" s="27">
        <f>AG43/AF43</f>
        <v>0.5625</v>
      </c>
      <c r="AF43" s="30">
        <v>16</v>
      </c>
      <c r="AG43" s="30">
        <v>9</v>
      </c>
      <c r="AH43" s="30">
        <v>108</v>
      </c>
      <c r="AI43" s="30">
        <f>AH43/AG43</f>
        <v>12</v>
      </c>
      <c r="AJ43" s="30">
        <v>1</v>
      </c>
      <c r="AK43" s="27">
        <f>AJ43/AG43</f>
        <v>0.1111111111111111</v>
      </c>
      <c r="AM43" s="30">
        <v>0</v>
      </c>
      <c r="AN43" s="30">
        <v>0</v>
      </c>
      <c r="AO43" s="30">
        <v>0</v>
      </c>
      <c r="AP43" s="30">
        <v>0</v>
      </c>
      <c r="AQ43" s="27" t="e">
        <f>AP43/AM43</f>
        <v>#DIV/0!</v>
      </c>
      <c r="AU43" s="42" t="e">
        <f>(#REF!+AJ43)/(#REF!+AJ46)</f>
        <v>#REF!</v>
      </c>
      <c r="AV43" s="42" t="e">
        <f>#REF!/(AJ43+#REF!)</f>
        <v>#REF!</v>
      </c>
      <c r="AW43" s="42" t="e">
        <f>AJ43/(#REF!+AJ43)</f>
        <v>#REF!</v>
      </c>
      <c r="AY43" s="30">
        <f>(AH43*0.1)+(AJ43*6)+(AN43*0.1)+(AP43*6)</f>
        <v>16.8</v>
      </c>
      <c r="AZ43" s="30">
        <f>(AG43*1)+(AH43*0.1)+(AJ43*6)+(AN43*0.1)+(AP43*6)</f>
        <v>25.8</v>
      </c>
    </row>
    <row r="44" spans="1:52" x14ac:dyDescent="0.15">
      <c r="A44" s="29" t="s">
        <v>750</v>
      </c>
      <c r="B44" s="30">
        <v>15</v>
      </c>
      <c r="C44" s="27">
        <f t="shared" ref="C44:C46" si="55">E44/D44</f>
        <v>0.66666666666666663</v>
      </c>
      <c r="D44" s="30">
        <v>15</v>
      </c>
      <c r="E44" s="30">
        <v>10</v>
      </c>
      <c r="F44" s="30">
        <v>80</v>
      </c>
      <c r="G44" s="30">
        <f>F44/E44</f>
        <v>8</v>
      </c>
      <c r="H44" s="30">
        <v>2</v>
      </c>
      <c r="I44" s="27">
        <f t="shared" ref="I44:I46" si="56">H44/E44</f>
        <v>0.2</v>
      </c>
      <c r="K44" s="30">
        <v>0</v>
      </c>
      <c r="L44" s="30">
        <v>0</v>
      </c>
      <c r="M44" s="30">
        <v>0</v>
      </c>
      <c r="N44" s="30">
        <v>0</v>
      </c>
      <c r="O44" s="27" t="e">
        <f t="shared" ref="O44:O46" si="57">N44/K44</f>
        <v>#DIV/0!</v>
      </c>
      <c r="R44" s="29" t="s">
        <v>245</v>
      </c>
      <c r="S44" s="42">
        <f t="shared" ref="S44:S46" si="58">(D44+K44)/($D$47+$K$47+$D$38+$K$38+$J$27+$C$27+$M$17)</f>
        <v>1.65016501650165E-2</v>
      </c>
      <c r="T44" s="42">
        <f t="shared" ref="T44:T46" si="59">D44/($D$47+$D$38+$J$27)</f>
        <v>2.8571428571428571E-2</v>
      </c>
      <c r="U44" s="42">
        <f t="shared" ref="U44:U46" si="60">K44/($K$47+$K$38+$C$27+$M$17)</f>
        <v>0</v>
      </c>
      <c r="W44" s="30">
        <f t="shared" ref="W44:W46" si="61">(F44*0.1)+(H44*6)+(L44*0.1)+(N44*6)</f>
        <v>20</v>
      </c>
      <c r="X44" s="30">
        <f t="shared" ref="X44:X46" si="62">(E44*1)+(F44*0.1)+(H44*6)+(L44*0.1)+(N44*6)</f>
        <v>30</v>
      </c>
      <c r="Y44" s="32"/>
      <c r="Z44" s="32"/>
      <c r="AC44" s="29" t="s">
        <v>73</v>
      </c>
      <c r="AD44" s="29"/>
      <c r="AE44" s="27">
        <f t="shared" ref="AE44:AE46" si="63">AG44/AF44</f>
        <v>0.74285714285714288</v>
      </c>
      <c r="AF44" s="30">
        <v>35</v>
      </c>
      <c r="AG44" s="30">
        <v>26</v>
      </c>
      <c r="AH44" s="30">
        <v>283</v>
      </c>
      <c r="AI44" s="30">
        <f>AH44/AG44</f>
        <v>10.884615384615385</v>
      </c>
      <c r="AJ44" s="30">
        <v>2</v>
      </c>
      <c r="AK44" s="27">
        <f t="shared" ref="AK44:AK46" si="64">AJ44/AG44</f>
        <v>7.6923076923076927E-2</v>
      </c>
      <c r="AM44" s="30">
        <v>0</v>
      </c>
      <c r="AN44" s="30">
        <v>0</v>
      </c>
      <c r="AO44" s="30">
        <v>0</v>
      </c>
      <c r="AP44" s="30">
        <v>0</v>
      </c>
      <c r="AQ44" s="27" t="e">
        <f t="shared" ref="AQ44:AQ46" si="65">AP44/AM44</f>
        <v>#DIV/0!</v>
      </c>
      <c r="AU44" s="42" t="e">
        <f>(#REF!+AJ44)/(#REF!+AJ47)</f>
        <v>#REF!</v>
      </c>
      <c r="AV44" s="42" t="e">
        <f>#REF!/(AJ44+#REF!)</f>
        <v>#REF!</v>
      </c>
      <c r="AW44" s="42" t="e">
        <f>AJ44/(#REF!+AJ44)</f>
        <v>#REF!</v>
      </c>
      <c r="AY44" s="30">
        <f>(AH44*0.1)+(AJ44*6)+(AN44*0.1)+(AP44*6)</f>
        <v>40.299999999999997</v>
      </c>
      <c r="AZ44" s="30">
        <f>(AG44*1)+(AH44*0.1)+(AJ44*6)+(AN44*0.1)+(AP44*6)</f>
        <v>66.3</v>
      </c>
    </row>
    <row r="45" spans="1:52" x14ac:dyDescent="0.15">
      <c r="A45" s="29" t="s">
        <v>2283</v>
      </c>
      <c r="B45" s="30">
        <v>17</v>
      </c>
      <c r="C45" s="27">
        <f t="shared" si="55"/>
        <v>0.66666666666666663</v>
      </c>
      <c r="D45" s="30">
        <v>30</v>
      </c>
      <c r="E45" s="30">
        <v>20</v>
      </c>
      <c r="F45" s="30">
        <v>250</v>
      </c>
      <c r="G45" s="30">
        <f>F45/E45</f>
        <v>12.5</v>
      </c>
      <c r="H45" s="30">
        <v>4</v>
      </c>
      <c r="I45" s="27">
        <f t="shared" si="56"/>
        <v>0.2</v>
      </c>
      <c r="K45" s="30">
        <v>0</v>
      </c>
      <c r="L45" s="30">
        <v>0</v>
      </c>
      <c r="M45" s="30">
        <v>0</v>
      </c>
      <c r="N45" s="30">
        <v>0</v>
      </c>
      <c r="O45" s="27" t="e">
        <f t="shared" si="57"/>
        <v>#DIV/0!</v>
      </c>
      <c r="R45" s="29" t="s">
        <v>249</v>
      </c>
      <c r="S45" s="42">
        <f t="shared" si="58"/>
        <v>3.3003300330033E-2</v>
      </c>
      <c r="T45" s="42">
        <f t="shared" si="59"/>
        <v>5.7142857142857141E-2</v>
      </c>
      <c r="U45" s="42">
        <f t="shared" si="60"/>
        <v>0</v>
      </c>
      <c r="W45" s="30">
        <f t="shared" si="61"/>
        <v>49</v>
      </c>
      <c r="X45" s="30">
        <f t="shared" si="62"/>
        <v>69</v>
      </c>
      <c r="Y45" s="32"/>
      <c r="Z45" s="32"/>
      <c r="AC45" s="29" t="s">
        <v>74</v>
      </c>
      <c r="AD45" s="29"/>
      <c r="AE45" s="27">
        <f t="shared" si="63"/>
        <v>0.5</v>
      </c>
      <c r="AF45" s="30">
        <v>12</v>
      </c>
      <c r="AG45" s="30">
        <v>6</v>
      </c>
      <c r="AH45" s="30">
        <v>65</v>
      </c>
      <c r="AI45" s="30">
        <f>AH45/AG45</f>
        <v>10.833333333333334</v>
      </c>
      <c r="AJ45" s="30">
        <v>0</v>
      </c>
      <c r="AK45" s="27">
        <f t="shared" si="64"/>
        <v>0</v>
      </c>
      <c r="AM45" s="30">
        <v>0</v>
      </c>
      <c r="AN45" s="30">
        <v>0</v>
      </c>
      <c r="AO45" s="30">
        <v>0</v>
      </c>
      <c r="AP45" s="30">
        <v>0</v>
      </c>
      <c r="AQ45" s="27" t="e">
        <f t="shared" si="65"/>
        <v>#DIV/0!</v>
      </c>
      <c r="AU45" s="42" t="e">
        <f>(#REF!+AJ45)/(#REF!+AI49)</f>
        <v>#REF!</v>
      </c>
      <c r="AV45" s="42" t="e">
        <f>#REF!/(AJ45+#REF!)</f>
        <v>#REF!</v>
      </c>
      <c r="AW45" s="42" t="e">
        <f>AJ45/(#REF!+AJ45)</f>
        <v>#REF!</v>
      </c>
      <c r="AY45" s="30">
        <f>(AH45*0.1)+(AJ45*6)+(AN45*0.1)+(AP45*6)</f>
        <v>6.5</v>
      </c>
      <c r="AZ45" s="30">
        <f>(AG45*1)+(AH45*0.1)+(AJ45*6)+(AN45*0.1)+(AP45*6)</f>
        <v>12.5</v>
      </c>
    </row>
    <row r="46" spans="1:52" x14ac:dyDescent="0.15">
      <c r="A46" s="43"/>
      <c r="B46" s="30"/>
      <c r="C46" s="27" t="e">
        <f t="shared" si="55"/>
        <v>#DIV/0!</v>
      </c>
      <c r="D46" s="30"/>
      <c r="E46" s="30"/>
      <c r="F46" s="30"/>
      <c r="G46" s="30" t="e">
        <f>F46/E46</f>
        <v>#DIV/0!</v>
      </c>
      <c r="H46" s="30"/>
      <c r="I46" s="27" t="e">
        <f t="shared" si="56"/>
        <v>#DIV/0!</v>
      </c>
      <c r="K46" s="30"/>
      <c r="L46" s="30"/>
      <c r="M46" s="30">
        <v>0</v>
      </c>
      <c r="N46" s="30">
        <v>0</v>
      </c>
      <c r="O46" s="27" t="e">
        <f t="shared" si="57"/>
        <v>#DIV/0!</v>
      </c>
      <c r="R46" s="29"/>
      <c r="S46" s="42">
        <f t="shared" si="58"/>
        <v>0</v>
      </c>
      <c r="T46" s="42">
        <f t="shared" si="59"/>
        <v>0</v>
      </c>
      <c r="U46" s="42">
        <f t="shared" si="60"/>
        <v>0</v>
      </c>
      <c r="W46" s="30">
        <f t="shared" si="61"/>
        <v>0</v>
      </c>
      <c r="X46" s="30">
        <f t="shared" si="62"/>
        <v>0</v>
      </c>
      <c r="Y46" s="32"/>
      <c r="Z46" s="32"/>
      <c r="AC46" s="29"/>
      <c r="AD46" s="29"/>
      <c r="AE46" s="27" t="e">
        <f t="shared" si="63"/>
        <v>#DIV/0!</v>
      </c>
      <c r="AF46" s="30"/>
      <c r="AG46" s="30"/>
      <c r="AH46" s="30"/>
      <c r="AI46" s="30" t="e">
        <f>AH46/AG46</f>
        <v>#DIV/0!</v>
      </c>
      <c r="AJ46" s="30"/>
      <c r="AK46" s="27" t="e">
        <f t="shared" si="64"/>
        <v>#DIV/0!</v>
      </c>
      <c r="AM46" s="30"/>
      <c r="AN46" s="30"/>
      <c r="AO46" s="30"/>
      <c r="AP46" s="30">
        <v>0</v>
      </c>
      <c r="AQ46" s="27" t="e">
        <f t="shared" si="65"/>
        <v>#DIV/0!</v>
      </c>
      <c r="AU46" s="42" t="e">
        <f>(#REF!+AJ46)/(#REF!+AI50)</f>
        <v>#REF!</v>
      </c>
      <c r="AV46" s="42" t="e">
        <f>#REF!/(AJ46+#REF!)</f>
        <v>#REF!</v>
      </c>
      <c r="AW46" s="42" t="e">
        <f>AJ46/(#REF!+AJ46)</f>
        <v>#REF!</v>
      </c>
      <c r="AY46" s="30">
        <f>(AH46*0.1)+(AJ46*6)+(AN46*0.1)+(AP46*6)</f>
        <v>0</v>
      </c>
      <c r="AZ46" s="30">
        <f>(AG46*1)+(AH46*0.1)+(AJ46*6)+(AN46*0.1)+(AP46*6)</f>
        <v>0</v>
      </c>
    </row>
    <row r="47" spans="1:52" x14ac:dyDescent="0.15">
      <c r="A47" s="28" t="s">
        <v>44</v>
      </c>
      <c r="B47" s="28"/>
      <c r="C47" s="24"/>
      <c r="D47" s="28">
        <f>SUM(D43:D46)</f>
        <v>80</v>
      </c>
      <c r="E47" s="28">
        <f t="shared" ref="E47:F47" si="66">SUM(E43:E46)</f>
        <v>52</v>
      </c>
      <c r="F47" s="28">
        <f t="shared" si="66"/>
        <v>588</v>
      </c>
      <c r="G47" s="28"/>
      <c r="H47" s="28">
        <f t="shared" ref="H47" si="67">SUM(H43:H46)</f>
        <v>9</v>
      </c>
      <c r="I47" s="28"/>
      <c r="J47" s="28"/>
      <c r="K47" s="28">
        <f>SUM(K43:K46)</f>
        <v>0</v>
      </c>
      <c r="L47" s="28">
        <f t="shared" ref="L47" si="68">SUM(L43:L46)</f>
        <v>0</v>
      </c>
      <c r="M47" s="28"/>
      <c r="N47" s="28">
        <f t="shared" ref="N47" si="69">SUM(N43:N46)</f>
        <v>0</v>
      </c>
      <c r="O47" s="24"/>
      <c r="Q47" s="33"/>
      <c r="S47" s="33"/>
      <c r="U47" s="32"/>
      <c r="V47" s="32"/>
      <c r="AC47" s="28" t="s">
        <v>44</v>
      </c>
      <c r="AD47" s="28"/>
      <c r="AE47" s="24"/>
      <c r="AF47" s="28">
        <f>SUM(AF43:AF46)</f>
        <v>63</v>
      </c>
      <c r="AG47" s="28">
        <f t="shared" ref="AG47:AH47" si="70">SUM(AG43:AG46)</f>
        <v>41</v>
      </c>
      <c r="AH47" s="28">
        <f t="shared" si="70"/>
        <v>456</v>
      </c>
      <c r="AI47" s="28"/>
      <c r="AJ47" s="28">
        <f t="shared" ref="AJ47" si="71">SUM(AJ43:AJ46)</f>
        <v>3</v>
      </c>
      <c r="AK47" s="28"/>
      <c r="AL47" s="28"/>
      <c r="AM47" s="28">
        <f>SUM(AM43:AM46)</f>
        <v>0</v>
      </c>
      <c r="AN47" s="28">
        <f t="shared" ref="AN47" si="72">SUM(AN43:AN46)</f>
        <v>0</v>
      </c>
      <c r="AO47" s="28"/>
      <c r="AP47" s="28">
        <f t="shared" ref="AP47" si="73">SUM(AP43:AP46)</f>
        <v>0</v>
      </c>
      <c r="AQ47" s="24"/>
      <c r="AS47" s="33"/>
      <c r="AT47" s="33"/>
      <c r="AU47" s="33"/>
      <c r="AW47" s="32"/>
      <c r="AX47" s="32"/>
    </row>
    <row r="48" spans="1:52" x14ac:dyDescent="0.15">
      <c r="H48" s="37"/>
      <c r="I48" s="32"/>
      <c r="J48" s="32"/>
      <c r="P48" s="33"/>
      <c r="Q48" s="33"/>
      <c r="R48" s="33"/>
      <c r="T48" s="32"/>
      <c r="U48" s="32"/>
      <c r="AJ48" s="37"/>
      <c r="AK48" s="32"/>
      <c r="AL48" s="32"/>
      <c r="AR48" s="33"/>
      <c r="AS48" s="33"/>
      <c r="AT48" s="33"/>
      <c r="AV48" s="32"/>
      <c r="AW48" s="32"/>
    </row>
    <row r="49" spans="1:50" x14ac:dyDescent="0.15">
      <c r="H49" s="37"/>
      <c r="I49" s="32"/>
      <c r="J49" s="32"/>
      <c r="P49" s="33"/>
      <c r="Q49" s="33"/>
      <c r="R49" s="33"/>
      <c r="T49" s="32"/>
      <c r="U49" s="32"/>
      <c r="AJ49" s="37"/>
      <c r="AK49" s="32"/>
      <c r="AL49" s="32"/>
      <c r="AR49" s="33"/>
      <c r="AS49" s="33"/>
      <c r="AT49" s="33"/>
      <c r="AV49" s="32"/>
      <c r="AW49" s="32"/>
    </row>
    <row r="50" spans="1:50" x14ac:dyDescent="0.15">
      <c r="A50" s="517" t="s">
        <v>57</v>
      </c>
      <c r="B50" s="517"/>
      <c r="C50" s="517"/>
      <c r="D50" s="517"/>
      <c r="E50" s="517"/>
      <c r="F50" s="517"/>
      <c r="G50" s="517"/>
      <c r="H50" s="37"/>
      <c r="I50" s="32"/>
      <c r="J50" s="517" t="s">
        <v>58</v>
      </c>
      <c r="K50" s="523"/>
      <c r="L50" s="523"/>
      <c r="M50" s="523"/>
      <c r="N50" s="523"/>
      <c r="P50" s="44"/>
      <c r="Q50" s="33"/>
      <c r="R50" s="517" t="s">
        <v>62</v>
      </c>
      <c r="S50" s="523"/>
      <c r="T50" s="523"/>
      <c r="U50" s="523"/>
      <c r="V50" s="523"/>
      <c r="AC50" s="517" t="s">
        <v>57</v>
      </c>
      <c r="AD50" s="517"/>
      <c r="AE50" s="517"/>
      <c r="AF50" s="517"/>
      <c r="AG50" s="517"/>
      <c r="AH50" s="517"/>
      <c r="AI50" s="517"/>
      <c r="AJ50" s="37"/>
      <c r="AK50" s="32"/>
      <c r="AL50" s="517" t="s">
        <v>58</v>
      </c>
      <c r="AM50" s="523"/>
      <c r="AN50" s="523"/>
      <c r="AO50" s="523"/>
      <c r="AP50" s="523"/>
      <c r="AR50" s="44"/>
      <c r="AS50" s="33"/>
      <c r="AT50" s="517" t="s">
        <v>62</v>
      </c>
      <c r="AU50" s="523"/>
      <c r="AV50" s="523"/>
      <c r="AW50" s="523"/>
      <c r="AX50" s="523"/>
    </row>
    <row r="51" spans="1:50" x14ac:dyDescent="0.15">
      <c r="A51" s="24"/>
      <c r="B51" s="28" t="s">
        <v>17</v>
      </c>
      <c r="C51" s="28" t="s">
        <v>42</v>
      </c>
      <c r="D51" s="28" t="s">
        <v>19</v>
      </c>
      <c r="E51" s="28" t="s">
        <v>6</v>
      </c>
      <c r="H51" s="32"/>
      <c r="I51" s="32"/>
      <c r="J51" s="522" t="s">
        <v>59</v>
      </c>
      <c r="K51" s="519"/>
      <c r="L51" s="519"/>
      <c r="M51" s="519"/>
      <c r="N51" s="24" t="s">
        <v>60</v>
      </c>
      <c r="R51" s="522" t="s">
        <v>59</v>
      </c>
      <c r="S51" s="519"/>
      <c r="T51" s="519"/>
      <c r="U51" s="519"/>
      <c r="V51" s="24" t="s">
        <v>60</v>
      </c>
      <c r="AC51" s="24"/>
      <c r="AD51" s="28" t="s">
        <v>17</v>
      </c>
      <c r="AE51" s="28" t="s">
        <v>42</v>
      </c>
      <c r="AF51" s="28" t="s">
        <v>19</v>
      </c>
      <c r="AG51" s="28" t="s">
        <v>6</v>
      </c>
      <c r="AJ51" s="32"/>
      <c r="AK51" s="32"/>
      <c r="AL51" s="522" t="s">
        <v>59</v>
      </c>
      <c r="AM51" s="519"/>
      <c r="AN51" s="519"/>
      <c r="AO51" s="519"/>
      <c r="AP51" s="24" t="s">
        <v>60</v>
      </c>
      <c r="AT51" s="522" t="s">
        <v>59</v>
      </c>
      <c r="AU51" s="519"/>
      <c r="AV51" s="519"/>
      <c r="AW51" s="519"/>
      <c r="AX51" s="24" t="s">
        <v>60</v>
      </c>
    </row>
    <row r="52" spans="1:50" x14ac:dyDescent="0.15">
      <c r="A52" s="43" t="s">
        <v>33</v>
      </c>
      <c r="B52" s="30">
        <f>SUM(J22:J26,D32:D37,D43:D46,J28,D39:D40)</f>
        <v>525</v>
      </c>
      <c r="C52" s="30">
        <f>SUM(E43:E46,E32:E37,K22:K26,K28,E39:E40)</f>
        <v>349</v>
      </c>
      <c r="D52" s="30">
        <f>SUM(F43:F46,F32:F37,L22:L26,L28,F39:F40)</f>
        <v>4099</v>
      </c>
      <c r="E52" s="30">
        <f>SUM(N22:N26,H32:H37,H43:H46,N28,H39:H40)</f>
        <v>29</v>
      </c>
      <c r="H52" s="32"/>
      <c r="I52" s="32"/>
      <c r="J52" s="520" t="s">
        <v>1328</v>
      </c>
      <c r="K52" s="520"/>
      <c r="L52" s="520"/>
      <c r="M52" s="520"/>
      <c r="N52" s="29" t="s">
        <v>373</v>
      </c>
      <c r="R52" s="520"/>
      <c r="S52" s="520"/>
      <c r="T52" s="520"/>
      <c r="U52" s="520"/>
      <c r="V52" s="29"/>
      <c r="AC52" s="43" t="s">
        <v>33</v>
      </c>
      <c r="AD52" s="30">
        <f>SUM(AL22:AL26,AF32:AF37,AF43:AF46)</f>
        <v>583</v>
      </c>
      <c r="AE52" s="30">
        <f>SUM(AG43:AG46,AG32:AG37,AL22:AL26)</f>
        <v>404</v>
      </c>
      <c r="AF52" s="30">
        <f>SUM(AH43:AH46,AH32:AH37,AM22:AM26)</f>
        <v>3653</v>
      </c>
      <c r="AG52" s="30">
        <f>SUM(AP22:AP26,AJ32:AJ37,AJ43:AJ46)</f>
        <v>27</v>
      </c>
      <c r="AJ52" s="32"/>
      <c r="AK52" s="32"/>
      <c r="AL52" s="521"/>
      <c r="AM52" s="520"/>
      <c r="AN52" s="520"/>
      <c r="AO52" s="520"/>
      <c r="AP52" s="29"/>
      <c r="AT52" s="521"/>
      <c r="AU52" s="520"/>
      <c r="AV52" s="520"/>
      <c r="AW52" s="520"/>
      <c r="AX52" s="29"/>
    </row>
    <row r="53" spans="1:50" x14ac:dyDescent="0.15">
      <c r="A53" s="43" t="s">
        <v>43</v>
      </c>
      <c r="B53" s="30">
        <f>SUM(C17)</f>
        <v>525</v>
      </c>
      <c r="C53" s="30">
        <f>SUM(D17)</f>
        <v>349</v>
      </c>
      <c r="D53" s="30">
        <f>SUM(F17)</f>
        <v>4099</v>
      </c>
      <c r="E53" s="30">
        <f>SUM(H17)</f>
        <v>25</v>
      </c>
      <c r="F53" s="28"/>
      <c r="J53" s="520" t="s">
        <v>1409</v>
      </c>
      <c r="K53" s="520"/>
      <c r="L53" s="520"/>
      <c r="M53" s="520"/>
      <c r="N53" s="29" t="s">
        <v>373</v>
      </c>
      <c r="R53" s="521"/>
      <c r="S53" s="520"/>
      <c r="T53" s="520"/>
      <c r="U53" s="520"/>
      <c r="V53" s="29"/>
      <c r="AC53" s="43" t="s">
        <v>43</v>
      </c>
      <c r="AD53" s="30">
        <f>SUM(AE17)</f>
        <v>583</v>
      </c>
      <c r="AE53" s="30">
        <f>SUM(AF17)</f>
        <v>378</v>
      </c>
      <c r="AF53" s="30">
        <f>SUM(AH17)</f>
        <v>4072</v>
      </c>
      <c r="AG53" s="30">
        <f>SUM(AJ17)</f>
        <v>27</v>
      </c>
      <c r="AH53" s="28"/>
      <c r="AL53" s="521"/>
      <c r="AM53" s="520"/>
      <c r="AN53" s="520"/>
      <c r="AO53" s="520"/>
      <c r="AP53" s="29"/>
      <c r="AT53" s="521"/>
      <c r="AU53" s="520"/>
      <c r="AV53" s="520"/>
      <c r="AW53" s="520"/>
      <c r="AX53" s="29"/>
    </row>
    <row r="54" spans="1:50" x14ac:dyDescent="0.15">
      <c r="A54" s="43" t="s">
        <v>65</v>
      </c>
      <c r="B54" s="29"/>
      <c r="F54" s="28"/>
      <c r="J54" s="520" t="s">
        <v>1332</v>
      </c>
      <c r="K54" s="520"/>
      <c r="L54" s="520"/>
      <c r="M54" s="520"/>
      <c r="N54" s="29" t="s">
        <v>374</v>
      </c>
      <c r="R54" s="521"/>
      <c r="S54" s="520"/>
      <c r="T54" s="520"/>
      <c r="U54" s="520"/>
      <c r="V54" s="29"/>
      <c r="AC54" s="43" t="s">
        <v>65</v>
      </c>
      <c r="AD54" s="29"/>
      <c r="AH54" s="28"/>
      <c r="AL54" s="521"/>
      <c r="AM54" s="520"/>
      <c r="AN54" s="520"/>
      <c r="AO54" s="520"/>
      <c r="AP54" s="29"/>
      <c r="AT54" s="521"/>
      <c r="AU54" s="520"/>
      <c r="AV54" s="520"/>
      <c r="AW54" s="520"/>
      <c r="AX54" s="29"/>
    </row>
    <row r="55" spans="1:50" x14ac:dyDescent="0.15">
      <c r="J55" s="520" t="s">
        <v>1223</v>
      </c>
      <c r="K55" s="520"/>
      <c r="L55" s="520"/>
      <c r="M55" s="520"/>
      <c r="N55" s="29" t="s">
        <v>374</v>
      </c>
      <c r="R55" s="520"/>
      <c r="S55" s="520"/>
      <c r="T55" s="520"/>
      <c r="U55" s="520"/>
      <c r="V55" s="29"/>
      <c r="AL55" s="521"/>
      <c r="AM55" s="520"/>
      <c r="AN55" s="520"/>
      <c r="AO55" s="520"/>
      <c r="AP55" s="29"/>
      <c r="AT55" s="521"/>
      <c r="AU55" s="520"/>
      <c r="AV55" s="520"/>
      <c r="AW55" s="520"/>
      <c r="AX55" s="29"/>
    </row>
    <row r="56" spans="1:50" x14ac:dyDescent="0.15">
      <c r="A56" s="24"/>
      <c r="B56" s="28" t="s">
        <v>1</v>
      </c>
      <c r="C56" s="28" t="s">
        <v>4</v>
      </c>
      <c r="D56" s="28" t="s">
        <v>6</v>
      </c>
      <c r="J56" s="520" t="s">
        <v>1224</v>
      </c>
      <c r="K56" s="520"/>
      <c r="L56" s="520"/>
      <c r="M56" s="520"/>
      <c r="N56" s="29" t="s">
        <v>373</v>
      </c>
      <c r="R56" s="521"/>
      <c r="S56" s="520"/>
      <c r="T56" s="520"/>
      <c r="U56" s="520"/>
      <c r="V56" s="29"/>
      <c r="AC56" s="24"/>
      <c r="AD56" s="28" t="s">
        <v>1</v>
      </c>
      <c r="AE56" s="28" t="s">
        <v>4</v>
      </c>
      <c r="AF56" s="28" t="s">
        <v>6</v>
      </c>
      <c r="AL56" s="521"/>
      <c r="AM56" s="520"/>
      <c r="AN56" s="520"/>
      <c r="AO56" s="520"/>
      <c r="AP56" s="29"/>
      <c r="AT56" s="521"/>
      <c r="AU56" s="520"/>
      <c r="AV56" s="520"/>
      <c r="AW56" s="520"/>
      <c r="AX56" s="29"/>
    </row>
    <row r="57" spans="1:50" x14ac:dyDescent="0.15">
      <c r="A57" s="43" t="s">
        <v>56</v>
      </c>
      <c r="B57" s="30">
        <f>SUM(M14:M16,C22:C26,K32:K37,K43:K46)</f>
        <v>384</v>
      </c>
      <c r="C57" s="30">
        <f>SUM(N14:N16,D22:D26,L32:L37,L43:L46)</f>
        <v>1521</v>
      </c>
      <c r="D57" s="30">
        <f>SUM(P14:P16,F22:F26,N32:N37,N43:N46)</f>
        <v>10</v>
      </c>
      <c r="J57" s="520" t="s">
        <v>1818</v>
      </c>
      <c r="K57" s="520"/>
      <c r="L57" s="520"/>
      <c r="M57" s="520"/>
      <c r="N57" s="29" t="s">
        <v>16</v>
      </c>
      <c r="R57" s="521"/>
      <c r="S57" s="520"/>
      <c r="T57" s="520"/>
      <c r="U57" s="520"/>
      <c r="V57" s="29"/>
      <c r="AC57" s="43" t="s">
        <v>56</v>
      </c>
      <c r="AD57" s="30">
        <f>SUM(AO14:AO16,AE22:AE26,AM32:AM37,AM43:AM46)</f>
        <v>421</v>
      </c>
      <c r="AE57" s="30">
        <f>SUM(AP14:AP16,AF22:AF26,AN32:AN37,AN43:AN46)</f>
        <v>2231</v>
      </c>
      <c r="AF57" s="30">
        <f>SUM(AR14:AR16,AH22:AH26,AP32:AP37,AP43:AP46)</f>
        <v>18</v>
      </c>
      <c r="AL57" s="521"/>
      <c r="AM57" s="520"/>
      <c r="AN57" s="520"/>
      <c r="AO57" s="520"/>
      <c r="AP57" s="29"/>
      <c r="AT57" s="521"/>
      <c r="AU57" s="520"/>
      <c r="AV57" s="520"/>
      <c r="AW57" s="520"/>
      <c r="AX57" s="29"/>
    </row>
    <row r="58" spans="1:50" x14ac:dyDescent="0.15">
      <c r="A58" s="43" t="s">
        <v>65</v>
      </c>
      <c r="B58" s="29"/>
      <c r="J58" s="520" t="s">
        <v>2586</v>
      </c>
      <c r="K58" s="520"/>
      <c r="L58" s="520"/>
      <c r="M58" s="520"/>
      <c r="N58" s="29" t="s">
        <v>16</v>
      </c>
      <c r="R58" s="521"/>
      <c r="S58" s="520"/>
      <c r="T58" s="520"/>
      <c r="U58" s="520"/>
      <c r="V58" s="29"/>
      <c r="AC58" s="43" t="s">
        <v>65</v>
      </c>
      <c r="AD58" s="29"/>
      <c r="AL58" s="521"/>
      <c r="AM58" s="520"/>
      <c r="AN58" s="520"/>
      <c r="AO58" s="520"/>
      <c r="AP58" s="29"/>
      <c r="AT58" s="521"/>
      <c r="AU58" s="520"/>
      <c r="AV58" s="520"/>
      <c r="AW58" s="520"/>
      <c r="AX58" s="29"/>
    </row>
    <row r="59" spans="1:50" x14ac:dyDescent="0.15">
      <c r="J59" s="520" t="s">
        <v>2589</v>
      </c>
      <c r="K59" s="520"/>
      <c r="L59" s="520"/>
      <c r="M59" s="520"/>
      <c r="N59" s="29" t="s">
        <v>373</v>
      </c>
      <c r="R59" s="521"/>
      <c r="S59" s="520"/>
      <c r="T59" s="520"/>
      <c r="U59" s="520"/>
      <c r="V59" s="29"/>
      <c r="AL59" s="521"/>
      <c r="AM59" s="520"/>
      <c r="AN59" s="520"/>
      <c r="AO59" s="520"/>
      <c r="AP59" s="29"/>
      <c r="AT59" s="521"/>
      <c r="AU59" s="520"/>
      <c r="AV59" s="520"/>
      <c r="AW59" s="520"/>
      <c r="AX59" s="29"/>
    </row>
    <row r="60" spans="1:50" x14ac:dyDescent="0.15">
      <c r="B60" s="28" t="s">
        <v>40</v>
      </c>
      <c r="C60" s="28" t="s">
        <v>41</v>
      </c>
      <c r="J60" s="22" t="s">
        <v>2590</v>
      </c>
      <c r="N60" s="22" t="s">
        <v>373</v>
      </c>
      <c r="AD60" s="28" t="s">
        <v>40</v>
      </c>
      <c r="AE60" s="28" t="s">
        <v>41</v>
      </c>
    </row>
    <row r="61" spans="1:50" x14ac:dyDescent="0.15">
      <c r="A61" s="43" t="s">
        <v>39</v>
      </c>
      <c r="B61" s="27">
        <f>B57/(B53+B57)</f>
        <v>0.42244224422442245</v>
      </c>
      <c r="C61" s="27">
        <f>B53/(B53+B57)</f>
        <v>0.57755775577557755</v>
      </c>
      <c r="J61" s="22" t="s">
        <v>2591</v>
      </c>
      <c r="N61" s="22" t="s">
        <v>374</v>
      </c>
      <c r="AC61" s="43" t="s">
        <v>39</v>
      </c>
      <c r="AD61" s="27">
        <f>AD57/(AD53+AD57)</f>
        <v>0.41932270916334663</v>
      </c>
      <c r="AE61" s="27">
        <f>AD53/(AD53+AD57)</f>
        <v>0.58067729083665343</v>
      </c>
      <c r="AL61" s="22" t="s">
        <v>61</v>
      </c>
    </row>
    <row r="62" spans="1:50" x14ac:dyDescent="0.15">
      <c r="A62" s="43" t="s">
        <v>64</v>
      </c>
      <c r="B62" s="29"/>
      <c r="C62" s="29"/>
      <c r="J62" s="22" t="s">
        <v>61</v>
      </c>
      <c r="AC62" s="43" t="s">
        <v>64</v>
      </c>
      <c r="AD62" s="29"/>
      <c r="AE62" s="29"/>
    </row>
    <row r="73" spans="1:23" x14ac:dyDescent="0.15">
      <c r="A73" s="517" t="s">
        <v>55</v>
      </c>
      <c r="B73" s="517"/>
      <c r="C73" s="517"/>
      <c r="D73" s="517"/>
      <c r="E73" s="517"/>
      <c r="F73" s="517"/>
      <c r="G73" s="517"/>
      <c r="H73" s="517"/>
      <c r="I73" s="517"/>
      <c r="J73" s="517"/>
      <c r="K73" s="517"/>
      <c r="L73" s="517"/>
      <c r="M73" s="517"/>
      <c r="N73" s="517"/>
      <c r="O73" s="517"/>
      <c r="P73" s="517"/>
      <c r="Q73" s="517"/>
      <c r="R73" s="517"/>
      <c r="S73" s="517"/>
      <c r="T73" s="517"/>
      <c r="U73" s="517"/>
      <c r="V73" s="517"/>
      <c r="W73" s="517"/>
    </row>
    <row r="74" spans="1:23" x14ac:dyDescent="0.15">
      <c r="A74" s="23"/>
      <c r="B74" s="23"/>
      <c r="C74" s="23"/>
      <c r="D74" s="23"/>
      <c r="E74" s="23"/>
      <c r="F74" s="23"/>
      <c r="G74" s="23"/>
      <c r="H74" s="23"/>
      <c r="I74" s="23"/>
      <c r="J74" s="23"/>
      <c r="K74" s="23"/>
      <c r="L74" s="23"/>
      <c r="M74" s="23"/>
      <c r="N74" s="23"/>
      <c r="O74" s="23"/>
      <c r="P74" s="23"/>
      <c r="Q74" s="23"/>
      <c r="R74" s="23"/>
      <c r="S74" s="23"/>
      <c r="T74" s="23"/>
      <c r="U74" s="23"/>
      <c r="V74" s="23"/>
      <c r="W74" s="23"/>
    </row>
    <row r="75" spans="1:23" x14ac:dyDescent="0.15">
      <c r="H75" s="518" t="s">
        <v>36</v>
      </c>
      <c r="I75" s="518"/>
      <c r="J75" s="518"/>
      <c r="M75" s="518" t="s">
        <v>37</v>
      </c>
      <c r="N75" s="518"/>
      <c r="O75" s="518"/>
      <c r="S75" s="24" t="s">
        <v>94</v>
      </c>
    </row>
    <row r="76" spans="1:23" x14ac:dyDescent="0.15">
      <c r="H76" s="518" t="s">
        <v>38</v>
      </c>
      <c r="I76" s="518"/>
      <c r="J76" s="518"/>
      <c r="M76" s="25" t="s">
        <v>75</v>
      </c>
      <c r="S76" s="26" t="s">
        <v>40</v>
      </c>
      <c r="T76" s="26" t="s">
        <v>41</v>
      </c>
    </row>
    <row r="77" spans="1:23" x14ac:dyDescent="0.15">
      <c r="H77" s="518"/>
      <c r="I77" s="518"/>
      <c r="J77" s="518"/>
      <c r="S77" s="27" t="e">
        <f>(M87+C97+K108+K117)/(M87+C97+K108+C87)</f>
        <v>#DIV/0!</v>
      </c>
      <c r="T77" s="27" t="e">
        <f>C87/(C87+M87+C97+K108+K117)</f>
        <v>#DIV/0!</v>
      </c>
    </row>
    <row r="80" spans="1:23" x14ac:dyDescent="0.15">
      <c r="A80" s="517" t="s">
        <v>38</v>
      </c>
      <c r="B80" s="517"/>
      <c r="C80" s="517"/>
      <c r="D80" s="517"/>
      <c r="E80" s="517"/>
      <c r="F80" s="517"/>
      <c r="G80" s="517"/>
      <c r="H80" s="517"/>
      <c r="I80" s="517"/>
      <c r="J80" s="517"/>
      <c r="K80" s="517"/>
      <c r="L80" s="517"/>
      <c r="M80" s="517"/>
      <c r="N80" s="517"/>
      <c r="O80" s="517"/>
      <c r="P80" s="517"/>
      <c r="Q80" s="517"/>
      <c r="R80" s="517"/>
      <c r="S80" s="517"/>
      <c r="T80" s="517"/>
      <c r="U80" s="517"/>
      <c r="V80" s="517"/>
      <c r="W80" s="517"/>
    </row>
    <row r="82" spans="1:27" x14ac:dyDescent="0.15">
      <c r="C82" s="517" t="s">
        <v>48</v>
      </c>
      <c r="D82" s="517"/>
      <c r="E82" s="517"/>
      <c r="F82" s="517"/>
      <c r="G82" s="517"/>
      <c r="H82" s="517"/>
      <c r="I82" s="517"/>
      <c r="L82" s="517" t="s">
        <v>49</v>
      </c>
      <c r="M82" s="523"/>
      <c r="N82" s="523"/>
      <c r="O82" s="523"/>
      <c r="P82" s="523"/>
      <c r="R82" s="517" t="s">
        <v>50</v>
      </c>
      <c r="S82" s="517"/>
      <c r="T82" s="517"/>
      <c r="V82" s="517" t="s">
        <v>51</v>
      </c>
      <c r="W82" s="517"/>
    </row>
    <row r="83" spans="1:27" x14ac:dyDescent="0.15">
      <c r="A83" s="28" t="s">
        <v>0</v>
      </c>
      <c r="B83" s="28" t="s">
        <v>66</v>
      </c>
      <c r="C83" s="28" t="s">
        <v>1</v>
      </c>
      <c r="D83" s="28" t="s">
        <v>2</v>
      </c>
      <c r="E83" s="28" t="s">
        <v>3</v>
      </c>
      <c r="F83" s="28" t="s">
        <v>4</v>
      </c>
      <c r="G83" s="28" t="s">
        <v>5</v>
      </c>
      <c r="H83" s="28" t="s">
        <v>6</v>
      </c>
      <c r="I83" s="28" t="s">
        <v>7</v>
      </c>
      <c r="J83" s="28" t="s">
        <v>8</v>
      </c>
      <c r="K83" s="28" t="s">
        <v>9</v>
      </c>
      <c r="M83" s="28" t="s">
        <v>10</v>
      </c>
      <c r="N83" s="28" t="s">
        <v>11</v>
      </c>
      <c r="O83" s="28" t="s">
        <v>12</v>
      </c>
      <c r="P83" s="28" t="s">
        <v>6</v>
      </c>
      <c r="Q83" s="28" t="s">
        <v>13</v>
      </c>
      <c r="R83" s="28"/>
      <c r="S83" s="28" t="s">
        <v>47</v>
      </c>
      <c r="T83" s="28" t="s">
        <v>45</v>
      </c>
      <c r="U83" s="28" t="s">
        <v>46</v>
      </c>
      <c r="V83" s="28"/>
      <c r="W83" s="28" t="s">
        <v>14</v>
      </c>
      <c r="X83" s="28" t="s">
        <v>63</v>
      </c>
      <c r="Y83" s="28"/>
      <c r="Z83" s="28"/>
    </row>
    <row r="84" spans="1:27" x14ac:dyDescent="0.15">
      <c r="A84" s="29" t="s">
        <v>1658</v>
      </c>
      <c r="B84" s="30"/>
      <c r="C84" s="30"/>
      <c r="D84" s="30"/>
      <c r="E84" s="27" t="e">
        <f>D84/C84</f>
        <v>#DIV/0!</v>
      </c>
      <c r="F84" s="30"/>
      <c r="G84" s="31" t="e">
        <f>F84/C84</f>
        <v>#DIV/0!</v>
      </c>
      <c r="H84" s="30"/>
      <c r="I84" s="27" t="e">
        <f>H84/C84</f>
        <v>#DIV/0!</v>
      </c>
      <c r="J84" s="30"/>
      <c r="K84" s="27" t="e">
        <f>J84/C84</f>
        <v>#DIV/0!</v>
      </c>
      <c r="M84" s="30"/>
      <c r="N84" s="30"/>
      <c r="O84" s="30" t="e">
        <f>N84/M84</f>
        <v>#DIV/0!</v>
      </c>
      <c r="P84" s="30"/>
      <c r="Q84" s="27" t="e">
        <f>P84/M84</f>
        <v>#DIV/0!</v>
      </c>
      <c r="R84" s="32"/>
      <c r="S84" s="27">
        <f>(C84+M84)/($C$17+$M$17)</f>
        <v>0</v>
      </c>
      <c r="T84" s="27">
        <f>C84/($C$17)</f>
        <v>0</v>
      </c>
      <c r="U84" s="27">
        <f>M84/($M$17)</f>
        <v>0</v>
      </c>
      <c r="V84" s="33"/>
      <c r="W84" s="30">
        <f>(F84*0.05)+(H84*4)+(J84*-1)+(N84*0.1)+(P84*6)</f>
        <v>0</v>
      </c>
      <c r="X84" s="34">
        <f>((F84*0.05)+(H84*4)+(J84*-1)+(N84*0.1)+(P84*6))*0.4</f>
        <v>0</v>
      </c>
      <c r="Y84" s="32"/>
      <c r="Z84" s="32"/>
    </row>
    <row r="85" spans="1:27" x14ac:dyDescent="0.15">
      <c r="A85" s="29" t="s">
        <v>743</v>
      </c>
      <c r="B85" s="30"/>
      <c r="C85" s="30"/>
      <c r="D85" s="30"/>
      <c r="E85" s="27" t="e">
        <f>D85/C85</f>
        <v>#DIV/0!</v>
      </c>
      <c r="F85" s="30"/>
      <c r="G85" s="31" t="e">
        <f>F85/C85</f>
        <v>#DIV/0!</v>
      </c>
      <c r="H85" s="30"/>
      <c r="I85" s="27" t="e">
        <f>H85/C85</f>
        <v>#DIV/0!</v>
      </c>
      <c r="J85" s="30"/>
      <c r="K85" s="27" t="e">
        <f t="shared" ref="K85:K86" si="74">J85/C85</f>
        <v>#DIV/0!</v>
      </c>
      <c r="M85" s="30"/>
      <c r="N85" s="30"/>
      <c r="O85" s="30" t="e">
        <f>N85/M85</f>
        <v>#DIV/0!</v>
      </c>
      <c r="P85" s="30"/>
      <c r="Q85" s="27" t="e">
        <f t="shared" ref="Q85:Q86" si="75">P85/M85</f>
        <v>#DIV/0!</v>
      </c>
      <c r="R85" s="32"/>
      <c r="S85" s="27">
        <f t="shared" ref="S85:S86" si="76">(C85+M85)/($C$17+$M$17)</f>
        <v>0</v>
      </c>
      <c r="T85" s="27">
        <f t="shared" ref="T85:T86" si="77">C85/($C$17)</f>
        <v>0</v>
      </c>
      <c r="U85" s="27">
        <f t="shared" ref="U85:U86" si="78">M85/($M$17)</f>
        <v>0</v>
      </c>
      <c r="V85" s="33"/>
      <c r="W85" s="30">
        <f t="shared" ref="W85:W86" si="79">(F85*0.05)+(H85*4)+(J85*-1)+(N85*0.1)+(P85*6)</f>
        <v>0</v>
      </c>
      <c r="X85" s="34">
        <f t="shared" ref="X85:X86" si="80">((F85*0.05)+(H85*4)+(J85*-1)+(N85*0.1)+(P85*6))*0.4</f>
        <v>0</v>
      </c>
      <c r="Y85" s="32"/>
      <c r="Z85" s="32"/>
    </row>
    <row r="86" spans="1:27" x14ac:dyDescent="0.15">
      <c r="A86" s="43"/>
      <c r="B86" s="30"/>
      <c r="C86" s="30"/>
      <c r="D86" s="30"/>
      <c r="E86" s="27" t="e">
        <f>D86/C86</f>
        <v>#DIV/0!</v>
      </c>
      <c r="F86" s="30"/>
      <c r="G86" s="31" t="e">
        <f>F86/C86</f>
        <v>#DIV/0!</v>
      </c>
      <c r="H86" s="30"/>
      <c r="I86" s="27" t="e">
        <f>H86/C86</f>
        <v>#DIV/0!</v>
      </c>
      <c r="J86" s="30"/>
      <c r="K86" s="27" t="e">
        <f t="shared" si="74"/>
        <v>#DIV/0!</v>
      </c>
      <c r="M86" s="30"/>
      <c r="N86" s="30"/>
      <c r="O86" s="30" t="e">
        <f>N86/M86</f>
        <v>#DIV/0!</v>
      </c>
      <c r="P86" s="30"/>
      <c r="Q86" s="27" t="e">
        <f t="shared" si="75"/>
        <v>#DIV/0!</v>
      </c>
      <c r="R86" s="32"/>
      <c r="S86" s="27">
        <f t="shared" si="76"/>
        <v>0</v>
      </c>
      <c r="T86" s="27">
        <f t="shared" si="77"/>
        <v>0</v>
      </c>
      <c r="U86" s="27">
        <f t="shared" si="78"/>
        <v>0</v>
      </c>
      <c r="V86" s="33"/>
      <c r="W86" s="30">
        <f t="shared" si="79"/>
        <v>0</v>
      </c>
      <c r="X86" s="34">
        <f t="shared" si="80"/>
        <v>0</v>
      </c>
      <c r="Y86" s="32"/>
      <c r="Z86" s="32"/>
    </row>
    <row r="87" spans="1:27" x14ac:dyDescent="0.15">
      <c r="A87" s="28" t="s">
        <v>44</v>
      </c>
      <c r="B87" s="28"/>
      <c r="C87" s="28">
        <f>SUM(C84:C86)</f>
        <v>0</v>
      </c>
      <c r="D87" s="28">
        <f>SUM(D84:D86)</f>
        <v>0</v>
      </c>
      <c r="E87" s="28"/>
      <c r="F87" s="28">
        <f t="shared" ref="F87" si="81">SUM(F84:F86)</f>
        <v>0</v>
      </c>
      <c r="G87" s="28"/>
      <c r="H87" s="28">
        <f t="shared" ref="H87" si="82">SUM(H84:H86)</f>
        <v>0</v>
      </c>
      <c r="I87" s="28"/>
      <c r="J87" s="28">
        <f t="shared" ref="J87" si="83">SUM(J84:J86)</f>
        <v>0</v>
      </c>
      <c r="K87" s="28"/>
      <c r="L87" s="24"/>
      <c r="M87" s="28">
        <f>SUM(M84:M86)</f>
        <v>0</v>
      </c>
      <c r="N87" s="28">
        <f>SUM(N84:N86)</f>
        <v>0</v>
      </c>
      <c r="O87" s="28"/>
      <c r="P87" s="28">
        <f>SUM(P84:P86)</f>
        <v>0</v>
      </c>
      <c r="Q87" s="28"/>
      <c r="R87" s="28"/>
      <c r="S87" s="35">
        <f>S84+S85+S86</f>
        <v>0</v>
      </c>
      <c r="T87" s="36" t="e">
        <f>C87/(C87+M87)</f>
        <v>#DIV/0!</v>
      </c>
      <c r="U87" s="36" t="e">
        <f>M87/(M87+C87)</f>
        <v>#DIV/0!</v>
      </c>
      <c r="V87" s="33"/>
      <c r="W87" s="32"/>
      <c r="X87" s="32"/>
      <c r="Y87" s="32"/>
      <c r="Z87" s="32"/>
    </row>
    <row r="88" spans="1:27" x14ac:dyDescent="0.15">
      <c r="B88" s="32"/>
      <c r="C88" s="32"/>
      <c r="D88" s="37"/>
      <c r="E88" s="32"/>
      <c r="F88" s="38"/>
      <c r="G88" s="32"/>
      <c r="H88" s="39"/>
      <c r="I88" s="32"/>
      <c r="J88" s="39"/>
      <c r="K88" s="32"/>
      <c r="L88" s="32"/>
      <c r="M88" s="32"/>
      <c r="N88" s="32"/>
      <c r="O88" s="32"/>
      <c r="P88" s="32"/>
      <c r="Q88" s="32"/>
      <c r="R88" s="32"/>
    </row>
    <row r="89" spans="1:27" x14ac:dyDescent="0.15">
      <c r="B89" s="32"/>
      <c r="C89" s="32"/>
      <c r="D89" s="37"/>
      <c r="E89" s="32"/>
      <c r="F89" s="38"/>
      <c r="G89" s="32"/>
      <c r="H89" s="39"/>
      <c r="I89" s="32"/>
      <c r="J89" s="39"/>
      <c r="K89" s="32"/>
      <c r="L89" s="32"/>
      <c r="M89" s="32"/>
      <c r="N89" s="32"/>
      <c r="O89" s="32"/>
      <c r="P89" s="32"/>
      <c r="Q89" s="32"/>
      <c r="R89" s="32"/>
    </row>
    <row r="90" spans="1:27" x14ac:dyDescent="0.15">
      <c r="A90" s="517" t="s">
        <v>49</v>
      </c>
      <c r="B90" s="517"/>
      <c r="C90" s="517"/>
      <c r="D90" s="517"/>
      <c r="E90" s="517"/>
      <c r="F90" s="517"/>
      <c r="G90" s="517"/>
      <c r="H90" s="517" t="s">
        <v>52</v>
      </c>
      <c r="I90" s="523"/>
      <c r="J90" s="523"/>
      <c r="K90" s="523"/>
      <c r="L90" s="523"/>
      <c r="M90" s="523"/>
      <c r="N90" s="32"/>
      <c r="O90" s="32"/>
      <c r="R90" s="517" t="s">
        <v>50</v>
      </c>
      <c r="S90" s="517"/>
      <c r="T90" s="517"/>
      <c r="V90" s="517" t="s">
        <v>51</v>
      </c>
      <c r="W90" s="517"/>
      <c r="X90" s="23"/>
      <c r="Y90" s="23"/>
      <c r="Z90" s="23"/>
      <c r="AA90" s="23"/>
    </row>
    <row r="91" spans="1:27" x14ac:dyDescent="0.15">
      <c r="A91" s="28" t="s">
        <v>16</v>
      </c>
      <c r="B91" s="28" t="s">
        <v>66</v>
      </c>
      <c r="C91" s="28" t="s">
        <v>1</v>
      </c>
      <c r="D91" s="28" t="s">
        <v>4</v>
      </c>
      <c r="E91" s="28" t="s">
        <v>5</v>
      </c>
      <c r="F91" s="28" t="s">
        <v>6</v>
      </c>
      <c r="G91" s="28" t="s">
        <v>7</v>
      </c>
      <c r="I91" s="28" t="s">
        <v>34</v>
      </c>
      <c r="J91" s="28" t="s">
        <v>17</v>
      </c>
      <c r="K91" s="28" t="s">
        <v>18</v>
      </c>
      <c r="L91" s="28" t="s">
        <v>19</v>
      </c>
      <c r="M91" s="28" t="s">
        <v>20</v>
      </c>
      <c r="N91" s="28" t="s">
        <v>6</v>
      </c>
      <c r="O91" s="28" t="s">
        <v>53</v>
      </c>
      <c r="R91" s="28" t="s">
        <v>16</v>
      </c>
      <c r="S91" s="28" t="s">
        <v>47</v>
      </c>
      <c r="T91" s="28" t="s">
        <v>45</v>
      </c>
      <c r="U91" s="28" t="s">
        <v>46</v>
      </c>
      <c r="W91" s="28" t="s">
        <v>14</v>
      </c>
      <c r="X91" s="28" t="s">
        <v>21</v>
      </c>
      <c r="Y91" s="28"/>
      <c r="Z91" s="28"/>
      <c r="AA91" s="28"/>
    </row>
    <row r="92" spans="1:27" x14ac:dyDescent="0.15">
      <c r="A92" s="29" t="s">
        <v>744</v>
      </c>
      <c r="B92" s="40"/>
      <c r="C92" s="30"/>
      <c r="D92" s="30"/>
      <c r="E92" s="30" t="e">
        <f>D92/C92</f>
        <v>#DIV/0!</v>
      </c>
      <c r="F92" s="30"/>
      <c r="G92" s="27" t="e">
        <f>F92/C92</f>
        <v>#DIV/0!</v>
      </c>
      <c r="I92" s="27" t="e">
        <f>K92/J92</f>
        <v>#DIV/0!</v>
      </c>
      <c r="J92" s="30"/>
      <c r="K92" s="30"/>
      <c r="L92" s="30"/>
      <c r="M92" s="30" t="e">
        <f>L92/K92</f>
        <v>#DIV/0!</v>
      </c>
      <c r="N92" s="30"/>
      <c r="O92" s="27" t="e">
        <f>N92/K92</f>
        <v>#DIV/0!</v>
      </c>
      <c r="R92" s="29" t="s">
        <v>246</v>
      </c>
      <c r="S92" s="27">
        <f>(C92+J92)/($C$27+$J$27+$M$17+$D$17+$K$38+$K$47)</f>
        <v>0</v>
      </c>
      <c r="T92" s="27">
        <f>J92/($J$27+$E$38+$E$47)</f>
        <v>0</v>
      </c>
      <c r="U92" s="27">
        <f>C92/($C$27+$M$17+$K$38+$K$47)</f>
        <v>0</v>
      </c>
      <c r="W92" s="30">
        <f>(D92*0.1)+(F92*6)+(L92*0.1)+(N92*6)</f>
        <v>0</v>
      </c>
      <c r="X92" s="30">
        <f>(D92*0.1)+(F92*6)+(K92*1)+(L92*0.1)+(N92*6)</f>
        <v>0</v>
      </c>
      <c r="Y92" s="32"/>
      <c r="Z92" s="32"/>
      <c r="AA92" s="32"/>
    </row>
    <row r="93" spans="1:27" x14ac:dyDescent="0.15">
      <c r="A93" s="43"/>
      <c r="B93" s="40"/>
      <c r="C93" s="30"/>
      <c r="D93" s="30"/>
      <c r="E93" s="30" t="e">
        <f>D93/C93</f>
        <v>#DIV/0!</v>
      </c>
      <c r="F93" s="30"/>
      <c r="G93" s="27" t="e">
        <f>F93/C93</f>
        <v>#DIV/0!</v>
      </c>
      <c r="I93" s="27" t="e">
        <f t="shared" ref="I93:I96" si="84">K93/J93</f>
        <v>#DIV/0!</v>
      </c>
      <c r="J93" s="30"/>
      <c r="K93" s="30"/>
      <c r="L93" s="30"/>
      <c r="M93" s="30" t="e">
        <f>L93/K93</f>
        <v>#DIV/0!</v>
      </c>
      <c r="N93" s="30"/>
      <c r="O93" s="27" t="e">
        <f t="shared" ref="O93:O96" si="85">N93/K93</f>
        <v>#DIV/0!</v>
      </c>
      <c r="R93" s="29"/>
      <c r="S93" s="27">
        <f t="shared" ref="S93:S96" si="86">(C93+J93)/($C$27+$J$27+$M$17+$D$17+$K$38+$K$47)</f>
        <v>0</v>
      </c>
      <c r="T93" s="27">
        <f t="shared" ref="T93:T96" si="87">J93/($J$27+$E$38+$E$47)</f>
        <v>0</v>
      </c>
      <c r="U93" s="27">
        <f t="shared" ref="U93:U96" si="88">C93/($C$27+$M$17+$K$38+$K$47)</f>
        <v>0</v>
      </c>
      <c r="W93" s="30">
        <f t="shared" ref="W93:W96" si="89">(D93*0.1)+(F93*6)+(L93*0.1)+(N93*6)</f>
        <v>0</v>
      </c>
      <c r="X93" s="30">
        <f t="shared" ref="X93:X96" si="90">(D93*0.1)+(F93*6)+(K93*1)+(L93*0.1)+(N93*6)</f>
        <v>0</v>
      </c>
      <c r="Y93" s="32"/>
      <c r="Z93" s="32"/>
      <c r="AA93" s="32"/>
    </row>
    <row r="94" spans="1:27" x14ac:dyDescent="0.15">
      <c r="A94" s="43"/>
      <c r="B94" s="40"/>
      <c r="C94" s="30"/>
      <c r="D94" s="30"/>
      <c r="E94" s="30" t="e">
        <f>D94/C94</f>
        <v>#DIV/0!</v>
      </c>
      <c r="F94" s="30"/>
      <c r="G94" s="27" t="e">
        <f>F94/C94</f>
        <v>#DIV/0!</v>
      </c>
      <c r="I94" s="27" t="e">
        <f t="shared" si="84"/>
        <v>#DIV/0!</v>
      </c>
      <c r="J94" s="30"/>
      <c r="K94" s="30"/>
      <c r="L94" s="30"/>
      <c r="M94" s="30" t="e">
        <f>L94/K94</f>
        <v>#DIV/0!</v>
      </c>
      <c r="N94" s="30"/>
      <c r="O94" s="27" t="e">
        <f t="shared" si="85"/>
        <v>#DIV/0!</v>
      </c>
      <c r="R94" s="29"/>
      <c r="S94" s="27">
        <f t="shared" si="86"/>
        <v>0</v>
      </c>
      <c r="T94" s="27">
        <f t="shared" si="87"/>
        <v>0</v>
      </c>
      <c r="U94" s="27">
        <f t="shared" si="88"/>
        <v>0</v>
      </c>
      <c r="W94" s="30">
        <f t="shared" si="89"/>
        <v>0</v>
      </c>
      <c r="X94" s="30">
        <f t="shared" si="90"/>
        <v>0</v>
      </c>
      <c r="Y94" s="32"/>
      <c r="Z94" s="32"/>
      <c r="AA94" s="32"/>
    </row>
    <row r="95" spans="1:27" x14ac:dyDescent="0.15">
      <c r="A95" s="43"/>
      <c r="B95" s="40"/>
      <c r="C95" s="30"/>
      <c r="D95" s="30"/>
      <c r="E95" s="30" t="e">
        <f>D95/C95</f>
        <v>#DIV/0!</v>
      </c>
      <c r="F95" s="30"/>
      <c r="G95" s="27" t="e">
        <f>F95/C95</f>
        <v>#DIV/0!</v>
      </c>
      <c r="I95" s="27" t="e">
        <f t="shared" si="84"/>
        <v>#DIV/0!</v>
      </c>
      <c r="J95" s="30"/>
      <c r="K95" s="30"/>
      <c r="L95" s="30"/>
      <c r="M95" s="30" t="e">
        <f>L95/K95</f>
        <v>#DIV/0!</v>
      </c>
      <c r="N95" s="30"/>
      <c r="O95" s="27" t="e">
        <f t="shared" si="85"/>
        <v>#DIV/0!</v>
      </c>
      <c r="R95" s="29"/>
      <c r="S95" s="27">
        <f t="shared" si="86"/>
        <v>0</v>
      </c>
      <c r="T95" s="27">
        <f t="shared" si="87"/>
        <v>0</v>
      </c>
      <c r="U95" s="27">
        <f t="shared" si="88"/>
        <v>0</v>
      </c>
      <c r="W95" s="30">
        <f t="shared" si="89"/>
        <v>0</v>
      </c>
      <c r="X95" s="30">
        <f t="shared" si="90"/>
        <v>0</v>
      </c>
      <c r="Y95" s="32"/>
      <c r="Z95" s="32"/>
      <c r="AA95" s="32"/>
    </row>
    <row r="96" spans="1:27" x14ac:dyDescent="0.15">
      <c r="A96" s="43"/>
      <c r="B96" s="40"/>
      <c r="C96" s="30"/>
      <c r="D96" s="30"/>
      <c r="E96" s="30" t="e">
        <f>D96/C96</f>
        <v>#DIV/0!</v>
      </c>
      <c r="F96" s="30"/>
      <c r="G96" s="27" t="e">
        <f>F96/C96</f>
        <v>#DIV/0!</v>
      </c>
      <c r="I96" s="27" t="e">
        <f t="shared" si="84"/>
        <v>#DIV/0!</v>
      </c>
      <c r="J96" s="30"/>
      <c r="K96" s="30"/>
      <c r="L96" s="30"/>
      <c r="M96" s="30" t="e">
        <f>L96/K96</f>
        <v>#DIV/0!</v>
      </c>
      <c r="N96" s="30"/>
      <c r="O96" s="27" t="e">
        <f t="shared" si="85"/>
        <v>#DIV/0!</v>
      </c>
      <c r="R96" s="29"/>
      <c r="S96" s="27">
        <f t="shared" si="86"/>
        <v>0</v>
      </c>
      <c r="T96" s="27">
        <f t="shared" si="87"/>
        <v>0</v>
      </c>
      <c r="U96" s="27">
        <f t="shared" si="88"/>
        <v>0</v>
      </c>
      <c r="W96" s="30">
        <f t="shared" si="89"/>
        <v>0</v>
      </c>
      <c r="X96" s="30">
        <f t="shared" si="90"/>
        <v>0</v>
      </c>
      <c r="Y96" s="32"/>
      <c r="Z96" s="32"/>
      <c r="AA96" s="32"/>
    </row>
    <row r="97" spans="1:26" x14ac:dyDescent="0.15">
      <c r="A97" s="28" t="s">
        <v>44</v>
      </c>
      <c r="B97" s="28"/>
      <c r="C97" s="28">
        <f>SUM(C92:C96)</f>
        <v>0</v>
      </c>
      <c r="D97" s="28">
        <f t="shared" ref="D97" si="91">SUM(D92:D96)</f>
        <v>0</v>
      </c>
      <c r="E97" s="28"/>
      <c r="F97" s="28">
        <f t="shared" ref="F97" si="92">SUM(F92:F96)</f>
        <v>0</v>
      </c>
      <c r="G97" s="28"/>
      <c r="H97" s="28"/>
      <c r="I97" s="28"/>
      <c r="J97" s="28">
        <f>SUM(J92:J96)</f>
        <v>0</v>
      </c>
      <c r="K97" s="28">
        <f t="shared" ref="K97:L97" si="93">SUM(K92:K96)</f>
        <v>0</v>
      </c>
      <c r="L97" s="28">
        <f t="shared" si="93"/>
        <v>0</v>
      </c>
      <c r="M97" s="28"/>
      <c r="N97" s="28">
        <f t="shared" ref="N97" si="94">SUM(N92:N96)</f>
        <v>0</v>
      </c>
      <c r="O97" s="28"/>
    </row>
    <row r="98" spans="1:26" x14ac:dyDescent="0.15">
      <c r="A98" s="417"/>
      <c r="B98" s="32"/>
      <c r="C98" s="32"/>
      <c r="D98" s="32"/>
      <c r="E98" s="32"/>
      <c r="F98" s="32"/>
      <c r="G98" s="32"/>
      <c r="H98" s="28"/>
      <c r="I98" s="32"/>
      <c r="J98" s="32"/>
      <c r="K98" s="32"/>
      <c r="L98" s="32"/>
      <c r="M98" s="32"/>
      <c r="N98" s="32"/>
    </row>
    <row r="99" spans="1:26" x14ac:dyDescent="0.15">
      <c r="A99" s="24"/>
      <c r="B99" s="32"/>
      <c r="C99" s="32"/>
      <c r="D99" s="32"/>
      <c r="E99" s="32"/>
      <c r="F99" s="32"/>
      <c r="G99" s="32"/>
      <c r="H99" s="32"/>
      <c r="I99" s="32"/>
      <c r="J99" s="32"/>
      <c r="K99" s="32"/>
      <c r="L99" s="32"/>
      <c r="M99" s="32"/>
    </row>
    <row r="100" spans="1:26" x14ac:dyDescent="0.15">
      <c r="A100" s="517" t="s">
        <v>52</v>
      </c>
      <c r="B100" s="517"/>
      <c r="C100" s="517"/>
      <c r="D100" s="517"/>
      <c r="E100" s="517"/>
      <c r="F100" s="517"/>
      <c r="G100" s="517"/>
      <c r="H100" s="32"/>
      <c r="I100" s="32"/>
      <c r="J100" s="517" t="s">
        <v>49</v>
      </c>
      <c r="K100" s="517"/>
      <c r="L100" s="517"/>
      <c r="M100" s="517"/>
      <c r="N100" s="517"/>
      <c r="R100" s="517" t="s">
        <v>50</v>
      </c>
      <c r="S100" s="517"/>
      <c r="T100" s="517"/>
      <c r="V100" s="517" t="s">
        <v>51</v>
      </c>
      <c r="W100" s="519"/>
    </row>
    <row r="101" spans="1:26" x14ac:dyDescent="0.15">
      <c r="A101" s="28" t="s">
        <v>25</v>
      </c>
      <c r="B101" s="28" t="s">
        <v>66</v>
      </c>
      <c r="C101" s="28" t="s">
        <v>34</v>
      </c>
      <c r="D101" s="28" t="s">
        <v>17</v>
      </c>
      <c r="E101" s="28" t="s">
        <v>18</v>
      </c>
      <c r="F101" s="28" t="s">
        <v>19</v>
      </c>
      <c r="G101" s="28" t="s">
        <v>20</v>
      </c>
      <c r="H101" s="28" t="s">
        <v>6</v>
      </c>
      <c r="I101" s="28" t="s">
        <v>53</v>
      </c>
      <c r="K101" s="28" t="s">
        <v>10</v>
      </c>
      <c r="L101" s="28" t="s">
        <v>11</v>
      </c>
      <c r="M101" s="28" t="s">
        <v>12</v>
      </c>
      <c r="N101" s="28" t="s">
        <v>26</v>
      </c>
      <c r="O101" s="28" t="s">
        <v>7</v>
      </c>
      <c r="R101" s="28" t="s">
        <v>25</v>
      </c>
      <c r="S101" s="28" t="s">
        <v>47</v>
      </c>
      <c r="T101" s="28" t="s">
        <v>45</v>
      </c>
      <c r="U101" s="28" t="s">
        <v>46</v>
      </c>
      <c r="W101" s="28" t="s">
        <v>14</v>
      </c>
      <c r="X101" s="28" t="s">
        <v>21</v>
      </c>
      <c r="Y101" s="28"/>
      <c r="Z101" s="28"/>
    </row>
    <row r="102" spans="1:26" x14ac:dyDescent="0.15">
      <c r="A102" s="29" t="s">
        <v>1031</v>
      </c>
      <c r="B102" s="30"/>
      <c r="C102" s="27" t="e">
        <f>E102/D102</f>
        <v>#DIV/0!</v>
      </c>
      <c r="D102" s="30"/>
      <c r="E102" s="30"/>
      <c r="F102" s="30"/>
      <c r="G102" s="30" t="e">
        <f t="shared" ref="G102:G107" si="95">F102/E102</f>
        <v>#DIV/0!</v>
      </c>
      <c r="H102" s="30"/>
      <c r="I102" s="27" t="e">
        <f>H102/E102</f>
        <v>#DIV/0!</v>
      </c>
      <c r="K102" s="30"/>
      <c r="L102" s="30"/>
      <c r="M102" s="41" t="e">
        <f t="shared" ref="M102:M107" si="96">L102/K102</f>
        <v>#DIV/0!</v>
      </c>
      <c r="N102" s="30"/>
      <c r="O102" s="27" t="e">
        <f>N102/K102</f>
        <v>#DIV/0!</v>
      </c>
      <c r="R102" s="29" t="s">
        <v>1032</v>
      </c>
      <c r="S102" s="42">
        <f>(D102+K102)/($C$27+$K$27+$M$17+$D$47+$K$47)</f>
        <v>0</v>
      </c>
      <c r="T102" s="42">
        <f>D102/($D$17)</f>
        <v>0</v>
      </c>
      <c r="U102" s="42">
        <f>K102/($M$17+$C$27+$K$38+$K$47)</f>
        <v>0</v>
      </c>
      <c r="W102" s="30">
        <f>(F102*0.1)+(H102*6)+(L102*0.1)+(N102*6)</f>
        <v>0</v>
      </c>
      <c r="X102" s="30">
        <f>(E102*1)+(F102*0.1)+(H102*6)+(L102*0.1)+(N102*6)</f>
        <v>0</v>
      </c>
      <c r="Y102" s="32"/>
      <c r="Z102" s="32"/>
    </row>
    <row r="103" spans="1:26" x14ac:dyDescent="0.15">
      <c r="A103" s="29" t="s">
        <v>745</v>
      </c>
      <c r="B103" s="30"/>
      <c r="C103" s="27" t="e">
        <f t="shared" ref="C103:C107" si="97">E103/D103</f>
        <v>#DIV/0!</v>
      </c>
      <c r="D103" s="30"/>
      <c r="E103" s="30"/>
      <c r="F103" s="30"/>
      <c r="G103" s="30" t="e">
        <f t="shared" si="95"/>
        <v>#DIV/0!</v>
      </c>
      <c r="H103" s="30"/>
      <c r="I103" s="27" t="e">
        <f t="shared" ref="I103:I107" si="98">H103/E103</f>
        <v>#DIV/0!</v>
      </c>
      <c r="K103" s="30"/>
      <c r="L103" s="30"/>
      <c r="M103" s="41" t="e">
        <f t="shared" si="96"/>
        <v>#DIV/0!</v>
      </c>
      <c r="N103" s="30"/>
      <c r="O103" s="27" t="e">
        <f t="shared" ref="O103:O107" si="99">N103/K103</f>
        <v>#DIV/0!</v>
      </c>
      <c r="R103" s="29" t="s">
        <v>389</v>
      </c>
      <c r="S103" s="42">
        <f t="shared" ref="S103:S107" si="100">(D103+K103)/($C$27+$K$27+$M$17+$D$47+$K$47)</f>
        <v>0</v>
      </c>
      <c r="T103" s="42">
        <f t="shared" ref="T103:T107" si="101">D103/($D$17)</f>
        <v>0</v>
      </c>
      <c r="U103" s="42">
        <f t="shared" ref="U103:U107" si="102">K103/($M$17+$C$27+$K$38+$K$47)</f>
        <v>0</v>
      </c>
      <c r="W103" s="30">
        <f t="shared" ref="W103:W107" si="103">(F103*0.1)+(H103*6)+(L103*0.1)+(N103*6)</f>
        <v>0</v>
      </c>
      <c r="X103" s="30">
        <f t="shared" ref="X103:X107" si="104">(E103*1)+(F103*0.1)+(H103*6)+(L103*0.1)+(N103*6)</f>
        <v>0</v>
      </c>
      <c r="Y103" s="32"/>
      <c r="Z103" s="32"/>
    </row>
    <row r="104" spans="1:26" x14ac:dyDescent="0.15">
      <c r="A104" s="29" t="s">
        <v>746</v>
      </c>
      <c r="B104" s="30"/>
      <c r="C104" s="27" t="e">
        <f t="shared" si="97"/>
        <v>#DIV/0!</v>
      </c>
      <c r="D104" s="30"/>
      <c r="E104" s="30"/>
      <c r="F104" s="30"/>
      <c r="G104" s="30" t="e">
        <f t="shared" si="95"/>
        <v>#DIV/0!</v>
      </c>
      <c r="H104" s="30"/>
      <c r="I104" s="27" t="e">
        <f t="shared" si="98"/>
        <v>#DIV/0!</v>
      </c>
      <c r="K104" s="30"/>
      <c r="L104" s="30"/>
      <c r="M104" s="41" t="e">
        <f t="shared" si="96"/>
        <v>#DIV/0!</v>
      </c>
      <c r="N104" s="30"/>
      <c r="O104" s="27" t="e">
        <f t="shared" si="99"/>
        <v>#DIV/0!</v>
      </c>
      <c r="R104" s="29" t="s">
        <v>248</v>
      </c>
      <c r="S104" s="42">
        <f t="shared" si="100"/>
        <v>0</v>
      </c>
      <c r="T104" s="42">
        <f t="shared" si="101"/>
        <v>0</v>
      </c>
      <c r="U104" s="42">
        <f t="shared" si="102"/>
        <v>0</v>
      </c>
      <c r="W104" s="30">
        <f t="shared" si="103"/>
        <v>0</v>
      </c>
      <c r="X104" s="30">
        <f t="shared" si="104"/>
        <v>0</v>
      </c>
      <c r="Y104" s="32"/>
      <c r="Z104" s="32"/>
    </row>
    <row r="105" spans="1:26" x14ac:dyDescent="0.15">
      <c r="A105" s="29" t="s">
        <v>1669</v>
      </c>
      <c r="B105" s="30"/>
      <c r="C105" s="27" t="e">
        <f t="shared" si="97"/>
        <v>#DIV/0!</v>
      </c>
      <c r="D105" s="30"/>
      <c r="E105" s="30"/>
      <c r="F105" s="30"/>
      <c r="G105" s="30" t="e">
        <f t="shared" si="95"/>
        <v>#DIV/0!</v>
      </c>
      <c r="H105" s="30"/>
      <c r="I105" s="27" t="e">
        <f t="shared" si="98"/>
        <v>#DIV/0!</v>
      </c>
      <c r="K105" s="30"/>
      <c r="L105" s="30"/>
      <c r="M105" s="41" t="e">
        <f t="shared" si="96"/>
        <v>#DIV/0!</v>
      </c>
      <c r="N105" s="30"/>
      <c r="O105" s="27" t="e">
        <f t="shared" si="99"/>
        <v>#DIV/0!</v>
      </c>
      <c r="R105" s="29" t="s">
        <v>1670</v>
      </c>
      <c r="S105" s="42">
        <f t="shared" si="100"/>
        <v>0</v>
      </c>
      <c r="T105" s="42">
        <f t="shared" si="101"/>
        <v>0</v>
      </c>
      <c r="U105" s="42">
        <f t="shared" si="102"/>
        <v>0</v>
      </c>
      <c r="W105" s="30">
        <f t="shared" si="103"/>
        <v>0</v>
      </c>
      <c r="X105" s="30">
        <f t="shared" si="104"/>
        <v>0</v>
      </c>
      <c r="Y105" s="32"/>
      <c r="Z105" s="32"/>
    </row>
    <row r="106" spans="1:26" x14ac:dyDescent="0.15">
      <c r="A106" s="29" t="s">
        <v>747</v>
      </c>
      <c r="B106" s="30"/>
      <c r="C106" s="27" t="e">
        <f t="shared" si="97"/>
        <v>#DIV/0!</v>
      </c>
      <c r="D106" s="30"/>
      <c r="E106" s="30"/>
      <c r="F106" s="30"/>
      <c r="G106" s="30" t="e">
        <f t="shared" si="95"/>
        <v>#DIV/0!</v>
      </c>
      <c r="H106" s="30"/>
      <c r="I106" s="27" t="e">
        <f t="shared" si="98"/>
        <v>#DIV/0!</v>
      </c>
      <c r="K106" s="30"/>
      <c r="L106" s="30"/>
      <c r="M106" s="41" t="e">
        <f t="shared" si="96"/>
        <v>#DIV/0!</v>
      </c>
      <c r="N106" s="30"/>
      <c r="O106" s="27" t="e">
        <f t="shared" si="99"/>
        <v>#DIV/0!</v>
      </c>
      <c r="R106" s="29" t="s">
        <v>247</v>
      </c>
      <c r="S106" s="42">
        <f t="shared" si="100"/>
        <v>0</v>
      </c>
      <c r="T106" s="42">
        <f t="shared" si="101"/>
        <v>0</v>
      </c>
      <c r="U106" s="42">
        <f t="shared" si="102"/>
        <v>0</v>
      </c>
      <c r="W106" s="30">
        <f t="shared" si="103"/>
        <v>0</v>
      </c>
      <c r="X106" s="30">
        <f t="shared" si="104"/>
        <v>0</v>
      </c>
      <c r="Y106" s="32"/>
      <c r="Z106" s="32"/>
    </row>
    <row r="107" spans="1:26" x14ac:dyDescent="0.15">
      <c r="A107" s="29" t="s">
        <v>748</v>
      </c>
      <c r="B107" s="30"/>
      <c r="C107" s="27" t="e">
        <f t="shared" si="97"/>
        <v>#DIV/0!</v>
      </c>
      <c r="D107" s="30"/>
      <c r="E107" s="30"/>
      <c r="F107" s="30"/>
      <c r="G107" s="30" t="e">
        <f t="shared" si="95"/>
        <v>#DIV/0!</v>
      </c>
      <c r="H107" s="30"/>
      <c r="I107" s="27" t="e">
        <f t="shared" si="98"/>
        <v>#DIV/0!</v>
      </c>
      <c r="K107" s="30"/>
      <c r="L107" s="30"/>
      <c r="M107" s="41" t="e">
        <f t="shared" si="96"/>
        <v>#DIV/0!</v>
      </c>
      <c r="N107" s="30"/>
      <c r="O107" s="27" t="e">
        <f t="shared" si="99"/>
        <v>#DIV/0!</v>
      </c>
      <c r="R107" s="29" t="s">
        <v>599</v>
      </c>
      <c r="S107" s="42">
        <f t="shared" si="100"/>
        <v>0</v>
      </c>
      <c r="T107" s="42">
        <f t="shared" si="101"/>
        <v>0</v>
      </c>
      <c r="U107" s="42">
        <f t="shared" si="102"/>
        <v>0</v>
      </c>
      <c r="W107" s="30">
        <f t="shared" si="103"/>
        <v>0</v>
      </c>
      <c r="X107" s="30">
        <f t="shared" si="104"/>
        <v>0</v>
      </c>
      <c r="Y107" s="32"/>
      <c r="Z107" s="32"/>
    </row>
    <row r="108" spans="1:26" x14ac:dyDescent="0.15">
      <c r="A108" s="28" t="s">
        <v>44</v>
      </c>
      <c r="B108" s="28"/>
      <c r="C108" s="24"/>
      <c r="D108" s="28">
        <f>SUM(D102:D107)</f>
        <v>0</v>
      </c>
      <c r="E108" s="28">
        <f t="shared" ref="E108:F108" si="105">SUM(E102:E107)</f>
        <v>0</v>
      </c>
      <c r="F108" s="28">
        <f t="shared" si="105"/>
        <v>0</v>
      </c>
      <c r="G108" s="28"/>
      <c r="H108" s="28">
        <f t="shared" ref="H108" si="106">SUM(H102:H107)</f>
        <v>0</v>
      </c>
      <c r="I108" s="28"/>
      <c r="J108" s="28"/>
      <c r="K108" s="28">
        <f>SUM(K102:K107)</f>
        <v>0</v>
      </c>
      <c r="L108" s="28">
        <f t="shared" ref="L108" si="107">SUM(L102:L107)</f>
        <v>0</v>
      </c>
      <c r="M108" s="28"/>
      <c r="N108" s="28">
        <f t="shared" ref="N108" si="108">SUM(N102:N107)</f>
        <v>0</v>
      </c>
      <c r="O108" s="28"/>
    </row>
    <row r="109" spans="1:26" x14ac:dyDescent="0.15">
      <c r="A109" s="28"/>
      <c r="C109" s="32"/>
      <c r="D109" s="32"/>
      <c r="E109" s="32"/>
      <c r="F109" s="32"/>
      <c r="G109" s="32"/>
      <c r="H109" s="32"/>
      <c r="I109" s="32"/>
      <c r="J109" s="32"/>
      <c r="K109" s="32"/>
      <c r="L109" s="32"/>
      <c r="R109" s="22" t="s">
        <v>1307</v>
      </c>
    </row>
    <row r="110" spans="1:26" x14ac:dyDescent="0.15">
      <c r="A110" s="28"/>
      <c r="C110" s="32"/>
      <c r="D110" s="32"/>
      <c r="E110" s="32"/>
      <c r="F110" s="32"/>
      <c r="G110" s="32"/>
      <c r="H110" s="32"/>
      <c r="I110" s="32"/>
      <c r="J110" s="32"/>
      <c r="K110" s="32"/>
      <c r="L110" s="32"/>
    </row>
    <row r="111" spans="1:26" x14ac:dyDescent="0.15">
      <c r="A111" s="517" t="s">
        <v>52</v>
      </c>
      <c r="B111" s="517"/>
      <c r="C111" s="517"/>
      <c r="D111" s="517"/>
      <c r="E111" s="517"/>
      <c r="F111" s="517"/>
      <c r="G111" s="517"/>
      <c r="H111" s="32"/>
      <c r="I111" s="32"/>
      <c r="J111" s="517" t="s">
        <v>49</v>
      </c>
      <c r="K111" s="517"/>
      <c r="L111" s="517"/>
      <c r="M111" s="517"/>
      <c r="N111" s="517"/>
      <c r="R111" s="517" t="s">
        <v>50</v>
      </c>
      <c r="S111" s="517"/>
      <c r="T111" s="517"/>
      <c r="V111" s="517" t="s">
        <v>51</v>
      </c>
      <c r="W111" s="519"/>
    </row>
    <row r="112" spans="1:26" x14ac:dyDescent="0.15">
      <c r="A112" s="28" t="s">
        <v>31</v>
      </c>
      <c r="B112" s="28" t="s">
        <v>66</v>
      </c>
      <c r="C112" s="28" t="s">
        <v>34</v>
      </c>
      <c r="D112" s="28" t="s">
        <v>17</v>
      </c>
      <c r="E112" s="28" t="s">
        <v>18</v>
      </c>
      <c r="F112" s="28" t="s">
        <v>19</v>
      </c>
      <c r="G112" s="28" t="s">
        <v>20</v>
      </c>
      <c r="H112" s="28" t="s">
        <v>6</v>
      </c>
      <c r="I112" s="28" t="s">
        <v>53</v>
      </c>
      <c r="K112" s="28" t="s">
        <v>10</v>
      </c>
      <c r="L112" s="28" t="s">
        <v>11</v>
      </c>
      <c r="M112" s="28" t="s">
        <v>12</v>
      </c>
      <c r="N112" s="28" t="s">
        <v>54</v>
      </c>
      <c r="O112" s="28" t="s">
        <v>7</v>
      </c>
      <c r="R112" s="28" t="s">
        <v>31</v>
      </c>
      <c r="S112" s="28" t="s">
        <v>47</v>
      </c>
      <c r="T112" s="28" t="s">
        <v>45</v>
      </c>
      <c r="U112" s="28" t="s">
        <v>46</v>
      </c>
      <c r="W112" s="28" t="s">
        <v>14</v>
      </c>
      <c r="X112" s="28" t="s">
        <v>21</v>
      </c>
      <c r="Y112" s="28"/>
      <c r="Z112" s="28"/>
    </row>
    <row r="113" spans="1:26" x14ac:dyDescent="0.15">
      <c r="A113" s="29" t="s">
        <v>749</v>
      </c>
      <c r="B113" s="30"/>
      <c r="C113" s="27" t="e">
        <f>E113/D113</f>
        <v>#DIV/0!</v>
      </c>
      <c r="D113" s="30"/>
      <c r="E113" s="30"/>
      <c r="F113" s="30"/>
      <c r="G113" s="30" t="e">
        <f>F113/E113</f>
        <v>#DIV/0!</v>
      </c>
      <c r="H113" s="30"/>
      <c r="I113" s="27" t="e">
        <f>H113/E113</f>
        <v>#DIV/0!</v>
      </c>
      <c r="K113" s="30">
        <v>0</v>
      </c>
      <c r="L113" s="30">
        <v>0</v>
      </c>
      <c r="M113" s="30">
        <v>0</v>
      </c>
      <c r="N113" s="30">
        <v>0</v>
      </c>
      <c r="O113" s="27" t="e">
        <f>N113/K113</f>
        <v>#DIV/0!</v>
      </c>
      <c r="R113" s="29" t="s">
        <v>250</v>
      </c>
      <c r="S113" s="42">
        <f>(D113+K113)/($D$47+$K$47+$D$38+$K$38+$J$27+$C$27+$M$17)</f>
        <v>0</v>
      </c>
      <c r="T113" s="42">
        <f>D113/($D$47+$D$38+$J$27)</f>
        <v>0</v>
      </c>
      <c r="U113" s="42">
        <f>K113/($K$47+$K$38+$C$27+$M$17)</f>
        <v>0</v>
      </c>
      <c r="W113" s="30">
        <f>(F113*0.1)+(H113*6)+(L113*0.1)+(N113*6)</f>
        <v>0</v>
      </c>
      <c r="X113" s="30">
        <f>(E113*1)+(F113*0.1)+(H113*6)+(L113*0.1)+(N113*6)</f>
        <v>0</v>
      </c>
      <c r="Y113" s="32"/>
      <c r="Z113" s="32"/>
    </row>
    <row r="114" spans="1:26" x14ac:dyDescent="0.15">
      <c r="A114" s="29" t="s">
        <v>750</v>
      </c>
      <c r="B114" s="30"/>
      <c r="C114" s="27" t="e">
        <f t="shared" ref="C114:C116" si="109">E114/D114</f>
        <v>#DIV/0!</v>
      </c>
      <c r="D114" s="30"/>
      <c r="E114" s="30"/>
      <c r="F114" s="30"/>
      <c r="G114" s="30"/>
      <c r="H114" s="30"/>
      <c r="I114" s="27" t="e">
        <f t="shared" ref="I114:I116" si="110">H114/E114</f>
        <v>#DIV/0!</v>
      </c>
      <c r="K114" s="30">
        <v>0</v>
      </c>
      <c r="L114" s="30">
        <v>0</v>
      </c>
      <c r="M114" s="30">
        <v>0</v>
      </c>
      <c r="N114" s="30">
        <v>0</v>
      </c>
      <c r="O114" s="27" t="e">
        <f t="shared" ref="O114:O116" si="111">N114/K114</f>
        <v>#DIV/0!</v>
      </c>
      <c r="R114" s="29" t="s">
        <v>245</v>
      </c>
      <c r="S114" s="42">
        <f t="shared" ref="S114:S116" si="112">(D114+K114)/($D$47+$K$47+$D$38+$K$38+$J$27+$C$27+$M$17)</f>
        <v>0</v>
      </c>
      <c r="T114" s="42">
        <f t="shared" ref="T114:T116" si="113">D114/($D$47+$D$38+$J$27)</f>
        <v>0</v>
      </c>
      <c r="U114" s="42">
        <f t="shared" ref="U114:U116" si="114">K114/($K$47+$K$38+$C$27+$M$17)</f>
        <v>0</v>
      </c>
      <c r="W114" s="30">
        <f t="shared" ref="W114:W116" si="115">(F114*0.1)+(H114*6)+(L114*0.1)+(N114*6)</f>
        <v>0</v>
      </c>
      <c r="X114" s="30">
        <f t="shared" ref="X114:X116" si="116">(E114*1)+(F114*0.1)+(H114*6)+(L114*0.1)+(N114*6)</f>
        <v>0</v>
      </c>
      <c r="Y114" s="32"/>
      <c r="Z114" s="32"/>
    </row>
    <row r="115" spans="1:26" x14ac:dyDescent="0.15">
      <c r="A115" s="29"/>
      <c r="B115" s="30"/>
      <c r="C115" s="27" t="e">
        <f t="shared" si="109"/>
        <v>#DIV/0!</v>
      </c>
      <c r="D115" s="30"/>
      <c r="E115" s="30"/>
      <c r="F115" s="30"/>
      <c r="G115" s="30" t="e">
        <f>F115/E115</f>
        <v>#DIV/0!</v>
      </c>
      <c r="H115" s="30"/>
      <c r="I115" s="27" t="e">
        <f t="shared" si="110"/>
        <v>#DIV/0!</v>
      </c>
      <c r="K115" s="30">
        <v>0</v>
      </c>
      <c r="L115" s="30">
        <v>0</v>
      </c>
      <c r="M115" s="30">
        <v>0</v>
      </c>
      <c r="N115" s="30">
        <v>0</v>
      </c>
      <c r="O115" s="27" t="e">
        <f t="shared" si="111"/>
        <v>#DIV/0!</v>
      </c>
      <c r="R115" s="29"/>
      <c r="S115" s="42">
        <f t="shared" si="112"/>
        <v>0</v>
      </c>
      <c r="T115" s="42">
        <f t="shared" si="113"/>
        <v>0</v>
      </c>
      <c r="U115" s="42">
        <f t="shared" si="114"/>
        <v>0</v>
      </c>
      <c r="W115" s="30">
        <f t="shared" si="115"/>
        <v>0</v>
      </c>
      <c r="X115" s="30">
        <f t="shared" si="116"/>
        <v>0</v>
      </c>
      <c r="Y115" s="32"/>
      <c r="Z115" s="32"/>
    </row>
    <row r="116" spans="1:26" x14ac:dyDescent="0.15">
      <c r="A116" s="43"/>
      <c r="B116" s="30"/>
      <c r="C116" s="27" t="e">
        <f t="shared" si="109"/>
        <v>#DIV/0!</v>
      </c>
      <c r="D116" s="30"/>
      <c r="E116" s="30"/>
      <c r="F116" s="30"/>
      <c r="G116" s="30" t="e">
        <f>F116/E116</f>
        <v>#DIV/0!</v>
      </c>
      <c r="H116" s="30"/>
      <c r="I116" s="27" t="e">
        <f t="shared" si="110"/>
        <v>#DIV/0!</v>
      </c>
      <c r="K116" s="30"/>
      <c r="L116" s="30"/>
      <c r="M116" s="30">
        <v>0</v>
      </c>
      <c r="N116" s="30">
        <v>0</v>
      </c>
      <c r="O116" s="27" t="e">
        <f t="shared" si="111"/>
        <v>#DIV/0!</v>
      </c>
      <c r="R116" s="29"/>
      <c r="S116" s="42">
        <f t="shared" si="112"/>
        <v>0</v>
      </c>
      <c r="T116" s="42">
        <f t="shared" si="113"/>
        <v>0</v>
      </c>
      <c r="U116" s="42">
        <f t="shared" si="114"/>
        <v>0</v>
      </c>
      <c r="W116" s="30">
        <f t="shared" si="115"/>
        <v>0</v>
      </c>
      <c r="X116" s="30">
        <f t="shared" si="116"/>
        <v>0</v>
      </c>
      <c r="Y116" s="32"/>
      <c r="Z116" s="32"/>
    </row>
    <row r="117" spans="1:26" x14ac:dyDescent="0.15">
      <c r="A117" s="28" t="s">
        <v>44</v>
      </c>
      <c r="B117" s="28"/>
      <c r="C117" s="24"/>
      <c r="D117" s="28">
        <f>SUM(D113:D116)</f>
        <v>0</v>
      </c>
      <c r="E117" s="28">
        <f t="shared" ref="E117:F117" si="117">SUM(E113:E116)</f>
        <v>0</v>
      </c>
      <c r="F117" s="28">
        <f t="shared" si="117"/>
        <v>0</v>
      </c>
      <c r="G117" s="28"/>
      <c r="H117" s="28">
        <f t="shared" ref="H117" si="118">SUM(H113:H116)</f>
        <v>0</v>
      </c>
      <c r="I117" s="28"/>
      <c r="J117" s="28"/>
      <c r="K117" s="28">
        <f>SUM(K113:K116)</f>
        <v>0</v>
      </c>
      <c r="L117" s="28">
        <f t="shared" ref="L117" si="119">SUM(L113:L116)</f>
        <v>0</v>
      </c>
      <c r="M117" s="28"/>
      <c r="N117" s="28">
        <f t="shared" ref="N117" si="120">SUM(N113:N116)</f>
        <v>0</v>
      </c>
      <c r="O117" s="24"/>
      <c r="Q117" s="33"/>
      <c r="S117" s="33"/>
      <c r="U117" s="32"/>
      <c r="V117" s="32"/>
    </row>
    <row r="118" spans="1:26" x14ac:dyDescent="0.15">
      <c r="H118" s="37"/>
      <c r="I118" s="32"/>
      <c r="J118" s="32"/>
      <c r="P118" s="33"/>
      <c r="Q118" s="33"/>
      <c r="R118" s="33"/>
      <c r="T118" s="32"/>
      <c r="U118" s="32"/>
    </row>
    <row r="119" spans="1:26" x14ac:dyDescent="0.15">
      <c r="H119" s="37"/>
      <c r="I119" s="32"/>
      <c r="J119" s="32"/>
      <c r="P119" s="33"/>
      <c r="Q119" s="33"/>
      <c r="R119" s="33"/>
      <c r="T119" s="32"/>
      <c r="U119" s="32"/>
    </row>
    <row r="120" spans="1:26" x14ac:dyDescent="0.15">
      <c r="A120" s="517" t="s">
        <v>57</v>
      </c>
      <c r="B120" s="517"/>
      <c r="C120" s="517"/>
      <c r="D120" s="517"/>
      <c r="E120" s="517"/>
      <c r="F120" s="517"/>
      <c r="G120" s="517"/>
      <c r="H120" s="37"/>
      <c r="I120" s="32"/>
      <c r="J120" s="517" t="s">
        <v>58</v>
      </c>
      <c r="K120" s="523"/>
      <c r="L120" s="523"/>
      <c r="M120" s="523"/>
      <c r="N120" s="523"/>
      <c r="P120" s="44"/>
      <c r="Q120" s="33"/>
      <c r="R120" s="517" t="s">
        <v>62</v>
      </c>
      <c r="S120" s="523"/>
      <c r="T120" s="523"/>
      <c r="U120" s="523"/>
      <c r="V120" s="523"/>
    </row>
    <row r="121" spans="1:26" x14ac:dyDescent="0.15">
      <c r="A121" s="24"/>
      <c r="B121" s="28" t="s">
        <v>17</v>
      </c>
      <c r="C121" s="28" t="s">
        <v>42</v>
      </c>
      <c r="D121" s="28" t="s">
        <v>19</v>
      </c>
      <c r="E121" s="28" t="s">
        <v>6</v>
      </c>
      <c r="H121" s="32"/>
      <c r="I121" s="32"/>
      <c r="J121" s="522" t="s">
        <v>59</v>
      </c>
      <c r="K121" s="519"/>
      <c r="L121" s="519"/>
      <c r="M121" s="519"/>
      <c r="N121" s="24" t="s">
        <v>60</v>
      </c>
      <c r="R121" s="522" t="s">
        <v>59</v>
      </c>
      <c r="S121" s="519"/>
      <c r="T121" s="519"/>
      <c r="U121" s="519"/>
      <c r="V121" s="24" t="s">
        <v>60</v>
      </c>
    </row>
    <row r="122" spans="1:26" x14ac:dyDescent="0.15">
      <c r="A122" s="43" t="s">
        <v>33</v>
      </c>
      <c r="B122" s="30">
        <f>SUM(J92:J96,D102:D107,D113:D116,J98,D109:D110)</f>
        <v>0</v>
      </c>
      <c r="C122" s="30">
        <f>SUM(E113:E116,E102:E107,K92:K96,K98,E109:E110)</f>
        <v>0</v>
      </c>
      <c r="D122" s="30">
        <f>SUM(F113:F116,F102:F107,L92:L96,L98,F109:F110)</f>
        <v>0</v>
      </c>
      <c r="E122" s="30">
        <f>SUM(N92:N96,H102:H107,H113:H116,N98,H109:H110)</f>
        <v>0</v>
      </c>
      <c r="H122" s="32"/>
      <c r="I122" s="32"/>
      <c r="J122" s="520"/>
      <c r="K122" s="520"/>
      <c r="L122" s="520"/>
      <c r="M122" s="520"/>
      <c r="N122" s="29"/>
      <c r="R122" s="520" t="s">
        <v>1225</v>
      </c>
      <c r="S122" s="520"/>
      <c r="T122" s="520"/>
      <c r="U122" s="520"/>
      <c r="V122" s="29" t="s">
        <v>374</v>
      </c>
    </row>
    <row r="123" spans="1:26" x14ac:dyDescent="0.15">
      <c r="A123" s="43" t="s">
        <v>43</v>
      </c>
      <c r="B123" s="30">
        <f>SUM(C87)</f>
        <v>0</v>
      </c>
      <c r="C123" s="30">
        <f>SUM(D87)</f>
        <v>0</v>
      </c>
      <c r="D123" s="30">
        <f>SUM(F87)</f>
        <v>0</v>
      </c>
      <c r="E123" s="30">
        <f>SUM(H87)</f>
        <v>0</v>
      </c>
      <c r="F123" s="28"/>
      <c r="J123" s="520"/>
      <c r="K123" s="520"/>
      <c r="L123" s="520"/>
      <c r="M123" s="520"/>
      <c r="N123" s="29"/>
      <c r="R123" s="521" t="s">
        <v>1226</v>
      </c>
      <c r="S123" s="520"/>
      <c r="T123" s="520"/>
      <c r="U123" s="520"/>
      <c r="V123" s="29" t="s">
        <v>373</v>
      </c>
    </row>
    <row r="124" spans="1:26" x14ac:dyDescent="0.15">
      <c r="A124" s="43" t="s">
        <v>65</v>
      </c>
      <c r="B124" s="29"/>
      <c r="F124" s="28"/>
      <c r="J124" s="520"/>
      <c r="K124" s="520"/>
      <c r="L124" s="520"/>
      <c r="M124" s="520"/>
      <c r="N124" s="29"/>
      <c r="R124" s="521" t="s">
        <v>1306</v>
      </c>
      <c r="S124" s="520"/>
      <c r="T124" s="520"/>
      <c r="U124" s="520"/>
      <c r="V124" s="29" t="s">
        <v>373</v>
      </c>
    </row>
    <row r="125" spans="1:26" x14ac:dyDescent="0.15">
      <c r="J125" s="520" t="s">
        <v>1223</v>
      </c>
      <c r="K125" s="520"/>
      <c r="L125" s="520"/>
      <c r="M125" s="520"/>
      <c r="N125" s="29" t="s">
        <v>374</v>
      </c>
      <c r="R125" s="521" t="s">
        <v>1428</v>
      </c>
      <c r="S125" s="520"/>
      <c r="T125" s="520"/>
      <c r="U125" s="520"/>
      <c r="V125" s="29" t="s">
        <v>373</v>
      </c>
    </row>
    <row r="126" spans="1:26" x14ac:dyDescent="0.15">
      <c r="A126" s="24"/>
      <c r="B126" s="28" t="s">
        <v>1</v>
      </c>
      <c r="C126" s="28" t="s">
        <v>4</v>
      </c>
      <c r="D126" s="28" t="s">
        <v>6</v>
      </c>
      <c r="J126" s="520" t="s">
        <v>1224</v>
      </c>
      <c r="K126" s="520"/>
      <c r="L126" s="520"/>
      <c r="M126" s="520"/>
      <c r="N126" s="29" t="s">
        <v>373</v>
      </c>
      <c r="R126" s="521"/>
      <c r="S126" s="520"/>
      <c r="T126" s="520"/>
      <c r="U126" s="520"/>
      <c r="V126" s="29"/>
    </row>
    <row r="127" spans="1:26" x14ac:dyDescent="0.15">
      <c r="A127" s="43" t="s">
        <v>56</v>
      </c>
      <c r="B127" s="30">
        <f>SUM(M84:M86,C92:C96,K102:K107,K113:K116)</f>
        <v>0</v>
      </c>
      <c r="C127" s="30">
        <f>SUM(N84:N86,D92:D96,L102:L107,L113:L116)</f>
        <v>0</v>
      </c>
      <c r="D127" s="30">
        <f>SUM(P84:P86,F92:F96,N102:N107,N113:N116)</f>
        <v>0</v>
      </c>
      <c r="J127" s="520" t="s">
        <v>1426</v>
      </c>
      <c r="K127" s="520"/>
      <c r="L127" s="520"/>
      <c r="M127" s="520"/>
      <c r="N127" s="29" t="s">
        <v>16</v>
      </c>
      <c r="R127" s="521"/>
      <c r="S127" s="520"/>
      <c r="T127" s="520"/>
      <c r="U127" s="520"/>
      <c r="V127" s="29"/>
    </row>
    <row r="128" spans="1:26" x14ac:dyDescent="0.15">
      <c r="A128" s="43" t="s">
        <v>65</v>
      </c>
      <c r="B128" s="29"/>
      <c r="J128" s="520" t="s">
        <v>1427</v>
      </c>
      <c r="K128" s="520"/>
      <c r="L128" s="520"/>
      <c r="M128" s="520"/>
      <c r="N128" s="29" t="s">
        <v>374</v>
      </c>
      <c r="R128" s="521"/>
      <c r="S128" s="520"/>
      <c r="T128" s="520"/>
      <c r="U128" s="520"/>
      <c r="V128" s="29"/>
    </row>
    <row r="129" spans="1:23" x14ac:dyDescent="0.15">
      <c r="J129" s="520" t="s">
        <v>551</v>
      </c>
      <c r="K129" s="520"/>
      <c r="L129" s="520"/>
      <c r="M129" s="520"/>
      <c r="N129" s="29" t="s">
        <v>0</v>
      </c>
      <c r="R129" s="521"/>
      <c r="S129" s="520"/>
      <c r="T129" s="520"/>
      <c r="U129" s="520"/>
      <c r="V129" s="29"/>
    </row>
    <row r="130" spans="1:23" x14ac:dyDescent="0.15">
      <c r="B130" s="28" t="s">
        <v>40</v>
      </c>
      <c r="C130" s="28" t="s">
        <v>41</v>
      </c>
    </row>
    <row r="131" spans="1:23" x14ac:dyDescent="0.15">
      <c r="A131" s="43" t="s">
        <v>39</v>
      </c>
      <c r="B131" s="27" t="e">
        <f>B127/(B123+B127)</f>
        <v>#DIV/0!</v>
      </c>
      <c r="C131" s="27" t="e">
        <f>B123/(B123+B127)</f>
        <v>#DIV/0!</v>
      </c>
      <c r="J131" s="22" t="s">
        <v>61</v>
      </c>
    </row>
    <row r="132" spans="1:23" x14ac:dyDescent="0.15">
      <c r="A132" s="43" t="s">
        <v>64</v>
      </c>
      <c r="B132" s="29"/>
      <c r="C132" s="29"/>
    </row>
    <row r="141" spans="1:23" x14ac:dyDescent="0.15">
      <c r="A141" s="517" t="s">
        <v>93</v>
      </c>
      <c r="B141" s="517"/>
      <c r="C141" s="517"/>
      <c r="D141" s="517"/>
      <c r="E141" s="517"/>
      <c r="F141" s="517"/>
      <c r="G141" s="517"/>
      <c r="H141" s="517"/>
      <c r="I141" s="517"/>
      <c r="J141" s="517"/>
      <c r="K141" s="517"/>
      <c r="L141" s="517"/>
      <c r="M141" s="517"/>
      <c r="N141" s="517"/>
      <c r="O141" s="517"/>
      <c r="P141" s="517"/>
      <c r="Q141" s="517"/>
      <c r="R141" s="517"/>
      <c r="S141" s="517"/>
      <c r="T141" s="517"/>
      <c r="U141" s="517"/>
      <c r="V141" s="517"/>
      <c r="W141" s="517"/>
    </row>
    <row r="142" spans="1:23" x14ac:dyDescent="0.15">
      <c r="A142" s="23"/>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x14ac:dyDescent="0.15">
      <c r="H143" s="518" t="s">
        <v>36</v>
      </c>
      <c r="I143" s="518"/>
      <c r="J143" s="518"/>
      <c r="M143" s="518" t="s">
        <v>37</v>
      </c>
      <c r="N143" s="518"/>
      <c r="O143" s="518"/>
    </row>
    <row r="144" spans="1:23" x14ac:dyDescent="0.15">
      <c r="H144" s="518" t="s">
        <v>38</v>
      </c>
      <c r="I144" s="518"/>
      <c r="J144" s="518"/>
    </row>
    <row r="145" spans="1:20" x14ac:dyDescent="0.15">
      <c r="H145" s="518"/>
      <c r="I145" s="518"/>
      <c r="J145" s="518"/>
    </row>
    <row r="146" spans="1:20" x14ac:dyDescent="0.15">
      <c r="H146" s="518"/>
      <c r="I146" s="518"/>
      <c r="J146" s="518"/>
    </row>
    <row r="147" spans="1:20" x14ac:dyDescent="0.15">
      <c r="D147" s="24" t="s">
        <v>83</v>
      </c>
      <c r="P147" s="24" t="s">
        <v>84</v>
      </c>
    </row>
    <row r="148" spans="1:20" x14ac:dyDescent="0.15">
      <c r="A148" s="28" t="s">
        <v>90</v>
      </c>
      <c r="P148" s="24" t="s">
        <v>90</v>
      </c>
      <c r="S148" s="28" t="s">
        <v>92</v>
      </c>
    </row>
    <row r="149" spans="1:20" x14ac:dyDescent="0.15">
      <c r="A149" s="43" t="s">
        <v>79</v>
      </c>
      <c r="B149" s="45" t="s">
        <v>89</v>
      </c>
      <c r="C149" s="45" t="s">
        <v>2</v>
      </c>
      <c r="D149" s="45" t="s">
        <v>3</v>
      </c>
      <c r="E149" s="45" t="s">
        <v>19</v>
      </c>
      <c r="F149" s="45" t="s">
        <v>6</v>
      </c>
      <c r="G149" s="45" t="s">
        <v>76</v>
      </c>
      <c r="H149" s="45" t="s">
        <v>10</v>
      </c>
      <c r="I149" s="45" t="s">
        <v>19</v>
      </c>
      <c r="J149" s="45" t="s">
        <v>77</v>
      </c>
      <c r="K149" s="45" t="s">
        <v>6</v>
      </c>
      <c r="L149" s="45" t="s">
        <v>14</v>
      </c>
      <c r="O149" s="45" t="s">
        <v>85</v>
      </c>
      <c r="P149" s="45" t="s">
        <v>86</v>
      </c>
      <c r="Q149" s="45" t="s">
        <v>87</v>
      </c>
      <c r="S149" s="26" t="s">
        <v>40</v>
      </c>
      <c r="T149" s="26" t="s">
        <v>41</v>
      </c>
    </row>
    <row r="150" spans="1:20" x14ac:dyDescent="0.15">
      <c r="A150" s="29" t="s">
        <v>44</v>
      </c>
      <c r="B150" s="40">
        <f>AVERAGE(B160,B170)</f>
        <v>431</v>
      </c>
      <c r="C150" s="40">
        <f>AVERAGE(C160,C170)</f>
        <v>270</v>
      </c>
      <c r="D150" s="46">
        <f>C150/B150</f>
        <v>0.62645011600928069</v>
      </c>
      <c r="E150" s="40">
        <f>AVERAGE(E160,E170)</f>
        <v>3093.5</v>
      </c>
      <c r="F150" s="40">
        <f t="shared" ref="F150:I150" si="121">AVERAGE(F160,F170)</f>
        <v>23.5</v>
      </c>
      <c r="G150" s="40">
        <f t="shared" si="121"/>
        <v>11</v>
      </c>
      <c r="H150" s="40">
        <f t="shared" si="121"/>
        <v>39.5</v>
      </c>
      <c r="I150" s="40">
        <f t="shared" si="121"/>
        <v>131</v>
      </c>
      <c r="J150" s="47">
        <f>I150/H150</f>
        <v>3.3164556962025316</v>
      </c>
      <c r="K150" s="40">
        <f>AVERAGE(K160,K170)</f>
        <v>1</v>
      </c>
      <c r="L150" s="30">
        <f>((E150*0.05)+(F150*4)+(G150*-1)+(I150*0.1)+(K150*6))</f>
        <v>256.77499999999998</v>
      </c>
      <c r="O150" s="46">
        <f>(B150+H150)/(B152+F152+B154+F154+B156+F156+B150+H150)</f>
        <v>0.3571157495256167</v>
      </c>
      <c r="P150" s="27">
        <f>B150/(B150+F152+F154+F156)</f>
        <v>0.47129579004920724</v>
      </c>
      <c r="Q150" s="27">
        <f>H150/(H150+B152+B154+B156)</f>
        <v>9.8014888337468978E-2</v>
      </c>
      <c r="S150" s="27">
        <f>(H150+B152+B154+B156)/(H150+B152+B154+B156+B150)</f>
        <v>0.48321342925659472</v>
      </c>
      <c r="T150" s="27">
        <f>B150/(B150+H150+B152+B154+B156)</f>
        <v>0.51678657074340528</v>
      </c>
    </row>
    <row r="151" spans="1:20" x14ac:dyDescent="0.15">
      <c r="A151" s="43" t="s">
        <v>80</v>
      </c>
      <c r="B151" s="45" t="s">
        <v>10</v>
      </c>
      <c r="C151" s="45" t="s">
        <v>19</v>
      </c>
      <c r="D151" s="45" t="s">
        <v>77</v>
      </c>
      <c r="E151" s="45" t="s">
        <v>6</v>
      </c>
      <c r="F151" s="45" t="s">
        <v>17</v>
      </c>
      <c r="G151" s="45" t="s">
        <v>18</v>
      </c>
      <c r="H151" s="45" t="s">
        <v>19</v>
      </c>
      <c r="I151" s="45" t="s">
        <v>78</v>
      </c>
      <c r="J151" s="45" t="s">
        <v>6</v>
      </c>
      <c r="K151" s="45" t="s">
        <v>14</v>
      </c>
      <c r="L151" s="40" t="s">
        <v>91</v>
      </c>
      <c r="O151" s="26" t="s">
        <v>85</v>
      </c>
      <c r="P151" s="26" t="s">
        <v>87</v>
      </c>
      <c r="Q151" s="26" t="s">
        <v>88</v>
      </c>
    </row>
    <row r="152" spans="1:20" x14ac:dyDescent="0.15">
      <c r="A152" s="29" t="s">
        <v>44</v>
      </c>
      <c r="B152" s="40">
        <f>AVERAGE(B162,B172)</f>
        <v>358.5</v>
      </c>
      <c r="C152" s="40">
        <f>AVERAGE(C162,C172)</f>
        <v>1329.5</v>
      </c>
      <c r="D152" s="47">
        <f>C152/B152</f>
        <v>3.7085076708507669</v>
      </c>
      <c r="E152" s="40">
        <f>AVERAGE(E162,E172)</f>
        <v>4.5</v>
      </c>
      <c r="F152" s="40">
        <f t="shared" ref="F152:H152" si="122">AVERAGE(F162,F172)</f>
        <v>120.5</v>
      </c>
      <c r="G152" s="40">
        <f t="shared" si="122"/>
        <v>88.5</v>
      </c>
      <c r="H152" s="40">
        <f t="shared" si="122"/>
        <v>685.5</v>
      </c>
      <c r="I152" s="47">
        <f>H152/G152</f>
        <v>7.7457627118644066</v>
      </c>
      <c r="J152" s="40">
        <f>AVERAGE(J162,J172)</f>
        <v>4</v>
      </c>
      <c r="K152" s="30">
        <f>(C152*0.1)+(E152*6)+(H152*0.1)+(J152*6)</f>
        <v>252.5</v>
      </c>
      <c r="L152" s="30">
        <f>(C152*0.1)+(E152*6)+(G152*1)+(H152*0.1)+(J152*6)</f>
        <v>341</v>
      </c>
      <c r="O152" s="46">
        <f>(B152+F152)/(B152+F152+B154+F154+B156+F156+B150+H150)</f>
        <v>0.36356736242884252</v>
      </c>
      <c r="P152" s="27">
        <f>B152/(H150+B152+B154+B156)</f>
        <v>0.88957816377171217</v>
      </c>
      <c r="Q152" s="27">
        <f>F152/(F152+F154+F156)</f>
        <v>0.24922440537745605</v>
      </c>
    </row>
    <row r="153" spans="1:20" x14ac:dyDescent="0.15">
      <c r="A153" s="43" t="s">
        <v>81</v>
      </c>
      <c r="B153" s="45" t="s">
        <v>10</v>
      </c>
      <c r="C153" s="45" t="s">
        <v>19</v>
      </c>
      <c r="D153" s="45" t="s">
        <v>77</v>
      </c>
      <c r="E153" s="45" t="s">
        <v>6</v>
      </c>
      <c r="F153" s="45" t="s">
        <v>17</v>
      </c>
      <c r="G153" s="45" t="s">
        <v>18</v>
      </c>
      <c r="H153" s="45" t="s">
        <v>19</v>
      </c>
      <c r="I153" s="45" t="s">
        <v>78</v>
      </c>
      <c r="J153" s="45" t="s">
        <v>6</v>
      </c>
      <c r="K153" s="45" t="s">
        <v>14</v>
      </c>
      <c r="L153" s="40" t="s">
        <v>91</v>
      </c>
      <c r="O153" s="26" t="s">
        <v>85</v>
      </c>
      <c r="P153" s="26" t="s">
        <v>87</v>
      </c>
      <c r="Q153" s="26" t="s">
        <v>88</v>
      </c>
    </row>
    <row r="154" spans="1:20" x14ac:dyDescent="0.15">
      <c r="A154" s="29" t="s">
        <v>44</v>
      </c>
      <c r="B154" s="40">
        <f>AVERAGE(B164,B174)</f>
        <v>5</v>
      </c>
      <c r="C154" s="40">
        <f>AVERAGE(C164,C174)</f>
        <v>49.5</v>
      </c>
      <c r="D154" s="40">
        <f>C154/B154</f>
        <v>9.9</v>
      </c>
      <c r="E154" s="40">
        <f>AVERAGE(E164,E174)</f>
        <v>0.5</v>
      </c>
      <c r="F154" s="40">
        <f t="shared" ref="F154:H154" si="123">AVERAGE(F164,F174)</f>
        <v>266</v>
      </c>
      <c r="G154" s="40">
        <f t="shared" si="123"/>
        <v>160.5</v>
      </c>
      <c r="H154" s="40">
        <f t="shared" si="123"/>
        <v>2280</v>
      </c>
      <c r="I154" s="47">
        <f>H154/G154</f>
        <v>14.205607476635514</v>
      </c>
      <c r="J154" s="40">
        <f>AVERAGE(J164,J174)</f>
        <v>14</v>
      </c>
      <c r="K154" s="30">
        <f>(C154*0.1)+(E154*6)+(H154*0.1)+(J154*6)</f>
        <v>319.95</v>
      </c>
      <c r="L154" s="30">
        <f>(C154*0.1)+(E154*6)+(G154*1)+(H154*0.1)+(J154*6)</f>
        <v>480.45</v>
      </c>
      <c r="O154" s="46">
        <f>(B154+F154)/(B152+F152+B154+F154+B156+F156+B150+H150)</f>
        <v>0.20569259962049335</v>
      </c>
      <c r="P154" s="27">
        <f>B154/(B152+H150+B154+B156)</f>
        <v>1.2406947890818859E-2</v>
      </c>
      <c r="Q154" s="27">
        <f>F154/(F154+F152+F156)</f>
        <v>0.55015511892450875</v>
      </c>
    </row>
    <row r="155" spans="1:20" x14ac:dyDescent="0.15">
      <c r="A155" s="43" t="s">
        <v>82</v>
      </c>
      <c r="B155" s="45" t="s">
        <v>10</v>
      </c>
      <c r="C155" s="45" t="s">
        <v>19</v>
      </c>
      <c r="D155" s="45" t="s">
        <v>77</v>
      </c>
      <c r="E155" s="45" t="s">
        <v>6</v>
      </c>
      <c r="F155" s="45" t="s">
        <v>17</v>
      </c>
      <c r="G155" s="45" t="s">
        <v>18</v>
      </c>
      <c r="H155" s="45" t="s">
        <v>19</v>
      </c>
      <c r="I155" s="45" t="s">
        <v>78</v>
      </c>
      <c r="J155" s="45" t="s">
        <v>6</v>
      </c>
      <c r="K155" s="45" t="s">
        <v>14</v>
      </c>
      <c r="L155" s="40" t="s">
        <v>91</v>
      </c>
      <c r="O155" s="26" t="s">
        <v>85</v>
      </c>
      <c r="P155" s="26" t="s">
        <v>87</v>
      </c>
      <c r="Q155" s="26" t="s">
        <v>88</v>
      </c>
    </row>
    <row r="156" spans="1:20" x14ac:dyDescent="0.15">
      <c r="A156" s="29" t="s">
        <v>44</v>
      </c>
      <c r="B156" s="40">
        <f>AVERAGE(B166,B176)</f>
        <v>0</v>
      </c>
      <c r="C156" s="40">
        <f>AVERAGE(C166,C176)</f>
        <v>0</v>
      </c>
      <c r="D156" s="40" t="e">
        <f>C156/B156</f>
        <v>#DIV/0!</v>
      </c>
      <c r="E156" s="40">
        <f>AVERAGE(E166,E176)</f>
        <v>0</v>
      </c>
      <c r="F156" s="40">
        <f>AVERAGE(F166,F176)</f>
        <v>97</v>
      </c>
      <c r="G156" s="40">
        <f t="shared" ref="G156:H156" si="124">AVERAGE(G166,G176)</f>
        <v>65</v>
      </c>
      <c r="H156" s="40">
        <f t="shared" si="124"/>
        <v>729</v>
      </c>
      <c r="I156" s="47">
        <f>H156/G156</f>
        <v>11.215384615384615</v>
      </c>
      <c r="J156" s="40">
        <f>AVERAGE(J166,J176)</f>
        <v>8.5</v>
      </c>
      <c r="K156" s="30">
        <f>(C156*0.1)+(E156*6)+(H156*0.1)+(J156*6)</f>
        <v>123.9</v>
      </c>
      <c r="L156" s="30">
        <f>(C156*0.1)+(E156*6)+(G156*1)+(H156*0.1)+(J156*6)</f>
        <v>188.9</v>
      </c>
      <c r="O156" s="46">
        <f>(B156+F156)/(B152+F152+B154+F154+B156+F156+B150+H150)</f>
        <v>7.3624288425047438E-2</v>
      </c>
      <c r="P156" s="42">
        <f>B156/(B156+B154+B152+H150)</f>
        <v>0</v>
      </c>
      <c r="Q156" s="27">
        <f>F156/(F156+F154+F152)</f>
        <v>0.20062047569803515</v>
      </c>
    </row>
    <row r="157" spans="1:20" x14ac:dyDescent="0.15">
      <c r="B157" s="48"/>
      <c r="C157" s="48"/>
      <c r="D157" s="48"/>
      <c r="E157" s="48"/>
      <c r="F157" s="48"/>
      <c r="G157" s="48"/>
      <c r="H157" s="48"/>
      <c r="I157" s="48"/>
      <c r="J157" s="48"/>
      <c r="K157" s="48"/>
      <c r="L157" s="49"/>
      <c r="P157" s="24"/>
    </row>
    <row r="158" spans="1:20" x14ac:dyDescent="0.15">
      <c r="A158" s="28">
        <v>2022</v>
      </c>
      <c r="P158" s="24">
        <v>2022</v>
      </c>
      <c r="S158" s="28" t="s">
        <v>92</v>
      </c>
    </row>
    <row r="159" spans="1:20" x14ac:dyDescent="0.15">
      <c r="A159" s="43" t="s">
        <v>79</v>
      </c>
      <c r="B159" s="45" t="s">
        <v>89</v>
      </c>
      <c r="C159" s="45" t="s">
        <v>2</v>
      </c>
      <c r="D159" s="45" t="s">
        <v>3</v>
      </c>
      <c r="E159" s="45" t="s">
        <v>19</v>
      </c>
      <c r="F159" s="45" t="s">
        <v>6</v>
      </c>
      <c r="G159" s="45" t="s">
        <v>76</v>
      </c>
      <c r="H159" s="45" t="s">
        <v>10</v>
      </c>
      <c r="I159" s="45" t="s">
        <v>19</v>
      </c>
      <c r="J159" s="45" t="s">
        <v>77</v>
      </c>
      <c r="K159" s="45" t="s">
        <v>6</v>
      </c>
      <c r="L159" s="45" t="s">
        <v>14</v>
      </c>
      <c r="O159" s="45" t="s">
        <v>85</v>
      </c>
      <c r="P159" s="45" t="s">
        <v>86</v>
      </c>
      <c r="Q159" s="45" t="s">
        <v>87</v>
      </c>
      <c r="S159" s="26" t="s">
        <v>40</v>
      </c>
      <c r="T159" s="26" t="s">
        <v>41</v>
      </c>
    </row>
    <row r="160" spans="1:20" x14ac:dyDescent="0.15">
      <c r="A160" s="29" t="s">
        <v>44</v>
      </c>
      <c r="B160" s="40">
        <v>493</v>
      </c>
      <c r="C160" s="40">
        <v>325</v>
      </c>
      <c r="D160" s="46">
        <f>C160/B160</f>
        <v>0.65922920892494929</v>
      </c>
      <c r="E160" s="40">
        <v>3728</v>
      </c>
      <c r="F160" s="40">
        <v>22</v>
      </c>
      <c r="G160" s="40">
        <v>14</v>
      </c>
      <c r="H160" s="40">
        <v>35</v>
      </c>
      <c r="I160" s="40">
        <v>70</v>
      </c>
      <c r="J160" s="47">
        <f>I160/H160</f>
        <v>2</v>
      </c>
      <c r="K160" s="40">
        <v>0</v>
      </c>
      <c r="L160" s="30">
        <f>((E160*0.05)+(F160*4)+(G160*-1)+(I160*0.1)+(K160*6))</f>
        <v>267.39999999999998</v>
      </c>
      <c r="O160" s="46">
        <f>(B160+H160)/(B162+F162+B164+F164+B166+F166+B160+H160)</f>
        <v>0.38880706921944036</v>
      </c>
      <c r="P160" s="27">
        <f>B160/(B160+F162+F164+F166)</f>
        <v>0.49848331648129424</v>
      </c>
      <c r="Q160" s="27">
        <f>H160/(H160+B162+B164+B166)</f>
        <v>9.4850948509485097E-2</v>
      </c>
      <c r="S160" s="27">
        <f>(H160+B162+B164+B166)/(H160+B162+B164+B166+B160)</f>
        <v>0.42807424593967519</v>
      </c>
      <c r="T160" s="27">
        <f>B160/(B160+H160+B162+B164+B166)</f>
        <v>0.57192575406032486</v>
      </c>
    </row>
    <row r="161" spans="1:20" x14ac:dyDescent="0.15">
      <c r="A161" s="43" t="s">
        <v>80</v>
      </c>
      <c r="B161" s="45" t="s">
        <v>10</v>
      </c>
      <c r="C161" s="45" t="s">
        <v>19</v>
      </c>
      <c r="D161" s="45" t="s">
        <v>77</v>
      </c>
      <c r="E161" s="45" t="s">
        <v>6</v>
      </c>
      <c r="F161" s="45" t="s">
        <v>17</v>
      </c>
      <c r="G161" s="45" t="s">
        <v>18</v>
      </c>
      <c r="H161" s="45" t="s">
        <v>19</v>
      </c>
      <c r="I161" s="45" t="s">
        <v>78</v>
      </c>
      <c r="J161" s="45" t="s">
        <v>6</v>
      </c>
      <c r="K161" s="45" t="s">
        <v>14</v>
      </c>
      <c r="L161" s="45" t="s">
        <v>91</v>
      </c>
      <c r="O161" s="26" t="s">
        <v>85</v>
      </c>
      <c r="P161" s="26" t="s">
        <v>87</v>
      </c>
      <c r="Q161" s="26" t="s">
        <v>88</v>
      </c>
    </row>
    <row r="162" spans="1:20" x14ac:dyDescent="0.15">
      <c r="A162" s="29" t="s">
        <v>44</v>
      </c>
      <c r="B162" s="40">
        <v>330</v>
      </c>
      <c r="C162" s="40">
        <v>1281</v>
      </c>
      <c r="D162" s="47">
        <f>C162/B162</f>
        <v>3.8818181818181818</v>
      </c>
      <c r="E162" s="40">
        <v>4</v>
      </c>
      <c r="F162" s="40">
        <v>110</v>
      </c>
      <c r="G162" s="40">
        <v>85</v>
      </c>
      <c r="H162" s="40">
        <v>650</v>
      </c>
      <c r="I162" s="47">
        <f>H162/G162</f>
        <v>7.6470588235294121</v>
      </c>
      <c r="J162" s="40">
        <v>2</v>
      </c>
      <c r="K162" s="30">
        <f>(C162*0.1)+(E162*6)+(H162*0.1)+(J162*6)</f>
        <v>229.1</v>
      </c>
      <c r="L162" s="30">
        <f>(C162*0.1)+(E162*6)+(G162*1)+(H162*0.1)+(J162*6)</f>
        <v>314.10000000000002</v>
      </c>
      <c r="O162" s="46">
        <f>(B162+F162)/(B162+F162+B164+F164+B166+F166+B160+H160)</f>
        <v>0.32400589101620031</v>
      </c>
      <c r="P162" s="27">
        <f>B162/(H160+B162+B164+B166)</f>
        <v>0.89430894308943087</v>
      </c>
      <c r="Q162" s="27">
        <f>F162/(F162+F164+F166)</f>
        <v>0.22177419354838709</v>
      </c>
    </row>
    <row r="163" spans="1:20" x14ac:dyDescent="0.15">
      <c r="A163" s="43" t="s">
        <v>81</v>
      </c>
      <c r="B163" s="45" t="s">
        <v>10</v>
      </c>
      <c r="C163" s="45" t="s">
        <v>19</v>
      </c>
      <c r="D163" s="45" t="s">
        <v>77</v>
      </c>
      <c r="E163" s="45" t="s">
        <v>6</v>
      </c>
      <c r="F163" s="45" t="s">
        <v>17</v>
      </c>
      <c r="G163" s="45" t="s">
        <v>18</v>
      </c>
      <c r="H163" s="45" t="s">
        <v>19</v>
      </c>
      <c r="I163" s="45" t="s">
        <v>78</v>
      </c>
      <c r="J163" s="45" t="s">
        <v>6</v>
      </c>
      <c r="K163" s="45" t="s">
        <v>14</v>
      </c>
      <c r="L163" s="45" t="s">
        <v>91</v>
      </c>
      <c r="O163" s="26" t="s">
        <v>85</v>
      </c>
      <c r="P163" s="26" t="s">
        <v>87</v>
      </c>
      <c r="Q163" s="26" t="s">
        <v>88</v>
      </c>
    </row>
    <row r="164" spans="1:20" x14ac:dyDescent="0.15">
      <c r="A164" s="29" t="s">
        <v>44</v>
      </c>
      <c r="B164" s="40">
        <v>4</v>
      </c>
      <c r="C164" s="40">
        <v>57</v>
      </c>
      <c r="D164" s="40">
        <f>C164/B164</f>
        <v>14.25</v>
      </c>
      <c r="E164" s="40">
        <v>1</v>
      </c>
      <c r="F164" s="40">
        <v>284</v>
      </c>
      <c r="G164" s="40">
        <v>182</v>
      </c>
      <c r="H164" s="40">
        <v>2514</v>
      </c>
      <c r="I164" s="47">
        <f>H164/G164</f>
        <v>13.813186813186814</v>
      </c>
      <c r="J164" s="40">
        <v>12</v>
      </c>
      <c r="K164" s="30">
        <f>(C164*0.1)+(E164*6)+(H164*0.1)+(J164*6)</f>
        <v>335.1</v>
      </c>
      <c r="L164" s="30">
        <f>(C164*0.1)+(E164*6)+(G164*1)+(H164*0.1)+(J164*6)</f>
        <v>517.1</v>
      </c>
      <c r="O164" s="46">
        <f>(B164+F164)/(B162+F162+B164+F164+B166+F166+B160+H160)</f>
        <v>0.21207658321060383</v>
      </c>
      <c r="P164" s="27">
        <f>B164/(B162+H160+B164+B166)</f>
        <v>1.0840108401084011E-2</v>
      </c>
      <c r="Q164" s="27">
        <f>F164/(F164+F162+F166)</f>
        <v>0.57258064516129037</v>
      </c>
    </row>
    <row r="165" spans="1:20" x14ac:dyDescent="0.15">
      <c r="A165" s="43" t="s">
        <v>82</v>
      </c>
      <c r="B165" s="45" t="s">
        <v>10</v>
      </c>
      <c r="C165" s="45" t="s">
        <v>19</v>
      </c>
      <c r="D165" s="45" t="s">
        <v>77</v>
      </c>
      <c r="E165" s="45" t="s">
        <v>6</v>
      </c>
      <c r="F165" s="45" t="s">
        <v>17</v>
      </c>
      <c r="G165" s="45" t="s">
        <v>18</v>
      </c>
      <c r="H165" s="45" t="s">
        <v>19</v>
      </c>
      <c r="I165" s="45" t="s">
        <v>78</v>
      </c>
      <c r="J165" s="45" t="s">
        <v>6</v>
      </c>
      <c r="K165" s="45" t="s">
        <v>14</v>
      </c>
      <c r="L165" s="45" t="s">
        <v>91</v>
      </c>
      <c r="O165" s="26" t="s">
        <v>85</v>
      </c>
      <c r="P165" s="26" t="s">
        <v>87</v>
      </c>
      <c r="Q165" s="26" t="s">
        <v>88</v>
      </c>
    </row>
    <row r="166" spans="1:20" x14ac:dyDescent="0.15">
      <c r="A166" s="29" t="s">
        <v>44</v>
      </c>
      <c r="B166" s="40">
        <v>0</v>
      </c>
      <c r="C166" s="40">
        <v>0</v>
      </c>
      <c r="D166" s="40" t="e">
        <f>C166/B166</f>
        <v>#DIV/0!</v>
      </c>
      <c r="E166" s="40">
        <v>0</v>
      </c>
      <c r="F166" s="40">
        <v>102</v>
      </c>
      <c r="G166" s="40">
        <v>71</v>
      </c>
      <c r="H166" s="40">
        <v>804</v>
      </c>
      <c r="I166" s="47">
        <f>H166/G166</f>
        <v>11.32394366197183</v>
      </c>
      <c r="J166" s="40">
        <v>10</v>
      </c>
      <c r="K166" s="30">
        <f>(C166*0.1)+(E166*6)+(H166*0.1)+(J166*6)</f>
        <v>140.4</v>
      </c>
      <c r="L166" s="30">
        <f>(C166*0.1)+(E166*6)+(G166*1)+(H166*0.1)+(J166*6)</f>
        <v>211.4</v>
      </c>
      <c r="O166" s="46">
        <f>(B166+F166)/(B162+F162+B164+F164+B166+F166+B160+H160)</f>
        <v>7.511045655375552E-2</v>
      </c>
      <c r="P166" s="42">
        <f>B166/(B166+B164+B162+H160)</f>
        <v>0</v>
      </c>
      <c r="Q166" s="27">
        <f>F166/(F166+F164+F162)</f>
        <v>0.20564516129032259</v>
      </c>
    </row>
    <row r="168" spans="1:20" x14ac:dyDescent="0.15">
      <c r="A168" s="28">
        <v>2021</v>
      </c>
      <c r="P168" s="24">
        <v>2021</v>
      </c>
      <c r="S168" s="28" t="s">
        <v>92</v>
      </c>
    </row>
    <row r="169" spans="1:20" x14ac:dyDescent="0.15">
      <c r="A169" s="43" t="s">
        <v>79</v>
      </c>
      <c r="B169" s="45" t="s">
        <v>89</v>
      </c>
      <c r="C169" s="45" t="s">
        <v>2</v>
      </c>
      <c r="D169" s="45" t="s">
        <v>3</v>
      </c>
      <c r="E169" s="45" t="s">
        <v>19</v>
      </c>
      <c r="F169" s="45" t="s">
        <v>6</v>
      </c>
      <c r="G169" s="45" t="s">
        <v>76</v>
      </c>
      <c r="H169" s="45" t="s">
        <v>10</v>
      </c>
      <c r="I169" s="45" t="s">
        <v>19</v>
      </c>
      <c r="J169" s="45" t="s">
        <v>77</v>
      </c>
      <c r="K169" s="45" t="s">
        <v>6</v>
      </c>
      <c r="L169" s="45" t="s">
        <v>14</v>
      </c>
      <c r="O169" s="45" t="s">
        <v>85</v>
      </c>
      <c r="P169" s="45" t="s">
        <v>86</v>
      </c>
      <c r="Q169" s="45" t="s">
        <v>87</v>
      </c>
      <c r="S169" s="26" t="s">
        <v>40</v>
      </c>
      <c r="T169" s="26" t="s">
        <v>41</v>
      </c>
    </row>
    <row r="170" spans="1:20" x14ac:dyDescent="0.15">
      <c r="A170" s="29" t="s">
        <v>44</v>
      </c>
      <c r="B170" s="40">
        <v>369</v>
      </c>
      <c r="C170" s="40">
        <v>215</v>
      </c>
      <c r="D170" s="46">
        <f>C170/B170</f>
        <v>0.58265582655826553</v>
      </c>
      <c r="E170" s="40">
        <v>2459</v>
      </c>
      <c r="F170" s="40">
        <v>25</v>
      </c>
      <c r="G170" s="40">
        <v>8</v>
      </c>
      <c r="H170" s="40">
        <v>44</v>
      </c>
      <c r="I170" s="40">
        <v>192</v>
      </c>
      <c r="J170" s="40">
        <f>I170/H170</f>
        <v>4.3636363636363633</v>
      </c>
      <c r="K170" s="40">
        <v>2</v>
      </c>
      <c r="L170" s="30">
        <f>((E170*0.05)+(F170*4)+(G170*-1)+(I170*0.1)+(K170*6))</f>
        <v>246.14999999999998</v>
      </c>
      <c r="O170" s="46">
        <f>(B170+H170)/(B172+F172+B174+F174+B176+F176+B170+H170)</f>
        <v>0.32341425215348474</v>
      </c>
      <c r="P170" s="27">
        <f>B170/(B170+F172+F174+F176)</f>
        <v>0.43928571428571428</v>
      </c>
      <c r="Q170" s="27">
        <f>H170/(H170+B172+B174+B176)</f>
        <v>0.10068649885583524</v>
      </c>
      <c r="S170" s="27">
        <f>(H170+B172+B174+B176)/(H170+B172+B174+B176+B170)</f>
        <v>0.54218362282878407</v>
      </c>
      <c r="T170" s="27">
        <f>B170/(B170+H170+B172+B174+B176)</f>
        <v>0.45781637717121587</v>
      </c>
    </row>
    <row r="171" spans="1:20" x14ac:dyDescent="0.15">
      <c r="A171" s="43" t="s">
        <v>80</v>
      </c>
      <c r="B171" s="45" t="s">
        <v>10</v>
      </c>
      <c r="C171" s="45" t="s">
        <v>19</v>
      </c>
      <c r="D171" s="45" t="s">
        <v>77</v>
      </c>
      <c r="E171" s="45" t="s">
        <v>6</v>
      </c>
      <c r="F171" s="45" t="s">
        <v>17</v>
      </c>
      <c r="G171" s="45" t="s">
        <v>18</v>
      </c>
      <c r="H171" s="45" t="s">
        <v>19</v>
      </c>
      <c r="I171" s="45" t="s">
        <v>78</v>
      </c>
      <c r="J171" s="45" t="s">
        <v>6</v>
      </c>
      <c r="K171" s="45" t="s">
        <v>14</v>
      </c>
      <c r="L171" s="45" t="s">
        <v>91</v>
      </c>
      <c r="O171" s="26" t="s">
        <v>85</v>
      </c>
      <c r="P171" s="26" t="s">
        <v>87</v>
      </c>
      <c r="Q171" s="26" t="s">
        <v>88</v>
      </c>
    </row>
    <row r="172" spans="1:20" x14ac:dyDescent="0.15">
      <c r="A172" s="29" t="s">
        <v>44</v>
      </c>
      <c r="B172" s="40">
        <v>387</v>
      </c>
      <c r="C172" s="40">
        <v>1378</v>
      </c>
      <c r="D172" s="47">
        <f>C172/B172</f>
        <v>3.5607235142118863</v>
      </c>
      <c r="E172" s="40">
        <v>5</v>
      </c>
      <c r="F172" s="40">
        <v>131</v>
      </c>
      <c r="G172" s="40">
        <v>92</v>
      </c>
      <c r="H172" s="40">
        <v>721</v>
      </c>
      <c r="I172" s="47">
        <f>H172/G172</f>
        <v>7.8369565217391308</v>
      </c>
      <c r="J172" s="40">
        <v>6</v>
      </c>
      <c r="K172" s="30">
        <f>(C172*0.1)+(E172*6)+(H172*0.1)+(J172*6)</f>
        <v>275.90000000000003</v>
      </c>
      <c r="L172" s="30">
        <f>(C172*0.1)+(E172*6)+(G172*1)+(H172*0.1)+(J172*6)</f>
        <v>367.90000000000003</v>
      </c>
      <c r="O172" s="46">
        <f>(B172+F172)/(B172+F172+B174+F174+B176+F176+B170+H170)</f>
        <v>0.40563821456538762</v>
      </c>
      <c r="P172" s="27">
        <f>B172/(H170+B172+B174+B176)</f>
        <v>0.88558352402745999</v>
      </c>
      <c r="Q172" s="27">
        <f>F172/(F172+F174+F176)</f>
        <v>0.2781316348195329</v>
      </c>
    </row>
    <row r="173" spans="1:20" x14ac:dyDescent="0.15">
      <c r="A173" s="43" t="s">
        <v>81</v>
      </c>
      <c r="B173" s="45" t="s">
        <v>10</v>
      </c>
      <c r="C173" s="45" t="s">
        <v>19</v>
      </c>
      <c r="D173" s="45" t="s">
        <v>77</v>
      </c>
      <c r="E173" s="45" t="s">
        <v>6</v>
      </c>
      <c r="F173" s="45" t="s">
        <v>17</v>
      </c>
      <c r="G173" s="45" t="s">
        <v>18</v>
      </c>
      <c r="H173" s="45" t="s">
        <v>19</v>
      </c>
      <c r="I173" s="45" t="s">
        <v>78</v>
      </c>
      <c r="J173" s="45" t="s">
        <v>6</v>
      </c>
      <c r="K173" s="45" t="s">
        <v>14</v>
      </c>
      <c r="L173" s="45" t="s">
        <v>91</v>
      </c>
      <c r="O173" s="26" t="s">
        <v>85</v>
      </c>
      <c r="P173" s="26" t="s">
        <v>87</v>
      </c>
      <c r="Q173" s="26" t="s">
        <v>88</v>
      </c>
    </row>
    <row r="174" spans="1:20" x14ac:dyDescent="0.15">
      <c r="A174" s="29" t="s">
        <v>44</v>
      </c>
      <c r="B174" s="40">
        <v>6</v>
      </c>
      <c r="C174" s="40">
        <v>42</v>
      </c>
      <c r="D174" s="47">
        <f>C174/B174</f>
        <v>7</v>
      </c>
      <c r="E174" s="40">
        <v>0</v>
      </c>
      <c r="F174" s="40">
        <v>248</v>
      </c>
      <c r="G174" s="40">
        <v>139</v>
      </c>
      <c r="H174" s="40">
        <v>2046</v>
      </c>
      <c r="I174" s="47">
        <f>H174/G174</f>
        <v>14.719424460431656</v>
      </c>
      <c r="J174" s="40">
        <v>16</v>
      </c>
      <c r="K174" s="30">
        <f>(C174*0.1)+(E174*6)+(H174*0.1)+(J174*6)</f>
        <v>304.8</v>
      </c>
      <c r="L174" s="30">
        <f>(C174*0.1)+(E174*6)+(G174*1)+(H174*0.1)+(J174*6)</f>
        <v>443.8</v>
      </c>
      <c r="O174" s="46">
        <f>(B174+F174)/(B172+F172+B174+F174+B176+F176+B170+H170)</f>
        <v>0.19890368050117463</v>
      </c>
      <c r="P174" s="27">
        <f>B174/(B172+H170+B174+B176)</f>
        <v>1.3729977116704805E-2</v>
      </c>
      <c r="Q174" s="27">
        <f>F174/(F174+F172+F176)</f>
        <v>0.52653927813163481</v>
      </c>
    </row>
    <row r="175" spans="1:20" x14ac:dyDescent="0.15">
      <c r="A175" s="43" t="s">
        <v>82</v>
      </c>
      <c r="B175" s="45" t="s">
        <v>10</v>
      </c>
      <c r="C175" s="45" t="s">
        <v>19</v>
      </c>
      <c r="D175" s="45" t="s">
        <v>77</v>
      </c>
      <c r="E175" s="45" t="s">
        <v>6</v>
      </c>
      <c r="F175" s="45" t="s">
        <v>17</v>
      </c>
      <c r="G175" s="45" t="s">
        <v>18</v>
      </c>
      <c r="H175" s="45" t="s">
        <v>19</v>
      </c>
      <c r="I175" s="45" t="s">
        <v>78</v>
      </c>
      <c r="J175" s="45" t="s">
        <v>6</v>
      </c>
      <c r="K175" s="45" t="s">
        <v>14</v>
      </c>
      <c r="L175" s="45" t="s">
        <v>91</v>
      </c>
      <c r="O175" s="26" t="s">
        <v>85</v>
      </c>
      <c r="P175" s="26" t="s">
        <v>87</v>
      </c>
      <c r="Q175" s="26" t="s">
        <v>88</v>
      </c>
    </row>
    <row r="176" spans="1:20" x14ac:dyDescent="0.15">
      <c r="A176" s="29" t="s">
        <v>44</v>
      </c>
      <c r="B176" s="40">
        <v>0</v>
      </c>
      <c r="C176" s="40">
        <v>0</v>
      </c>
      <c r="D176" s="40" t="e">
        <f>C176/B176</f>
        <v>#DIV/0!</v>
      </c>
      <c r="E176" s="40">
        <v>0</v>
      </c>
      <c r="F176" s="40">
        <v>92</v>
      </c>
      <c r="G176" s="40">
        <v>59</v>
      </c>
      <c r="H176" s="40">
        <v>654</v>
      </c>
      <c r="I176" s="47">
        <f>H176/G176</f>
        <v>11.084745762711865</v>
      </c>
      <c r="J176" s="40">
        <v>7</v>
      </c>
      <c r="K176" s="30">
        <f>(C176*0.1)+(E176*6)+(H176*0.1)+(J176*6)</f>
        <v>107.4</v>
      </c>
      <c r="L176" s="30">
        <f>(C176*0.1)+(E176*6)+(G176*1)+(H176*0.1)+(J176*6)</f>
        <v>166.4</v>
      </c>
      <c r="O176" s="46">
        <f>(B176+F176)/(B172+F172+B174+F174+B176+F176+B170+H170)</f>
        <v>7.204385277995301E-2</v>
      </c>
      <c r="P176" s="42">
        <f>B176/(B176+B174+B172+H170)</f>
        <v>0</v>
      </c>
      <c r="Q176" s="27">
        <f>F176/(F176+F174+F172)</f>
        <v>0.19532908704883228</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9860C67C-FDD3-4F28-B344-8CEC44951239}"/>
    <hyperlink ref="H6:J6" location="ARI!A110" display="RSP Projections: Year 2" xr:uid="{41430781-D830-43EB-92BE-5DC33DEEF103}"/>
    <hyperlink ref="M5:O5" location="ARI!AX11" display="Adjustable Projections: Year 1" xr:uid="{824FBC19-C353-4352-A5A9-CF706F00A2C2}"/>
    <hyperlink ref="AJ5" location="ARI!C9" display="RSP Projections: Year 1" xr:uid="{D9013613-B325-479E-B079-425DBF0AC702}"/>
    <hyperlink ref="AJ6" location="ARI!A90" display="RSP Projections: Year 2" xr:uid="{A1DF7BFF-BF73-4835-925C-AF6C8E92C6D3}"/>
    <hyperlink ref="AJ6:AL6" location="ARI!A110" display="RSP Projections: Year 2" xr:uid="{680CB6CE-61CB-4D94-8DD4-D1BF4019D62B}"/>
    <hyperlink ref="AO5:AQ5" location="ARI!AX11" display="Adjustable Projections: Year 1" xr:uid="{07EF8E16-F374-4A11-AD18-1111E494E3BA}"/>
    <hyperlink ref="H5" location="ARI!C9" display="RSP Projections: Year 1" xr:uid="{7FDA6A13-5357-4F9D-8C4C-6486719AAB48}"/>
    <hyperlink ref="H76" location="ARI!A90" display="RSP Projections: Year 2" xr:uid="{8F2C3EFF-C781-433E-A170-9FB20B55E8E1}"/>
    <hyperlink ref="H76:J76" location="ARI!A110" display="RSP Projections: Year 2" xr:uid="{A1F8EBFD-9C5D-4ABC-A063-C691D729E24D}"/>
    <hyperlink ref="M75:O75" location="ARI!AX11" display="Adjustable Projections: Year 1" xr:uid="{424D6ADA-86F1-405D-A803-5DA15656FE21}"/>
    <hyperlink ref="H75" location="ARI!C9" display="RSP Projections: Year 1" xr:uid="{E0154E0A-0F5C-408A-A364-4032622E701F}"/>
    <hyperlink ref="M6" location="ARI!A170" display="Past Run/Pass Performances" xr:uid="{E4DC9042-98B7-4A0F-8583-63756843F57D}"/>
    <hyperlink ref="M76" location="ARI!A170" display="Past Run/Pass Performances" xr:uid="{C9F79B94-BE70-49DC-8EA5-1082658C1321}"/>
    <hyperlink ref="H143" location="ARI!C9" display="RSP Projections: Year 1" xr:uid="{374BB687-1F51-43A2-BF88-D3C6DD8E9A69}"/>
    <hyperlink ref="H144" location="ARI!A90" display="RSP Projections: Year 2" xr:uid="{90E85FE9-3076-470F-8B46-726445829DD6}"/>
    <hyperlink ref="H144:J144" location="ARI!A110" display="RSP Projections: Year 2" xr:uid="{369B8D81-86C5-4EB3-B649-29102CF28D0A}"/>
    <hyperlink ref="M143:O143" location="ARI!AX11" display="Adjustable Projections: Year 1" xr:uid="{20086A72-8EFE-4AF5-822F-067ABDB7D7B6}"/>
  </hyperlinks>
  <pageMargins left="0" right="0" top="0" bottom="0" header="0" footer="0"/>
  <pageSetup scale="54" orientation="landscape"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94A2F-DFAC-42C3-ADED-BF81C3D30EAC}">
  <dimension ref="A1:AZ176"/>
  <sheetViews>
    <sheetView zoomScale="200" zoomScaleNormal="200" workbookViewId="0">
      <selection sqref="A1:Y193"/>
    </sheetView>
  </sheetViews>
  <sheetFormatPr defaultColWidth="9.109375" defaultRowHeight="6.6" x14ac:dyDescent="0.15"/>
  <cols>
    <col min="1" max="1" width="14.33203125" style="226" bestFit="1" customWidth="1"/>
    <col min="2" max="17" width="3.88671875" style="226" customWidth="1"/>
    <col min="18" max="18" width="12" style="226" bestFit="1" customWidth="1"/>
    <col min="19" max="19" width="6.6640625" style="226" customWidth="1"/>
    <col min="20" max="20" width="6.5546875" style="226" bestFit="1" customWidth="1"/>
    <col min="21" max="21" width="4.33203125" style="226" customWidth="1"/>
    <col min="22" max="22" width="4.6640625" style="226" customWidth="1"/>
    <col min="23" max="23" width="4.33203125" style="226" bestFit="1" customWidth="1"/>
    <col min="24" max="24" width="6.88671875" style="226" bestFit="1" customWidth="1"/>
    <col min="25" max="28" width="9.109375" style="226"/>
    <col min="29" max="29" width="13.109375" style="226" bestFit="1" customWidth="1"/>
    <col min="30" max="30" width="6.109375" style="226" bestFit="1" customWidth="1"/>
    <col min="31" max="31" width="7.6640625" style="226" bestFit="1" customWidth="1"/>
    <col min="32" max="32" width="6" style="226" bestFit="1" customWidth="1"/>
    <col min="33" max="33" width="7.6640625" style="226" bestFit="1" customWidth="1"/>
    <col min="34" max="34" width="5" style="226" bestFit="1" customWidth="1"/>
    <col min="35" max="35" width="7.6640625" style="226" bestFit="1" customWidth="1"/>
    <col min="36" max="36" width="3.5546875" style="226" bestFit="1" customWidth="1"/>
    <col min="37" max="37" width="7.6640625" style="226" bestFit="1" customWidth="1"/>
    <col min="38" max="38" width="33.88671875" style="226" bestFit="1" customWidth="1"/>
    <col min="39" max="39" width="7.6640625" style="226" bestFit="1" customWidth="1"/>
    <col min="40" max="40" width="4.33203125" style="226" bestFit="1" customWidth="1"/>
    <col min="41" max="41" width="7.6640625" style="226" bestFit="1" customWidth="1"/>
    <col min="42" max="42" width="6.44140625" style="226" bestFit="1" customWidth="1"/>
    <col min="43" max="43" width="7.6640625" style="226" bestFit="1" customWidth="1"/>
    <col min="44" max="44" width="3.5546875" style="226" bestFit="1" customWidth="1"/>
    <col min="45" max="45" width="7.6640625" style="226" bestFit="1" customWidth="1"/>
    <col min="46" max="46" width="9.109375" style="226"/>
    <col min="47" max="49" width="7.6640625" style="226" bestFit="1" customWidth="1"/>
    <col min="50" max="50" width="6.33203125" style="226" bestFit="1" customWidth="1"/>
    <col min="51" max="51" width="5.88671875" style="226" bestFit="1" customWidth="1"/>
    <col min="52" max="52" width="6.88671875" style="226" bestFit="1" customWidth="1"/>
    <col min="53" max="16384" width="9.109375" style="226"/>
  </cols>
  <sheetData>
    <row r="1" spans="1:52" x14ac:dyDescent="0.15">
      <c r="A1" s="482" t="s">
        <v>117</v>
      </c>
      <c r="B1" s="482"/>
      <c r="C1" s="482"/>
      <c r="D1" s="482"/>
      <c r="E1" s="482"/>
      <c r="F1" s="482"/>
      <c r="G1" s="482"/>
      <c r="H1" s="482"/>
      <c r="I1" s="482"/>
      <c r="J1" s="482"/>
      <c r="K1" s="482"/>
      <c r="L1" s="482"/>
      <c r="M1" s="482"/>
      <c r="N1" s="482"/>
      <c r="O1" s="482"/>
      <c r="P1" s="482"/>
      <c r="Q1" s="482"/>
      <c r="R1" s="482"/>
      <c r="S1" s="482"/>
      <c r="T1" s="482"/>
      <c r="U1" s="482"/>
      <c r="V1" s="482"/>
      <c r="W1" s="482"/>
    </row>
    <row r="2" spans="1:52" x14ac:dyDescent="0.15">
      <c r="C2" s="228"/>
      <c r="D2" s="228"/>
      <c r="E2" s="228"/>
      <c r="F2" s="228"/>
      <c r="G2" s="228"/>
      <c r="H2" s="228"/>
      <c r="I2" s="228"/>
      <c r="J2" s="228"/>
      <c r="K2" s="228"/>
      <c r="L2" s="228"/>
      <c r="M2" s="228"/>
      <c r="N2" s="228"/>
    </row>
    <row r="3" spans="1:52" x14ac:dyDescent="0.15">
      <c r="A3" s="482" t="s">
        <v>55</v>
      </c>
      <c r="B3" s="482"/>
      <c r="C3" s="482"/>
      <c r="D3" s="482"/>
      <c r="E3" s="482"/>
      <c r="F3" s="482"/>
      <c r="G3" s="482"/>
      <c r="H3" s="482"/>
      <c r="I3" s="482"/>
      <c r="J3" s="482"/>
      <c r="K3" s="482"/>
      <c r="L3" s="482"/>
      <c r="M3" s="482"/>
      <c r="N3" s="482"/>
      <c r="O3" s="482"/>
      <c r="P3" s="482"/>
      <c r="Q3" s="482"/>
      <c r="R3" s="482"/>
      <c r="S3" s="482"/>
      <c r="T3" s="482"/>
      <c r="U3" s="482"/>
      <c r="V3" s="482"/>
      <c r="W3" s="482"/>
      <c r="AC3" s="482" t="s">
        <v>55</v>
      </c>
      <c r="AD3" s="482"/>
      <c r="AE3" s="482"/>
      <c r="AF3" s="482"/>
      <c r="AG3" s="482"/>
      <c r="AH3" s="482"/>
      <c r="AI3" s="482"/>
      <c r="AJ3" s="482"/>
      <c r="AK3" s="482"/>
      <c r="AL3" s="482"/>
      <c r="AM3" s="482"/>
      <c r="AN3" s="482"/>
      <c r="AO3" s="482"/>
      <c r="AP3" s="482"/>
      <c r="AQ3" s="482"/>
      <c r="AR3" s="482"/>
      <c r="AS3" s="482"/>
      <c r="AT3" s="482"/>
      <c r="AU3" s="482"/>
      <c r="AV3" s="482"/>
      <c r="AW3" s="482"/>
      <c r="AX3" s="482"/>
      <c r="AY3" s="482"/>
    </row>
    <row r="4" spans="1:52" x14ac:dyDescent="0.15">
      <c r="A4" s="228"/>
      <c r="B4" s="228"/>
      <c r="C4" s="228"/>
      <c r="D4" s="228"/>
      <c r="E4" s="228"/>
      <c r="F4" s="228"/>
      <c r="G4" s="228"/>
      <c r="H4" s="228"/>
      <c r="I4" s="228"/>
      <c r="J4" s="228"/>
      <c r="K4" s="228"/>
      <c r="L4" s="228"/>
      <c r="M4" s="228"/>
      <c r="N4" s="228"/>
      <c r="O4" s="228"/>
      <c r="P4" s="228"/>
      <c r="Q4" s="228"/>
      <c r="R4" s="228"/>
      <c r="S4" s="228"/>
      <c r="T4" s="228"/>
      <c r="U4" s="228"/>
      <c r="V4" s="228"/>
      <c r="W4" s="228"/>
      <c r="X4" s="228"/>
      <c r="Y4" s="228"/>
      <c r="Z4" s="228"/>
      <c r="AA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row>
    <row r="5" spans="1:52" x14ac:dyDescent="0.15">
      <c r="H5" s="488" t="s">
        <v>36</v>
      </c>
      <c r="I5" s="483"/>
      <c r="J5" s="483"/>
      <c r="M5" s="488" t="s">
        <v>37</v>
      </c>
      <c r="N5" s="488"/>
      <c r="O5" s="488"/>
      <c r="S5" s="227" t="s">
        <v>94</v>
      </c>
      <c r="AJ5" s="488" t="s">
        <v>36</v>
      </c>
      <c r="AK5" s="483"/>
      <c r="AL5" s="483"/>
      <c r="AO5" s="488" t="s">
        <v>37</v>
      </c>
      <c r="AP5" s="488"/>
      <c r="AQ5" s="488"/>
    </row>
    <row r="6" spans="1:52" x14ac:dyDescent="0.15">
      <c r="H6" s="488" t="s">
        <v>38</v>
      </c>
      <c r="I6" s="488"/>
      <c r="J6" s="488"/>
      <c r="M6" s="229" t="s">
        <v>75</v>
      </c>
      <c r="S6" s="222" t="s">
        <v>40</v>
      </c>
      <c r="T6" s="222" t="s">
        <v>41</v>
      </c>
      <c r="AJ6" s="488" t="s">
        <v>38</v>
      </c>
      <c r="AK6" s="488"/>
      <c r="AL6" s="488"/>
    </row>
    <row r="7" spans="1:52" x14ac:dyDescent="0.15">
      <c r="H7" s="488"/>
      <c r="I7" s="483"/>
      <c r="J7" s="483"/>
      <c r="S7" s="221">
        <f>(M17+C27+K38+K47)/(M17+C27+K38+C17)</f>
        <v>0.45865384615384613</v>
      </c>
      <c r="T7" s="221">
        <f>C17/(C17+M17+C27+K38+K47)</f>
        <v>0.54134615384615381</v>
      </c>
      <c r="AJ7" s="488"/>
      <c r="AK7" s="483"/>
      <c r="AL7" s="483"/>
    </row>
    <row r="10" spans="1:52" x14ac:dyDescent="0.15">
      <c r="A10" s="482" t="s">
        <v>36</v>
      </c>
      <c r="B10" s="482"/>
      <c r="C10" s="482"/>
      <c r="D10" s="482"/>
      <c r="E10" s="482"/>
      <c r="F10" s="482"/>
      <c r="G10" s="482"/>
      <c r="H10" s="482"/>
      <c r="I10" s="482"/>
      <c r="J10" s="482"/>
      <c r="K10" s="482"/>
      <c r="L10" s="482"/>
      <c r="M10" s="482"/>
      <c r="N10" s="482"/>
      <c r="O10" s="482"/>
      <c r="P10" s="482"/>
      <c r="Q10" s="482"/>
      <c r="R10" s="482"/>
      <c r="S10" s="482"/>
      <c r="T10" s="482"/>
      <c r="U10" s="482"/>
      <c r="V10" s="482"/>
      <c r="W10" s="482"/>
      <c r="AC10" s="482" t="s">
        <v>37</v>
      </c>
      <c r="AD10" s="482"/>
      <c r="AE10" s="482"/>
      <c r="AF10" s="482"/>
      <c r="AG10" s="482"/>
      <c r="AH10" s="482"/>
      <c r="AI10" s="482"/>
      <c r="AJ10" s="482"/>
      <c r="AK10" s="482"/>
      <c r="AL10" s="482"/>
      <c r="AM10" s="482"/>
      <c r="AN10" s="482"/>
      <c r="AO10" s="482"/>
      <c r="AP10" s="482"/>
      <c r="AQ10" s="482"/>
      <c r="AR10" s="482"/>
      <c r="AS10" s="482"/>
      <c r="AT10" s="482"/>
      <c r="AU10" s="482"/>
      <c r="AV10" s="482"/>
      <c r="AW10" s="482"/>
      <c r="AX10" s="482"/>
      <c r="AY10" s="482"/>
    </row>
    <row r="12" spans="1:52" x14ac:dyDescent="0.15">
      <c r="C12" s="482" t="s">
        <v>48</v>
      </c>
      <c r="D12" s="482"/>
      <c r="E12" s="482"/>
      <c r="F12" s="482"/>
      <c r="G12" s="482"/>
      <c r="H12" s="482"/>
      <c r="I12" s="482"/>
      <c r="L12" s="482" t="s">
        <v>49</v>
      </c>
      <c r="M12" s="484"/>
      <c r="N12" s="484"/>
      <c r="O12" s="484"/>
      <c r="P12" s="484"/>
      <c r="R12" s="482" t="s">
        <v>50</v>
      </c>
      <c r="S12" s="482"/>
      <c r="T12" s="482"/>
      <c r="V12" s="482" t="s">
        <v>51</v>
      </c>
      <c r="W12" s="482"/>
      <c r="AE12" s="482" t="s">
        <v>48</v>
      </c>
      <c r="AF12" s="482"/>
      <c r="AG12" s="482"/>
      <c r="AH12" s="482"/>
      <c r="AI12" s="482"/>
      <c r="AJ12" s="482"/>
      <c r="AK12" s="482"/>
      <c r="AN12" s="482" t="s">
        <v>49</v>
      </c>
      <c r="AO12" s="484"/>
      <c r="AP12" s="484"/>
      <c r="AQ12" s="484"/>
      <c r="AR12" s="484"/>
      <c r="AT12" s="482" t="s">
        <v>50</v>
      </c>
      <c r="AU12" s="482"/>
      <c r="AV12" s="482"/>
      <c r="AX12" s="482" t="s">
        <v>51</v>
      </c>
      <c r="AY12" s="482"/>
    </row>
    <row r="13" spans="1:52" x14ac:dyDescent="0.15">
      <c r="A13" s="230" t="s">
        <v>0</v>
      </c>
      <c r="B13" s="230" t="s">
        <v>66</v>
      </c>
      <c r="C13" s="230" t="s">
        <v>1</v>
      </c>
      <c r="D13" s="230" t="s">
        <v>2</v>
      </c>
      <c r="E13" s="230" t="s">
        <v>3</v>
      </c>
      <c r="F13" s="230" t="s">
        <v>4</v>
      </c>
      <c r="G13" s="230" t="s">
        <v>5</v>
      </c>
      <c r="H13" s="230" t="s">
        <v>6</v>
      </c>
      <c r="I13" s="230" t="s">
        <v>7</v>
      </c>
      <c r="J13" s="230" t="s">
        <v>8</v>
      </c>
      <c r="K13" s="230" t="s">
        <v>9</v>
      </c>
      <c r="M13" s="230" t="s">
        <v>10</v>
      </c>
      <c r="N13" s="230" t="s">
        <v>11</v>
      </c>
      <c r="O13" s="230" t="s">
        <v>12</v>
      </c>
      <c r="P13" s="230" t="s">
        <v>6</v>
      </c>
      <c r="Q13" s="230" t="s">
        <v>13</v>
      </c>
      <c r="R13" s="230"/>
      <c r="S13" s="230" t="s">
        <v>47</v>
      </c>
      <c r="T13" s="230" t="s">
        <v>45</v>
      </c>
      <c r="U13" s="230" t="s">
        <v>46</v>
      </c>
      <c r="V13" s="230"/>
      <c r="W13" s="230" t="s">
        <v>14</v>
      </c>
      <c r="X13" s="230" t="s">
        <v>63</v>
      </c>
      <c r="Y13" s="230"/>
      <c r="Z13" s="230"/>
      <c r="AC13" s="230" t="s">
        <v>0</v>
      </c>
      <c r="AD13" s="230" t="s">
        <v>66</v>
      </c>
      <c r="AE13" s="230" t="s">
        <v>1</v>
      </c>
      <c r="AF13" s="230" t="s">
        <v>2</v>
      </c>
      <c r="AG13" s="230" t="s">
        <v>3</v>
      </c>
      <c r="AH13" s="230" t="s">
        <v>4</v>
      </c>
      <c r="AI13" s="230" t="s">
        <v>5</v>
      </c>
      <c r="AJ13" s="230" t="s">
        <v>6</v>
      </c>
      <c r="AK13" s="230" t="s">
        <v>7</v>
      </c>
      <c r="AL13" s="230" t="s">
        <v>8</v>
      </c>
      <c r="AM13" s="230" t="s">
        <v>9</v>
      </c>
      <c r="AO13" s="230" t="s">
        <v>10</v>
      </c>
      <c r="AP13" s="230" t="s">
        <v>11</v>
      </c>
      <c r="AQ13" s="230" t="s">
        <v>12</v>
      </c>
      <c r="AR13" s="230" t="s">
        <v>6</v>
      </c>
      <c r="AS13" s="230" t="s">
        <v>13</v>
      </c>
      <c r="AT13" s="230"/>
      <c r="AU13" s="230" t="s">
        <v>47</v>
      </c>
      <c r="AV13" s="230" t="s">
        <v>45</v>
      </c>
      <c r="AW13" s="230" t="s">
        <v>46</v>
      </c>
      <c r="AX13" s="230"/>
      <c r="AY13" s="230" t="s">
        <v>14</v>
      </c>
      <c r="AZ13" s="230" t="s">
        <v>63</v>
      </c>
    </row>
    <row r="14" spans="1:52" x14ac:dyDescent="0.15">
      <c r="A14" s="231" t="s">
        <v>738</v>
      </c>
      <c r="B14" s="232">
        <v>17</v>
      </c>
      <c r="C14" s="232">
        <v>563</v>
      </c>
      <c r="D14" s="232">
        <v>385</v>
      </c>
      <c r="E14" s="221">
        <f>D14/C14</f>
        <v>0.68383658969804617</v>
      </c>
      <c r="F14" s="232">
        <v>3994</v>
      </c>
      <c r="G14" s="233">
        <f>F14/C14</f>
        <v>7.0941385435168742</v>
      </c>
      <c r="H14" s="232">
        <v>24</v>
      </c>
      <c r="I14" s="221">
        <f>H14/C14</f>
        <v>4.2628774422735348E-2</v>
      </c>
      <c r="J14" s="232">
        <v>13</v>
      </c>
      <c r="K14" s="221">
        <f>J14/C14</f>
        <v>2.3090586145648313E-2</v>
      </c>
      <c r="M14" s="232">
        <v>104</v>
      </c>
      <c r="N14" s="232">
        <v>608</v>
      </c>
      <c r="O14" s="232">
        <f>N14/M14</f>
        <v>5.8461538461538458</v>
      </c>
      <c r="P14" s="232">
        <v>6</v>
      </c>
      <c r="Q14" s="221">
        <f>P14/M14</f>
        <v>5.7692307692307696E-2</v>
      </c>
      <c r="R14" s="234"/>
      <c r="S14" s="221">
        <f>(C14+M14)/($C$17+$M$17)</f>
        <v>1</v>
      </c>
      <c r="T14" s="221">
        <f>C14/($C$17)</f>
        <v>1</v>
      </c>
      <c r="U14" s="221">
        <f>M14/($M$17)</f>
        <v>1</v>
      </c>
      <c r="V14" s="235"/>
      <c r="W14" s="232">
        <f>(F14*0.05)+(H14*4)+(J14*-1)+(N14*0.1)+(P14*6)</f>
        <v>379.50000000000006</v>
      </c>
      <c r="X14" s="236">
        <f>((F14*0.05)+(H14*4)+(J14*-1)+(N14*0.1)+(P14*6))*0.4</f>
        <v>151.80000000000004</v>
      </c>
      <c r="Y14" s="234"/>
      <c r="Z14" s="234"/>
      <c r="AC14" s="231" t="s">
        <v>15</v>
      </c>
      <c r="AD14" s="231"/>
      <c r="AE14" s="232">
        <v>583</v>
      </c>
      <c r="AF14" s="232">
        <v>378</v>
      </c>
      <c r="AG14" s="221">
        <f>AF14/AE14</f>
        <v>0.64837049742710118</v>
      </c>
      <c r="AH14" s="232">
        <v>4072</v>
      </c>
      <c r="AI14" s="233">
        <f>AH14/AE14</f>
        <v>6.9845626072041167</v>
      </c>
      <c r="AJ14" s="232">
        <v>27</v>
      </c>
      <c r="AK14" s="221">
        <f>AJ14/AE14</f>
        <v>4.6312178387650088E-2</v>
      </c>
      <c r="AL14" s="232">
        <v>11</v>
      </c>
      <c r="AM14" s="221">
        <f>AL14/AE14</f>
        <v>1.8867924528301886E-2</v>
      </c>
      <c r="AO14" s="232">
        <v>100</v>
      </c>
      <c r="AP14" s="232">
        <v>590</v>
      </c>
      <c r="AQ14" s="232">
        <f>AP14/AO14</f>
        <v>5.9</v>
      </c>
      <c r="AR14" s="232">
        <v>5</v>
      </c>
      <c r="AS14" s="221">
        <f>AR14/AO14</f>
        <v>0.05</v>
      </c>
      <c r="AT14" s="234"/>
      <c r="AU14" s="221">
        <f>(AE14+AO14)/(AE17+AO17)</f>
        <v>1</v>
      </c>
      <c r="AV14" s="221">
        <f>AE14/(AO14+AE14)</f>
        <v>0.85358711566617862</v>
      </c>
      <c r="AW14" s="221">
        <f>AO14/(AE14+AO14)</f>
        <v>0.14641288433382138</v>
      </c>
      <c r="AX14" s="235"/>
      <c r="AY14" s="232">
        <f>((AH14*0.05)+(AJ14*4)+(AL14*-1)+(AP14*0.1)+(AR14*6))*0.55</f>
        <v>214.28000000000003</v>
      </c>
      <c r="AZ14" s="236">
        <f>((AH14*0.05)+(AJ14*4)+(AL14*-1)+(AP14*0.1)+(AR14*6))*0.4</f>
        <v>155.84000000000003</v>
      </c>
    </row>
    <row r="15" spans="1:52" x14ac:dyDescent="0.15">
      <c r="A15" s="231" t="s">
        <v>739</v>
      </c>
      <c r="B15" s="232"/>
      <c r="C15" s="232"/>
      <c r="D15" s="232"/>
      <c r="E15" s="221" t="e">
        <f t="shared" ref="E15:E16" si="0">D15/C15</f>
        <v>#DIV/0!</v>
      </c>
      <c r="F15" s="232"/>
      <c r="G15" s="233" t="e">
        <f>F15/C15</f>
        <v>#DIV/0!</v>
      </c>
      <c r="H15" s="232"/>
      <c r="I15" s="221" t="e">
        <f>H15/C15</f>
        <v>#DIV/0!</v>
      </c>
      <c r="J15" s="232"/>
      <c r="K15" s="221" t="e">
        <f t="shared" ref="K15:K16" si="1">J15/C15</f>
        <v>#DIV/0!</v>
      </c>
      <c r="M15" s="232"/>
      <c r="N15" s="232"/>
      <c r="O15" s="232" t="e">
        <f>N15/M15</f>
        <v>#DIV/0!</v>
      </c>
      <c r="P15" s="232"/>
      <c r="Q15" s="221" t="e">
        <f t="shared" ref="Q15:Q16" si="2">P15/M15</f>
        <v>#DIV/0!</v>
      </c>
      <c r="R15" s="234"/>
      <c r="S15" s="221">
        <f t="shared" ref="S15:S16" si="3">(C15+M15)/($C$17+$M$17)</f>
        <v>0</v>
      </c>
      <c r="T15" s="221">
        <f t="shared" ref="T15:T16" si="4">C15/($C$17)</f>
        <v>0</v>
      </c>
      <c r="U15" s="221">
        <f t="shared" ref="U15:U16" si="5">M15/($M$17)</f>
        <v>0</v>
      </c>
      <c r="V15" s="235"/>
      <c r="W15" s="232">
        <f t="shared" ref="W15:W16" si="6">(F15*0.05)+(H15*4)+(J15*-1)+(N15*0.1)+(P15*6)</f>
        <v>0</v>
      </c>
      <c r="X15" s="236">
        <f t="shared" ref="X15:X16" si="7">((F15*0.05)+(H15*4)+(J15*-1)+(N15*0.1)+(P15*6))*0.4</f>
        <v>0</v>
      </c>
      <c r="Y15" s="234"/>
      <c r="Z15" s="234"/>
      <c r="AC15" s="231" t="s">
        <v>67</v>
      </c>
      <c r="AD15" s="231"/>
      <c r="AE15" s="232">
        <v>0</v>
      </c>
      <c r="AF15" s="232">
        <v>0</v>
      </c>
      <c r="AG15" s="221">
        <v>0</v>
      </c>
      <c r="AH15" s="232">
        <v>0</v>
      </c>
      <c r="AI15" s="233"/>
      <c r="AJ15" s="232">
        <v>0</v>
      </c>
      <c r="AK15" s="221" t="e">
        <f>AJ15/AE15</f>
        <v>#DIV/0!</v>
      </c>
      <c r="AL15" s="232">
        <v>0</v>
      </c>
      <c r="AM15" s="221" t="e">
        <f t="shared" ref="AM15:AM16" si="8">AL15/AE15</f>
        <v>#DIV/0!</v>
      </c>
      <c r="AO15" s="232">
        <v>0</v>
      </c>
      <c r="AP15" s="232">
        <v>0</v>
      </c>
      <c r="AQ15" s="232"/>
      <c r="AR15" s="232">
        <v>0</v>
      </c>
      <c r="AS15" s="221" t="e">
        <f t="shared" ref="AS15:AS16" si="9">AR15/AO15</f>
        <v>#DIV/0!</v>
      </c>
      <c r="AT15" s="234"/>
      <c r="AU15" s="221" t="e">
        <f>(AE15+AO15)/(AD18+AN18)</f>
        <v>#DIV/0!</v>
      </c>
      <c r="AV15" s="221" t="e">
        <f>AE15/(AO15+AE15)</f>
        <v>#DIV/0!</v>
      </c>
      <c r="AW15" s="221" t="e">
        <f>AO15/(AE15+AO15)</f>
        <v>#DIV/0!</v>
      </c>
      <c r="AX15" s="235"/>
      <c r="AY15" s="232"/>
      <c r="AZ15" s="236"/>
    </row>
    <row r="16" spans="1:52" x14ac:dyDescent="0.15">
      <c r="A16" s="231"/>
      <c r="B16" s="232"/>
      <c r="C16" s="232"/>
      <c r="D16" s="232"/>
      <c r="E16" s="221" t="e">
        <f t="shared" si="0"/>
        <v>#DIV/0!</v>
      </c>
      <c r="F16" s="232"/>
      <c r="G16" s="233" t="e">
        <f>F16/C16</f>
        <v>#DIV/0!</v>
      </c>
      <c r="H16" s="232"/>
      <c r="I16" s="221" t="e">
        <f>H16/C16</f>
        <v>#DIV/0!</v>
      </c>
      <c r="J16" s="232"/>
      <c r="K16" s="221" t="e">
        <f t="shared" si="1"/>
        <v>#DIV/0!</v>
      </c>
      <c r="M16" s="232"/>
      <c r="N16" s="232"/>
      <c r="O16" s="232" t="e">
        <f>N16/M16</f>
        <v>#DIV/0!</v>
      </c>
      <c r="P16" s="232"/>
      <c r="Q16" s="221" t="e">
        <f t="shared" si="2"/>
        <v>#DIV/0!</v>
      </c>
      <c r="R16" s="234"/>
      <c r="S16" s="221">
        <f t="shared" si="3"/>
        <v>0</v>
      </c>
      <c r="T16" s="221">
        <f t="shared" si="4"/>
        <v>0</v>
      </c>
      <c r="U16" s="221">
        <f t="shared" si="5"/>
        <v>0</v>
      </c>
      <c r="V16" s="235"/>
      <c r="W16" s="232">
        <f t="shared" si="6"/>
        <v>0</v>
      </c>
      <c r="X16" s="236">
        <f t="shared" si="7"/>
        <v>0</v>
      </c>
      <c r="Y16" s="234"/>
      <c r="Z16" s="234"/>
      <c r="AC16" s="231" t="s">
        <v>68</v>
      </c>
      <c r="AD16" s="231"/>
      <c r="AE16" s="232"/>
      <c r="AF16" s="232"/>
      <c r="AG16" s="221" t="e">
        <f>AF16/AE16</f>
        <v>#DIV/0!</v>
      </c>
      <c r="AH16" s="232"/>
      <c r="AI16" s="233" t="e">
        <f>AH16/AE16</f>
        <v>#DIV/0!</v>
      </c>
      <c r="AJ16" s="232"/>
      <c r="AK16" s="221" t="e">
        <f>AJ16/AE16</f>
        <v>#DIV/0!</v>
      </c>
      <c r="AL16" s="232"/>
      <c r="AM16" s="221" t="e">
        <f t="shared" si="8"/>
        <v>#DIV/0!</v>
      </c>
      <c r="AO16" s="232"/>
      <c r="AP16" s="232"/>
      <c r="AQ16" s="232" t="e">
        <f>AP16/AO16</f>
        <v>#DIV/0!</v>
      </c>
      <c r="AR16" s="232"/>
      <c r="AS16" s="221" t="e">
        <f t="shared" si="9"/>
        <v>#DIV/0!</v>
      </c>
      <c r="AT16" s="234"/>
      <c r="AU16" s="221" t="e">
        <f>(AE16+AO16)/(AD20+AN20)</f>
        <v>#DIV/0!</v>
      </c>
      <c r="AV16" s="221" t="e">
        <f>AE16/(AO16+AE16)</f>
        <v>#DIV/0!</v>
      </c>
      <c r="AW16" s="221" t="e">
        <f>AO16/(AE16+AO16)</f>
        <v>#DIV/0!</v>
      </c>
      <c r="AX16" s="235"/>
      <c r="AY16" s="232">
        <f>((AH16*0.05)+(AJ16*4)+(AL16*-1)+(AP16*0.1)+(AR16*6))*0.55</f>
        <v>0</v>
      </c>
      <c r="AZ16" s="236">
        <f>((AH16*0.05)+(AJ16*4)+(AL16*-1)+(AP16*0.1)+(AR16*6))*0.4</f>
        <v>0</v>
      </c>
    </row>
    <row r="17" spans="1:52" x14ac:dyDescent="0.15">
      <c r="A17" s="230" t="s">
        <v>44</v>
      </c>
      <c r="B17" s="230"/>
      <c r="C17" s="230">
        <f>SUM(C14:C16)</f>
        <v>563</v>
      </c>
      <c r="D17" s="230">
        <f>SUM(D14:D16)</f>
        <v>385</v>
      </c>
      <c r="E17" s="230"/>
      <c r="F17" s="230">
        <f t="shared" ref="F17" si="10">SUM(F14:F16)</f>
        <v>3994</v>
      </c>
      <c r="G17" s="230"/>
      <c r="H17" s="230">
        <f t="shared" ref="H17" si="11">SUM(H14:H16)</f>
        <v>24</v>
      </c>
      <c r="I17" s="230"/>
      <c r="J17" s="230">
        <f t="shared" ref="J17" si="12">SUM(J14:J16)</f>
        <v>13</v>
      </c>
      <c r="K17" s="230"/>
      <c r="L17" s="227"/>
      <c r="M17" s="230">
        <f>SUM(M14:M16)</f>
        <v>104</v>
      </c>
      <c r="N17" s="230">
        <f>SUM(N14:N16)</f>
        <v>608</v>
      </c>
      <c r="O17" s="230"/>
      <c r="P17" s="230">
        <f>SUM(P14:P16)</f>
        <v>6</v>
      </c>
      <c r="Q17" s="230"/>
      <c r="R17" s="230"/>
      <c r="S17" s="237">
        <f>S14+S15+S16</f>
        <v>1</v>
      </c>
      <c r="T17" s="238">
        <f>C17/(C17+M17)</f>
        <v>0.84407796101949029</v>
      </c>
      <c r="U17" s="238">
        <f>M17/(M17+C17)</f>
        <v>0.15592203898050974</v>
      </c>
      <c r="V17" s="235"/>
      <c r="W17" s="234"/>
      <c r="X17" s="234"/>
      <c r="Y17" s="234"/>
      <c r="Z17" s="234"/>
      <c r="AC17" s="230" t="s">
        <v>44</v>
      </c>
      <c r="AD17" s="230"/>
      <c r="AE17" s="230">
        <f>SUM(AE14:AE16)</f>
        <v>583</v>
      </c>
      <c r="AF17" s="230">
        <f>SUM(AF14:AF16)</f>
        <v>378</v>
      </c>
      <c r="AG17" s="230"/>
      <c r="AH17" s="230">
        <f t="shared" ref="AH17" si="13">SUM(AH14:AH16)</f>
        <v>4072</v>
      </c>
      <c r="AI17" s="230"/>
      <c r="AJ17" s="230">
        <f t="shared" ref="AJ17" si="14">SUM(AJ14:AJ16)</f>
        <v>27</v>
      </c>
      <c r="AK17" s="230"/>
      <c r="AL17" s="230">
        <f t="shared" ref="AL17" si="15">SUM(AL14:AL16)</f>
        <v>11</v>
      </c>
      <c r="AM17" s="230"/>
      <c r="AN17" s="227"/>
      <c r="AO17" s="230">
        <f>SUM(AO14:AO16)</f>
        <v>100</v>
      </c>
      <c r="AP17" s="230">
        <f>SUM(AP14:AP16)</f>
        <v>590</v>
      </c>
      <c r="AQ17" s="230"/>
      <c r="AR17" s="230">
        <f>SUM(AR14:AR16)</f>
        <v>5</v>
      </c>
      <c r="AS17" s="230"/>
      <c r="AT17" s="230"/>
      <c r="AU17" s="237" t="e">
        <f>AU14+AU15+AU16</f>
        <v>#DIV/0!</v>
      </c>
      <c r="AV17" s="238">
        <f>AE17/(AE17+AO17)</f>
        <v>0.85358711566617862</v>
      </c>
      <c r="AW17" s="238">
        <f>AO17/(AO17+AE17)</f>
        <v>0.14641288433382138</v>
      </c>
      <c r="AX17" s="235"/>
      <c r="AY17" s="234"/>
      <c r="AZ17" s="234"/>
    </row>
    <row r="18" spans="1:52" x14ac:dyDescent="0.15">
      <c r="B18" s="234"/>
      <c r="C18" s="234"/>
      <c r="D18" s="239"/>
      <c r="E18" s="234"/>
      <c r="F18" s="240"/>
      <c r="G18" s="234"/>
      <c r="H18" s="241"/>
      <c r="I18" s="234"/>
      <c r="J18" s="241"/>
      <c r="K18" s="234"/>
      <c r="L18" s="234"/>
      <c r="M18" s="234"/>
      <c r="N18" s="234"/>
      <c r="O18" s="234"/>
      <c r="P18" s="234"/>
      <c r="Q18" s="234"/>
      <c r="R18" s="234"/>
      <c r="AD18" s="234"/>
      <c r="AE18" s="234"/>
      <c r="AF18" s="239"/>
      <c r="AG18" s="234"/>
      <c r="AH18" s="240"/>
      <c r="AI18" s="234"/>
      <c r="AJ18" s="241"/>
      <c r="AK18" s="234"/>
      <c r="AL18" s="241"/>
      <c r="AM18" s="234"/>
      <c r="AN18" s="234"/>
      <c r="AO18" s="234"/>
      <c r="AP18" s="234"/>
      <c r="AQ18" s="234"/>
      <c r="AR18" s="234"/>
      <c r="AS18" s="234"/>
      <c r="AT18" s="234"/>
    </row>
    <row r="19" spans="1:52" x14ac:dyDescent="0.15">
      <c r="B19" s="234"/>
      <c r="C19" s="234"/>
      <c r="D19" s="239"/>
      <c r="E19" s="234"/>
      <c r="F19" s="240"/>
      <c r="G19" s="234"/>
      <c r="H19" s="241"/>
      <c r="I19" s="234"/>
      <c r="J19" s="241"/>
      <c r="K19" s="234"/>
      <c r="L19" s="234"/>
      <c r="M19" s="234"/>
      <c r="N19" s="234"/>
      <c r="O19" s="234"/>
      <c r="P19" s="234"/>
      <c r="Q19" s="234"/>
      <c r="R19" s="234"/>
      <c r="AD19" s="234"/>
      <c r="AE19" s="234"/>
      <c r="AF19" s="239"/>
      <c r="AG19" s="234"/>
      <c r="AH19" s="240"/>
      <c r="AI19" s="234"/>
      <c r="AJ19" s="241"/>
      <c r="AK19" s="234"/>
      <c r="AL19" s="241"/>
      <c r="AM19" s="234"/>
      <c r="AN19" s="234"/>
      <c r="AO19" s="234"/>
      <c r="AP19" s="234"/>
      <c r="AQ19" s="234"/>
      <c r="AR19" s="234"/>
      <c r="AS19" s="234"/>
      <c r="AT19" s="234"/>
    </row>
    <row r="20" spans="1:52" x14ac:dyDescent="0.15">
      <c r="A20" s="482" t="s">
        <v>49</v>
      </c>
      <c r="B20" s="482"/>
      <c r="C20" s="482"/>
      <c r="D20" s="482"/>
      <c r="E20" s="482"/>
      <c r="F20" s="482"/>
      <c r="G20" s="482"/>
      <c r="H20" s="482" t="s">
        <v>52</v>
      </c>
      <c r="I20" s="484"/>
      <c r="J20" s="484"/>
      <c r="K20" s="484"/>
      <c r="L20" s="484"/>
      <c r="M20" s="484"/>
      <c r="N20" s="234"/>
      <c r="O20" s="234"/>
      <c r="R20" s="482" t="s">
        <v>50</v>
      </c>
      <c r="S20" s="482"/>
      <c r="T20" s="482"/>
      <c r="V20" s="482" t="s">
        <v>51</v>
      </c>
      <c r="W20" s="482"/>
      <c r="X20" s="228"/>
      <c r="Y20" s="228"/>
      <c r="Z20" s="228"/>
      <c r="AA20" s="228"/>
      <c r="AC20" s="482" t="s">
        <v>49</v>
      </c>
      <c r="AD20" s="482"/>
      <c r="AE20" s="482"/>
      <c r="AF20" s="482"/>
      <c r="AG20" s="482"/>
      <c r="AH20" s="482"/>
      <c r="AI20" s="482"/>
      <c r="AJ20" s="482" t="s">
        <v>52</v>
      </c>
      <c r="AK20" s="484"/>
      <c r="AL20" s="484"/>
      <c r="AM20" s="484"/>
      <c r="AN20" s="484"/>
      <c r="AO20" s="484"/>
      <c r="AP20" s="234"/>
      <c r="AQ20" s="234"/>
      <c r="AT20" s="482" t="s">
        <v>50</v>
      </c>
      <c r="AU20" s="482"/>
      <c r="AV20" s="482"/>
      <c r="AX20" s="482" t="s">
        <v>51</v>
      </c>
      <c r="AY20" s="482"/>
      <c r="AZ20" s="228"/>
    </row>
    <row r="21" spans="1:52" x14ac:dyDescent="0.15">
      <c r="A21" s="230" t="s">
        <v>16</v>
      </c>
      <c r="B21" s="230" t="s">
        <v>66</v>
      </c>
      <c r="C21" s="230" t="s">
        <v>1</v>
      </c>
      <c r="D21" s="230" t="s">
        <v>4</v>
      </c>
      <c r="E21" s="230" t="s">
        <v>5</v>
      </c>
      <c r="F21" s="230" t="s">
        <v>6</v>
      </c>
      <c r="G21" s="230" t="s">
        <v>7</v>
      </c>
      <c r="I21" s="230" t="s">
        <v>34</v>
      </c>
      <c r="J21" s="230" t="s">
        <v>17</v>
      </c>
      <c r="K21" s="230" t="s">
        <v>18</v>
      </c>
      <c r="L21" s="230" t="s">
        <v>19</v>
      </c>
      <c r="M21" s="230" t="s">
        <v>20</v>
      </c>
      <c r="N21" s="230" t="s">
        <v>6</v>
      </c>
      <c r="O21" s="230" t="s">
        <v>53</v>
      </c>
      <c r="R21" s="230" t="s">
        <v>16</v>
      </c>
      <c r="S21" s="230" t="s">
        <v>47</v>
      </c>
      <c r="T21" s="230" t="s">
        <v>45</v>
      </c>
      <c r="U21" s="230" t="s">
        <v>46</v>
      </c>
      <c r="W21" s="230" t="s">
        <v>14</v>
      </c>
      <c r="X21" s="230" t="s">
        <v>21</v>
      </c>
      <c r="Y21" s="230"/>
      <c r="Z21" s="230"/>
      <c r="AA21" s="230"/>
      <c r="AB21" s="230"/>
      <c r="AC21" s="230" t="s">
        <v>16</v>
      </c>
      <c r="AD21" s="230" t="s">
        <v>66</v>
      </c>
      <c r="AE21" s="230" t="s">
        <v>1</v>
      </c>
      <c r="AF21" s="230" t="s">
        <v>4</v>
      </c>
      <c r="AG21" s="230" t="s">
        <v>5</v>
      </c>
      <c r="AH21" s="230" t="s">
        <v>6</v>
      </c>
      <c r="AI21" s="230" t="s">
        <v>7</v>
      </c>
      <c r="AK21" s="230" t="s">
        <v>34</v>
      </c>
      <c r="AL21" s="230" t="s">
        <v>17</v>
      </c>
      <c r="AM21" s="230" t="s">
        <v>18</v>
      </c>
      <c r="AN21" s="230" t="s">
        <v>19</v>
      </c>
      <c r="AO21" s="230" t="s">
        <v>20</v>
      </c>
      <c r="AP21" s="230" t="s">
        <v>6</v>
      </c>
      <c r="AQ21" s="230" t="s">
        <v>53</v>
      </c>
      <c r="AU21" s="230" t="s">
        <v>47</v>
      </c>
      <c r="AV21" s="230" t="s">
        <v>45</v>
      </c>
      <c r="AW21" s="230" t="s">
        <v>46</v>
      </c>
      <c r="AY21" s="230" t="s">
        <v>14</v>
      </c>
      <c r="AZ21" s="230" t="s">
        <v>21</v>
      </c>
    </row>
    <row r="22" spans="1:52" x14ac:dyDescent="0.15">
      <c r="A22" s="242" t="s">
        <v>2284</v>
      </c>
      <c r="B22" s="243">
        <v>16</v>
      </c>
      <c r="C22" s="232">
        <v>280</v>
      </c>
      <c r="D22" s="232">
        <v>1276</v>
      </c>
      <c r="E22" s="232">
        <f>D22/C22</f>
        <v>4.5571428571428569</v>
      </c>
      <c r="F22" s="232">
        <v>9</v>
      </c>
      <c r="G22" s="221">
        <f>F22/C22</f>
        <v>3.214285714285714E-2</v>
      </c>
      <c r="I22" s="221">
        <f>K22/J22</f>
        <v>0.75</v>
      </c>
      <c r="J22" s="232">
        <v>80</v>
      </c>
      <c r="K22" s="232">
        <v>60</v>
      </c>
      <c r="L22" s="232">
        <v>365</v>
      </c>
      <c r="M22" s="232">
        <f>L22/K22</f>
        <v>6.083333333333333</v>
      </c>
      <c r="N22" s="232">
        <v>1</v>
      </c>
      <c r="O22" s="221">
        <f>N22/K22</f>
        <v>1.6666666666666666E-2</v>
      </c>
      <c r="R22" s="231" t="s">
        <v>2286</v>
      </c>
      <c r="S22" s="221">
        <f>(C22+J22)/($C$27+$J$27+$M$17+$D$17+$K$38+$K$47)</f>
        <v>0.36511156186612576</v>
      </c>
      <c r="T22" s="221">
        <f>J22/($J$27+$E$38+$E$47)</f>
        <v>0.19002375296912113</v>
      </c>
      <c r="U22" s="221">
        <f>C22/($C$27+$M$17+$K$38+$K$47)</f>
        <v>0.58700209643605872</v>
      </c>
      <c r="W22" s="232">
        <f>(D22*0.1)+(F22*6)+(L22*0.1)+(N22*6)</f>
        <v>224.10000000000002</v>
      </c>
      <c r="X22" s="232">
        <f>(D22*0.1)+(F22*6)+(K22*1)+(L22*0.1)+(N22*6)</f>
        <v>284.10000000000002</v>
      </c>
      <c r="Y22" s="234"/>
      <c r="Z22" s="234"/>
      <c r="AA22" s="234"/>
      <c r="AB22" s="234"/>
      <c r="AC22" s="231" t="s">
        <v>253</v>
      </c>
      <c r="AD22" s="231"/>
      <c r="AE22" s="232">
        <v>200</v>
      </c>
      <c r="AF22" s="232">
        <v>1040</v>
      </c>
      <c r="AG22" s="232">
        <f>AF22/AE22</f>
        <v>5.2</v>
      </c>
      <c r="AH22" s="232">
        <v>7</v>
      </c>
      <c r="AI22" s="221">
        <f>AH22/AE22</f>
        <v>3.5000000000000003E-2</v>
      </c>
      <c r="AK22" s="221">
        <f>AM22/AL22</f>
        <v>0.8</v>
      </c>
      <c r="AL22" s="232">
        <v>70</v>
      </c>
      <c r="AM22" s="232">
        <v>56</v>
      </c>
      <c r="AN22" s="232">
        <v>364</v>
      </c>
      <c r="AO22" s="232">
        <f>AN22/AM22</f>
        <v>6.5</v>
      </c>
      <c r="AP22" s="232">
        <v>2</v>
      </c>
      <c r="AQ22" s="221">
        <f>AP22/AM22</f>
        <v>3.5714285714285712E-2</v>
      </c>
      <c r="AU22" s="221" t="e">
        <f>(#REF!+AL22)/(#REF!+AL25)</f>
        <v>#REF!</v>
      </c>
      <c r="AV22" s="221" t="e">
        <f>#REF!/(AL22+#REF!)</f>
        <v>#REF!</v>
      </c>
      <c r="AW22" s="221" t="e">
        <f>AL22/(#REF!+AL22)</f>
        <v>#REF!</v>
      </c>
      <c r="AY22" s="232" t="e">
        <f>(#REF!*0.1)+(AE22*6)+(AK22*0.1)+(AM22*6)</f>
        <v>#REF!</v>
      </c>
      <c r="AZ22" s="232" t="e">
        <f>(#REF!*0.1)+(AE22*6)+(AJ22*1)+(AK22*0.1)+(AM22*6)</f>
        <v>#REF!</v>
      </c>
    </row>
    <row r="23" spans="1:52" x14ac:dyDescent="0.15">
      <c r="A23" s="242" t="s">
        <v>2285</v>
      </c>
      <c r="B23" s="243">
        <v>16</v>
      </c>
      <c r="C23" s="232">
        <v>60</v>
      </c>
      <c r="D23" s="232">
        <v>250</v>
      </c>
      <c r="E23" s="232">
        <f>D23/C23</f>
        <v>4.166666666666667</v>
      </c>
      <c r="F23" s="232">
        <v>1</v>
      </c>
      <c r="G23" s="221">
        <f>F23/C23</f>
        <v>1.6666666666666666E-2</v>
      </c>
      <c r="I23" s="221">
        <f t="shared" ref="I23:I26" si="16">K23/J23</f>
        <v>0.67647058823529416</v>
      </c>
      <c r="J23" s="232">
        <v>34</v>
      </c>
      <c r="K23" s="232">
        <v>23</v>
      </c>
      <c r="L23" s="232">
        <v>138</v>
      </c>
      <c r="M23" s="232">
        <f>L23/K23</f>
        <v>6</v>
      </c>
      <c r="N23" s="232">
        <v>0</v>
      </c>
      <c r="O23" s="221">
        <f t="shared" ref="O23:O26" si="17">N23/K23</f>
        <v>0</v>
      </c>
      <c r="R23" s="231" t="s">
        <v>603</v>
      </c>
      <c r="S23" s="221">
        <f t="shared" ref="S23:S26" si="18">(C23+J23)/($C$27+$J$27+$M$17+$D$17+$K$38+$K$47)</f>
        <v>9.5334685598377281E-2</v>
      </c>
      <c r="T23" s="221">
        <f t="shared" ref="T23:T26" si="19">J23/($J$27+$E$38+$E$47)</f>
        <v>8.076009501187649E-2</v>
      </c>
      <c r="U23" s="221">
        <f t="shared" ref="U23:U26" si="20">C23/($C$27+$M$17+$K$38+$K$47)</f>
        <v>0.12578616352201258</v>
      </c>
      <c r="W23" s="232">
        <f t="shared" ref="W23:W26" si="21">(D23*0.1)+(F23*6)+(L23*0.1)+(N23*6)</f>
        <v>44.8</v>
      </c>
      <c r="X23" s="232">
        <f t="shared" ref="X23:X26" si="22">(D23*0.1)+(F23*6)+(K23*1)+(L23*0.1)+(N23*6)</f>
        <v>67.8</v>
      </c>
      <c r="Y23" s="234"/>
      <c r="Z23" s="234"/>
      <c r="AA23" s="234"/>
      <c r="AB23" s="234"/>
      <c r="AC23" s="231" t="s">
        <v>254</v>
      </c>
      <c r="AD23" s="231"/>
      <c r="AE23" s="232">
        <v>96</v>
      </c>
      <c r="AF23" s="232">
        <v>445</v>
      </c>
      <c r="AG23" s="232">
        <f>AF23/AE23</f>
        <v>4.635416666666667</v>
      </c>
      <c r="AH23" s="232">
        <v>6</v>
      </c>
      <c r="AI23" s="221">
        <f>AH23/AE23</f>
        <v>6.25E-2</v>
      </c>
      <c r="AK23" s="221">
        <f t="shared" ref="AK23:AK26" si="23">AM23/AL23</f>
        <v>0.58333333333333337</v>
      </c>
      <c r="AL23" s="232">
        <v>24</v>
      </c>
      <c r="AM23" s="232">
        <v>14</v>
      </c>
      <c r="AN23" s="232">
        <v>110</v>
      </c>
      <c r="AO23" s="232">
        <f>AN23/AM23</f>
        <v>7.8571428571428568</v>
      </c>
      <c r="AP23" s="232">
        <v>2</v>
      </c>
      <c r="AQ23" s="221">
        <f t="shared" ref="AQ23:AQ26" si="24">AP23/AM23</f>
        <v>0.14285714285714285</v>
      </c>
      <c r="AU23" s="221" t="e">
        <f>(#REF!+AL23)/(#REF!+AL26)</f>
        <v>#REF!</v>
      </c>
      <c r="AV23" s="221" t="e">
        <f>#REF!/(AL23+#REF!)</f>
        <v>#REF!</v>
      </c>
      <c r="AW23" s="221" t="e">
        <f>AL23/(#REF!+AL23)</f>
        <v>#REF!</v>
      </c>
      <c r="AY23" s="232" t="e">
        <f>(#REF!*0.1)+(AE23*6)+(AK23*0.1)+(AM23*6)</f>
        <v>#REF!</v>
      </c>
      <c r="AZ23" s="232" t="e">
        <f>(#REF!*0.1)+(AE23*6)+(AJ23*1)+(AK23*0.1)+(AM23*6)</f>
        <v>#REF!</v>
      </c>
    </row>
    <row r="24" spans="1:52" x14ac:dyDescent="0.15">
      <c r="A24" s="231" t="s">
        <v>740</v>
      </c>
      <c r="B24" s="243">
        <v>8</v>
      </c>
      <c r="C24" s="232">
        <v>15</v>
      </c>
      <c r="D24" s="232">
        <v>70</v>
      </c>
      <c r="E24" s="232">
        <f>D24/C24</f>
        <v>4.666666666666667</v>
      </c>
      <c r="F24" s="232">
        <v>1</v>
      </c>
      <c r="G24" s="221">
        <f>F24/C24</f>
        <v>6.6666666666666666E-2</v>
      </c>
      <c r="I24" s="221">
        <f t="shared" si="16"/>
        <v>0.5</v>
      </c>
      <c r="J24" s="232">
        <v>4</v>
      </c>
      <c r="K24" s="232">
        <v>2</v>
      </c>
      <c r="L24" s="232">
        <v>19</v>
      </c>
      <c r="M24" s="232">
        <f>L24/K24</f>
        <v>9.5</v>
      </c>
      <c r="N24" s="232">
        <v>0</v>
      </c>
      <c r="O24" s="221">
        <f t="shared" si="17"/>
        <v>0</v>
      </c>
      <c r="R24" s="231" t="s">
        <v>256</v>
      </c>
      <c r="S24" s="221">
        <f t="shared" si="18"/>
        <v>1.9269776876267748E-2</v>
      </c>
      <c r="T24" s="221">
        <f t="shared" si="19"/>
        <v>9.5011876484560574E-3</v>
      </c>
      <c r="U24" s="221">
        <f t="shared" si="20"/>
        <v>3.1446540880503145E-2</v>
      </c>
      <c r="W24" s="232">
        <f t="shared" si="21"/>
        <v>14.9</v>
      </c>
      <c r="X24" s="232">
        <f t="shared" si="22"/>
        <v>16.899999999999999</v>
      </c>
      <c r="Y24" s="234"/>
      <c r="Z24" s="234"/>
      <c r="AA24" s="234"/>
      <c r="AB24" s="234"/>
      <c r="AC24" s="231" t="s">
        <v>255</v>
      </c>
      <c r="AD24" s="231"/>
      <c r="AE24" s="232">
        <v>8</v>
      </c>
      <c r="AF24" s="232">
        <v>28</v>
      </c>
      <c r="AG24" s="232">
        <f>AF24/AE24</f>
        <v>3.5</v>
      </c>
      <c r="AH24" s="232">
        <v>0</v>
      </c>
      <c r="AI24" s="221">
        <f>AH24/AE24</f>
        <v>0</v>
      </c>
      <c r="AK24" s="221">
        <f t="shared" si="23"/>
        <v>0.5</v>
      </c>
      <c r="AL24" s="232">
        <v>4</v>
      </c>
      <c r="AM24" s="232">
        <v>2</v>
      </c>
      <c r="AN24" s="232">
        <v>17</v>
      </c>
      <c r="AO24" s="232">
        <f>AN24/AM24</f>
        <v>8.5</v>
      </c>
      <c r="AP24" s="232">
        <v>0</v>
      </c>
      <c r="AQ24" s="221">
        <f t="shared" si="24"/>
        <v>0</v>
      </c>
      <c r="AU24" s="221" t="e">
        <f>(#REF!+AL24)/(#REF!+AK30)</f>
        <v>#REF!</v>
      </c>
      <c r="AV24" s="221" t="e">
        <f>#REF!/(AL24+#REF!)</f>
        <v>#REF!</v>
      </c>
      <c r="AW24" s="221" t="e">
        <f>AL24/(#REF!+AL24)</f>
        <v>#REF!</v>
      </c>
      <c r="AY24" s="232" t="e">
        <f>(#REF!*0.1)+(AE24*6)+(AK24*0.1)+(AM24*6)</f>
        <v>#REF!</v>
      </c>
      <c r="AZ24" s="232" t="e">
        <f>(#REF!*0.1)+(AE24*6)+(AJ24*1)+(AK24*0.1)+(AM24*6)</f>
        <v>#REF!</v>
      </c>
    </row>
    <row r="25" spans="1:52" x14ac:dyDescent="0.15">
      <c r="A25" s="231" t="s">
        <v>2287</v>
      </c>
      <c r="B25" s="243">
        <v>4</v>
      </c>
      <c r="C25" s="232">
        <v>5</v>
      </c>
      <c r="D25" s="232">
        <v>22</v>
      </c>
      <c r="E25" s="232">
        <f>D25/C25</f>
        <v>4.4000000000000004</v>
      </c>
      <c r="F25" s="232">
        <v>0</v>
      </c>
      <c r="G25" s="221">
        <f>F25/C25</f>
        <v>0</v>
      </c>
      <c r="I25" s="221">
        <f t="shared" si="16"/>
        <v>0</v>
      </c>
      <c r="J25" s="232">
        <v>1</v>
      </c>
      <c r="K25" s="232">
        <v>0</v>
      </c>
      <c r="L25" s="232">
        <v>0</v>
      </c>
      <c r="M25" s="232" t="e">
        <f>L25/K25</f>
        <v>#DIV/0!</v>
      </c>
      <c r="N25" s="232">
        <v>0</v>
      </c>
      <c r="O25" s="221" t="e">
        <f t="shared" si="17"/>
        <v>#DIV/0!</v>
      </c>
      <c r="R25" s="231" t="s">
        <v>957</v>
      </c>
      <c r="S25" s="221">
        <f t="shared" si="18"/>
        <v>6.0851926977687626E-3</v>
      </c>
      <c r="T25" s="221">
        <f t="shared" si="19"/>
        <v>2.3752969121140144E-3</v>
      </c>
      <c r="U25" s="221">
        <f t="shared" si="20"/>
        <v>1.0482180293501049E-2</v>
      </c>
      <c r="W25" s="232">
        <f t="shared" si="21"/>
        <v>2.2000000000000002</v>
      </c>
      <c r="X25" s="232">
        <f t="shared" si="22"/>
        <v>2.2000000000000002</v>
      </c>
      <c r="Y25" s="234"/>
      <c r="Z25" s="234"/>
      <c r="AA25" s="234"/>
      <c r="AB25" s="234"/>
      <c r="AC25" s="231" t="s">
        <v>256</v>
      </c>
      <c r="AD25" s="231"/>
      <c r="AE25" s="232"/>
      <c r="AF25" s="232"/>
      <c r="AG25" s="232" t="e">
        <f>AF25/AE25</f>
        <v>#DIV/0!</v>
      </c>
      <c r="AH25" s="232">
        <v>0</v>
      </c>
      <c r="AI25" s="221" t="e">
        <f>AH25/AE25</f>
        <v>#DIV/0!</v>
      </c>
      <c r="AK25" s="221" t="e">
        <f t="shared" si="23"/>
        <v>#DIV/0!</v>
      </c>
      <c r="AL25" s="232"/>
      <c r="AM25" s="232"/>
      <c r="AN25" s="232"/>
      <c r="AO25" s="232" t="e">
        <f>AN25/AM25</f>
        <v>#DIV/0!</v>
      </c>
      <c r="AP25" s="232">
        <v>0</v>
      </c>
      <c r="AQ25" s="221" t="e">
        <f t="shared" si="24"/>
        <v>#DIV/0!</v>
      </c>
      <c r="AU25" s="221" t="e">
        <f>(#REF!+AL25)/(#REF!+AL31)</f>
        <v>#REF!</v>
      </c>
      <c r="AV25" s="221" t="e">
        <f>#REF!/(AL25+#REF!)</f>
        <v>#REF!</v>
      </c>
      <c r="AW25" s="221" t="e">
        <f>AL25/(#REF!+AL25)</f>
        <v>#REF!</v>
      </c>
      <c r="AY25" s="232" t="e">
        <f>(#REF!*0.1)+(AE25*6)+(AK25*0.1)+(AM25*6)</f>
        <v>#REF!</v>
      </c>
      <c r="AZ25" s="232" t="e">
        <f>(#REF!*0.1)+(AE25*6)+(AJ25*1)+(AK25*0.1)+(AM25*6)</f>
        <v>#REF!</v>
      </c>
    </row>
    <row r="26" spans="1:52" x14ac:dyDescent="0.15">
      <c r="A26" s="231" t="s">
        <v>2594</v>
      </c>
      <c r="B26" s="243">
        <v>8</v>
      </c>
      <c r="C26" s="232">
        <v>11</v>
      </c>
      <c r="D26" s="232">
        <v>41</v>
      </c>
      <c r="E26" s="232">
        <f>D26/C26</f>
        <v>3.7272727272727271</v>
      </c>
      <c r="F26" s="232">
        <v>0</v>
      </c>
      <c r="G26" s="221">
        <f>F26/C26</f>
        <v>0</v>
      </c>
      <c r="I26" s="221">
        <f t="shared" si="16"/>
        <v>0.6</v>
      </c>
      <c r="J26" s="232">
        <v>5</v>
      </c>
      <c r="K26" s="232">
        <v>3</v>
      </c>
      <c r="L26" s="232">
        <v>25</v>
      </c>
      <c r="M26" s="232">
        <f>L26/K26</f>
        <v>8.3333333333333339</v>
      </c>
      <c r="N26" s="232">
        <v>0</v>
      </c>
      <c r="O26" s="221">
        <f t="shared" si="17"/>
        <v>0</v>
      </c>
      <c r="R26" s="231" t="s">
        <v>2593</v>
      </c>
      <c r="S26" s="221">
        <f t="shared" si="18"/>
        <v>1.6227180527383367E-2</v>
      </c>
      <c r="T26" s="221">
        <f t="shared" si="19"/>
        <v>1.1876484560570071E-2</v>
      </c>
      <c r="U26" s="221">
        <f t="shared" si="20"/>
        <v>2.3060796645702306E-2</v>
      </c>
      <c r="W26" s="232">
        <f t="shared" si="21"/>
        <v>6.6000000000000005</v>
      </c>
      <c r="X26" s="232">
        <f t="shared" si="22"/>
        <v>9.6000000000000014</v>
      </c>
      <c r="Y26" s="234"/>
      <c r="Z26" s="234"/>
      <c r="AA26" s="234"/>
      <c r="AB26" s="234"/>
      <c r="AC26" s="231" t="s">
        <v>442</v>
      </c>
      <c r="AD26" s="231"/>
      <c r="AE26" s="232"/>
      <c r="AF26" s="232"/>
      <c r="AG26" s="232" t="e">
        <f>AF26/AE26</f>
        <v>#DIV/0!</v>
      </c>
      <c r="AH26" s="232"/>
      <c r="AI26" s="221" t="e">
        <f>AH26/AE26</f>
        <v>#DIV/0!</v>
      </c>
      <c r="AK26" s="221" t="e">
        <f t="shared" si="23"/>
        <v>#DIV/0!</v>
      </c>
      <c r="AL26" s="232"/>
      <c r="AM26" s="232"/>
      <c r="AN26" s="232"/>
      <c r="AO26" s="232"/>
      <c r="AP26" s="232">
        <f>(AF26*0.1)+(AH26*6)+(AM26*0.1)+(AO26*6)</f>
        <v>0</v>
      </c>
      <c r="AQ26" s="221" t="e">
        <f t="shared" si="24"/>
        <v>#DIV/0!</v>
      </c>
      <c r="AU26" s="221" t="e">
        <f>(#REF!+AL26)/(#REF!+AL32)</f>
        <v>#REF!</v>
      </c>
      <c r="AV26" s="221" t="e">
        <f>#REF!/(AL26+#REF!)</f>
        <v>#REF!</v>
      </c>
      <c r="AW26" s="221" t="e">
        <f>AL26/(#REF!+AL26)</f>
        <v>#REF!</v>
      </c>
      <c r="AY26" s="232" t="e">
        <f>(#REF!*0.1)+(AE26*6)+(AI26*1)+(AJ26*0.1)+(AL26*6)</f>
        <v>#REF!</v>
      </c>
      <c r="AZ26" s="232" t="e">
        <f>(#REF!*0.1)+(AE26*6)+(AJ26*1)+(AK26*0.1)+(AM26*6)</f>
        <v>#REF!</v>
      </c>
    </row>
    <row r="27" spans="1:52" x14ac:dyDescent="0.15">
      <c r="A27" s="230" t="s">
        <v>44</v>
      </c>
      <c r="B27" s="230"/>
      <c r="C27" s="230">
        <f>SUM(C22:C26)</f>
        <v>371</v>
      </c>
      <c r="D27" s="230">
        <f t="shared" ref="D27:F27" si="25">SUM(D22:D26)</f>
        <v>1659</v>
      </c>
      <c r="E27" s="230"/>
      <c r="F27" s="230">
        <f t="shared" si="25"/>
        <v>11</v>
      </c>
      <c r="G27" s="230"/>
      <c r="H27" s="230"/>
      <c r="I27" s="230"/>
      <c r="J27" s="230">
        <f>SUM(J22:J26)</f>
        <v>124</v>
      </c>
      <c r="K27" s="230">
        <f t="shared" ref="K27:N27" si="26">SUM(K22:K26)</f>
        <v>88</v>
      </c>
      <c r="L27" s="230">
        <f t="shared" si="26"/>
        <v>547</v>
      </c>
      <c r="M27" s="230"/>
      <c r="N27" s="230">
        <f t="shared" si="26"/>
        <v>1</v>
      </c>
      <c r="O27" s="230"/>
      <c r="AC27" s="230" t="s">
        <v>44</v>
      </c>
      <c r="AD27" s="230"/>
      <c r="AE27" s="230">
        <f>SUM(AE22:AE26)</f>
        <v>304</v>
      </c>
      <c r="AF27" s="230">
        <f t="shared" ref="AF27" si="27">SUM(AF22:AF26)</f>
        <v>1513</v>
      </c>
      <c r="AG27" s="230"/>
      <c r="AH27" s="230">
        <f t="shared" ref="AH27" si="28">SUM(AH22:AH26)</f>
        <v>13</v>
      </c>
      <c r="AI27" s="230"/>
      <c r="AJ27" s="230"/>
      <c r="AK27" s="230"/>
      <c r="AL27" s="230">
        <f>SUM(AL22:AL26)</f>
        <v>98</v>
      </c>
      <c r="AM27" s="230">
        <f t="shared" ref="AM27:AN27" si="29">SUM(AM22:AM26)</f>
        <v>72</v>
      </c>
      <c r="AN27" s="230">
        <f t="shared" si="29"/>
        <v>491</v>
      </c>
      <c r="AO27" s="230"/>
      <c r="AP27" s="230">
        <f t="shared" ref="AP27" si="30">SUM(AP22:AP26)</f>
        <v>4</v>
      </c>
      <c r="AQ27" s="230"/>
    </row>
    <row r="28" spans="1:52" x14ac:dyDescent="0.15">
      <c r="A28" s="230"/>
      <c r="B28" s="234"/>
      <c r="C28" s="234"/>
      <c r="D28" s="234"/>
      <c r="E28" s="234"/>
      <c r="F28" s="234"/>
      <c r="G28" s="234"/>
      <c r="H28" s="230"/>
      <c r="I28" s="234"/>
      <c r="J28" s="234"/>
      <c r="K28" s="234"/>
      <c r="L28" s="234"/>
      <c r="M28" s="234"/>
      <c r="N28" s="234"/>
      <c r="AC28" s="230"/>
      <c r="AD28" s="234"/>
      <c r="AE28" s="234"/>
      <c r="AF28" s="234"/>
      <c r="AG28" s="234"/>
      <c r="AH28" s="234"/>
      <c r="AI28" s="234"/>
      <c r="AJ28" s="230"/>
      <c r="AK28" s="234"/>
      <c r="AL28" s="234"/>
      <c r="AM28" s="234"/>
      <c r="AN28" s="234"/>
      <c r="AO28" s="234"/>
      <c r="AP28" s="234"/>
    </row>
    <row r="29" spans="1:52" x14ac:dyDescent="0.15">
      <c r="B29" s="234"/>
      <c r="C29" s="234"/>
      <c r="D29" s="234"/>
      <c r="E29" s="234"/>
      <c r="F29" s="234"/>
      <c r="G29" s="234"/>
      <c r="H29" s="234"/>
      <c r="I29" s="234"/>
      <c r="J29" s="234"/>
      <c r="K29" s="234"/>
      <c r="L29" s="234"/>
      <c r="M29" s="234"/>
      <c r="AD29" s="234"/>
      <c r="AE29" s="234"/>
      <c r="AF29" s="234"/>
      <c r="AG29" s="234"/>
      <c r="AH29" s="234"/>
      <c r="AI29" s="234"/>
      <c r="AJ29" s="234"/>
      <c r="AK29" s="234"/>
      <c r="AL29" s="234"/>
      <c r="AM29" s="234"/>
      <c r="AN29" s="234"/>
      <c r="AO29" s="234"/>
    </row>
    <row r="30" spans="1:52" x14ac:dyDescent="0.15">
      <c r="A30" s="482" t="s">
        <v>52</v>
      </c>
      <c r="B30" s="482"/>
      <c r="C30" s="482"/>
      <c r="D30" s="482"/>
      <c r="E30" s="482"/>
      <c r="F30" s="482"/>
      <c r="G30" s="482"/>
      <c r="H30" s="234"/>
      <c r="I30" s="234"/>
      <c r="J30" s="482" t="s">
        <v>49</v>
      </c>
      <c r="K30" s="482"/>
      <c r="L30" s="482"/>
      <c r="M30" s="482"/>
      <c r="N30" s="482"/>
      <c r="R30" s="482" t="s">
        <v>50</v>
      </c>
      <c r="S30" s="482"/>
      <c r="T30" s="482"/>
      <c r="V30" s="482" t="s">
        <v>51</v>
      </c>
      <c r="W30" s="483"/>
      <c r="AC30" s="482" t="s">
        <v>52</v>
      </c>
      <c r="AD30" s="482"/>
      <c r="AE30" s="482"/>
      <c r="AF30" s="482"/>
      <c r="AG30" s="482"/>
      <c r="AH30" s="482"/>
      <c r="AI30" s="482"/>
      <c r="AJ30" s="234"/>
      <c r="AK30" s="234"/>
      <c r="AL30" s="482" t="s">
        <v>49</v>
      </c>
      <c r="AM30" s="482"/>
      <c r="AN30" s="482"/>
      <c r="AO30" s="482"/>
      <c r="AP30" s="482"/>
      <c r="AT30" s="482" t="s">
        <v>50</v>
      </c>
      <c r="AU30" s="482"/>
      <c r="AV30" s="482"/>
      <c r="AX30" s="482" t="s">
        <v>51</v>
      </c>
      <c r="AY30" s="483"/>
    </row>
    <row r="31" spans="1:52" x14ac:dyDescent="0.15">
      <c r="A31" s="230" t="s">
        <v>25</v>
      </c>
      <c r="B31" s="230" t="s">
        <v>66</v>
      </c>
      <c r="C31" s="230" t="s">
        <v>34</v>
      </c>
      <c r="D31" s="230" t="s">
        <v>17</v>
      </c>
      <c r="E31" s="230" t="s">
        <v>18</v>
      </c>
      <c r="F31" s="230" t="s">
        <v>19</v>
      </c>
      <c r="G31" s="230" t="s">
        <v>20</v>
      </c>
      <c r="H31" s="230" t="s">
        <v>6</v>
      </c>
      <c r="I31" s="230" t="s">
        <v>53</v>
      </c>
      <c r="K31" s="230" t="s">
        <v>10</v>
      </c>
      <c r="L31" s="230" t="s">
        <v>11</v>
      </c>
      <c r="M31" s="230" t="s">
        <v>12</v>
      </c>
      <c r="N31" s="230" t="s">
        <v>26</v>
      </c>
      <c r="O31" s="230" t="s">
        <v>7</v>
      </c>
      <c r="R31" s="230" t="s">
        <v>25</v>
      </c>
      <c r="S31" s="230" t="s">
        <v>47</v>
      </c>
      <c r="T31" s="230" t="s">
        <v>45</v>
      </c>
      <c r="U31" s="230" t="s">
        <v>46</v>
      </c>
      <c r="W31" s="230" t="s">
        <v>14</v>
      </c>
      <c r="X31" s="230" t="s">
        <v>21</v>
      </c>
      <c r="Y31" s="230"/>
      <c r="Z31" s="230"/>
      <c r="AC31" s="230" t="s">
        <v>25</v>
      </c>
      <c r="AD31" s="230" t="s">
        <v>66</v>
      </c>
      <c r="AE31" s="230" t="s">
        <v>34</v>
      </c>
      <c r="AF31" s="230" t="s">
        <v>17</v>
      </c>
      <c r="AG31" s="230" t="s">
        <v>18</v>
      </c>
      <c r="AH31" s="230" t="s">
        <v>19</v>
      </c>
      <c r="AI31" s="230" t="s">
        <v>20</v>
      </c>
      <c r="AJ31" s="230" t="s">
        <v>6</v>
      </c>
      <c r="AK31" s="230" t="s">
        <v>53</v>
      </c>
      <c r="AM31" s="230" t="s">
        <v>10</v>
      </c>
      <c r="AN31" s="230" t="s">
        <v>11</v>
      </c>
      <c r="AO31" s="230" t="s">
        <v>12</v>
      </c>
      <c r="AP31" s="230" t="s">
        <v>26</v>
      </c>
      <c r="AQ31" s="230" t="s">
        <v>7</v>
      </c>
      <c r="AU31" s="230" t="s">
        <v>47</v>
      </c>
      <c r="AV31" s="230" t="s">
        <v>45</v>
      </c>
      <c r="AW31" s="230" t="s">
        <v>46</v>
      </c>
      <c r="AY31" s="230" t="s">
        <v>14</v>
      </c>
      <c r="AZ31" s="230" t="s">
        <v>21</v>
      </c>
    </row>
    <row r="32" spans="1:52" x14ac:dyDescent="0.15">
      <c r="A32" s="231" t="s">
        <v>2288</v>
      </c>
      <c r="B32" s="232">
        <v>14</v>
      </c>
      <c r="C32" s="221">
        <f>E32/D32</f>
        <v>0.676056338028169</v>
      </c>
      <c r="D32" s="232">
        <v>71</v>
      </c>
      <c r="E32" s="232">
        <v>48</v>
      </c>
      <c r="F32" s="232">
        <v>475</v>
      </c>
      <c r="G32" s="232">
        <f t="shared" ref="G32:G37" si="31">F32/E32</f>
        <v>9.8958333333333339</v>
      </c>
      <c r="H32" s="232">
        <v>3</v>
      </c>
      <c r="I32" s="221">
        <f>H32/E32</f>
        <v>6.25E-2</v>
      </c>
      <c r="K32" s="232"/>
      <c r="L32" s="232"/>
      <c r="M32" s="244" t="e">
        <f t="shared" ref="M32:M37" si="32">L32/K32</f>
        <v>#DIV/0!</v>
      </c>
      <c r="N32" s="232"/>
      <c r="O32" s="221" t="e">
        <f>N32/K32</f>
        <v>#DIV/0!</v>
      </c>
      <c r="R32" s="231" t="s">
        <v>2289</v>
      </c>
      <c r="S32" s="223">
        <f>(D32+K32)/($C$27+$K$27+$M$17+$D$47+$K$47)</f>
        <v>9.957924263674614E-2</v>
      </c>
      <c r="T32" s="223">
        <f>D32/($D$17)</f>
        <v>0.18441558441558442</v>
      </c>
      <c r="U32" s="223">
        <f>K32/($M$17+$C$27+$K$38+$K$47)</f>
        <v>0</v>
      </c>
      <c r="W32" s="232">
        <f>(F32*0.1)+(H32*6)+(L32*0.1)+(N32*6)</f>
        <v>65.5</v>
      </c>
      <c r="X32" s="232">
        <f>(E32*1)+(F32*0.1)+(H32*6)+(L32*0.1)+(N32*6)</f>
        <v>113.5</v>
      </c>
      <c r="Y32" s="234"/>
      <c r="Z32" s="234"/>
      <c r="AC32" s="231" t="s">
        <v>71</v>
      </c>
      <c r="AD32" s="231"/>
      <c r="AE32" s="221">
        <f>AG32/AF32</f>
        <v>0.60747663551401865</v>
      </c>
      <c r="AF32" s="232">
        <v>107</v>
      </c>
      <c r="AG32" s="232">
        <v>65</v>
      </c>
      <c r="AH32" s="232">
        <v>710</v>
      </c>
      <c r="AI32" s="232">
        <f t="shared" ref="AI32:AI36" si="33">AH32/AG32</f>
        <v>10.923076923076923</v>
      </c>
      <c r="AJ32" s="232">
        <v>6</v>
      </c>
      <c r="AK32" s="221">
        <f>AJ32/AG32</f>
        <v>9.2307692307692313E-2</v>
      </c>
      <c r="AM32" s="232">
        <v>0</v>
      </c>
      <c r="AN32" s="232">
        <v>0</v>
      </c>
      <c r="AO32" s="244" t="e">
        <f t="shared" ref="AO32:AO37" si="34">AN32/AM32</f>
        <v>#DIV/0!</v>
      </c>
      <c r="AP32" s="232">
        <v>0</v>
      </c>
      <c r="AQ32" s="221" t="e">
        <f>AP32/AM32</f>
        <v>#DIV/0!</v>
      </c>
      <c r="AU32" s="223" t="e">
        <f>(#REF!+AJ32)/(#REF!+AJ35)</f>
        <v>#REF!</v>
      </c>
      <c r="AV32" s="223" t="e">
        <f>#REF!/(AJ32+#REF!)</f>
        <v>#REF!</v>
      </c>
      <c r="AW32" s="223" t="e">
        <f>AJ32/(#REF!+AJ32)</f>
        <v>#REF!</v>
      </c>
      <c r="AY32" s="232">
        <f>(AH32*0.1)+(AJ32*6)+(AN32*0.1)+(AP32*6)</f>
        <v>107</v>
      </c>
      <c r="AZ32" s="232">
        <f>(AG32*1)+(AH32*0.1)+(AJ32*6)+(AN32*0.1)+(AP32*6)</f>
        <v>172</v>
      </c>
    </row>
    <row r="33" spans="1:52" x14ac:dyDescent="0.15">
      <c r="A33" s="231" t="s">
        <v>1429</v>
      </c>
      <c r="B33" s="232">
        <v>16</v>
      </c>
      <c r="C33" s="221">
        <f t="shared" ref="C33:C37" si="35">E33/D33</f>
        <v>0.80487804878048785</v>
      </c>
      <c r="D33" s="232">
        <v>41</v>
      </c>
      <c r="E33" s="232">
        <v>33</v>
      </c>
      <c r="F33" s="232">
        <v>351</v>
      </c>
      <c r="G33" s="232">
        <f t="shared" si="31"/>
        <v>10.636363636363637</v>
      </c>
      <c r="H33" s="232">
        <v>4</v>
      </c>
      <c r="I33" s="221">
        <f t="shared" ref="I33:I37" si="36">H33/E33</f>
        <v>0.12121212121212122</v>
      </c>
      <c r="K33" s="232">
        <v>0</v>
      </c>
      <c r="L33" s="232">
        <v>0</v>
      </c>
      <c r="M33" s="244" t="e">
        <f t="shared" si="32"/>
        <v>#DIV/0!</v>
      </c>
      <c r="N33" s="232">
        <v>0</v>
      </c>
      <c r="O33" s="221" t="e">
        <f t="shared" ref="O33:O37" si="37">N33/K33</f>
        <v>#DIV/0!</v>
      </c>
      <c r="R33" s="231" t="s">
        <v>1659</v>
      </c>
      <c r="S33" s="223">
        <f t="shared" ref="S33:S37" si="38">(D33+K33)/($C$27+$K$27+$M$17+$D$47+$K$47)</f>
        <v>5.7503506311360447E-2</v>
      </c>
      <c r="T33" s="223">
        <f t="shared" ref="T33:T37" si="39">D33/($D$17)</f>
        <v>0.10649350649350649</v>
      </c>
      <c r="U33" s="223">
        <f t="shared" ref="U33:U37" si="40">K33/($M$17+$C$27+$K$38+$K$47)</f>
        <v>0</v>
      </c>
      <c r="W33" s="232">
        <f t="shared" ref="W33:W37" si="41">(F33*0.1)+(H33*6)+(L33*0.1)+(N33*6)</f>
        <v>59.1</v>
      </c>
      <c r="X33" s="232">
        <f t="shared" ref="X33:X37" si="42">(E33*1)+(F33*0.1)+(H33*6)+(L33*0.1)+(N33*6)</f>
        <v>92.1</v>
      </c>
      <c r="Y33" s="234"/>
      <c r="Z33" s="234"/>
      <c r="AC33" s="231" t="s">
        <v>27</v>
      </c>
      <c r="AD33" s="231"/>
      <c r="AE33" s="221">
        <f t="shared" ref="AE33:AE37" si="43">AG33/AF33</f>
        <v>0.6333333333333333</v>
      </c>
      <c r="AF33" s="232">
        <v>120</v>
      </c>
      <c r="AG33" s="232">
        <v>76</v>
      </c>
      <c r="AH33" s="232">
        <v>892</v>
      </c>
      <c r="AI33" s="232">
        <f t="shared" si="33"/>
        <v>11.736842105263158</v>
      </c>
      <c r="AJ33" s="232">
        <v>5</v>
      </c>
      <c r="AK33" s="221">
        <f t="shared" ref="AK33:AK37" si="44">AJ33/AG33</f>
        <v>6.5789473684210523E-2</v>
      </c>
      <c r="AM33" s="232">
        <v>12</v>
      </c>
      <c r="AN33" s="232">
        <v>108</v>
      </c>
      <c r="AO33" s="244">
        <f t="shared" si="34"/>
        <v>9</v>
      </c>
      <c r="AP33" s="232">
        <v>0</v>
      </c>
      <c r="AQ33" s="221">
        <f t="shared" ref="AQ33:AQ37" si="45">AP33/AM33</f>
        <v>0</v>
      </c>
      <c r="AU33" s="223" t="e">
        <f>(#REF!+AJ33)/(#REF!+AJ36)</f>
        <v>#REF!</v>
      </c>
      <c r="AV33" s="223" t="e">
        <f>#REF!/(AJ33+#REF!)</f>
        <v>#REF!</v>
      </c>
      <c r="AW33" s="223" t="e">
        <f>AJ33/(#REF!+AJ33)</f>
        <v>#REF!</v>
      </c>
      <c r="AY33" s="232">
        <f>(AH33*0.1)+(AJ33*6)+(AN33*0.1)+(AP33*6)</f>
        <v>130</v>
      </c>
      <c r="AZ33" s="232">
        <f>(AG33*1)+(AH33*0.1)+(AJ33*6)+(AN33*0.1)+(AP33*6)</f>
        <v>206</v>
      </c>
    </row>
    <row r="34" spans="1:52" x14ac:dyDescent="0.15">
      <c r="A34" s="231" t="s">
        <v>2290</v>
      </c>
      <c r="B34" s="232">
        <v>17</v>
      </c>
      <c r="C34" s="221">
        <f t="shared" si="35"/>
        <v>0.625</v>
      </c>
      <c r="D34" s="232">
        <v>96</v>
      </c>
      <c r="E34" s="232">
        <v>60</v>
      </c>
      <c r="F34" s="232">
        <v>947</v>
      </c>
      <c r="G34" s="232">
        <f t="shared" si="31"/>
        <v>15.783333333333333</v>
      </c>
      <c r="H34" s="232">
        <v>3</v>
      </c>
      <c r="I34" s="221">
        <f t="shared" si="36"/>
        <v>0.05</v>
      </c>
      <c r="K34" s="232">
        <v>0</v>
      </c>
      <c r="L34" s="232">
        <v>0</v>
      </c>
      <c r="M34" s="244" t="e">
        <f t="shared" si="32"/>
        <v>#DIV/0!</v>
      </c>
      <c r="N34" s="232">
        <v>0</v>
      </c>
      <c r="O34" s="221" t="e">
        <f t="shared" si="37"/>
        <v>#DIV/0!</v>
      </c>
      <c r="R34" s="231" t="s">
        <v>258</v>
      </c>
      <c r="S34" s="223">
        <f t="shared" si="38"/>
        <v>0.13464235624123422</v>
      </c>
      <c r="T34" s="223">
        <f t="shared" si="39"/>
        <v>0.24935064935064935</v>
      </c>
      <c r="U34" s="223">
        <f t="shared" si="40"/>
        <v>0</v>
      </c>
      <c r="W34" s="232">
        <f t="shared" si="41"/>
        <v>112.7</v>
      </c>
      <c r="X34" s="232">
        <f t="shared" si="42"/>
        <v>172.7</v>
      </c>
      <c r="Y34" s="234"/>
      <c r="Z34" s="234"/>
      <c r="AC34" s="231" t="s">
        <v>28</v>
      </c>
      <c r="AD34" s="231"/>
      <c r="AE34" s="221">
        <f t="shared" si="43"/>
        <v>0.55000000000000004</v>
      </c>
      <c r="AF34" s="232">
        <v>40</v>
      </c>
      <c r="AG34" s="232">
        <v>22</v>
      </c>
      <c r="AH34" s="232">
        <v>325</v>
      </c>
      <c r="AI34" s="232">
        <f t="shared" si="33"/>
        <v>14.772727272727273</v>
      </c>
      <c r="AJ34" s="232">
        <v>2</v>
      </c>
      <c r="AK34" s="221">
        <f t="shared" si="44"/>
        <v>9.0909090909090912E-2</v>
      </c>
      <c r="AM34" s="232">
        <v>5</v>
      </c>
      <c r="AN34" s="232">
        <v>20</v>
      </c>
      <c r="AO34" s="244">
        <f t="shared" si="34"/>
        <v>4</v>
      </c>
      <c r="AP34" s="232">
        <v>0</v>
      </c>
      <c r="AQ34" s="221">
        <f t="shared" si="45"/>
        <v>0</v>
      </c>
      <c r="AU34" s="223" t="e">
        <f>(#REF!+AJ34)/(#REF!+AJ37)</f>
        <v>#REF!</v>
      </c>
      <c r="AV34" s="223" t="e">
        <f>#REF!/(AJ34+#REF!)</f>
        <v>#REF!</v>
      </c>
      <c r="AW34" s="223" t="e">
        <f>AJ34/(#REF!+AJ34)</f>
        <v>#REF!</v>
      </c>
      <c r="AY34" s="232">
        <f>(AH34*0.1)+(AJ34*6)+(AN34*0.1)+(AP34*6)</f>
        <v>46.5</v>
      </c>
      <c r="AZ34" s="232">
        <f>(AG34*1)+(AH34*0.1)+(AJ34*6)+(AN34*0.1)+(AP34*6)</f>
        <v>68.5</v>
      </c>
    </row>
    <row r="35" spans="1:52" x14ac:dyDescent="0.15">
      <c r="A35" s="231" t="s">
        <v>2291</v>
      </c>
      <c r="B35" s="232">
        <v>6</v>
      </c>
      <c r="C35" s="221">
        <f t="shared" si="35"/>
        <v>0.54166666666666663</v>
      </c>
      <c r="D35" s="232">
        <v>24</v>
      </c>
      <c r="E35" s="232">
        <v>13</v>
      </c>
      <c r="F35" s="232">
        <v>154</v>
      </c>
      <c r="G35" s="232">
        <f t="shared" si="31"/>
        <v>11.846153846153847</v>
      </c>
      <c r="H35" s="232">
        <v>1</v>
      </c>
      <c r="I35" s="221">
        <f t="shared" si="36"/>
        <v>7.6923076923076927E-2</v>
      </c>
      <c r="K35" s="232"/>
      <c r="L35" s="232"/>
      <c r="M35" s="244" t="e">
        <f t="shared" si="32"/>
        <v>#DIV/0!</v>
      </c>
      <c r="N35" s="232"/>
      <c r="O35" s="221" t="e">
        <f t="shared" si="37"/>
        <v>#DIV/0!</v>
      </c>
      <c r="R35" s="231" t="s">
        <v>2292</v>
      </c>
      <c r="S35" s="223">
        <f t="shared" si="38"/>
        <v>3.3660589060308554E-2</v>
      </c>
      <c r="T35" s="223">
        <f t="shared" si="39"/>
        <v>6.2337662337662338E-2</v>
      </c>
      <c r="U35" s="223">
        <f t="shared" si="40"/>
        <v>0</v>
      </c>
      <c r="W35" s="232">
        <f t="shared" si="41"/>
        <v>21.4</v>
      </c>
      <c r="X35" s="232">
        <f t="shared" si="42"/>
        <v>34.4</v>
      </c>
      <c r="Y35" s="234"/>
      <c r="Z35" s="234"/>
      <c r="AC35" s="231" t="s">
        <v>29</v>
      </c>
      <c r="AD35" s="231"/>
      <c r="AE35" s="221">
        <f t="shared" si="43"/>
        <v>0.66206896551724137</v>
      </c>
      <c r="AF35" s="232">
        <v>145</v>
      </c>
      <c r="AG35" s="232">
        <v>96</v>
      </c>
      <c r="AH35" s="232">
        <v>1098</v>
      </c>
      <c r="AI35" s="232">
        <f t="shared" si="33"/>
        <v>11.4375</v>
      </c>
      <c r="AJ35" s="232">
        <v>7</v>
      </c>
      <c r="AK35" s="221">
        <f t="shared" si="44"/>
        <v>7.2916666666666671E-2</v>
      </c>
      <c r="AM35" s="232">
        <v>0</v>
      </c>
      <c r="AN35" s="232">
        <v>0</v>
      </c>
      <c r="AO35" s="244" t="e">
        <f t="shared" si="34"/>
        <v>#DIV/0!</v>
      </c>
      <c r="AP35" s="232">
        <v>0</v>
      </c>
      <c r="AQ35" s="221" t="e">
        <f t="shared" si="45"/>
        <v>#DIV/0!</v>
      </c>
      <c r="AU35" s="223" t="e">
        <f>(#REF!+AJ35)/(#REF!+AJ38)</f>
        <v>#REF!</v>
      </c>
      <c r="AV35" s="223" t="e">
        <f>#REF!/(AJ35+#REF!)</f>
        <v>#REF!</v>
      </c>
      <c r="AW35" s="223" t="e">
        <f>AJ35/(#REF!+AJ35)</f>
        <v>#REF!</v>
      </c>
      <c r="AY35" s="232">
        <f>(AH35*0.1)+(AJ35*6)+(AN35*0.1)+(AP35*6)</f>
        <v>151.80000000000001</v>
      </c>
      <c r="AZ35" s="232">
        <f>(AG35*1)+(AH35*0.1)+(AJ35*6)+(AN35*0.1)+(AP35*6)</f>
        <v>247.8</v>
      </c>
    </row>
    <row r="36" spans="1:52" x14ac:dyDescent="0.15">
      <c r="A36" s="231" t="s">
        <v>941</v>
      </c>
      <c r="B36" s="232">
        <v>8</v>
      </c>
      <c r="C36" s="221">
        <f t="shared" si="35"/>
        <v>0.6216216216216216</v>
      </c>
      <c r="D36" s="232">
        <v>37</v>
      </c>
      <c r="E36" s="232">
        <v>23</v>
      </c>
      <c r="F36" s="232">
        <v>217</v>
      </c>
      <c r="G36" s="232">
        <f t="shared" si="31"/>
        <v>9.4347826086956523</v>
      </c>
      <c r="H36" s="232">
        <v>1</v>
      </c>
      <c r="I36" s="221">
        <f t="shared" si="36"/>
        <v>4.3478260869565216E-2</v>
      </c>
      <c r="K36" s="232">
        <v>2</v>
      </c>
      <c r="L36" s="232">
        <v>10</v>
      </c>
      <c r="M36" s="244">
        <f t="shared" si="32"/>
        <v>5</v>
      </c>
      <c r="N36" s="232">
        <v>0</v>
      </c>
      <c r="O36" s="221">
        <f t="shared" si="37"/>
        <v>0</v>
      </c>
      <c r="R36" s="231" t="s">
        <v>604</v>
      </c>
      <c r="S36" s="223">
        <f t="shared" si="38"/>
        <v>5.4698457223001401E-2</v>
      </c>
      <c r="T36" s="223">
        <f t="shared" si="39"/>
        <v>9.6103896103896108E-2</v>
      </c>
      <c r="U36" s="223">
        <f t="shared" si="40"/>
        <v>4.1928721174004195E-3</v>
      </c>
      <c r="W36" s="232">
        <f t="shared" si="41"/>
        <v>28.700000000000003</v>
      </c>
      <c r="X36" s="232">
        <f t="shared" si="42"/>
        <v>51.7</v>
      </c>
      <c r="Y36" s="234"/>
      <c r="Z36" s="234"/>
      <c r="AC36" s="231" t="s">
        <v>30</v>
      </c>
      <c r="AD36" s="231"/>
      <c r="AE36" s="221">
        <f t="shared" si="43"/>
        <v>0.6</v>
      </c>
      <c r="AF36" s="232">
        <v>10</v>
      </c>
      <c r="AG36" s="232">
        <v>6</v>
      </c>
      <c r="AH36" s="232">
        <v>100</v>
      </c>
      <c r="AI36" s="232">
        <f t="shared" si="33"/>
        <v>16.666666666666668</v>
      </c>
      <c r="AJ36" s="232">
        <v>0</v>
      </c>
      <c r="AK36" s="221">
        <f t="shared" si="44"/>
        <v>0</v>
      </c>
      <c r="AM36" s="232">
        <v>0</v>
      </c>
      <c r="AN36" s="232">
        <v>0</v>
      </c>
      <c r="AO36" s="244" t="e">
        <f t="shared" si="34"/>
        <v>#DIV/0!</v>
      </c>
      <c r="AP36" s="232">
        <v>0</v>
      </c>
      <c r="AQ36" s="221" t="e">
        <f t="shared" si="45"/>
        <v>#DIV/0!</v>
      </c>
      <c r="AU36" s="223" t="e">
        <f>(#REF!+AJ36)/(#REF!+AI41)</f>
        <v>#REF!</v>
      </c>
      <c r="AV36" s="223" t="e">
        <f>#REF!/(AJ36+#REF!)</f>
        <v>#REF!</v>
      </c>
      <c r="AW36" s="223" t="e">
        <f>AJ36/(#REF!+AJ36)</f>
        <v>#REF!</v>
      </c>
      <c r="AY36" s="232">
        <f>(AH36*0.1)+(AJ36*6)+(AN36*0.1)+(AP36*6)</f>
        <v>10</v>
      </c>
      <c r="AZ36" s="232">
        <f>(AG36*1)+(AH36*0.1)+(AJ36*6)+(AN36*0.1)+(AP36*6)</f>
        <v>16</v>
      </c>
    </row>
    <row r="37" spans="1:52" x14ac:dyDescent="0.15">
      <c r="A37" s="231" t="s">
        <v>2293</v>
      </c>
      <c r="B37" s="232">
        <v>6</v>
      </c>
      <c r="C37" s="221">
        <f t="shared" si="35"/>
        <v>0.5</v>
      </c>
      <c r="D37" s="232">
        <v>20</v>
      </c>
      <c r="E37" s="232">
        <v>10</v>
      </c>
      <c r="F37" s="232">
        <v>120</v>
      </c>
      <c r="G37" s="232">
        <f t="shared" si="31"/>
        <v>12</v>
      </c>
      <c r="H37" s="232">
        <v>0</v>
      </c>
      <c r="I37" s="221">
        <f t="shared" si="36"/>
        <v>0</v>
      </c>
      <c r="K37" s="232"/>
      <c r="L37" s="232"/>
      <c r="M37" s="244" t="e">
        <f t="shared" si="32"/>
        <v>#DIV/0!</v>
      </c>
      <c r="N37" s="232"/>
      <c r="O37" s="221" t="e">
        <f t="shared" si="37"/>
        <v>#DIV/0!</v>
      </c>
      <c r="R37" s="231" t="s">
        <v>2294</v>
      </c>
      <c r="S37" s="223">
        <f t="shared" si="38"/>
        <v>2.8050490883590462E-2</v>
      </c>
      <c r="T37" s="223">
        <f t="shared" si="39"/>
        <v>5.1948051948051951E-2</v>
      </c>
      <c r="U37" s="223">
        <f t="shared" si="40"/>
        <v>0</v>
      </c>
      <c r="W37" s="232">
        <f t="shared" si="41"/>
        <v>12</v>
      </c>
      <c r="X37" s="232">
        <f t="shared" si="42"/>
        <v>22</v>
      </c>
      <c r="Y37" s="234"/>
      <c r="Z37" s="234"/>
      <c r="AC37" s="231" t="s">
        <v>72</v>
      </c>
      <c r="AD37" s="231"/>
      <c r="AE37" s="221" t="e">
        <f t="shared" si="43"/>
        <v>#DIV/0!</v>
      </c>
      <c r="AF37" s="232"/>
      <c r="AG37" s="232"/>
      <c r="AH37" s="232"/>
      <c r="AI37" s="232"/>
      <c r="AJ37" s="232"/>
      <c r="AK37" s="221" t="e">
        <f t="shared" si="44"/>
        <v>#DIV/0!</v>
      </c>
      <c r="AM37" s="232"/>
      <c r="AN37" s="232"/>
      <c r="AO37" s="244" t="e">
        <f t="shared" si="34"/>
        <v>#DIV/0!</v>
      </c>
      <c r="AP37" s="232"/>
      <c r="AQ37" s="221" t="e">
        <f t="shared" si="45"/>
        <v>#DIV/0!</v>
      </c>
      <c r="AU37" s="223" t="e">
        <f>(#REF!+AJ37)/(#REF!+AJ42)</f>
        <v>#REF!</v>
      </c>
      <c r="AV37" s="223" t="e">
        <f>#REF!/(AJ37+#REF!)</f>
        <v>#REF!</v>
      </c>
      <c r="AW37" s="223" t="e">
        <f>AJ37/(#REF!+AJ37)</f>
        <v>#REF!</v>
      </c>
      <c r="AY37" s="232"/>
      <c r="AZ37" s="232"/>
    </row>
    <row r="38" spans="1:52" x14ac:dyDescent="0.15">
      <c r="A38" s="230" t="s">
        <v>44</v>
      </c>
      <c r="B38" s="230"/>
      <c r="C38" s="227"/>
      <c r="D38" s="230">
        <f>SUM(D32:D37)</f>
        <v>289</v>
      </c>
      <c r="E38" s="230">
        <f t="shared" ref="E38:H38" si="46">SUM(E32:E37)</f>
        <v>187</v>
      </c>
      <c r="F38" s="230">
        <f t="shared" si="46"/>
        <v>2264</v>
      </c>
      <c r="G38" s="230"/>
      <c r="H38" s="230">
        <f t="shared" si="46"/>
        <v>12</v>
      </c>
      <c r="I38" s="230"/>
      <c r="J38" s="230"/>
      <c r="K38" s="230">
        <f>SUM(K32:K37)</f>
        <v>2</v>
      </c>
      <c r="L38" s="230">
        <f t="shared" ref="L38:N38" si="47">SUM(L32:L37)</f>
        <v>10</v>
      </c>
      <c r="M38" s="230"/>
      <c r="N38" s="230">
        <f t="shared" si="47"/>
        <v>0</v>
      </c>
      <c r="O38" s="230"/>
      <c r="AC38" s="230" t="s">
        <v>44</v>
      </c>
      <c r="AD38" s="230"/>
      <c r="AE38" s="227"/>
      <c r="AF38" s="230">
        <f>SUM(AF32:AF37)</f>
        <v>422</v>
      </c>
      <c r="AG38" s="230">
        <f t="shared" ref="AG38:AH38" si="48">SUM(AG32:AG37)</f>
        <v>265</v>
      </c>
      <c r="AH38" s="230">
        <f t="shared" si="48"/>
        <v>3125</v>
      </c>
      <c r="AI38" s="230"/>
      <c r="AJ38" s="230">
        <f t="shared" ref="AJ38" si="49">SUM(AJ32:AJ37)</f>
        <v>20</v>
      </c>
      <c r="AK38" s="230"/>
      <c r="AL38" s="230"/>
      <c r="AM38" s="230">
        <f>SUM(AM32:AM37)</f>
        <v>17</v>
      </c>
      <c r="AN38" s="230">
        <f t="shared" ref="AN38" si="50">SUM(AN32:AN37)</f>
        <v>128</v>
      </c>
      <c r="AO38" s="230"/>
      <c r="AP38" s="230">
        <f t="shared" ref="AP38" si="51">SUM(AP32:AP37)</f>
        <v>0</v>
      </c>
      <c r="AQ38" s="230"/>
    </row>
    <row r="39" spans="1:52" x14ac:dyDescent="0.15">
      <c r="A39" s="230"/>
      <c r="C39" s="234"/>
      <c r="D39" s="234"/>
      <c r="E39" s="234"/>
      <c r="F39" s="234"/>
      <c r="G39" s="234"/>
      <c r="H39" s="234"/>
      <c r="I39" s="234"/>
      <c r="J39" s="234"/>
      <c r="K39" s="234"/>
      <c r="L39" s="234"/>
      <c r="AC39" s="230"/>
      <c r="AE39" s="234"/>
      <c r="AF39" s="234"/>
      <c r="AG39" s="234"/>
      <c r="AH39" s="234"/>
      <c r="AI39" s="234"/>
      <c r="AJ39" s="234"/>
      <c r="AK39" s="234"/>
      <c r="AL39" s="234"/>
      <c r="AM39" s="234"/>
      <c r="AN39" s="234"/>
    </row>
    <row r="40" spans="1:52" x14ac:dyDescent="0.15">
      <c r="A40" s="230"/>
      <c r="C40" s="234"/>
      <c r="D40" s="234"/>
      <c r="E40" s="234"/>
      <c r="F40" s="234"/>
      <c r="G40" s="234"/>
      <c r="H40" s="234"/>
      <c r="I40" s="234"/>
      <c r="J40" s="234"/>
      <c r="K40" s="234"/>
      <c r="L40" s="234"/>
      <c r="AC40" s="230"/>
      <c r="AE40" s="234"/>
      <c r="AF40" s="234"/>
      <c r="AG40" s="234"/>
      <c r="AH40" s="234"/>
      <c r="AI40" s="234"/>
      <c r="AJ40" s="234"/>
      <c r="AK40" s="234"/>
      <c r="AL40" s="234"/>
      <c r="AM40" s="234"/>
      <c r="AN40" s="234"/>
    </row>
    <row r="41" spans="1:52" x14ac:dyDescent="0.15">
      <c r="A41" s="482" t="s">
        <v>52</v>
      </c>
      <c r="B41" s="482"/>
      <c r="C41" s="482"/>
      <c r="D41" s="482"/>
      <c r="E41" s="482"/>
      <c r="F41" s="482"/>
      <c r="G41" s="482"/>
      <c r="H41" s="234"/>
      <c r="I41" s="234"/>
      <c r="J41" s="482" t="s">
        <v>49</v>
      </c>
      <c r="K41" s="482"/>
      <c r="L41" s="482"/>
      <c r="M41" s="482"/>
      <c r="N41" s="482"/>
      <c r="R41" s="482" t="s">
        <v>50</v>
      </c>
      <c r="S41" s="482"/>
      <c r="T41" s="482"/>
      <c r="V41" s="482" t="s">
        <v>51</v>
      </c>
      <c r="W41" s="483"/>
      <c r="AC41" s="482" t="s">
        <v>52</v>
      </c>
      <c r="AD41" s="482"/>
      <c r="AE41" s="482"/>
      <c r="AF41" s="482"/>
      <c r="AG41" s="482"/>
      <c r="AH41" s="482"/>
      <c r="AI41" s="482"/>
      <c r="AJ41" s="234"/>
      <c r="AK41" s="234"/>
      <c r="AL41" s="482" t="s">
        <v>49</v>
      </c>
      <c r="AM41" s="482"/>
      <c r="AN41" s="482"/>
      <c r="AO41" s="482"/>
      <c r="AP41" s="482"/>
      <c r="AT41" s="482" t="s">
        <v>50</v>
      </c>
      <c r="AU41" s="482"/>
      <c r="AV41" s="482"/>
      <c r="AX41" s="482" t="s">
        <v>51</v>
      </c>
      <c r="AY41" s="483"/>
    </row>
    <row r="42" spans="1:52" x14ac:dyDescent="0.15">
      <c r="A42" s="230" t="s">
        <v>31</v>
      </c>
      <c r="B42" s="230" t="s">
        <v>66</v>
      </c>
      <c r="C42" s="230" t="s">
        <v>34</v>
      </c>
      <c r="D42" s="230" t="s">
        <v>17</v>
      </c>
      <c r="E42" s="230" t="s">
        <v>18</v>
      </c>
      <c r="F42" s="230" t="s">
        <v>19</v>
      </c>
      <c r="G42" s="230" t="s">
        <v>20</v>
      </c>
      <c r="H42" s="230" t="s">
        <v>6</v>
      </c>
      <c r="I42" s="230" t="s">
        <v>53</v>
      </c>
      <c r="K42" s="230" t="s">
        <v>10</v>
      </c>
      <c r="L42" s="230" t="s">
        <v>11</v>
      </c>
      <c r="M42" s="230" t="s">
        <v>12</v>
      </c>
      <c r="N42" s="230" t="s">
        <v>54</v>
      </c>
      <c r="O42" s="230" t="s">
        <v>7</v>
      </c>
      <c r="R42" s="230" t="s">
        <v>31</v>
      </c>
      <c r="S42" s="230" t="s">
        <v>47</v>
      </c>
      <c r="T42" s="230" t="s">
        <v>45</v>
      </c>
      <c r="U42" s="230" t="s">
        <v>46</v>
      </c>
      <c r="W42" s="230" t="s">
        <v>14</v>
      </c>
      <c r="X42" s="230" t="s">
        <v>21</v>
      </c>
      <c r="Y42" s="230"/>
      <c r="Z42" s="230"/>
      <c r="AC42" s="230" t="s">
        <v>31</v>
      </c>
      <c r="AD42" s="230" t="s">
        <v>66</v>
      </c>
      <c r="AE42" s="230" t="s">
        <v>34</v>
      </c>
      <c r="AF42" s="230" t="s">
        <v>17</v>
      </c>
      <c r="AG42" s="230" t="s">
        <v>18</v>
      </c>
      <c r="AH42" s="230" t="s">
        <v>19</v>
      </c>
      <c r="AI42" s="230" t="s">
        <v>20</v>
      </c>
      <c r="AJ42" s="230" t="s">
        <v>6</v>
      </c>
      <c r="AK42" s="230" t="s">
        <v>53</v>
      </c>
      <c r="AM42" s="230" t="s">
        <v>10</v>
      </c>
      <c r="AN42" s="230" t="s">
        <v>11</v>
      </c>
      <c r="AO42" s="230" t="s">
        <v>12</v>
      </c>
      <c r="AP42" s="230" t="s">
        <v>54</v>
      </c>
      <c r="AQ42" s="230" t="s">
        <v>7</v>
      </c>
      <c r="AU42" s="230" t="s">
        <v>47</v>
      </c>
      <c r="AV42" s="230" t="s">
        <v>45</v>
      </c>
      <c r="AW42" s="230" t="s">
        <v>46</v>
      </c>
      <c r="AY42" s="230" t="s">
        <v>14</v>
      </c>
      <c r="AZ42" s="230" t="s">
        <v>21</v>
      </c>
    </row>
    <row r="43" spans="1:52" x14ac:dyDescent="0.15">
      <c r="A43" s="242" t="s">
        <v>2297</v>
      </c>
      <c r="B43" s="232">
        <v>17</v>
      </c>
      <c r="C43" s="221">
        <f>E43/D43</f>
        <v>0.68292682926829273</v>
      </c>
      <c r="D43" s="232">
        <v>82</v>
      </c>
      <c r="E43" s="232">
        <v>56</v>
      </c>
      <c r="F43" s="232">
        <v>702</v>
      </c>
      <c r="G43" s="232">
        <f>F43/E43</f>
        <v>12.535714285714286</v>
      </c>
      <c r="H43" s="232">
        <v>8</v>
      </c>
      <c r="I43" s="221">
        <f>H43/E43</f>
        <v>0.14285714285714285</v>
      </c>
      <c r="K43" s="232">
        <v>0</v>
      </c>
      <c r="L43" s="232">
        <v>0</v>
      </c>
      <c r="M43" s="232" t="e">
        <f>L43/K43</f>
        <v>#DIV/0!</v>
      </c>
      <c r="N43" s="232">
        <v>0</v>
      </c>
      <c r="O43" s="221" t="e">
        <f>N43/K43</f>
        <v>#DIV/0!</v>
      </c>
      <c r="R43" s="231" t="s">
        <v>2298</v>
      </c>
      <c r="S43" s="223">
        <f>(D43+K43)/($D$47+$K$47+$D$38+$K$38+$J$27+$C$27+$M$17)</f>
        <v>7.8846153846153844E-2</v>
      </c>
      <c r="T43" s="223">
        <f>D43/($D$47+$D$38+$J$27)</f>
        <v>0.14564831261101244</v>
      </c>
      <c r="U43" s="223">
        <f>K43/($K$47+$K$38+$C$27+$M$17)</f>
        <v>0</v>
      </c>
      <c r="W43" s="232">
        <f>(F43*0.1)+(H43*6)+(L43*0.1)+(N43*6)</f>
        <v>118.2</v>
      </c>
      <c r="X43" s="232">
        <f>(E43*1)+(F43*0.1)+(H43*6)+(L43*0.1)+(N43*6)</f>
        <v>174.2</v>
      </c>
      <c r="Y43" s="234"/>
      <c r="Z43" s="234"/>
      <c r="AC43" s="231" t="s">
        <v>32</v>
      </c>
      <c r="AD43" s="231"/>
      <c r="AE43" s="221">
        <f>AG43/AF43</f>
        <v>0.5625</v>
      </c>
      <c r="AF43" s="232">
        <v>16</v>
      </c>
      <c r="AG43" s="232">
        <v>9</v>
      </c>
      <c r="AH43" s="232">
        <v>108</v>
      </c>
      <c r="AI43" s="232">
        <f>AH43/AG43</f>
        <v>12</v>
      </c>
      <c r="AJ43" s="232">
        <v>1</v>
      </c>
      <c r="AK43" s="221">
        <f>AJ43/AG43</f>
        <v>0.1111111111111111</v>
      </c>
      <c r="AM43" s="232">
        <v>0</v>
      </c>
      <c r="AN43" s="232">
        <v>0</v>
      </c>
      <c r="AO43" s="232">
        <v>0</v>
      </c>
      <c r="AP43" s="232">
        <v>0</v>
      </c>
      <c r="AQ43" s="221" t="e">
        <f>AP43/AM43</f>
        <v>#DIV/0!</v>
      </c>
      <c r="AU43" s="223" t="e">
        <f>(#REF!+AJ43)/(#REF!+AJ46)</f>
        <v>#REF!</v>
      </c>
      <c r="AV43" s="223" t="e">
        <f>#REF!/(AJ43+#REF!)</f>
        <v>#REF!</v>
      </c>
      <c r="AW43" s="223" t="e">
        <f>AJ43/(#REF!+AJ43)</f>
        <v>#REF!</v>
      </c>
      <c r="AY43" s="232">
        <f>(AH43*0.1)+(AJ43*6)+(AN43*0.1)+(AP43*6)</f>
        <v>16.8</v>
      </c>
      <c r="AZ43" s="232">
        <f>(AG43*1)+(AH43*0.1)+(AJ43*6)+(AN43*0.1)+(AP43*6)</f>
        <v>25.8</v>
      </c>
    </row>
    <row r="44" spans="1:52" x14ac:dyDescent="0.15">
      <c r="A44" s="231" t="s">
        <v>1431</v>
      </c>
      <c r="B44" s="232">
        <v>6</v>
      </c>
      <c r="C44" s="221">
        <f t="shared" ref="C44:C46" si="52">E44/D44</f>
        <v>0.5</v>
      </c>
      <c r="D44" s="232">
        <v>6</v>
      </c>
      <c r="E44" s="232">
        <v>3</v>
      </c>
      <c r="F44" s="232">
        <v>27</v>
      </c>
      <c r="G44" s="232">
        <f>F44/E44</f>
        <v>9</v>
      </c>
      <c r="H44" s="232">
        <v>0</v>
      </c>
      <c r="I44" s="221">
        <f t="shared" ref="I44:I46" si="53">H44/E44</f>
        <v>0</v>
      </c>
      <c r="K44" s="232">
        <v>0</v>
      </c>
      <c r="L44" s="232">
        <v>0</v>
      </c>
      <c r="M44" s="232" t="e">
        <f t="shared" ref="M44:M46" si="54">L44/K44</f>
        <v>#DIV/0!</v>
      </c>
      <c r="N44" s="232">
        <v>0</v>
      </c>
      <c r="O44" s="221" t="e">
        <f t="shared" ref="O44:O46" si="55">N44/K44</f>
        <v>#DIV/0!</v>
      </c>
      <c r="R44" s="231" t="s">
        <v>1432</v>
      </c>
      <c r="S44" s="223">
        <f t="shared" ref="S44:S46" si="56">(D44+K44)/($D$47+$K$47+$D$38+$K$38+$J$27+$C$27+$M$17)</f>
        <v>5.7692307692307696E-3</v>
      </c>
      <c r="T44" s="223">
        <f t="shared" ref="T44:T46" si="57">D44/($D$47+$D$38+$J$27)</f>
        <v>1.0657193605683837E-2</v>
      </c>
      <c r="U44" s="223">
        <f t="shared" ref="U44:U46" si="58">K44/($K$47+$K$38+$C$27+$M$17)</f>
        <v>0</v>
      </c>
      <c r="W44" s="232">
        <f t="shared" ref="W44:W46" si="59">(F44*0.1)+(H44*6)+(L44*0.1)+(N44*6)</f>
        <v>2.7</v>
      </c>
      <c r="X44" s="232">
        <f t="shared" ref="X44:X46" si="60">(E44*1)+(F44*0.1)+(H44*6)+(L44*0.1)+(N44*6)</f>
        <v>5.7</v>
      </c>
      <c r="Y44" s="234"/>
      <c r="Z44" s="234"/>
      <c r="AC44" s="231" t="s">
        <v>73</v>
      </c>
      <c r="AD44" s="231"/>
      <c r="AE44" s="221">
        <f t="shared" ref="AE44:AE46" si="61">AG44/AF44</f>
        <v>0.74285714285714288</v>
      </c>
      <c r="AF44" s="232">
        <v>35</v>
      </c>
      <c r="AG44" s="232">
        <v>26</v>
      </c>
      <c r="AH44" s="232">
        <v>283</v>
      </c>
      <c r="AI44" s="232">
        <f>AH44/AG44</f>
        <v>10.884615384615385</v>
      </c>
      <c r="AJ44" s="232">
        <v>2</v>
      </c>
      <c r="AK44" s="221">
        <f t="shared" ref="AK44:AK46" si="62">AJ44/AG44</f>
        <v>7.6923076923076927E-2</v>
      </c>
      <c r="AM44" s="232">
        <v>0</v>
      </c>
      <c r="AN44" s="232">
        <v>0</v>
      </c>
      <c r="AO44" s="232">
        <v>0</v>
      </c>
      <c r="AP44" s="232">
        <v>0</v>
      </c>
      <c r="AQ44" s="221" t="e">
        <f t="shared" ref="AQ44:AQ46" si="63">AP44/AM44</f>
        <v>#DIV/0!</v>
      </c>
      <c r="AU44" s="223" t="e">
        <f>(#REF!+AJ44)/(#REF!+AJ47)</f>
        <v>#REF!</v>
      </c>
      <c r="AV44" s="223" t="e">
        <f>#REF!/(AJ44+#REF!)</f>
        <v>#REF!</v>
      </c>
      <c r="AW44" s="223" t="e">
        <f>AJ44/(#REF!+AJ44)</f>
        <v>#REF!</v>
      </c>
      <c r="AY44" s="232">
        <f>(AH44*0.1)+(AJ44*6)+(AN44*0.1)+(AP44*6)</f>
        <v>40.299999999999997</v>
      </c>
      <c r="AZ44" s="232">
        <f>(AG44*1)+(AH44*0.1)+(AJ44*6)+(AN44*0.1)+(AP44*6)</f>
        <v>66.3</v>
      </c>
    </row>
    <row r="45" spans="1:52" x14ac:dyDescent="0.15">
      <c r="A45" s="231" t="s">
        <v>742</v>
      </c>
      <c r="B45" s="232">
        <v>17</v>
      </c>
      <c r="C45" s="221">
        <f t="shared" si="52"/>
        <v>0.80701754385964908</v>
      </c>
      <c r="D45" s="232">
        <v>57</v>
      </c>
      <c r="E45" s="232">
        <v>46</v>
      </c>
      <c r="F45" s="232">
        <v>414</v>
      </c>
      <c r="G45" s="232">
        <f>F45/E45</f>
        <v>9</v>
      </c>
      <c r="H45" s="232">
        <v>3</v>
      </c>
      <c r="I45" s="221">
        <f t="shared" si="53"/>
        <v>6.5217391304347824E-2</v>
      </c>
      <c r="K45" s="232">
        <v>0</v>
      </c>
      <c r="L45" s="232">
        <v>0</v>
      </c>
      <c r="M45" s="232" t="e">
        <f t="shared" si="54"/>
        <v>#DIV/0!</v>
      </c>
      <c r="N45" s="232">
        <v>0</v>
      </c>
      <c r="O45" s="221" t="e">
        <f t="shared" si="55"/>
        <v>#DIV/0!</v>
      </c>
      <c r="R45" s="231" t="s">
        <v>607</v>
      </c>
      <c r="S45" s="223">
        <f t="shared" si="56"/>
        <v>5.4807692307692307E-2</v>
      </c>
      <c r="T45" s="223">
        <f t="shared" si="57"/>
        <v>0.10124333925399645</v>
      </c>
      <c r="U45" s="223">
        <f t="shared" si="58"/>
        <v>0</v>
      </c>
      <c r="W45" s="232">
        <f t="shared" si="59"/>
        <v>59.400000000000006</v>
      </c>
      <c r="X45" s="232">
        <f t="shared" si="60"/>
        <v>105.4</v>
      </c>
      <c r="Y45" s="234"/>
      <c r="Z45" s="234"/>
      <c r="AC45" s="231" t="s">
        <v>74</v>
      </c>
      <c r="AD45" s="231"/>
      <c r="AE45" s="221">
        <f t="shared" si="61"/>
        <v>0.5</v>
      </c>
      <c r="AF45" s="232">
        <v>12</v>
      </c>
      <c r="AG45" s="232">
        <v>6</v>
      </c>
      <c r="AH45" s="232">
        <v>65</v>
      </c>
      <c r="AI45" s="232">
        <f>AH45/AG45</f>
        <v>10.833333333333334</v>
      </c>
      <c r="AJ45" s="232">
        <v>0</v>
      </c>
      <c r="AK45" s="221">
        <f t="shared" si="62"/>
        <v>0</v>
      </c>
      <c r="AM45" s="232">
        <v>0</v>
      </c>
      <c r="AN45" s="232">
        <v>0</v>
      </c>
      <c r="AO45" s="232">
        <v>0</v>
      </c>
      <c r="AP45" s="232">
        <v>0</v>
      </c>
      <c r="AQ45" s="221" t="e">
        <f t="shared" si="63"/>
        <v>#DIV/0!</v>
      </c>
      <c r="AU45" s="223" t="e">
        <f>(#REF!+AJ45)/(#REF!+AI49)</f>
        <v>#REF!</v>
      </c>
      <c r="AV45" s="223" t="e">
        <f>#REF!/(AJ45+#REF!)</f>
        <v>#REF!</v>
      </c>
      <c r="AW45" s="223" t="e">
        <f>AJ45/(#REF!+AJ45)</f>
        <v>#REF!</v>
      </c>
      <c r="AY45" s="232">
        <f>(AH45*0.1)+(AJ45*6)+(AN45*0.1)+(AP45*6)</f>
        <v>6.5</v>
      </c>
      <c r="AZ45" s="232">
        <f>(AG45*1)+(AH45*0.1)+(AJ45*6)+(AN45*0.1)+(AP45*6)</f>
        <v>12.5</v>
      </c>
    </row>
    <row r="46" spans="1:52" x14ac:dyDescent="0.15">
      <c r="A46" s="231" t="s">
        <v>2299</v>
      </c>
      <c r="B46" s="232">
        <v>8</v>
      </c>
      <c r="C46" s="221">
        <f t="shared" si="52"/>
        <v>1</v>
      </c>
      <c r="D46" s="232">
        <v>5</v>
      </c>
      <c r="E46" s="232">
        <v>5</v>
      </c>
      <c r="F46" s="232">
        <v>40</v>
      </c>
      <c r="G46" s="232">
        <f>F46/E46</f>
        <v>8</v>
      </c>
      <c r="H46" s="232">
        <v>0</v>
      </c>
      <c r="I46" s="221">
        <f t="shared" si="53"/>
        <v>0</v>
      </c>
      <c r="K46" s="232"/>
      <c r="L46" s="232"/>
      <c r="M46" s="232" t="e">
        <f t="shared" si="54"/>
        <v>#DIV/0!</v>
      </c>
      <c r="N46" s="232">
        <v>0</v>
      </c>
      <c r="O46" s="221" t="e">
        <f t="shared" si="55"/>
        <v>#DIV/0!</v>
      </c>
      <c r="R46" s="231" t="s">
        <v>2300</v>
      </c>
      <c r="S46" s="223">
        <f t="shared" si="56"/>
        <v>4.807692307692308E-3</v>
      </c>
      <c r="T46" s="223">
        <f t="shared" si="57"/>
        <v>8.8809946714031966E-3</v>
      </c>
      <c r="U46" s="223">
        <f t="shared" si="58"/>
        <v>0</v>
      </c>
      <c r="W46" s="232">
        <f t="shared" si="59"/>
        <v>4</v>
      </c>
      <c r="X46" s="232">
        <f t="shared" si="60"/>
        <v>9</v>
      </c>
      <c r="Y46" s="234"/>
      <c r="Z46" s="234"/>
      <c r="AC46" s="231"/>
      <c r="AD46" s="231"/>
      <c r="AE46" s="221" t="e">
        <f t="shared" si="61"/>
        <v>#DIV/0!</v>
      </c>
      <c r="AF46" s="232"/>
      <c r="AG46" s="232"/>
      <c r="AH46" s="232"/>
      <c r="AI46" s="232" t="e">
        <f>AH46/AG46</f>
        <v>#DIV/0!</v>
      </c>
      <c r="AJ46" s="232"/>
      <c r="AK46" s="221" t="e">
        <f t="shared" si="62"/>
        <v>#DIV/0!</v>
      </c>
      <c r="AM46" s="232"/>
      <c r="AN46" s="232"/>
      <c r="AO46" s="232"/>
      <c r="AP46" s="232">
        <v>0</v>
      </c>
      <c r="AQ46" s="221" t="e">
        <f t="shared" si="63"/>
        <v>#DIV/0!</v>
      </c>
      <c r="AU46" s="223" t="e">
        <f>(#REF!+AJ46)/(#REF!+AI50)</f>
        <v>#REF!</v>
      </c>
      <c r="AV46" s="223" t="e">
        <f>#REF!/(AJ46+#REF!)</f>
        <v>#REF!</v>
      </c>
      <c r="AW46" s="223" t="e">
        <f>AJ46/(#REF!+AJ46)</f>
        <v>#REF!</v>
      </c>
      <c r="AY46" s="232">
        <f>(AH46*0.1)+(AJ46*6)+(AN46*0.1)+(AP46*6)</f>
        <v>0</v>
      </c>
      <c r="AZ46" s="232">
        <f>(AG46*1)+(AH46*0.1)+(AJ46*6)+(AN46*0.1)+(AP46*6)</f>
        <v>0</v>
      </c>
    </row>
    <row r="47" spans="1:52" x14ac:dyDescent="0.15">
      <c r="A47" s="230" t="s">
        <v>44</v>
      </c>
      <c r="B47" s="230"/>
      <c r="C47" s="227"/>
      <c r="D47" s="230">
        <f>SUM(D43:D46)</f>
        <v>150</v>
      </c>
      <c r="E47" s="230">
        <f t="shared" ref="E47:H47" si="64">SUM(E43:E46)</f>
        <v>110</v>
      </c>
      <c r="F47" s="230">
        <f t="shared" si="64"/>
        <v>1183</v>
      </c>
      <c r="G47" s="230"/>
      <c r="H47" s="230">
        <f t="shared" si="64"/>
        <v>11</v>
      </c>
      <c r="I47" s="230"/>
      <c r="J47" s="230"/>
      <c r="K47" s="230">
        <f>SUM(K43:K46)</f>
        <v>0</v>
      </c>
      <c r="L47" s="230">
        <f t="shared" ref="L47:N47" si="65">SUM(L43:L46)</f>
        <v>0</v>
      </c>
      <c r="M47" s="230"/>
      <c r="N47" s="230">
        <f t="shared" si="65"/>
        <v>0</v>
      </c>
      <c r="O47" s="227"/>
      <c r="Q47" s="235"/>
      <c r="S47" s="235"/>
      <c r="U47" s="234"/>
      <c r="V47" s="234"/>
      <c r="AC47" s="230" t="s">
        <v>44</v>
      </c>
      <c r="AD47" s="230"/>
      <c r="AE47" s="227"/>
      <c r="AF47" s="230">
        <f>SUM(AF43:AF46)</f>
        <v>63</v>
      </c>
      <c r="AG47" s="230">
        <f t="shared" ref="AG47:AH47" si="66">SUM(AG43:AG46)</f>
        <v>41</v>
      </c>
      <c r="AH47" s="230">
        <f t="shared" si="66"/>
        <v>456</v>
      </c>
      <c r="AI47" s="230"/>
      <c r="AJ47" s="230">
        <f t="shared" ref="AJ47" si="67">SUM(AJ43:AJ46)</f>
        <v>3</v>
      </c>
      <c r="AK47" s="230"/>
      <c r="AL47" s="230"/>
      <c r="AM47" s="230">
        <f>SUM(AM43:AM46)</f>
        <v>0</v>
      </c>
      <c r="AN47" s="230">
        <f t="shared" ref="AN47" si="68">SUM(AN43:AN46)</f>
        <v>0</v>
      </c>
      <c r="AO47" s="230"/>
      <c r="AP47" s="230">
        <f t="shared" ref="AP47" si="69">SUM(AP43:AP46)</f>
        <v>0</v>
      </c>
      <c r="AQ47" s="227"/>
      <c r="AS47" s="235"/>
      <c r="AT47" s="235"/>
      <c r="AU47" s="235"/>
      <c r="AW47" s="234"/>
      <c r="AX47" s="234"/>
    </row>
    <row r="48" spans="1:52" x14ac:dyDescent="0.15">
      <c r="H48" s="239"/>
      <c r="I48" s="234"/>
      <c r="J48" s="234"/>
      <c r="P48" s="235"/>
      <c r="Q48" s="235"/>
      <c r="R48" s="235"/>
      <c r="T48" s="234"/>
      <c r="U48" s="234"/>
      <c r="AJ48" s="239"/>
      <c r="AK48" s="234"/>
      <c r="AL48" s="234"/>
      <c r="AR48" s="235"/>
      <c r="AS48" s="235"/>
      <c r="AT48" s="235"/>
      <c r="AV48" s="234"/>
      <c r="AW48" s="234"/>
    </row>
    <row r="49" spans="1:50" x14ac:dyDescent="0.15">
      <c r="H49" s="239"/>
      <c r="I49" s="234"/>
      <c r="J49" s="234"/>
      <c r="P49" s="235"/>
      <c r="Q49" s="235"/>
      <c r="R49" s="235"/>
      <c r="T49" s="234"/>
      <c r="U49" s="234"/>
      <c r="AJ49" s="239"/>
      <c r="AK49" s="234"/>
      <c r="AL49" s="234"/>
      <c r="AR49" s="235"/>
      <c r="AS49" s="235"/>
      <c r="AT49" s="235"/>
      <c r="AV49" s="234"/>
      <c r="AW49" s="234"/>
    </row>
    <row r="50" spans="1:50" x14ac:dyDescent="0.15">
      <c r="A50" s="482" t="s">
        <v>57</v>
      </c>
      <c r="B50" s="482"/>
      <c r="C50" s="482"/>
      <c r="D50" s="482"/>
      <c r="E50" s="482"/>
      <c r="F50" s="482"/>
      <c r="G50" s="482"/>
      <c r="H50" s="239"/>
      <c r="I50" s="234"/>
      <c r="J50" s="482" t="s">
        <v>58</v>
      </c>
      <c r="K50" s="484"/>
      <c r="L50" s="484"/>
      <c r="M50" s="484"/>
      <c r="N50" s="484"/>
      <c r="P50" s="245"/>
      <c r="Q50" s="235"/>
      <c r="R50" s="482" t="s">
        <v>62</v>
      </c>
      <c r="S50" s="484"/>
      <c r="T50" s="484"/>
      <c r="U50" s="484"/>
      <c r="V50" s="484"/>
      <c r="AC50" s="482" t="s">
        <v>57</v>
      </c>
      <c r="AD50" s="482"/>
      <c r="AE50" s="482"/>
      <c r="AF50" s="482"/>
      <c r="AG50" s="482"/>
      <c r="AH50" s="482"/>
      <c r="AI50" s="482"/>
      <c r="AJ50" s="239"/>
      <c r="AK50" s="234"/>
      <c r="AL50" s="482" t="s">
        <v>58</v>
      </c>
      <c r="AM50" s="484"/>
      <c r="AN50" s="484"/>
      <c r="AO50" s="484"/>
      <c r="AP50" s="484"/>
      <c r="AR50" s="245"/>
      <c r="AS50" s="235"/>
      <c r="AT50" s="482" t="s">
        <v>62</v>
      </c>
      <c r="AU50" s="484"/>
      <c r="AV50" s="484"/>
      <c r="AW50" s="484"/>
      <c r="AX50" s="484"/>
    </row>
    <row r="51" spans="1:50" x14ac:dyDescent="0.15">
      <c r="A51" s="227"/>
      <c r="B51" s="230" t="s">
        <v>17</v>
      </c>
      <c r="C51" s="230" t="s">
        <v>42</v>
      </c>
      <c r="D51" s="230" t="s">
        <v>19</v>
      </c>
      <c r="E51" s="230" t="s">
        <v>6</v>
      </c>
      <c r="H51" s="234"/>
      <c r="I51" s="234"/>
      <c r="J51" s="485" t="s">
        <v>59</v>
      </c>
      <c r="K51" s="483"/>
      <c r="L51" s="483"/>
      <c r="M51" s="483"/>
      <c r="N51" s="227" t="s">
        <v>60</v>
      </c>
      <c r="R51" s="485" t="s">
        <v>59</v>
      </c>
      <c r="S51" s="483"/>
      <c r="T51" s="483"/>
      <c r="U51" s="483"/>
      <c r="V51" s="227" t="s">
        <v>60</v>
      </c>
      <c r="AC51" s="227"/>
      <c r="AD51" s="230" t="s">
        <v>17</v>
      </c>
      <c r="AE51" s="230" t="s">
        <v>42</v>
      </c>
      <c r="AF51" s="230" t="s">
        <v>19</v>
      </c>
      <c r="AG51" s="230" t="s">
        <v>6</v>
      </c>
      <c r="AJ51" s="234"/>
      <c r="AK51" s="234"/>
      <c r="AL51" s="485" t="s">
        <v>59</v>
      </c>
      <c r="AM51" s="483"/>
      <c r="AN51" s="483"/>
      <c r="AO51" s="483"/>
      <c r="AP51" s="227" t="s">
        <v>60</v>
      </c>
      <c r="AT51" s="485" t="s">
        <v>59</v>
      </c>
      <c r="AU51" s="483"/>
      <c r="AV51" s="483"/>
      <c r="AW51" s="483"/>
      <c r="AX51" s="227" t="s">
        <v>60</v>
      </c>
    </row>
    <row r="52" spans="1:50" x14ac:dyDescent="0.15">
      <c r="A52" s="242" t="s">
        <v>33</v>
      </c>
      <c r="B52" s="232">
        <f>SUM(J22:J26,D32:D37,D43:D46,D39:D40)</f>
        <v>563</v>
      </c>
      <c r="C52" s="232">
        <f t="shared" ref="C52:D52" si="70">SUM(K22:K26,E32:E37,E43:E46,E39:E40)</f>
        <v>385</v>
      </c>
      <c r="D52" s="232">
        <f t="shared" si="70"/>
        <v>3994</v>
      </c>
      <c r="E52" s="232">
        <f>SUM(N22:N26,H32:H37,H43:H46,H39:H40)</f>
        <v>24</v>
      </c>
      <c r="H52" s="234"/>
      <c r="I52" s="234"/>
      <c r="J52" s="486" t="s">
        <v>2296</v>
      </c>
      <c r="K52" s="486"/>
      <c r="L52" s="486"/>
      <c r="M52" s="486"/>
      <c r="N52" s="231" t="s">
        <v>373</v>
      </c>
      <c r="R52" s="486"/>
      <c r="S52" s="486"/>
      <c r="T52" s="486"/>
      <c r="U52" s="486"/>
      <c r="V52" s="231"/>
      <c r="AC52" s="242" t="s">
        <v>33</v>
      </c>
      <c r="AD52" s="232">
        <f>SUM(AL22:AL26,AF32:AF37,AF43:AF46)</f>
        <v>583</v>
      </c>
      <c r="AE52" s="232">
        <f>SUM(AG43:AG46,AG32:AG37,AL22:AL26)</f>
        <v>404</v>
      </c>
      <c r="AF52" s="232">
        <f>SUM(AH43:AH46,AH32:AH37,AM22:AM26)</f>
        <v>3653</v>
      </c>
      <c r="AG52" s="232">
        <f>SUM(AP22:AP26,AJ32:AJ37,AJ43:AJ46)</f>
        <v>27</v>
      </c>
      <c r="AJ52" s="234"/>
      <c r="AK52" s="234"/>
      <c r="AL52" s="487"/>
      <c r="AM52" s="486"/>
      <c r="AN52" s="486"/>
      <c r="AO52" s="486"/>
      <c r="AP52" s="231"/>
      <c r="AT52" s="487"/>
      <c r="AU52" s="486"/>
      <c r="AV52" s="486"/>
      <c r="AW52" s="486"/>
      <c r="AX52" s="231"/>
    </row>
    <row r="53" spans="1:50" x14ac:dyDescent="0.15">
      <c r="A53" s="242" t="s">
        <v>43</v>
      </c>
      <c r="B53" s="232">
        <f>SUM(C17)</f>
        <v>563</v>
      </c>
      <c r="C53" s="232">
        <f>SUM(D17)</f>
        <v>385</v>
      </c>
      <c r="D53" s="232">
        <f>SUM(F17)</f>
        <v>3994</v>
      </c>
      <c r="E53" s="232">
        <f>SUM(H17)</f>
        <v>24</v>
      </c>
      <c r="F53" s="230"/>
      <c r="J53" s="486" t="s">
        <v>1900</v>
      </c>
      <c r="K53" s="486"/>
      <c r="L53" s="486"/>
      <c r="M53" s="486"/>
      <c r="N53" s="231" t="s">
        <v>373</v>
      </c>
      <c r="R53" s="486"/>
      <c r="S53" s="486"/>
      <c r="T53" s="486"/>
      <c r="U53" s="486"/>
      <c r="V53" s="231"/>
      <c r="AC53" s="242" t="s">
        <v>43</v>
      </c>
      <c r="AD53" s="232">
        <f>SUM(AE17)</f>
        <v>583</v>
      </c>
      <c r="AE53" s="232">
        <f>SUM(AF17)</f>
        <v>378</v>
      </c>
      <c r="AF53" s="232">
        <f>SUM(AH17)</f>
        <v>4072</v>
      </c>
      <c r="AG53" s="232">
        <f>SUM(AJ17)</f>
        <v>27</v>
      </c>
      <c r="AH53" s="230"/>
      <c r="AL53" s="487"/>
      <c r="AM53" s="486"/>
      <c r="AN53" s="486"/>
      <c r="AO53" s="486"/>
      <c r="AP53" s="231"/>
      <c r="AT53" s="487"/>
      <c r="AU53" s="486"/>
      <c r="AV53" s="486"/>
      <c r="AW53" s="486"/>
      <c r="AX53" s="231"/>
    </row>
    <row r="54" spans="1:50" x14ac:dyDescent="0.15">
      <c r="A54" s="242" t="s">
        <v>65</v>
      </c>
      <c r="B54" s="231"/>
      <c r="F54" s="230"/>
      <c r="J54" s="486" t="s">
        <v>2295</v>
      </c>
      <c r="K54" s="486"/>
      <c r="L54" s="486"/>
      <c r="M54" s="486"/>
      <c r="N54" s="231" t="s">
        <v>373</v>
      </c>
      <c r="R54" s="486"/>
      <c r="S54" s="486"/>
      <c r="T54" s="486"/>
      <c r="U54" s="486"/>
      <c r="V54" s="231"/>
      <c r="AC54" s="242" t="s">
        <v>65</v>
      </c>
      <c r="AD54" s="231"/>
      <c r="AH54" s="230"/>
      <c r="AL54" s="487"/>
      <c r="AM54" s="486"/>
      <c r="AN54" s="486"/>
      <c r="AO54" s="486"/>
      <c r="AP54" s="231"/>
      <c r="AT54" s="487"/>
      <c r="AU54" s="486"/>
      <c r="AV54" s="486"/>
      <c r="AW54" s="486"/>
      <c r="AX54" s="231"/>
    </row>
    <row r="55" spans="1:50" x14ac:dyDescent="0.15">
      <c r="J55" s="486" t="s">
        <v>1230</v>
      </c>
      <c r="K55" s="486"/>
      <c r="L55" s="486"/>
      <c r="M55" s="486"/>
      <c r="N55" s="231" t="s">
        <v>373</v>
      </c>
      <c r="R55" s="487"/>
      <c r="S55" s="486"/>
      <c r="T55" s="486"/>
      <c r="U55" s="486"/>
      <c r="V55" s="231"/>
      <c r="AL55" s="487"/>
      <c r="AM55" s="486"/>
      <c r="AN55" s="486"/>
      <c r="AO55" s="486"/>
      <c r="AP55" s="231"/>
      <c r="AT55" s="487"/>
      <c r="AU55" s="486"/>
      <c r="AV55" s="486"/>
      <c r="AW55" s="486"/>
      <c r="AX55" s="231"/>
    </row>
    <row r="56" spans="1:50" x14ac:dyDescent="0.15">
      <c r="A56" s="227"/>
      <c r="B56" s="230" t="s">
        <v>1</v>
      </c>
      <c r="C56" s="230" t="s">
        <v>4</v>
      </c>
      <c r="D56" s="230" t="s">
        <v>6</v>
      </c>
      <c r="J56" s="486" t="s">
        <v>1229</v>
      </c>
      <c r="K56" s="486"/>
      <c r="L56" s="486"/>
      <c r="M56" s="486"/>
      <c r="N56" s="231" t="s">
        <v>373</v>
      </c>
      <c r="R56" s="487"/>
      <c r="S56" s="486"/>
      <c r="T56" s="486"/>
      <c r="U56" s="486"/>
      <c r="V56" s="231"/>
      <c r="AC56" s="227"/>
      <c r="AD56" s="230" t="s">
        <v>1</v>
      </c>
      <c r="AE56" s="230" t="s">
        <v>4</v>
      </c>
      <c r="AF56" s="230" t="s">
        <v>6</v>
      </c>
      <c r="AL56" s="487"/>
      <c r="AM56" s="486"/>
      <c r="AN56" s="486"/>
      <c r="AO56" s="486"/>
      <c r="AP56" s="231"/>
      <c r="AT56" s="487"/>
      <c r="AU56" s="486"/>
      <c r="AV56" s="486"/>
      <c r="AW56" s="486"/>
      <c r="AX56" s="231"/>
    </row>
    <row r="57" spans="1:50" x14ac:dyDescent="0.15">
      <c r="A57" s="242" t="s">
        <v>56</v>
      </c>
      <c r="B57" s="232">
        <f>SUM(M14:M16,C22:C26,K32:K37,K43:K46)</f>
        <v>477</v>
      </c>
      <c r="C57" s="232">
        <f>SUM(N14:N16,D22:D26,L32:L37,L43:L46)</f>
        <v>2277</v>
      </c>
      <c r="D57" s="232">
        <f>SUM(P14:P16,F22:F26,N32:N37,N43:N46)</f>
        <v>17</v>
      </c>
      <c r="J57" s="486" t="s">
        <v>2301</v>
      </c>
      <c r="K57" s="486"/>
      <c r="L57" s="486"/>
      <c r="M57" s="486"/>
      <c r="N57" s="231" t="s">
        <v>374</v>
      </c>
      <c r="R57" s="487"/>
      <c r="S57" s="486"/>
      <c r="T57" s="486"/>
      <c r="U57" s="486"/>
      <c r="V57" s="231"/>
      <c r="AC57" s="242" t="s">
        <v>56</v>
      </c>
      <c r="AD57" s="232">
        <f>SUM(AO14:AO16,AE22:AE26,AM32:AM37,AM43:AM46)</f>
        <v>421</v>
      </c>
      <c r="AE57" s="232">
        <f>SUM(AP14:AP16,AF22:AF26,AN32:AN37,AN43:AN46)</f>
        <v>2231</v>
      </c>
      <c r="AF57" s="232">
        <f>SUM(AR14:AR16,AH22:AH26,AP32:AP37,AP43:AP46)</f>
        <v>18</v>
      </c>
      <c r="AL57" s="487"/>
      <c r="AM57" s="486"/>
      <c r="AN57" s="486"/>
      <c r="AO57" s="486"/>
      <c r="AP57" s="231"/>
      <c r="AT57" s="487"/>
      <c r="AU57" s="486"/>
      <c r="AV57" s="486"/>
      <c r="AW57" s="486"/>
      <c r="AX57" s="231"/>
    </row>
    <row r="58" spans="1:50" x14ac:dyDescent="0.15">
      <c r="A58" s="242" t="s">
        <v>65</v>
      </c>
      <c r="B58" s="231"/>
      <c r="J58" s="486" t="s">
        <v>2592</v>
      </c>
      <c r="K58" s="486"/>
      <c r="L58" s="486"/>
      <c r="M58" s="486"/>
      <c r="N58" s="231" t="s">
        <v>0</v>
      </c>
      <c r="R58" s="487"/>
      <c r="S58" s="486"/>
      <c r="T58" s="486"/>
      <c r="U58" s="486"/>
      <c r="V58" s="231"/>
      <c r="AC58" s="242" t="s">
        <v>65</v>
      </c>
      <c r="AD58" s="231"/>
      <c r="AL58" s="487"/>
      <c r="AM58" s="486"/>
      <c r="AN58" s="486"/>
      <c r="AO58" s="486"/>
      <c r="AP58" s="231"/>
      <c r="AT58" s="487"/>
      <c r="AU58" s="486"/>
      <c r="AV58" s="486"/>
      <c r="AW58" s="486"/>
      <c r="AX58" s="231"/>
    </row>
    <row r="59" spans="1:50" x14ac:dyDescent="0.15">
      <c r="J59" s="486" t="s">
        <v>1308</v>
      </c>
      <c r="K59" s="486"/>
      <c r="L59" s="486"/>
      <c r="M59" s="486"/>
      <c r="N59" s="231" t="s">
        <v>373</v>
      </c>
      <c r="R59" s="487"/>
      <c r="S59" s="486"/>
      <c r="T59" s="486"/>
      <c r="U59" s="486"/>
      <c r="V59" s="231"/>
      <c r="AL59" s="487"/>
      <c r="AM59" s="486"/>
      <c r="AN59" s="486"/>
      <c r="AO59" s="486"/>
      <c r="AP59" s="231"/>
      <c r="AT59" s="487"/>
      <c r="AU59" s="486"/>
      <c r="AV59" s="486"/>
      <c r="AW59" s="486"/>
      <c r="AX59" s="231"/>
    </row>
    <row r="60" spans="1:50" x14ac:dyDescent="0.15">
      <c r="B60" s="230" t="s">
        <v>40</v>
      </c>
      <c r="C60" s="230" t="s">
        <v>41</v>
      </c>
      <c r="J60" s="226" t="s">
        <v>2595</v>
      </c>
      <c r="N60" s="226" t="s">
        <v>373</v>
      </c>
      <c r="AD60" s="230" t="s">
        <v>40</v>
      </c>
      <c r="AE60" s="230" t="s">
        <v>41</v>
      </c>
    </row>
    <row r="61" spans="1:50" x14ac:dyDescent="0.15">
      <c r="A61" s="242" t="s">
        <v>39</v>
      </c>
      <c r="B61" s="221">
        <f>B57/(B53+B57)</f>
        <v>0.45865384615384613</v>
      </c>
      <c r="C61" s="221">
        <f>B53/(B53+B57)</f>
        <v>0.54134615384615381</v>
      </c>
      <c r="J61" s="226" t="s">
        <v>2596</v>
      </c>
      <c r="N61" s="226" t="s">
        <v>373</v>
      </c>
      <c r="AC61" s="242" t="s">
        <v>39</v>
      </c>
      <c r="AD61" s="221">
        <f>AD57/(AD53+AD57)</f>
        <v>0.41932270916334663</v>
      </c>
      <c r="AE61" s="221">
        <f>AD53/(AD53+AD57)</f>
        <v>0.58067729083665343</v>
      </c>
      <c r="AL61" s="226" t="s">
        <v>61</v>
      </c>
    </row>
    <row r="62" spans="1:50" x14ac:dyDescent="0.15">
      <c r="A62" s="242" t="s">
        <v>64</v>
      </c>
      <c r="B62" s="231"/>
      <c r="C62" s="231"/>
      <c r="AC62" s="242" t="s">
        <v>64</v>
      </c>
      <c r="AD62" s="231"/>
      <c r="AE62" s="231"/>
    </row>
    <row r="64" spans="1:50" x14ac:dyDescent="0.15">
      <c r="J64" s="226" t="s">
        <v>61</v>
      </c>
    </row>
    <row r="73" spans="1:23" x14ac:dyDescent="0.15">
      <c r="A73" s="482" t="s">
        <v>55</v>
      </c>
      <c r="B73" s="482"/>
      <c r="C73" s="482"/>
      <c r="D73" s="482"/>
      <c r="E73" s="482"/>
      <c r="F73" s="482"/>
      <c r="G73" s="482"/>
      <c r="H73" s="482"/>
      <c r="I73" s="482"/>
      <c r="J73" s="482"/>
      <c r="K73" s="482"/>
      <c r="L73" s="482"/>
      <c r="M73" s="482"/>
      <c r="N73" s="482"/>
      <c r="O73" s="482"/>
      <c r="P73" s="482"/>
      <c r="Q73" s="482"/>
      <c r="R73" s="482"/>
      <c r="S73" s="482"/>
      <c r="T73" s="482"/>
      <c r="U73" s="482"/>
      <c r="V73" s="482"/>
      <c r="W73" s="482"/>
    </row>
    <row r="74" spans="1:23" x14ac:dyDescent="0.15">
      <c r="A74" s="228"/>
      <c r="B74" s="228"/>
      <c r="C74" s="228"/>
      <c r="D74" s="228"/>
      <c r="E74" s="228"/>
      <c r="F74" s="228"/>
      <c r="G74" s="228"/>
      <c r="H74" s="228"/>
      <c r="I74" s="228"/>
      <c r="J74" s="228"/>
      <c r="K74" s="228"/>
      <c r="L74" s="228"/>
      <c r="M74" s="228"/>
      <c r="N74" s="228"/>
      <c r="O74" s="228"/>
      <c r="P74" s="228"/>
      <c r="Q74" s="228"/>
      <c r="R74" s="228"/>
      <c r="S74" s="228"/>
      <c r="T74" s="228"/>
      <c r="U74" s="228"/>
      <c r="V74" s="228"/>
      <c r="W74" s="228"/>
    </row>
    <row r="75" spans="1:23" x14ac:dyDescent="0.15">
      <c r="H75" s="488" t="s">
        <v>36</v>
      </c>
      <c r="I75" s="488"/>
      <c r="J75" s="488"/>
      <c r="M75" s="488" t="s">
        <v>37</v>
      </c>
      <c r="N75" s="488"/>
      <c r="O75" s="488"/>
      <c r="S75" s="227" t="s">
        <v>94</v>
      </c>
    </row>
    <row r="76" spans="1:23" x14ac:dyDescent="0.15">
      <c r="H76" s="488" t="s">
        <v>38</v>
      </c>
      <c r="I76" s="488"/>
      <c r="J76" s="488"/>
      <c r="M76" s="229" t="s">
        <v>75</v>
      </c>
      <c r="S76" s="222" t="s">
        <v>40</v>
      </c>
      <c r="T76" s="222" t="s">
        <v>41</v>
      </c>
    </row>
    <row r="77" spans="1:23" x14ac:dyDescent="0.15">
      <c r="H77" s="488"/>
      <c r="I77" s="488"/>
      <c r="J77" s="488"/>
      <c r="S77" s="221" t="e">
        <f>(M87+C97+K108+K117)/(M87+C97+K108+C87)</f>
        <v>#DIV/0!</v>
      </c>
      <c r="T77" s="221" t="e">
        <f>C87/(C87+M87+C97+K108+K117)</f>
        <v>#DIV/0!</v>
      </c>
    </row>
    <row r="80" spans="1:23" x14ac:dyDescent="0.15">
      <c r="A80" s="482" t="s">
        <v>38</v>
      </c>
      <c r="B80" s="482"/>
      <c r="C80" s="482"/>
      <c r="D80" s="482"/>
      <c r="E80" s="482"/>
      <c r="F80" s="482"/>
      <c r="G80" s="482"/>
      <c r="H80" s="482"/>
      <c r="I80" s="482"/>
      <c r="J80" s="482"/>
      <c r="K80" s="482"/>
      <c r="L80" s="482"/>
      <c r="M80" s="482"/>
      <c r="N80" s="482"/>
      <c r="O80" s="482"/>
      <c r="P80" s="482"/>
      <c r="Q80" s="482"/>
      <c r="R80" s="482"/>
      <c r="S80" s="482"/>
      <c r="T80" s="482"/>
      <c r="U80" s="482"/>
      <c r="V80" s="482"/>
      <c r="W80" s="482"/>
    </row>
    <row r="83" spans="1:27" x14ac:dyDescent="0.15">
      <c r="C83" s="482" t="s">
        <v>48</v>
      </c>
      <c r="D83" s="482"/>
      <c r="E83" s="482"/>
      <c r="F83" s="482"/>
      <c r="G83" s="482"/>
      <c r="H83" s="482"/>
      <c r="I83" s="482"/>
      <c r="L83" s="482" t="s">
        <v>49</v>
      </c>
      <c r="M83" s="484"/>
      <c r="N83" s="484"/>
      <c r="O83" s="484"/>
      <c r="P83" s="484"/>
      <c r="R83" s="482" t="s">
        <v>50</v>
      </c>
      <c r="S83" s="482"/>
      <c r="T83" s="482"/>
      <c r="V83" s="482" t="s">
        <v>51</v>
      </c>
      <c r="W83" s="482"/>
      <c r="Y83" s="230"/>
      <c r="Z83" s="230"/>
    </row>
    <row r="84" spans="1:27" x14ac:dyDescent="0.15">
      <c r="A84" s="230" t="s">
        <v>0</v>
      </c>
      <c r="B84" s="230" t="s">
        <v>66</v>
      </c>
      <c r="C84" s="230" t="s">
        <v>1</v>
      </c>
      <c r="D84" s="230" t="s">
        <v>2</v>
      </c>
      <c r="E84" s="230" t="s">
        <v>3</v>
      </c>
      <c r="F84" s="230" t="s">
        <v>4</v>
      </c>
      <c r="G84" s="230" t="s">
        <v>5</v>
      </c>
      <c r="H84" s="230" t="s">
        <v>6</v>
      </c>
      <c r="I84" s="230" t="s">
        <v>7</v>
      </c>
      <c r="J84" s="230" t="s">
        <v>8</v>
      </c>
      <c r="K84" s="230" t="s">
        <v>9</v>
      </c>
      <c r="M84" s="230" t="s">
        <v>10</v>
      </c>
      <c r="N84" s="230" t="s">
        <v>11</v>
      </c>
      <c r="O84" s="230" t="s">
        <v>12</v>
      </c>
      <c r="P84" s="230" t="s">
        <v>6</v>
      </c>
      <c r="Q84" s="230" t="s">
        <v>13</v>
      </c>
      <c r="R84" s="230"/>
      <c r="S84" s="230" t="s">
        <v>47</v>
      </c>
      <c r="T84" s="230" t="s">
        <v>45</v>
      </c>
      <c r="U84" s="230" t="s">
        <v>46</v>
      </c>
      <c r="V84" s="230"/>
      <c r="W84" s="230" t="s">
        <v>14</v>
      </c>
      <c r="X84" s="230" t="s">
        <v>63</v>
      </c>
      <c r="Y84" s="234"/>
      <c r="Z84" s="234"/>
    </row>
    <row r="85" spans="1:27" x14ac:dyDescent="0.15">
      <c r="A85" s="231" t="s">
        <v>738</v>
      </c>
      <c r="B85" s="232"/>
      <c r="C85" s="232"/>
      <c r="D85" s="232"/>
      <c r="E85" s="221" t="e">
        <f>D85/C85</f>
        <v>#DIV/0!</v>
      </c>
      <c r="F85" s="232"/>
      <c r="G85" s="233" t="e">
        <f>F85/C85</f>
        <v>#DIV/0!</v>
      </c>
      <c r="H85" s="232"/>
      <c r="I85" s="221" t="e">
        <f>H85/C85</f>
        <v>#DIV/0!</v>
      </c>
      <c r="J85" s="232"/>
      <c r="K85" s="221" t="e">
        <f>J85/C85</f>
        <v>#DIV/0!</v>
      </c>
      <c r="M85" s="232"/>
      <c r="N85" s="232"/>
      <c r="O85" s="232" t="e">
        <f>N85/M85</f>
        <v>#DIV/0!</v>
      </c>
      <c r="P85" s="232"/>
      <c r="Q85" s="221" t="e">
        <f>P85/M85</f>
        <v>#DIV/0!</v>
      </c>
      <c r="R85" s="234"/>
      <c r="S85" s="221">
        <f>(C85+M85)/($C$17+$M$17)</f>
        <v>0</v>
      </c>
      <c r="T85" s="221">
        <f>C85/($C$17)</f>
        <v>0</v>
      </c>
      <c r="U85" s="221">
        <f>M85/($M$17)</f>
        <v>0</v>
      </c>
      <c r="V85" s="235"/>
      <c r="W85" s="232">
        <f>(F85*0.05)+(H85*4)+(J85*-1)+(N85*0.1)+(P85*6)</f>
        <v>0</v>
      </c>
      <c r="X85" s="236">
        <f>((F85*0.05)+(H85*4)+(J85*-1)+(N85*0.1)+(P85*6))*0.4</f>
        <v>0</v>
      </c>
      <c r="Y85" s="234"/>
      <c r="Z85" s="234"/>
    </row>
    <row r="86" spans="1:27" x14ac:dyDescent="0.15">
      <c r="A86" s="231" t="s">
        <v>739</v>
      </c>
      <c r="B86" s="232"/>
      <c r="C86" s="232"/>
      <c r="D86" s="232"/>
      <c r="E86" s="221" t="e">
        <f t="shared" ref="E86:E87" si="71">D86/C86</f>
        <v>#DIV/0!</v>
      </c>
      <c r="F86" s="232"/>
      <c r="G86" s="233" t="e">
        <f>F86/C86</f>
        <v>#DIV/0!</v>
      </c>
      <c r="H86" s="232"/>
      <c r="I86" s="221" t="e">
        <f>H86/C86</f>
        <v>#DIV/0!</v>
      </c>
      <c r="J86" s="232"/>
      <c r="K86" s="221" t="e">
        <f t="shared" ref="K86:K87" si="72">J86/C86</f>
        <v>#DIV/0!</v>
      </c>
      <c r="M86" s="232"/>
      <c r="N86" s="232"/>
      <c r="O86" s="232" t="e">
        <f>N86/M86</f>
        <v>#DIV/0!</v>
      </c>
      <c r="P86" s="232"/>
      <c r="Q86" s="221" t="e">
        <f t="shared" ref="Q86:Q87" si="73">P86/M86</f>
        <v>#DIV/0!</v>
      </c>
      <c r="R86" s="234"/>
      <c r="S86" s="221">
        <f t="shared" ref="S86:S87" si="74">(C86+M86)/($C$17+$M$17)</f>
        <v>0</v>
      </c>
      <c r="T86" s="221">
        <f t="shared" ref="T86:T87" si="75">C86/($C$17)</f>
        <v>0</v>
      </c>
      <c r="U86" s="221">
        <f t="shared" ref="U86:U87" si="76">M86/($M$17)</f>
        <v>0</v>
      </c>
      <c r="V86" s="235"/>
      <c r="W86" s="232">
        <f t="shared" ref="W86:W87" si="77">(F86*0.05)+(H86*4)+(J86*-1)+(N86*0.1)+(P86*6)</f>
        <v>0</v>
      </c>
      <c r="X86" s="236">
        <f t="shared" ref="X86:X87" si="78">((F86*0.05)+(H86*4)+(J86*-1)+(N86*0.1)+(P86*6))*0.4</f>
        <v>0</v>
      </c>
      <c r="Y86" s="234"/>
      <c r="Z86" s="234"/>
    </row>
    <row r="87" spans="1:27" x14ac:dyDescent="0.15">
      <c r="A87" s="231"/>
      <c r="B87" s="232"/>
      <c r="C87" s="232"/>
      <c r="D87" s="232"/>
      <c r="E87" s="221" t="e">
        <f t="shared" si="71"/>
        <v>#DIV/0!</v>
      </c>
      <c r="F87" s="232"/>
      <c r="G87" s="233" t="e">
        <f>F87/C87</f>
        <v>#DIV/0!</v>
      </c>
      <c r="H87" s="232"/>
      <c r="I87" s="221" t="e">
        <f>H87/C87</f>
        <v>#DIV/0!</v>
      </c>
      <c r="J87" s="232"/>
      <c r="K87" s="221" t="e">
        <f t="shared" si="72"/>
        <v>#DIV/0!</v>
      </c>
      <c r="M87" s="232"/>
      <c r="N87" s="232"/>
      <c r="O87" s="232" t="e">
        <f>N87/M87</f>
        <v>#DIV/0!</v>
      </c>
      <c r="P87" s="232"/>
      <c r="Q87" s="221" t="e">
        <f t="shared" si="73"/>
        <v>#DIV/0!</v>
      </c>
      <c r="R87" s="234"/>
      <c r="S87" s="221">
        <f t="shared" si="74"/>
        <v>0</v>
      </c>
      <c r="T87" s="221">
        <f t="shared" si="75"/>
        <v>0</v>
      </c>
      <c r="U87" s="221">
        <f t="shared" si="76"/>
        <v>0</v>
      </c>
      <c r="V87" s="235"/>
      <c r="W87" s="232">
        <f t="shared" si="77"/>
        <v>0</v>
      </c>
      <c r="X87" s="236">
        <f t="shared" si="78"/>
        <v>0</v>
      </c>
      <c r="Y87" s="234"/>
      <c r="Z87" s="234"/>
    </row>
    <row r="88" spans="1:27" x14ac:dyDescent="0.15">
      <c r="A88" s="230" t="s">
        <v>44</v>
      </c>
      <c r="B88" s="230"/>
      <c r="C88" s="230">
        <f>SUM(C85:C87)</f>
        <v>0</v>
      </c>
      <c r="D88" s="230">
        <f>SUM(D85:D87)</f>
        <v>0</v>
      </c>
      <c r="E88" s="230"/>
      <c r="F88" s="230">
        <f t="shared" ref="F88" si="79">SUM(F85:F87)</f>
        <v>0</v>
      </c>
      <c r="G88" s="230"/>
      <c r="H88" s="230">
        <f t="shared" ref="H88" si="80">SUM(H85:H87)</f>
        <v>0</v>
      </c>
      <c r="I88" s="230"/>
      <c r="J88" s="230">
        <f t="shared" ref="J88" si="81">SUM(J85:J87)</f>
        <v>0</v>
      </c>
      <c r="K88" s="230"/>
      <c r="L88" s="227"/>
      <c r="M88" s="230">
        <f>SUM(M85:M87)</f>
        <v>0</v>
      </c>
      <c r="N88" s="230">
        <f>SUM(N85:N87)</f>
        <v>0</v>
      </c>
      <c r="O88" s="230"/>
      <c r="P88" s="230">
        <f>SUM(P85:P87)</f>
        <v>0</v>
      </c>
      <c r="Q88" s="230"/>
      <c r="R88" s="230"/>
      <c r="S88" s="237">
        <f>S85+S86+S87</f>
        <v>0</v>
      </c>
      <c r="T88" s="238" t="e">
        <f>C88/(C88+M88)</f>
        <v>#DIV/0!</v>
      </c>
      <c r="U88" s="238" t="e">
        <f>M88/(M88+C88)</f>
        <v>#DIV/0!</v>
      </c>
      <c r="V88" s="235"/>
      <c r="W88" s="234"/>
      <c r="X88" s="234"/>
    </row>
    <row r="89" spans="1:27" x14ac:dyDescent="0.15">
      <c r="B89" s="234"/>
      <c r="C89" s="234"/>
      <c r="D89" s="239"/>
      <c r="E89" s="234"/>
      <c r="F89" s="240"/>
      <c r="G89" s="234"/>
      <c r="H89" s="241"/>
      <c r="I89" s="234"/>
      <c r="J89" s="241"/>
      <c r="K89" s="234"/>
      <c r="L89" s="234"/>
      <c r="M89" s="234"/>
      <c r="N89" s="234"/>
      <c r="O89" s="234"/>
      <c r="P89" s="234"/>
      <c r="Q89" s="234"/>
      <c r="R89" s="234"/>
    </row>
    <row r="90" spans="1:27" x14ac:dyDescent="0.15">
      <c r="B90" s="234"/>
      <c r="C90" s="234"/>
      <c r="D90" s="239"/>
      <c r="E90" s="234"/>
      <c r="F90" s="240"/>
      <c r="G90" s="234"/>
      <c r="H90" s="241"/>
      <c r="I90" s="234"/>
      <c r="J90" s="241"/>
      <c r="K90" s="234"/>
      <c r="L90" s="234"/>
      <c r="M90" s="234"/>
      <c r="N90" s="234"/>
      <c r="O90" s="234"/>
      <c r="P90" s="234"/>
      <c r="Q90" s="234"/>
      <c r="R90" s="234"/>
      <c r="Y90" s="228"/>
      <c r="Z90" s="228"/>
      <c r="AA90" s="228"/>
    </row>
    <row r="91" spans="1:27" x14ac:dyDescent="0.15">
      <c r="A91" s="482" t="s">
        <v>49</v>
      </c>
      <c r="B91" s="482"/>
      <c r="C91" s="482"/>
      <c r="D91" s="482"/>
      <c r="E91" s="482"/>
      <c r="F91" s="482"/>
      <c r="G91" s="482"/>
      <c r="H91" s="482" t="s">
        <v>52</v>
      </c>
      <c r="I91" s="484"/>
      <c r="J91" s="484"/>
      <c r="K91" s="484"/>
      <c r="L91" s="484"/>
      <c r="M91" s="484"/>
      <c r="N91" s="234"/>
      <c r="O91" s="234"/>
      <c r="R91" s="482" t="s">
        <v>50</v>
      </c>
      <c r="S91" s="482"/>
      <c r="T91" s="482"/>
      <c r="V91" s="482" t="s">
        <v>51</v>
      </c>
      <c r="W91" s="482"/>
      <c r="X91" s="228"/>
      <c r="Y91" s="230"/>
      <c r="Z91" s="230"/>
      <c r="AA91" s="230"/>
    </row>
    <row r="92" spans="1:27" x14ac:dyDescent="0.15">
      <c r="A92" s="230" t="s">
        <v>16</v>
      </c>
      <c r="B92" s="230" t="s">
        <v>66</v>
      </c>
      <c r="C92" s="230" t="s">
        <v>1</v>
      </c>
      <c r="D92" s="230" t="s">
        <v>4</v>
      </c>
      <c r="E92" s="230" t="s">
        <v>5</v>
      </c>
      <c r="F92" s="230" t="s">
        <v>6</v>
      </c>
      <c r="G92" s="230" t="s">
        <v>7</v>
      </c>
      <c r="I92" s="230" t="s">
        <v>34</v>
      </c>
      <c r="J92" s="230" t="s">
        <v>17</v>
      </c>
      <c r="K92" s="230" t="s">
        <v>18</v>
      </c>
      <c r="L92" s="230" t="s">
        <v>19</v>
      </c>
      <c r="M92" s="230" t="s">
        <v>20</v>
      </c>
      <c r="N92" s="230" t="s">
        <v>6</v>
      </c>
      <c r="O92" s="230" t="s">
        <v>53</v>
      </c>
      <c r="R92" s="230" t="s">
        <v>16</v>
      </c>
      <c r="S92" s="230" t="s">
        <v>47</v>
      </c>
      <c r="T92" s="230" t="s">
        <v>45</v>
      </c>
      <c r="U92" s="230" t="s">
        <v>46</v>
      </c>
      <c r="W92" s="230" t="s">
        <v>14</v>
      </c>
      <c r="X92" s="230" t="s">
        <v>21</v>
      </c>
      <c r="Y92" s="234"/>
      <c r="Z92" s="234"/>
      <c r="AA92" s="234"/>
    </row>
    <row r="93" spans="1:27" x14ac:dyDescent="0.15">
      <c r="A93" s="242"/>
      <c r="B93" s="243"/>
      <c r="C93" s="232"/>
      <c r="D93" s="232"/>
      <c r="E93" s="232" t="e">
        <f>D93/C93</f>
        <v>#DIV/0!</v>
      </c>
      <c r="F93" s="232">
        <v>9</v>
      </c>
      <c r="G93" s="221" t="e">
        <f>F93/C93</f>
        <v>#DIV/0!</v>
      </c>
      <c r="I93" s="221" t="e">
        <f>K93/J93</f>
        <v>#DIV/0!</v>
      </c>
      <c r="J93" s="232"/>
      <c r="K93" s="232"/>
      <c r="L93" s="232"/>
      <c r="M93" s="232" t="e">
        <f>L93/K93</f>
        <v>#DIV/0!</v>
      </c>
      <c r="N93" s="232"/>
      <c r="O93" s="221" t="e">
        <f>N93/K93</f>
        <v>#DIV/0!</v>
      </c>
      <c r="R93" s="231"/>
      <c r="S93" s="221">
        <f>(C93+J93)/($C$27+$J$27+$M$17+$D$17+$K$38+$K$47)</f>
        <v>0</v>
      </c>
      <c r="T93" s="221">
        <f>J93/($J$27+$E$38+$E$47)</f>
        <v>0</v>
      </c>
      <c r="U93" s="221">
        <f>C93/($C$27+$M$17+$K$38+$K$47)</f>
        <v>0</v>
      </c>
      <c r="W93" s="232">
        <f>(D93*0.1)+(F93*6)+(L93*0.1)+(N93*6)</f>
        <v>54</v>
      </c>
      <c r="X93" s="232">
        <f>(D93*0.1)+(F93*6)+(K93*1)+(L93*0.1)+(N93*6)</f>
        <v>54</v>
      </c>
      <c r="Y93" s="234"/>
      <c r="Z93" s="234"/>
      <c r="AA93" s="234"/>
    </row>
    <row r="94" spans="1:27" x14ac:dyDescent="0.15">
      <c r="A94" s="242"/>
      <c r="B94" s="243"/>
      <c r="C94" s="232"/>
      <c r="D94" s="232"/>
      <c r="E94" s="232" t="e">
        <f>D94/C94</f>
        <v>#DIV/0!</v>
      </c>
      <c r="F94" s="232">
        <v>1</v>
      </c>
      <c r="G94" s="221" t="e">
        <f>F94/C94</f>
        <v>#DIV/0!</v>
      </c>
      <c r="I94" s="221" t="e">
        <f t="shared" ref="I94:I97" si="82">K94/J94</f>
        <v>#DIV/0!</v>
      </c>
      <c r="J94" s="232"/>
      <c r="K94" s="232"/>
      <c r="L94" s="232"/>
      <c r="M94" s="232" t="e">
        <f>L94/K94</f>
        <v>#DIV/0!</v>
      </c>
      <c r="N94" s="232"/>
      <c r="O94" s="221" t="e">
        <f t="shared" ref="O94:O97" si="83">N94/K94</f>
        <v>#DIV/0!</v>
      </c>
      <c r="R94" s="231"/>
      <c r="S94" s="221">
        <f t="shared" ref="S94:S97" si="84">(C94+J94)/($C$27+$J$27+$M$17+$D$17+$K$38+$K$47)</f>
        <v>0</v>
      </c>
      <c r="T94" s="221">
        <f t="shared" ref="T94:T97" si="85">J94/($J$27+$E$38+$E$47)</f>
        <v>0</v>
      </c>
      <c r="U94" s="221">
        <f t="shared" ref="U94:U97" si="86">C94/($C$27+$M$17+$K$38+$K$47)</f>
        <v>0</v>
      </c>
      <c r="W94" s="232">
        <f t="shared" ref="W94:W97" si="87">(D94*0.1)+(F94*6)+(L94*0.1)+(N94*6)</f>
        <v>6</v>
      </c>
      <c r="X94" s="232">
        <f t="shared" ref="X94:X97" si="88">(D94*0.1)+(F94*6)+(K94*1)+(L94*0.1)+(N94*6)</f>
        <v>6</v>
      </c>
      <c r="Y94" s="234"/>
      <c r="Z94" s="234"/>
      <c r="AA94" s="234"/>
    </row>
    <row r="95" spans="1:27" x14ac:dyDescent="0.15">
      <c r="A95" s="231" t="s">
        <v>740</v>
      </c>
      <c r="B95" s="243"/>
      <c r="C95" s="232"/>
      <c r="D95" s="232"/>
      <c r="E95" s="232" t="e">
        <f>D95/C95</f>
        <v>#DIV/0!</v>
      </c>
      <c r="F95" s="232">
        <v>3</v>
      </c>
      <c r="G95" s="221" t="e">
        <f>F95/C95</f>
        <v>#DIV/0!</v>
      </c>
      <c r="I95" s="221" t="e">
        <f t="shared" si="82"/>
        <v>#DIV/0!</v>
      </c>
      <c r="J95" s="232"/>
      <c r="K95" s="232"/>
      <c r="L95" s="232"/>
      <c r="M95" s="232" t="e">
        <f>L95/K95</f>
        <v>#DIV/0!</v>
      </c>
      <c r="N95" s="232"/>
      <c r="O95" s="221" t="e">
        <f t="shared" si="83"/>
        <v>#DIV/0!</v>
      </c>
      <c r="R95" s="231" t="s">
        <v>256</v>
      </c>
      <c r="S95" s="221">
        <f t="shared" si="84"/>
        <v>0</v>
      </c>
      <c r="T95" s="221">
        <f t="shared" si="85"/>
        <v>0</v>
      </c>
      <c r="U95" s="221">
        <f t="shared" si="86"/>
        <v>0</v>
      </c>
      <c r="W95" s="232">
        <f t="shared" si="87"/>
        <v>18</v>
      </c>
      <c r="X95" s="232">
        <f t="shared" si="88"/>
        <v>18</v>
      </c>
      <c r="Y95" s="234"/>
      <c r="Z95" s="234"/>
      <c r="AA95" s="234"/>
    </row>
    <row r="96" spans="1:27" x14ac:dyDescent="0.15">
      <c r="A96" s="231" t="s">
        <v>1095</v>
      </c>
      <c r="B96" s="243"/>
      <c r="C96" s="232"/>
      <c r="D96" s="232"/>
      <c r="E96" s="232" t="e">
        <f>D96/C96</f>
        <v>#DIV/0!</v>
      </c>
      <c r="F96" s="232"/>
      <c r="G96" s="221" t="e">
        <f>F96/C96</f>
        <v>#DIV/0!</v>
      </c>
      <c r="I96" s="221" t="e">
        <f t="shared" si="82"/>
        <v>#DIV/0!</v>
      </c>
      <c r="J96" s="232"/>
      <c r="K96" s="232"/>
      <c r="L96" s="232"/>
      <c r="M96" s="232" t="e">
        <f>L96/K96</f>
        <v>#DIV/0!</v>
      </c>
      <c r="N96" s="232"/>
      <c r="O96" s="221" t="e">
        <f t="shared" si="83"/>
        <v>#DIV/0!</v>
      </c>
      <c r="R96" s="231" t="s">
        <v>1096</v>
      </c>
      <c r="S96" s="221">
        <f t="shared" si="84"/>
        <v>0</v>
      </c>
      <c r="T96" s="221">
        <f t="shared" si="85"/>
        <v>0</v>
      </c>
      <c r="U96" s="221">
        <f t="shared" si="86"/>
        <v>0</v>
      </c>
      <c r="W96" s="232">
        <f t="shared" si="87"/>
        <v>0</v>
      </c>
      <c r="X96" s="232">
        <f t="shared" si="88"/>
        <v>0</v>
      </c>
      <c r="Y96" s="234"/>
      <c r="Z96" s="234"/>
      <c r="AA96" s="234"/>
    </row>
    <row r="97" spans="1:26" x14ac:dyDescent="0.15">
      <c r="A97" s="231"/>
      <c r="B97" s="243"/>
      <c r="C97" s="232"/>
      <c r="D97" s="232"/>
      <c r="E97" s="232" t="e">
        <f>D97/C97</f>
        <v>#DIV/0!</v>
      </c>
      <c r="F97" s="232">
        <v>0</v>
      </c>
      <c r="G97" s="221" t="e">
        <f>F97/C97</f>
        <v>#DIV/0!</v>
      </c>
      <c r="I97" s="221" t="e">
        <f t="shared" si="82"/>
        <v>#DIV/0!</v>
      </c>
      <c r="J97" s="232"/>
      <c r="K97" s="232"/>
      <c r="L97" s="232"/>
      <c r="M97" s="232" t="e">
        <f>L97/K97</f>
        <v>#DIV/0!</v>
      </c>
      <c r="N97" s="232"/>
      <c r="O97" s="221" t="e">
        <f t="shared" si="83"/>
        <v>#DIV/0!</v>
      </c>
      <c r="R97" s="231"/>
      <c r="S97" s="221">
        <f t="shared" si="84"/>
        <v>0</v>
      </c>
      <c r="T97" s="221">
        <f t="shared" si="85"/>
        <v>0</v>
      </c>
      <c r="U97" s="221">
        <f t="shared" si="86"/>
        <v>0</v>
      </c>
      <c r="W97" s="232">
        <f t="shared" si="87"/>
        <v>0</v>
      </c>
      <c r="X97" s="232">
        <f t="shared" si="88"/>
        <v>0</v>
      </c>
    </row>
    <row r="98" spans="1:26" x14ac:dyDescent="0.15">
      <c r="A98" s="230" t="s">
        <v>44</v>
      </c>
      <c r="B98" s="230"/>
      <c r="C98" s="230">
        <f>SUM(C93:C97)</f>
        <v>0</v>
      </c>
      <c r="D98" s="230">
        <f t="shared" ref="D98" si="89">SUM(D93:D97)</f>
        <v>0</v>
      </c>
      <c r="E98" s="230"/>
      <c r="F98" s="230">
        <f t="shared" ref="F98" si="90">SUM(F93:F97)</f>
        <v>13</v>
      </c>
      <c r="G98" s="230"/>
      <c r="H98" s="230"/>
      <c r="I98" s="230"/>
      <c r="J98" s="230">
        <f>SUM(J93:J97)</f>
        <v>0</v>
      </c>
      <c r="K98" s="230">
        <f t="shared" ref="K98:L98" si="91">SUM(K93:K97)</f>
        <v>0</v>
      </c>
      <c r="L98" s="230">
        <f t="shared" si="91"/>
        <v>0</v>
      </c>
      <c r="M98" s="230"/>
      <c r="N98" s="230">
        <f t="shared" ref="N98" si="92">SUM(N93:N97)</f>
        <v>0</v>
      </c>
      <c r="O98" s="230"/>
    </row>
    <row r="99" spans="1:26" x14ac:dyDescent="0.15">
      <c r="A99" s="230"/>
      <c r="B99" s="234"/>
      <c r="C99" s="234"/>
      <c r="D99" s="234"/>
      <c r="E99" s="234"/>
      <c r="F99" s="234"/>
      <c r="G99" s="234"/>
      <c r="H99" s="230"/>
      <c r="I99" s="234"/>
      <c r="J99" s="234"/>
      <c r="K99" s="234"/>
      <c r="L99" s="234"/>
      <c r="M99" s="234"/>
      <c r="N99" s="234"/>
    </row>
    <row r="100" spans="1:26" x14ac:dyDescent="0.15">
      <c r="B100" s="234"/>
      <c r="C100" s="234"/>
      <c r="D100" s="234"/>
      <c r="E100" s="234"/>
      <c r="F100" s="234"/>
      <c r="G100" s="234"/>
      <c r="H100" s="234"/>
      <c r="I100" s="234"/>
      <c r="J100" s="234"/>
      <c r="K100" s="234"/>
      <c r="L100" s="234"/>
      <c r="M100" s="234"/>
    </row>
    <row r="101" spans="1:26" x14ac:dyDescent="0.15">
      <c r="A101" s="482" t="s">
        <v>52</v>
      </c>
      <c r="B101" s="482"/>
      <c r="C101" s="482"/>
      <c r="D101" s="482"/>
      <c r="E101" s="482"/>
      <c r="F101" s="482"/>
      <c r="G101" s="482"/>
      <c r="H101" s="234"/>
      <c r="I101" s="234"/>
      <c r="J101" s="482" t="s">
        <v>49</v>
      </c>
      <c r="K101" s="482"/>
      <c r="L101" s="482"/>
      <c r="M101" s="482"/>
      <c r="N101" s="482"/>
      <c r="R101" s="482" t="s">
        <v>50</v>
      </c>
      <c r="S101" s="482"/>
      <c r="T101" s="482"/>
      <c r="V101" s="482" t="s">
        <v>51</v>
      </c>
      <c r="W101" s="483"/>
      <c r="Y101" s="230"/>
      <c r="Z101" s="230"/>
    </row>
    <row r="102" spans="1:26" x14ac:dyDescent="0.15">
      <c r="A102" s="230" t="s">
        <v>25</v>
      </c>
      <c r="B102" s="230" t="s">
        <v>66</v>
      </c>
      <c r="C102" s="230" t="s">
        <v>34</v>
      </c>
      <c r="D102" s="230" t="s">
        <v>17</v>
      </c>
      <c r="E102" s="230" t="s">
        <v>18</v>
      </c>
      <c r="F102" s="230" t="s">
        <v>19</v>
      </c>
      <c r="G102" s="230" t="s">
        <v>20</v>
      </c>
      <c r="H102" s="230" t="s">
        <v>6</v>
      </c>
      <c r="I102" s="230" t="s">
        <v>53</v>
      </c>
      <c r="K102" s="230" t="s">
        <v>10</v>
      </c>
      <c r="L102" s="230" t="s">
        <v>11</v>
      </c>
      <c r="M102" s="230" t="s">
        <v>12</v>
      </c>
      <c r="N102" s="230" t="s">
        <v>26</v>
      </c>
      <c r="O102" s="230" t="s">
        <v>7</v>
      </c>
      <c r="R102" s="230" t="s">
        <v>25</v>
      </c>
      <c r="S102" s="230" t="s">
        <v>47</v>
      </c>
      <c r="T102" s="230" t="s">
        <v>45</v>
      </c>
      <c r="U102" s="230" t="s">
        <v>46</v>
      </c>
      <c r="W102" s="230" t="s">
        <v>14</v>
      </c>
      <c r="X102" s="230" t="s">
        <v>21</v>
      </c>
      <c r="Y102" s="234"/>
      <c r="Z102" s="234"/>
    </row>
    <row r="103" spans="1:26" x14ac:dyDescent="0.15">
      <c r="A103" s="242"/>
      <c r="B103" s="232"/>
      <c r="C103" s="221" t="e">
        <f>E103/D103</f>
        <v>#DIV/0!</v>
      </c>
      <c r="D103" s="232"/>
      <c r="E103" s="232"/>
      <c r="F103" s="232"/>
      <c r="G103" s="232" t="e">
        <f t="shared" ref="G103:G108" si="93">F103/E103</f>
        <v>#DIV/0!</v>
      </c>
      <c r="H103" s="232"/>
      <c r="I103" s="221" t="e">
        <f>H103/E103</f>
        <v>#DIV/0!</v>
      </c>
      <c r="K103" s="232"/>
      <c r="L103" s="232"/>
      <c r="M103" s="244" t="e">
        <f t="shared" ref="M103:M108" si="94">L103/K103</f>
        <v>#DIV/0!</v>
      </c>
      <c r="N103" s="232"/>
      <c r="O103" s="221" t="e">
        <f>N103/K103</f>
        <v>#DIV/0!</v>
      </c>
      <c r="R103" s="231"/>
      <c r="S103" s="223">
        <f>(D103+K103)/($C$27+$K$27+$M$17+$D$47+$K$47)</f>
        <v>0</v>
      </c>
      <c r="T103" s="223">
        <f>D103/($D$17)</f>
        <v>0</v>
      </c>
      <c r="U103" s="223">
        <f>K103/($M$17+$C$27+$K$38+$K$47)</f>
        <v>0</v>
      </c>
      <c r="W103" s="232">
        <f>(F103*0.1)+(H103*6)+(L103*0.1)+(N103*6)</f>
        <v>0</v>
      </c>
      <c r="X103" s="232">
        <f>(E103*1)+(F103*0.1)+(H103*6)+(L103*0.1)+(N103*6)</f>
        <v>0</v>
      </c>
      <c r="Y103" s="234"/>
      <c r="Z103" s="234"/>
    </row>
    <row r="104" spans="1:26" x14ac:dyDescent="0.15">
      <c r="A104" s="231" t="s">
        <v>741</v>
      </c>
      <c r="B104" s="232"/>
      <c r="C104" s="221" t="e">
        <f t="shared" ref="C104:C108" si="95">E104/D104</f>
        <v>#DIV/0!</v>
      </c>
      <c r="D104" s="232"/>
      <c r="E104" s="232"/>
      <c r="F104" s="232"/>
      <c r="G104" s="232" t="e">
        <f t="shared" si="93"/>
        <v>#DIV/0!</v>
      </c>
      <c r="H104" s="232"/>
      <c r="I104" s="221" t="e">
        <f t="shared" ref="I104:I108" si="96">H104/E104</f>
        <v>#DIV/0!</v>
      </c>
      <c r="K104" s="232"/>
      <c r="L104" s="232"/>
      <c r="M104" s="244" t="e">
        <f t="shared" si="94"/>
        <v>#DIV/0!</v>
      </c>
      <c r="N104" s="232"/>
      <c r="O104" s="221" t="e">
        <f t="shared" ref="O104:O108" si="97">N104/K104</f>
        <v>#DIV/0!</v>
      </c>
      <c r="R104" s="231" t="s">
        <v>257</v>
      </c>
      <c r="S104" s="223">
        <f t="shared" ref="S104:S108" si="98">(D104+K104)/($C$27+$K$27+$M$17+$D$47+$K$47)</f>
        <v>0</v>
      </c>
      <c r="T104" s="223">
        <f t="shared" ref="T104:T108" si="99">D104/($D$17)</f>
        <v>0</v>
      </c>
      <c r="U104" s="223">
        <f t="shared" ref="U104:U108" si="100">K104/($M$17+$C$27+$K$38+$K$47)</f>
        <v>0</v>
      </c>
      <c r="W104" s="232">
        <f t="shared" ref="W104:W108" si="101">(F104*0.1)+(H104*6)+(L104*0.1)+(N104*6)</f>
        <v>0</v>
      </c>
      <c r="X104" s="232">
        <f t="shared" ref="X104:X108" si="102">(E104*1)+(F104*0.1)+(H104*6)+(L104*0.1)+(N104*6)</f>
        <v>0</v>
      </c>
      <c r="Y104" s="234"/>
      <c r="Z104" s="234"/>
    </row>
    <row r="105" spans="1:26" x14ac:dyDescent="0.15">
      <c r="A105" s="231" t="s">
        <v>1099</v>
      </c>
      <c r="B105" s="232"/>
      <c r="C105" s="221" t="e">
        <f t="shared" si="95"/>
        <v>#DIV/0!</v>
      </c>
      <c r="D105" s="232"/>
      <c r="E105" s="232"/>
      <c r="F105" s="232"/>
      <c r="G105" s="232" t="e">
        <f t="shared" si="93"/>
        <v>#DIV/0!</v>
      </c>
      <c r="H105" s="232"/>
      <c r="I105" s="221" t="e">
        <f t="shared" si="96"/>
        <v>#DIV/0!</v>
      </c>
      <c r="K105" s="232"/>
      <c r="L105" s="232"/>
      <c r="M105" s="244" t="e">
        <f t="shared" si="94"/>
        <v>#DIV/0!</v>
      </c>
      <c r="N105" s="232"/>
      <c r="O105" s="221" t="e">
        <f t="shared" si="97"/>
        <v>#DIV/0!</v>
      </c>
      <c r="R105" s="231" t="s">
        <v>460</v>
      </c>
      <c r="S105" s="223">
        <f t="shared" si="98"/>
        <v>0</v>
      </c>
      <c r="T105" s="223">
        <f t="shared" si="99"/>
        <v>0</v>
      </c>
      <c r="U105" s="223">
        <f t="shared" si="100"/>
        <v>0</v>
      </c>
      <c r="W105" s="232">
        <f t="shared" si="101"/>
        <v>0</v>
      </c>
      <c r="X105" s="232">
        <f t="shared" si="102"/>
        <v>0</v>
      </c>
      <c r="Y105" s="234"/>
      <c r="Z105" s="234"/>
    </row>
    <row r="106" spans="1:26" x14ac:dyDescent="0.15">
      <c r="A106" s="231"/>
      <c r="B106" s="232"/>
      <c r="C106" s="221" t="e">
        <f t="shared" si="95"/>
        <v>#DIV/0!</v>
      </c>
      <c r="D106" s="232"/>
      <c r="E106" s="232"/>
      <c r="F106" s="232"/>
      <c r="G106" s="232" t="e">
        <f t="shared" si="93"/>
        <v>#DIV/0!</v>
      </c>
      <c r="H106" s="232"/>
      <c r="I106" s="221" t="e">
        <f t="shared" si="96"/>
        <v>#DIV/0!</v>
      </c>
      <c r="K106" s="232"/>
      <c r="L106" s="232"/>
      <c r="M106" s="244" t="e">
        <f t="shared" si="94"/>
        <v>#DIV/0!</v>
      </c>
      <c r="N106" s="232"/>
      <c r="O106" s="221" t="e">
        <f t="shared" si="97"/>
        <v>#DIV/0!</v>
      </c>
      <c r="R106" s="231"/>
      <c r="S106" s="223">
        <f t="shared" si="98"/>
        <v>0</v>
      </c>
      <c r="T106" s="223">
        <f t="shared" si="99"/>
        <v>0</v>
      </c>
      <c r="U106" s="223">
        <f t="shared" si="100"/>
        <v>0</v>
      </c>
      <c r="W106" s="232">
        <f t="shared" si="101"/>
        <v>0</v>
      </c>
      <c r="X106" s="232">
        <f t="shared" si="102"/>
        <v>0</v>
      </c>
      <c r="Y106" s="234"/>
      <c r="Z106" s="234"/>
    </row>
    <row r="107" spans="1:26" x14ac:dyDescent="0.15">
      <c r="A107" s="231" t="s">
        <v>941</v>
      </c>
      <c r="B107" s="232"/>
      <c r="C107" s="221" t="e">
        <f t="shared" si="95"/>
        <v>#DIV/0!</v>
      </c>
      <c r="D107" s="232"/>
      <c r="E107" s="232"/>
      <c r="F107" s="232"/>
      <c r="G107" s="232" t="e">
        <f t="shared" si="93"/>
        <v>#DIV/0!</v>
      </c>
      <c r="H107" s="232"/>
      <c r="I107" s="221" t="e">
        <f t="shared" si="96"/>
        <v>#DIV/0!</v>
      </c>
      <c r="K107" s="232"/>
      <c r="L107" s="232"/>
      <c r="M107" s="244" t="e">
        <f t="shared" si="94"/>
        <v>#DIV/0!</v>
      </c>
      <c r="N107" s="232"/>
      <c r="O107" s="221" t="e">
        <f t="shared" si="97"/>
        <v>#DIV/0!</v>
      </c>
      <c r="R107" s="231" t="s">
        <v>604</v>
      </c>
      <c r="S107" s="223">
        <f t="shared" si="98"/>
        <v>0</v>
      </c>
      <c r="T107" s="223">
        <f t="shared" si="99"/>
        <v>0</v>
      </c>
      <c r="U107" s="223">
        <f t="shared" si="100"/>
        <v>0</v>
      </c>
      <c r="W107" s="232">
        <f t="shared" si="101"/>
        <v>0</v>
      </c>
      <c r="X107" s="232">
        <f t="shared" si="102"/>
        <v>0</v>
      </c>
      <c r="Y107" s="234"/>
      <c r="Z107" s="234"/>
    </row>
    <row r="108" spans="1:26" x14ac:dyDescent="0.15">
      <c r="A108" s="231" t="s">
        <v>1429</v>
      </c>
      <c r="B108" s="232"/>
      <c r="C108" s="221" t="e">
        <f t="shared" si="95"/>
        <v>#DIV/0!</v>
      </c>
      <c r="D108" s="232"/>
      <c r="E108" s="232"/>
      <c r="F108" s="232"/>
      <c r="G108" s="232" t="e">
        <f t="shared" si="93"/>
        <v>#DIV/0!</v>
      </c>
      <c r="H108" s="232"/>
      <c r="I108" s="221" t="e">
        <f t="shared" si="96"/>
        <v>#DIV/0!</v>
      </c>
      <c r="K108" s="232"/>
      <c r="L108" s="232"/>
      <c r="M108" s="244" t="e">
        <f t="shared" si="94"/>
        <v>#DIV/0!</v>
      </c>
      <c r="N108" s="232"/>
      <c r="O108" s="221" t="e">
        <f t="shared" si="97"/>
        <v>#DIV/0!</v>
      </c>
      <c r="R108" s="231" t="s">
        <v>1659</v>
      </c>
      <c r="S108" s="223">
        <f t="shared" si="98"/>
        <v>0</v>
      </c>
      <c r="T108" s="223">
        <f t="shared" si="99"/>
        <v>0</v>
      </c>
      <c r="U108" s="223">
        <f t="shared" si="100"/>
        <v>0</v>
      </c>
      <c r="W108" s="232">
        <f t="shared" si="101"/>
        <v>0</v>
      </c>
      <c r="X108" s="232">
        <f t="shared" si="102"/>
        <v>0</v>
      </c>
    </row>
    <row r="109" spans="1:26" x14ac:dyDescent="0.15">
      <c r="A109" s="230" t="s">
        <v>44</v>
      </c>
      <c r="B109" s="230"/>
      <c r="C109" s="227"/>
      <c r="D109" s="230">
        <f>SUM(D103:D108)</f>
        <v>0</v>
      </c>
      <c r="E109" s="230">
        <f t="shared" ref="E109:F109" si="103">SUM(E103:E108)</f>
        <v>0</v>
      </c>
      <c r="F109" s="230">
        <f t="shared" si="103"/>
        <v>0</v>
      </c>
      <c r="G109" s="230"/>
      <c r="H109" s="230">
        <f t="shared" ref="H109" si="104">SUM(H103:H108)</f>
        <v>0</v>
      </c>
      <c r="I109" s="230"/>
      <c r="J109" s="230"/>
      <c r="K109" s="230">
        <f>SUM(K103:K108)</f>
        <v>0</v>
      </c>
      <c r="L109" s="230">
        <f t="shared" ref="L109" si="105">SUM(L103:L108)</f>
        <v>0</v>
      </c>
      <c r="M109" s="230"/>
      <c r="N109" s="230">
        <f t="shared" ref="N109" si="106">SUM(N103:N108)</f>
        <v>0</v>
      </c>
      <c r="O109" s="230"/>
    </row>
    <row r="110" spans="1:26" x14ac:dyDescent="0.15">
      <c r="A110" s="230"/>
      <c r="C110" s="234"/>
      <c r="D110" s="234"/>
      <c r="E110" s="234"/>
      <c r="F110" s="234"/>
      <c r="G110" s="234"/>
      <c r="H110" s="234"/>
      <c r="I110" s="234"/>
      <c r="J110" s="234"/>
      <c r="K110" s="234"/>
      <c r="L110" s="234"/>
    </row>
    <row r="111" spans="1:26" x14ac:dyDescent="0.15">
      <c r="A111" s="230"/>
      <c r="C111" s="234"/>
      <c r="D111" s="234"/>
      <c r="E111" s="234"/>
      <c r="F111" s="234"/>
      <c r="G111" s="234"/>
      <c r="H111" s="234"/>
      <c r="I111" s="234"/>
      <c r="J111" s="234"/>
      <c r="K111" s="234"/>
      <c r="L111" s="234"/>
    </row>
    <row r="112" spans="1:26" x14ac:dyDescent="0.15">
      <c r="A112" s="482" t="s">
        <v>52</v>
      </c>
      <c r="B112" s="482"/>
      <c r="C112" s="482"/>
      <c r="D112" s="482"/>
      <c r="E112" s="482"/>
      <c r="F112" s="482"/>
      <c r="G112" s="482"/>
      <c r="H112" s="234"/>
      <c r="I112" s="234"/>
      <c r="J112" s="482" t="s">
        <v>49</v>
      </c>
      <c r="K112" s="482"/>
      <c r="L112" s="482"/>
      <c r="M112" s="482"/>
      <c r="N112" s="482"/>
      <c r="R112" s="482" t="s">
        <v>50</v>
      </c>
      <c r="S112" s="482"/>
      <c r="T112" s="482"/>
      <c r="V112" s="482" t="s">
        <v>51</v>
      </c>
      <c r="W112" s="483"/>
      <c r="Y112" s="230"/>
      <c r="Z112" s="230"/>
    </row>
    <row r="113" spans="1:26" x14ac:dyDescent="0.15">
      <c r="A113" s="230" t="s">
        <v>31</v>
      </c>
      <c r="B113" s="230" t="s">
        <v>66</v>
      </c>
      <c r="C113" s="230" t="s">
        <v>34</v>
      </c>
      <c r="D113" s="230" t="s">
        <v>17</v>
      </c>
      <c r="E113" s="230" t="s">
        <v>18</v>
      </c>
      <c r="F113" s="230" t="s">
        <v>19</v>
      </c>
      <c r="G113" s="230" t="s">
        <v>20</v>
      </c>
      <c r="H113" s="230" t="s">
        <v>6</v>
      </c>
      <c r="I113" s="230" t="s">
        <v>53</v>
      </c>
      <c r="K113" s="230" t="s">
        <v>10</v>
      </c>
      <c r="L113" s="230" t="s">
        <v>11</v>
      </c>
      <c r="M113" s="230" t="s">
        <v>12</v>
      </c>
      <c r="N113" s="230" t="s">
        <v>54</v>
      </c>
      <c r="O113" s="230" t="s">
        <v>7</v>
      </c>
      <c r="R113" s="230" t="s">
        <v>31</v>
      </c>
      <c r="S113" s="230" t="s">
        <v>47</v>
      </c>
      <c r="T113" s="230" t="s">
        <v>45</v>
      </c>
      <c r="U113" s="230" t="s">
        <v>46</v>
      </c>
      <c r="W113" s="230" t="s">
        <v>14</v>
      </c>
      <c r="X113" s="230" t="s">
        <v>21</v>
      </c>
      <c r="Y113" s="234"/>
      <c r="Z113" s="234"/>
    </row>
    <row r="114" spans="1:26" x14ac:dyDescent="0.15">
      <c r="A114" s="242"/>
      <c r="B114" s="232"/>
      <c r="C114" s="221" t="e">
        <f>E114/D114</f>
        <v>#DIV/0!</v>
      </c>
      <c r="D114" s="232"/>
      <c r="E114" s="232"/>
      <c r="F114" s="232"/>
      <c r="G114" s="232" t="e">
        <f>F114/E114</f>
        <v>#DIV/0!</v>
      </c>
      <c r="H114" s="232"/>
      <c r="I114" s="221" t="e">
        <f>H114/E114</f>
        <v>#DIV/0!</v>
      </c>
      <c r="K114" s="232">
        <v>0</v>
      </c>
      <c r="L114" s="232">
        <v>0</v>
      </c>
      <c r="M114" s="232" t="e">
        <f>L114/K114</f>
        <v>#DIV/0!</v>
      </c>
      <c r="N114" s="232">
        <v>0</v>
      </c>
      <c r="O114" s="221" t="e">
        <f>N114/K114</f>
        <v>#DIV/0!</v>
      </c>
      <c r="R114" s="231"/>
      <c r="S114" s="223">
        <f>(D114+K114)/($D$47+$K$47+$D$38+$K$38+$J$27+$C$27+$M$17)</f>
        <v>0</v>
      </c>
      <c r="T114" s="223">
        <f>D114/($D$47+$D$38+$J$27)</f>
        <v>0</v>
      </c>
      <c r="U114" s="223">
        <f>K114/($K$47+$K$38+$C$27+$M$17)</f>
        <v>0</v>
      </c>
      <c r="W114" s="232">
        <f>(F114*0.1)+(H114*6)+(L114*0.1)+(N114*6)</f>
        <v>0</v>
      </c>
      <c r="X114" s="232">
        <f>(E114*1)+(F114*0.1)+(H114*6)+(L114*0.1)+(N114*6)</f>
        <v>0</v>
      </c>
      <c r="Y114" s="234"/>
      <c r="Z114" s="234"/>
    </row>
    <row r="115" spans="1:26" x14ac:dyDescent="0.15">
      <c r="A115" s="231" t="s">
        <v>1431</v>
      </c>
      <c r="B115" s="232"/>
      <c r="C115" s="221" t="e">
        <f t="shared" ref="C115:C117" si="107">E115/D115</f>
        <v>#DIV/0!</v>
      </c>
      <c r="D115" s="232"/>
      <c r="E115" s="232"/>
      <c r="F115" s="232"/>
      <c r="G115" s="232" t="e">
        <f>F115/E115</f>
        <v>#DIV/0!</v>
      </c>
      <c r="H115" s="232"/>
      <c r="I115" s="221" t="e">
        <f t="shared" ref="I115:I117" si="108">H115/E115</f>
        <v>#DIV/0!</v>
      </c>
      <c r="K115" s="232">
        <v>0</v>
      </c>
      <c r="L115" s="232">
        <v>0</v>
      </c>
      <c r="M115" s="232" t="e">
        <f t="shared" ref="M115:M117" si="109">L115/K115</f>
        <v>#DIV/0!</v>
      </c>
      <c r="N115" s="232">
        <v>0</v>
      </c>
      <c r="O115" s="221" t="e">
        <f t="shared" ref="O115:O117" si="110">N115/K115</f>
        <v>#DIV/0!</v>
      </c>
      <c r="R115" s="231" t="s">
        <v>1432</v>
      </c>
      <c r="S115" s="223">
        <f t="shared" ref="S115:S117" si="111">(D115+K115)/($D$47+$K$47+$D$38+$K$38+$J$27+$C$27+$M$17)</f>
        <v>0</v>
      </c>
      <c r="T115" s="223">
        <f t="shared" ref="T115:T117" si="112">D115/($D$47+$D$38+$J$27)</f>
        <v>0</v>
      </c>
      <c r="U115" s="223">
        <f t="shared" ref="U115:U117" si="113">K115/($K$47+$K$38+$C$27+$M$17)</f>
        <v>0</v>
      </c>
      <c r="W115" s="232">
        <f t="shared" ref="W115:W117" si="114">(F115*0.1)+(H115*6)+(L115*0.1)+(N115*6)</f>
        <v>0</v>
      </c>
      <c r="X115" s="232">
        <f t="shared" ref="X115:X117" si="115">(E115*1)+(F115*0.1)+(H115*6)+(L115*0.1)+(N115*6)</f>
        <v>0</v>
      </c>
      <c r="Y115" s="234"/>
      <c r="Z115" s="234"/>
    </row>
    <row r="116" spans="1:26" x14ac:dyDescent="0.15">
      <c r="A116" s="231" t="s">
        <v>742</v>
      </c>
      <c r="B116" s="232"/>
      <c r="C116" s="221" t="e">
        <f t="shared" si="107"/>
        <v>#DIV/0!</v>
      </c>
      <c r="D116" s="232"/>
      <c r="E116" s="232"/>
      <c r="F116" s="232"/>
      <c r="G116" s="232" t="e">
        <f>F116/E116</f>
        <v>#DIV/0!</v>
      </c>
      <c r="H116" s="232"/>
      <c r="I116" s="221" t="e">
        <f t="shared" si="108"/>
        <v>#DIV/0!</v>
      </c>
      <c r="K116" s="232">
        <v>0</v>
      </c>
      <c r="L116" s="232">
        <v>0</v>
      </c>
      <c r="M116" s="232" t="e">
        <f t="shared" si="109"/>
        <v>#DIV/0!</v>
      </c>
      <c r="N116" s="232">
        <v>0</v>
      </c>
      <c r="O116" s="221" t="e">
        <f t="shared" si="110"/>
        <v>#DIV/0!</v>
      </c>
      <c r="R116" s="231" t="s">
        <v>607</v>
      </c>
      <c r="S116" s="223">
        <f t="shared" si="111"/>
        <v>0</v>
      </c>
      <c r="T116" s="223">
        <f t="shared" si="112"/>
        <v>0</v>
      </c>
      <c r="U116" s="223">
        <f t="shared" si="113"/>
        <v>0</v>
      </c>
      <c r="W116" s="232">
        <f t="shared" si="114"/>
        <v>0</v>
      </c>
      <c r="X116" s="232">
        <f t="shared" si="115"/>
        <v>0</v>
      </c>
      <c r="Y116" s="234"/>
      <c r="Z116" s="234"/>
    </row>
    <row r="117" spans="1:26" x14ac:dyDescent="0.15">
      <c r="A117" s="231" t="s">
        <v>1100</v>
      </c>
      <c r="B117" s="232"/>
      <c r="C117" s="221" t="e">
        <f t="shared" si="107"/>
        <v>#DIV/0!</v>
      </c>
      <c r="D117" s="232"/>
      <c r="E117" s="232"/>
      <c r="F117" s="232"/>
      <c r="G117" s="232" t="e">
        <f>F117/E117</f>
        <v>#DIV/0!</v>
      </c>
      <c r="H117" s="232"/>
      <c r="I117" s="221" t="e">
        <f t="shared" si="108"/>
        <v>#DIV/0!</v>
      </c>
      <c r="K117" s="232"/>
      <c r="L117" s="232"/>
      <c r="M117" s="232" t="e">
        <f t="shared" si="109"/>
        <v>#DIV/0!</v>
      </c>
      <c r="N117" s="232">
        <v>0</v>
      </c>
      <c r="O117" s="221" t="e">
        <f t="shared" si="110"/>
        <v>#DIV/0!</v>
      </c>
      <c r="R117" s="231" t="s">
        <v>1101</v>
      </c>
      <c r="S117" s="223">
        <f t="shared" si="111"/>
        <v>0</v>
      </c>
      <c r="T117" s="223">
        <f t="shared" si="112"/>
        <v>0</v>
      </c>
      <c r="U117" s="223">
        <f t="shared" si="113"/>
        <v>0</v>
      </c>
      <c r="W117" s="232">
        <f t="shared" si="114"/>
        <v>0</v>
      </c>
      <c r="X117" s="232">
        <f t="shared" si="115"/>
        <v>0</v>
      </c>
    </row>
    <row r="118" spans="1:26" x14ac:dyDescent="0.15">
      <c r="A118" s="230" t="s">
        <v>44</v>
      </c>
      <c r="B118" s="230"/>
      <c r="C118" s="227"/>
      <c r="D118" s="230">
        <f>SUM(D114:D117)</f>
        <v>0</v>
      </c>
      <c r="E118" s="230">
        <f t="shared" ref="E118:F118" si="116">SUM(E114:E117)</f>
        <v>0</v>
      </c>
      <c r="F118" s="230">
        <f t="shared" si="116"/>
        <v>0</v>
      </c>
      <c r="G118" s="230"/>
      <c r="H118" s="230">
        <f t="shared" ref="H118" si="117">SUM(H114:H117)</f>
        <v>0</v>
      </c>
      <c r="I118" s="230"/>
      <c r="J118" s="230"/>
      <c r="K118" s="230">
        <f>SUM(K114:K117)</f>
        <v>0</v>
      </c>
      <c r="L118" s="230">
        <f t="shared" ref="L118" si="118">SUM(L114:L117)</f>
        <v>0</v>
      </c>
      <c r="M118" s="230"/>
      <c r="N118" s="230">
        <f t="shared" ref="N118" si="119">SUM(N114:N117)</f>
        <v>0</v>
      </c>
      <c r="O118" s="227"/>
      <c r="Q118" s="235"/>
      <c r="S118" s="235"/>
      <c r="U118" s="234"/>
      <c r="V118" s="234"/>
    </row>
    <row r="119" spans="1:26" x14ac:dyDescent="0.15">
      <c r="H119" s="239"/>
      <c r="I119" s="234"/>
      <c r="J119" s="234"/>
      <c r="P119" s="235"/>
      <c r="Q119" s="235"/>
      <c r="R119" s="235"/>
      <c r="T119" s="234"/>
      <c r="U119" s="234"/>
    </row>
    <row r="120" spans="1:26" x14ac:dyDescent="0.15">
      <c r="H120" s="239"/>
      <c r="I120" s="234"/>
      <c r="J120" s="234"/>
      <c r="P120" s="235"/>
      <c r="Q120" s="235"/>
      <c r="R120" s="235"/>
      <c r="T120" s="234"/>
      <c r="U120" s="234"/>
    </row>
    <row r="121" spans="1:26" x14ac:dyDescent="0.15">
      <c r="A121" s="482" t="s">
        <v>57</v>
      </c>
      <c r="B121" s="482"/>
      <c r="C121" s="482"/>
      <c r="D121" s="482"/>
      <c r="E121" s="482"/>
      <c r="F121" s="482"/>
      <c r="G121" s="482"/>
      <c r="H121" s="239"/>
      <c r="I121" s="234"/>
      <c r="J121" s="482" t="s">
        <v>58</v>
      </c>
      <c r="K121" s="484"/>
      <c r="L121" s="484"/>
      <c r="M121" s="484"/>
      <c r="N121" s="484"/>
      <c r="P121" s="245"/>
      <c r="Q121" s="235"/>
      <c r="R121" s="482" t="s">
        <v>62</v>
      </c>
      <c r="S121" s="484"/>
      <c r="T121" s="484"/>
      <c r="U121" s="484"/>
      <c r="V121" s="484"/>
    </row>
    <row r="122" spans="1:26" x14ac:dyDescent="0.15">
      <c r="A122" s="227"/>
      <c r="B122" s="230" t="s">
        <v>17</v>
      </c>
      <c r="C122" s="230" t="s">
        <v>42</v>
      </c>
      <c r="D122" s="230" t="s">
        <v>19</v>
      </c>
      <c r="E122" s="230" t="s">
        <v>6</v>
      </c>
      <c r="H122" s="234"/>
      <c r="I122" s="234"/>
      <c r="J122" s="485" t="s">
        <v>59</v>
      </c>
      <c r="K122" s="483"/>
      <c r="L122" s="483"/>
      <c r="M122" s="483"/>
      <c r="N122" s="227" t="s">
        <v>60</v>
      </c>
      <c r="R122" s="485" t="s">
        <v>59</v>
      </c>
      <c r="S122" s="483"/>
      <c r="T122" s="483"/>
      <c r="U122" s="483"/>
      <c r="V122" s="227" t="s">
        <v>60</v>
      </c>
    </row>
    <row r="123" spans="1:26" x14ac:dyDescent="0.15">
      <c r="A123" s="242" t="s">
        <v>33</v>
      </c>
      <c r="B123" s="232">
        <f>SUM(J93:J97,D103:D108,D114:D117,D110:D111)</f>
        <v>0</v>
      </c>
      <c r="C123" s="232">
        <f t="shared" ref="C123" si="120">SUM(K93:K97,E103:E108,E114:E117,E110:E111)</f>
        <v>0</v>
      </c>
      <c r="D123" s="232">
        <f t="shared" ref="D123" si="121">SUM(L93:L97,F103:F108,F114:F117,F110:F111)</f>
        <v>0</v>
      </c>
      <c r="E123" s="232">
        <f>SUM(N93:N97,H103:H108,H114:H117,H110:H111)</f>
        <v>0</v>
      </c>
      <c r="H123" s="234"/>
      <c r="I123" s="234"/>
      <c r="J123" s="486" t="s">
        <v>1227</v>
      </c>
      <c r="K123" s="486"/>
      <c r="L123" s="486"/>
      <c r="M123" s="486"/>
      <c r="N123" s="231" t="s">
        <v>0</v>
      </c>
      <c r="R123" s="486" t="s">
        <v>1433</v>
      </c>
      <c r="S123" s="486"/>
      <c r="T123" s="486"/>
      <c r="U123" s="486"/>
      <c r="V123" s="231" t="s">
        <v>373</v>
      </c>
    </row>
    <row r="124" spans="1:26" x14ac:dyDescent="0.15">
      <c r="A124" s="242" t="s">
        <v>43</v>
      </c>
      <c r="B124" s="232">
        <f>SUM(C88)</f>
        <v>0</v>
      </c>
      <c r="C124" s="232">
        <f>SUM(D88)</f>
        <v>0</v>
      </c>
      <c r="D124" s="232">
        <f>SUM(F88)</f>
        <v>0</v>
      </c>
      <c r="E124" s="232">
        <f>SUM(H88)</f>
        <v>0</v>
      </c>
      <c r="F124" s="230"/>
      <c r="J124" s="486" t="s">
        <v>1228</v>
      </c>
      <c r="K124" s="486"/>
      <c r="L124" s="486"/>
      <c r="M124" s="486"/>
      <c r="N124" s="231" t="s">
        <v>16</v>
      </c>
      <c r="R124" s="486" t="s">
        <v>605</v>
      </c>
      <c r="S124" s="486"/>
      <c r="T124" s="486"/>
      <c r="U124" s="486"/>
      <c r="V124" s="231" t="s">
        <v>373</v>
      </c>
    </row>
    <row r="125" spans="1:26" x14ac:dyDescent="0.15">
      <c r="A125" s="242" t="s">
        <v>65</v>
      </c>
      <c r="B125" s="231"/>
      <c r="F125" s="230"/>
      <c r="J125" s="486" t="s">
        <v>1434</v>
      </c>
      <c r="K125" s="486"/>
      <c r="L125" s="486"/>
      <c r="M125" s="486"/>
      <c r="N125" s="231" t="s">
        <v>374</v>
      </c>
      <c r="R125" s="486" t="s">
        <v>1098</v>
      </c>
      <c r="S125" s="486"/>
      <c r="T125" s="486"/>
      <c r="U125" s="486"/>
      <c r="V125" s="231" t="s">
        <v>373</v>
      </c>
    </row>
    <row r="126" spans="1:26" x14ac:dyDescent="0.15">
      <c r="J126" s="486" t="s">
        <v>1430</v>
      </c>
      <c r="K126" s="486"/>
      <c r="L126" s="486"/>
      <c r="M126" s="486"/>
      <c r="N126" s="231" t="s">
        <v>373</v>
      </c>
      <c r="R126" s="487"/>
      <c r="S126" s="486"/>
      <c r="T126" s="486"/>
      <c r="U126" s="486"/>
      <c r="V126" s="231"/>
    </row>
    <row r="127" spans="1:26" x14ac:dyDescent="0.15">
      <c r="A127" s="227"/>
      <c r="B127" s="230" t="s">
        <v>1</v>
      </c>
      <c r="C127" s="230" t="s">
        <v>4</v>
      </c>
      <c r="D127" s="230" t="s">
        <v>6</v>
      </c>
      <c r="J127" s="486" t="s">
        <v>1229</v>
      </c>
      <c r="K127" s="486"/>
      <c r="L127" s="486"/>
      <c r="M127" s="486"/>
      <c r="N127" s="231" t="s">
        <v>373</v>
      </c>
      <c r="R127" s="487"/>
      <c r="S127" s="486"/>
      <c r="T127" s="486"/>
      <c r="U127" s="486"/>
      <c r="V127" s="231"/>
    </row>
    <row r="128" spans="1:26" x14ac:dyDescent="0.15">
      <c r="A128" s="242" t="s">
        <v>56</v>
      </c>
      <c r="B128" s="232">
        <f>SUM(M85:M87,C93:C97,K103:K108,K114:K117)</f>
        <v>0</v>
      </c>
      <c r="C128" s="232">
        <f>SUM(N85:N87,D93:D97,L103:L108,L114:L117)</f>
        <v>0</v>
      </c>
      <c r="D128" s="232">
        <f>SUM(P85:P87,F93:F97,N103:N108,N114:N117)</f>
        <v>13</v>
      </c>
      <c r="J128" s="486" t="s">
        <v>1230</v>
      </c>
      <c r="K128" s="486"/>
      <c r="L128" s="486"/>
      <c r="M128" s="486"/>
      <c r="N128" s="231" t="s">
        <v>373</v>
      </c>
      <c r="R128" s="487"/>
      <c r="S128" s="486"/>
      <c r="T128" s="486"/>
      <c r="U128" s="486"/>
      <c r="V128" s="231"/>
    </row>
    <row r="129" spans="1:23" x14ac:dyDescent="0.15">
      <c r="A129" s="242" t="s">
        <v>65</v>
      </c>
      <c r="B129" s="231"/>
      <c r="J129" s="486" t="s">
        <v>1435</v>
      </c>
      <c r="K129" s="486"/>
      <c r="L129" s="486"/>
      <c r="M129" s="486"/>
      <c r="N129" s="231" t="s">
        <v>16</v>
      </c>
      <c r="R129" s="487"/>
      <c r="S129" s="486"/>
      <c r="T129" s="486"/>
      <c r="U129" s="486"/>
      <c r="V129" s="231"/>
    </row>
    <row r="130" spans="1:23" x14ac:dyDescent="0.15">
      <c r="J130" s="486" t="s">
        <v>1308</v>
      </c>
      <c r="K130" s="486"/>
      <c r="L130" s="486"/>
      <c r="M130" s="486"/>
      <c r="N130" s="231" t="s">
        <v>374</v>
      </c>
      <c r="R130" s="487"/>
      <c r="S130" s="486"/>
      <c r="T130" s="486"/>
      <c r="U130" s="486"/>
      <c r="V130" s="231"/>
    </row>
    <row r="131" spans="1:23" x14ac:dyDescent="0.15">
      <c r="B131" s="230" t="s">
        <v>40</v>
      </c>
      <c r="C131" s="230" t="s">
        <v>41</v>
      </c>
    </row>
    <row r="132" spans="1:23" x14ac:dyDescent="0.15">
      <c r="A132" s="242" t="s">
        <v>39</v>
      </c>
      <c r="B132" s="221" t="e">
        <f>B128/(B124+B128)</f>
        <v>#DIV/0!</v>
      </c>
      <c r="C132" s="221" t="e">
        <f>B124/(B124+B128)</f>
        <v>#DIV/0!</v>
      </c>
      <c r="J132" s="226" t="s">
        <v>61</v>
      </c>
    </row>
    <row r="133" spans="1:23" x14ac:dyDescent="0.15">
      <c r="A133" s="242" t="s">
        <v>64</v>
      </c>
      <c r="B133" s="231"/>
      <c r="C133" s="231"/>
    </row>
    <row r="141" spans="1:23" x14ac:dyDescent="0.15">
      <c r="A141" s="482" t="s">
        <v>93</v>
      </c>
      <c r="B141" s="482"/>
      <c r="C141" s="482"/>
      <c r="D141" s="482"/>
      <c r="E141" s="482"/>
      <c r="F141" s="482"/>
      <c r="G141" s="482"/>
      <c r="H141" s="482"/>
      <c r="I141" s="482"/>
      <c r="J141" s="482"/>
      <c r="K141" s="482"/>
      <c r="L141" s="482"/>
      <c r="M141" s="482"/>
      <c r="N141" s="482"/>
      <c r="O141" s="482"/>
      <c r="P141" s="482"/>
      <c r="Q141" s="482"/>
      <c r="R141" s="482"/>
      <c r="S141" s="482"/>
      <c r="T141" s="482"/>
      <c r="U141" s="482"/>
      <c r="V141" s="482"/>
      <c r="W141" s="482"/>
    </row>
    <row r="142" spans="1:23" x14ac:dyDescent="0.15">
      <c r="A142" s="228"/>
      <c r="B142" s="228"/>
      <c r="C142" s="228"/>
      <c r="D142" s="228"/>
      <c r="E142" s="228"/>
      <c r="F142" s="228"/>
      <c r="G142" s="228"/>
      <c r="H142" s="228"/>
      <c r="I142" s="228"/>
      <c r="J142" s="228"/>
      <c r="K142" s="228"/>
      <c r="L142" s="228"/>
      <c r="M142" s="228"/>
      <c r="N142" s="228"/>
      <c r="O142" s="228"/>
      <c r="P142" s="228"/>
      <c r="Q142" s="228"/>
      <c r="R142" s="228"/>
      <c r="S142" s="228"/>
      <c r="T142" s="228"/>
      <c r="U142" s="228"/>
      <c r="V142" s="228"/>
      <c r="W142" s="228"/>
    </row>
    <row r="143" spans="1:23" x14ac:dyDescent="0.15">
      <c r="H143" s="488" t="s">
        <v>36</v>
      </c>
      <c r="I143" s="483"/>
      <c r="J143" s="483"/>
      <c r="M143" s="488" t="s">
        <v>37</v>
      </c>
      <c r="N143" s="488"/>
      <c r="O143" s="488"/>
    </row>
    <row r="144" spans="1:23" x14ac:dyDescent="0.15">
      <c r="H144" s="488" t="s">
        <v>38</v>
      </c>
      <c r="I144" s="488"/>
      <c r="J144" s="488"/>
    </row>
    <row r="145" spans="1:20" x14ac:dyDescent="0.15">
      <c r="H145" s="488"/>
      <c r="I145" s="483"/>
      <c r="J145" s="483"/>
    </row>
    <row r="146" spans="1:20" x14ac:dyDescent="0.15">
      <c r="H146" s="488"/>
      <c r="I146" s="483"/>
      <c r="J146" s="483"/>
    </row>
    <row r="147" spans="1:20" x14ac:dyDescent="0.15">
      <c r="D147" s="227" t="s">
        <v>83</v>
      </c>
      <c r="P147" s="227" t="s">
        <v>84</v>
      </c>
    </row>
    <row r="148" spans="1:20" x14ac:dyDescent="0.15">
      <c r="A148" s="230" t="s">
        <v>90</v>
      </c>
      <c r="P148" s="227" t="s">
        <v>90</v>
      </c>
      <c r="S148" s="230" t="s">
        <v>92</v>
      </c>
    </row>
    <row r="149" spans="1:20" x14ac:dyDescent="0.15">
      <c r="A149" s="242" t="s">
        <v>79</v>
      </c>
      <c r="B149" s="217" t="s">
        <v>89</v>
      </c>
      <c r="C149" s="217" t="s">
        <v>2</v>
      </c>
      <c r="D149" s="217" t="s">
        <v>3</v>
      </c>
      <c r="E149" s="217" t="s">
        <v>19</v>
      </c>
      <c r="F149" s="217" t="s">
        <v>6</v>
      </c>
      <c r="G149" s="217" t="s">
        <v>76</v>
      </c>
      <c r="H149" s="217" t="s">
        <v>10</v>
      </c>
      <c r="I149" s="217" t="s">
        <v>19</v>
      </c>
      <c r="J149" s="217" t="s">
        <v>77</v>
      </c>
      <c r="K149" s="217" t="s">
        <v>6</v>
      </c>
      <c r="L149" s="217" t="s">
        <v>14</v>
      </c>
      <c r="O149" s="217" t="s">
        <v>85</v>
      </c>
      <c r="P149" s="217" t="s">
        <v>86</v>
      </c>
      <c r="Q149" s="217" t="s">
        <v>87</v>
      </c>
      <c r="S149" s="222" t="s">
        <v>40</v>
      </c>
      <c r="T149" s="222" t="s">
        <v>41</v>
      </c>
    </row>
    <row r="150" spans="1:20" x14ac:dyDescent="0.15">
      <c r="A150" s="231" t="s">
        <v>44</v>
      </c>
      <c r="B150" s="243">
        <f>AVERAGE(B160,B170)</f>
        <v>554</v>
      </c>
      <c r="C150" s="243">
        <f>AVERAGE(C160,C170)</f>
        <v>347.5</v>
      </c>
      <c r="D150" s="220">
        <f>C150/B150</f>
        <v>0.62725631768953072</v>
      </c>
      <c r="E150" s="243">
        <f>AVERAGE(E160,E170)</f>
        <v>3428</v>
      </c>
      <c r="F150" s="243">
        <f t="shared" ref="F150:I150" si="122">AVERAGE(F160,F170)</f>
        <v>16</v>
      </c>
      <c r="G150" s="243">
        <f t="shared" si="122"/>
        <v>13</v>
      </c>
      <c r="H150" s="243">
        <f t="shared" si="122"/>
        <v>104</v>
      </c>
      <c r="I150" s="243">
        <f t="shared" si="122"/>
        <v>607.5</v>
      </c>
      <c r="J150" s="246">
        <f>I150/H150</f>
        <v>5.8413461538461542</v>
      </c>
      <c r="K150" s="243">
        <f>AVERAGE(K160,K170)</f>
        <v>5.5</v>
      </c>
      <c r="L150" s="232">
        <f>((E150*0.05)+(F150*4)+(G150*-1)+(I150*0.1)+(K150*6))</f>
        <v>316.14999999999998</v>
      </c>
      <c r="O150" s="220">
        <f>(B150+H150)/(B152+F152+B154+F154+B156+F156+B150+H150)</f>
        <v>0.42575218375930118</v>
      </c>
      <c r="P150" s="221">
        <f>B150/(B150+F152+F154+F156)</f>
        <v>0.51391465677179959</v>
      </c>
      <c r="Q150" s="221">
        <f>H150/(H150+B152+B154+B156)</f>
        <v>0.22245989304812835</v>
      </c>
      <c r="S150" s="221">
        <f>(H150+B152+B154+B156)/(H150+B152+B154+B156+B150)</f>
        <v>0.45766030347528147</v>
      </c>
      <c r="T150" s="221">
        <f>B150/(B150+H150+B152+B154+B156)</f>
        <v>0.54233969652471858</v>
      </c>
    </row>
    <row r="151" spans="1:20" x14ac:dyDescent="0.15">
      <c r="A151" s="242" t="s">
        <v>80</v>
      </c>
      <c r="B151" s="217" t="s">
        <v>10</v>
      </c>
      <c r="C151" s="217" t="s">
        <v>19</v>
      </c>
      <c r="D151" s="217" t="s">
        <v>77</v>
      </c>
      <c r="E151" s="217" t="s">
        <v>6</v>
      </c>
      <c r="F151" s="217" t="s">
        <v>17</v>
      </c>
      <c r="G151" s="217" t="s">
        <v>18</v>
      </c>
      <c r="H151" s="217" t="s">
        <v>19</v>
      </c>
      <c r="I151" s="217" t="s">
        <v>78</v>
      </c>
      <c r="J151" s="217" t="s">
        <v>6</v>
      </c>
      <c r="K151" s="217" t="s">
        <v>14</v>
      </c>
      <c r="L151" s="243" t="s">
        <v>91</v>
      </c>
      <c r="O151" s="222" t="s">
        <v>85</v>
      </c>
      <c r="P151" s="222" t="s">
        <v>87</v>
      </c>
      <c r="Q151" s="222" t="s">
        <v>88</v>
      </c>
    </row>
    <row r="152" spans="1:20" x14ac:dyDescent="0.15">
      <c r="A152" s="231" t="s">
        <v>44</v>
      </c>
      <c r="B152" s="243">
        <f>AVERAGE(B162,B172)</f>
        <v>356</v>
      </c>
      <c r="C152" s="243">
        <f>AVERAGE(C162,C172)</f>
        <v>1481</v>
      </c>
      <c r="D152" s="246">
        <f>C152/B152</f>
        <v>4.1601123595505616</v>
      </c>
      <c r="E152" s="243">
        <f>AVERAGE(E162,E172)</f>
        <v>8.5</v>
      </c>
      <c r="F152" s="243">
        <f t="shared" ref="F152:H152" si="123">AVERAGE(F162,F172)</f>
        <v>112.5</v>
      </c>
      <c r="G152" s="243">
        <f t="shared" si="123"/>
        <v>86.5</v>
      </c>
      <c r="H152" s="243">
        <f t="shared" si="123"/>
        <v>531</v>
      </c>
      <c r="I152" s="246">
        <f>H152/G152</f>
        <v>6.1387283236994223</v>
      </c>
      <c r="J152" s="243">
        <f>AVERAGE(J162,J172)</f>
        <v>2</v>
      </c>
      <c r="K152" s="232">
        <f>(C152*0.1)+(E152*6)+(H152*0.1)+(J152*6)</f>
        <v>264.2</v>
      </c>
      <c r="L152" s="232">
        <f>(C152*0.1)+(E152*6)+(G152*1)+(H152*0.1)+(J152*6)</f>
        <v>350.70000000000005</v>
      </c>
      <c r="O152" s="220">
        <f>(B152+F152)/(B152+F152+B154+F154+B156+F156+B150+H150)</f>
        <v>0.30313814299579422</v>
      </c>
      <c r="P152" s="221">
        <f>B152/(H150+B152+B154+B156)</f>
        <v>0.76149732620320854</v>
      </c>
      <c r="Q152" s="221">
        <f>F152/(F152+F154+F156)</f>
        <v>0.21469465648854963</v>
      </c>
    </row>
    <row r="153" spans="1:20" x14ac:dyDescent="0.15">
      <c r="A153" s="242" t="s">
        <v>81</v>
      </c>
      <c r="B153" s="217" t="s">
        <v>10</v>
      </c>
      <c r="C153" s="217" t="s">
        <v>19</v>
      </c>
      <c r="D153" s="217" t="s">
        <v>77</v>
      </c>
      <c r="E153" s="217" t="s">
        <v>6</v>
      </c>
      <c r="F153" s="217" t="s">
        <v>17</v>
      </c>
      <c r="G153" s="217" t="s">
        <v>18</v>
      </c>
      <c r="H153" s="217" t="s">
        <v>19</v>
      </c>
      <c r="I153" s="217" t="s">
        <v>78</v>
      </c>
      <c r="J153" s="217" t="s">
        <v>6</v>
      </c>
      <c r="K153" s="217" t="s">
        <v>14</v>
      </c>
      <c r="L153" s="243" t="s">
        <v>91</v>
      </c>
      <c r="O153" s="222" t="s">
        <v>85</v>
      </c>
      <c r="P153" s="222" t="s">
        <v>87</v>
      </c>
      <c r="Q153" s="222" t="s">
        <v>88</v>
      </c>
    </row>
    <row r="154" spans="1:20" x14ac:dyDescent="0.15">
      <c r="A154" s="231" t="s">
        <v>44</v>
      </c>
      <c r="B154" s="243">
        <f>AVERAGE(B164,B174)</f>
        <v>7.5</v>
      </c>
      <c r="C154" s="243">
        <f>AVERAGE(C164,C174)</f>
        <v>17</v>
      </c>
      <c r="D154" s="243">
        <f>C154/B154</f>
        <v>2.2666666666666666</v>
      </c>
      <c r="E154" s="243">
        <f>AVERAGE(E164,E174)</f>
        <v>0</v>
      </c>
      <c r="F154" s="243">
        <f t="shared" ref="F154:H154" si="124">AVERAGE(F164,F174)</f>
        <v>309.5</v>
      </c>
      <c r="G154" s="243">
        <f t="shared" si="124"/>
        <v>190</v>
      </c>
      <c r="H154" s="243">
        <f t="shared" si="124"/>
        <v>2238</v>
      </c>
      <c r="I154" s="246">
        <f>H154/G154</f>
        <v>11.778947368421052</v>
      </c>
      <c r="J154" s="243">
        <f>AVERAGE(J164,J174)</f>
        <v>9</v>
      </c>
      <c r="K154" s="232">
        <f>(C154*0.1)+(E154*6)+(H154*0.1)+(J154*6)</f>
        <v>279.5</v>
      </c>
      <c r="L154" s="232">
        <f>(C154*0.1)+(E154*6)+(G154*1)+(H154*0.1)+(J154*6)</f>
        <v>469.5</v>
      </c>
      <c r="O154" s="220">
        <f>(B154+F154)/(B152+F152+B154+F154+B156+F156+B150+H150)</f>
        <v>0.20511161436428341</v>
      </c>
      <c r="P154" s="221">
        <f>B154/(B152+H150+B154+B156)</f>
        <v>1.6042780748663103E-2</v>
      </c>
      <c r="Q154" s="221">
        <f>F154/(F154+F152+F156)</f>
        <v>0.59064885496183206</v>
      </c>
    </row>
    <row r="155" spans="1:20" x14ac:dyDescent="0.15">
      <c r="A155" s="242" t="s">
        <v>82</v>
      </c>
      <c r="B155" s="217" t="s">
        <v>10</v>
      </c>
      <c r="C155" s="217" t="s">
        <v>19</v>
      </c>
      <c r="D155" s="217" t="s">
        <v>77</v>
      </c>
      <c r="E155" s="217" t="s">
        <v>6</v>
      </c>
      <c r="F155" s="217" t="s">
        <v>17</v>
      </c>
      <c r="G155" s="217" t="s">
        <v>18</v>
      </c>
      <c r="H155" s="217" t="s">
        <v>19</v>
      </c>
      <c r="I155" s="217" t="s">
        <v>78</v>
      </c>
      <c r="J155" s="217" t="s">
        <v>6</v>
      </c>
      <c r="K155" s="217" t="s">
        <v>14</v>
      </c>
      <c r="L155" s="243" t="s">
        <v>91</v>
      </c>
      <c r="O155" s="222" t="s">
        <v>85</v>
      </c>
      <c r="P155" s="222" t="s">
        <v>87</v>
      </c>
      <c r="Q155" s="222" t="s">
        <v>88</v>
      </c>
    </row>
    <row r="156" spans="1:20" x14ac:dyDescent="0.15">
      <c r="A156" s="231" t="s">
        <v>44</v>
      </c>
      <c r="B156" s="243">
        <f>AVERAGE(B166,B176)</f>
        <v>0</v>
      </c>
      <c r="C156" s="243">
        <f>AVERAGE(C166,C176)</f>
        <v>0</v>
      </c>
      <c r="D156" s="243" t="e">
        <f>C156/B156</f>
        <v>#DIV/0!</v>
      </c>
      <c r="E156" s="243">
        <f>AVERAGE(E166,E176)</f>
        <v>0</v>
      </c>
      <c r="F156" s="243">
        <f>AVERAGE(F166,F176)</f>
        <v>102</v>
      </c>
      <c r="G156" s="243">
        <f t="shared" ref="G156:H156" si="125">AVERAGE(G166,G176)</f>
        <v>71</v>
      </c>
      <c r="H156" s="243">
        <f t="shared" si="125"/>
        <v>670</v>
      </c>
      <c r="I156" s="246">
        <f>H156/G156</f>
        <v>9.4366197183098599</v>
      </c>
      <c r="J156" s="243">
        <f>AVERAGE(J166,J176)</f>
        <v>4.5</v>
      </c>
      <c r="K156" s="232">
        <f>(C156*0.1)+(E156*6)+(H156*0.1)+(J156*6)</f>
        <v>94</v>
      </c>
      <c r="L156" s="232">
        <f>(C156*0.1)+(E156*6)+(G156*1)+(H156*0.1)+(J156*6)</f>
        <v>165</v>
      </c>
      <c r="O156" s="220">
        <f>(B156+F156)/(B152+F152+B154+F154+B156+F156+B150+H150)</f>
        <v>6.5998058880621158E-2</v>
      </c>
      <c r="P156" s="223">
        <f>B156/(B156+B154+B152+H150)</f>
        <v>0</v>
      </c>
      <c r="Q156" s="221">
        <f>F156/(F156+F154+F152)</f>
        <v>0.19465648854961831</v>
      </c>
    </row>
    <row r="157" spans="1:20" x14ac:dyDescent="0.15">
      <c r="B157" s="248"/>
      <c r="C157" s="248"/>
      <c r="D157" s="248"/>
      <c r="E157" s="248"/>
      <c r="F157" s="248"/>
      <c r="G157" s="248"/>
      <c r="H157" s="248"/>
      <c r="I157" s="248"/>
      <c r="J157" s="248"/>
      <c r="K157" s="248"/>
      <c r="L157" s="249"/>
      <c r="P157" s="227"/>
    </row>
    <row r="158" spans="1:20" x14ac:dyDescent="0.15">
      <c r="A158" s="230">
        <v>2022</v>
      </c>
      <c r="P158" s="227">
        <v>2022</v>
      </c>
      <c r="S158" s="230" t="s">
        <v>92</v>
      </c>
    </row>
    <row r="159" spans="1:20" x14ac:dyDescent="0.15">
      <c r="A159" s="242" t="s">
        <v>79</v>
      </c>
      <c r="B159" s="217" t="s">
        <v>89</v>
      </c>
      <c r="C159" s="217" t="s">
        <v>2</v>
      </c>
      <c r="D159" s="217" t="s">
        <v>3</v>
      </c>
      <c r="E159" s="217" t="s">
        <v>19</v>
      </c>
      <c r="F159" s="217" t="s">
        <v>6</v>
      </c>
      <c r="G159" s="217" t="s">
        <v>76</v>
      </c>
      <c r="H159" s="217" t="s">
        <v>10</v>
      </c>
      <c r="I159" s="217" t="s">
        <v>19</v>
      </c>
      <c r="J159" s="217" t="s">
        <v>77</v>
      </c>
      <c r="K159" s="217" t="s">
        <v>6</v>
      </c>
      <c r="L159" s="217" t="s">
        <v>14</v>
      </c>
      <c r="O159" s="217" t="s">
        <v>85</v>
      </c>
      <c r="P159" s="217" t="s">
        <v>86</v>
      </c>
      <c r="Q159" s="217" t="s">
        <v>87</v>
      </c>
      <c r="S159" s="222" t="s">
        <v>40</v>
      </c>
      <c r="T159" s="222" t="s">
        <v>41</v>
      </c>
    </row>
    <row r="160" spans="1:20" x14ac:dyDescent="0.15">
      <c r="A160" s="231" t="s">
        <v>44</v>
      </c>
      <c r="B160" s="243">
        <v>520</v>
      </c>
      <c r="C160" s="243">
        <v>346</v>
      </c>
      <c r="D160" s="220">
        <f>C160/B160</f>
        <v>0.66538461538461535</v>
      </c>
      <c r="E160" s="243">
        <v>3428</v>
      </c>
      <c r="F160" s="243">
        <v>17</v>
      </c>
      <c r="G160" s="243">
        <v>6</v>
      </c>
      <c r="H160" s="243">
        <v>131</v>
      </c>
      <c r="I160" s="243">
        <v>819</v>
      </c>
      <c r="J160" s="246">
        <f>I160/H160</f>
        <v>6.2519083969465647</v>
      </c>
      <c r="K160" s="243">
        <v>8</v>
      </c>
      <c r="L160" s="232">
        <f>((E160*0.05)+(F160*4)+(G160*-1)+(I160*0.1)+(K160*6))</f>
        <v>363.3</v>
      </c>
      <c r="O160" s="220">
        <f>(B160+H160)/(B162+F162+B164+F164+B166+F166+B160+H160)</f>
        <v>0.42660550458715596</v>
      </c>
      <c r="P160" s="221">
        <f>B160/(B160+F162+F164+F166)</f>
        <v>0.51536174430128845</v>
      </c>
      <c r="Q160" s="221">
        <f>H160/(H160+B162+B164+B166)</f>
        <v>0.25338491295938104</v>
      </c>
      <c r="S160" s="221">
        <f>(H160+B162+B164+B166)/(H160+B162+B164+B166+B160)</f>
        <v>0.49855351976856316</v>
      </c>
      <c r="T160" s="221">
        <f>B160/(B160+H160+B162+B164+B166)</f>
        <v>0.50144648023143679</v>
      </c>
    </row>
    <row r="161" spans="1:20" x14ac:dyDescent="0.15">
      <c r="A161" s="242" t="s">
        <v>80</v>
      </c>
      <c r="B161" s="217" t="s">
        <v>10</v>
      </c>
      <c r="C161" s="217" t="s">
        <v>19</v>
      </c>
      <c r="D161" s="217" t="s">
        <v>77</v>
      </c>
      <c r="E161" s="217" t="s">
        <v>6</v>
      </c>
      <c r="F161" s="217" t="s">
        <v>17</v>
      </c>
      <c r="G161" s="217" t="s">
        <v>18</v>
      </c>
      <c r="H161" s="217" t="s">
        <v>19</v>
      </c>
      <c r="I161" s="217" t="s">
        <v>78</v>
      </c>
      <c r="J161" s="217" t="s">
        <v>6</v>
      </c>
      <c r="K161" s="217" t="s">
        <v>14</v>
      </c>
      <c r="L161" s="217" t="s">
        <v>91</v>
      </c>
      <c r="O161" s="222" t="s">
        <v>85</v>
      </c>
      <c r="P161" s="222" t="s">
        <v>87</v>
      </c>
      <c r="Q161" s="222" t="s">
        <v>88</v>
      </c>
    </row>
    <row r="162" spans="1:20" x14ac:dyDescent="0.15">
      <c r="A162" s="231" t="s">
        <v>44</v>
      </c>
      <c r="B162" s="243">
        <v>380</v>
      </c>
      <c r="C162" s="243">
        <v>1673</v>
      </c>
      <c r="D162" s="246">
        <f>C162/B162</f>
        <v>4.4026315789473687</v>
      </c>
      <c r="E162" s="243">
        <v>12</v>
      </c>
      <c r="F162" s="243">
        <v>109</v>
      </c>
      <c r="G162" s="243">
        <v>82</v>
      </c>
      <c r="H162" s="243">
        <v>495</v>
      </c>
      <c r="I162" s="246">
        <f>H162/G162</f>
        <v>6.0365853658536581</v>
      </c>
      <c r="J162" s="243">
        <v>0</v>
      </c>
      <c r="K162" s="232">
        <f>(C162*0.1)+(E162*6)+(H162*0.1)+(J162*6)</f>
        <v>288.8</v>
      </c>
      <c r="L162" s="232">
        <f>(C162*0.1)+(E162*6)+(G162*1)+(H162*0.1)+(J162*6)</f>
        <v>370.8</v>
      </c>
      <c r="O162" s="220">
        <f>(B162+F162)/(B162+F162+B164+F164+B166+F166+B160+H160)</f>
        <v>0.32044560943643513</v>
      </c>
      <c r="P162" s="221">
        <f>B162/(H160+B162+B164+B166)</f>
        <v>0.73500967117988392</v>
      </c>
      <c r="Q162" s="221">
        <f>F162/(F162+F164+F166)</f>
        <v>0.22290388548057261</v>
      </c>
    </row>
    <row r="163" spans="1:20" x14ac:dyDescent="0.15">
      <c r="A163" s="242" t="s">
        <v>81</v>
      </c>
      <c r="B163" s="217" t="s">
        <v>10</v>
      </c>
      <c r="C163" s="217" t="s">
        <v>19</v>
      </c>
      <c r="D163" s="217" t="s">
        <v>77</v>
      </c>
      <c r="E163" s="217" t="s">
        <v>6</v>
      </c>
      <c r="F163" s="217" t="s">
        <v>17</v>
      </c>
      <c r="G163" s="217" t="s">
        <v>18</v>
      </c>
      <c r="H163" s="217" t="s">
        <v>19</v>
      </c>
      <c r="I163" s="217" t="s">
        <v>78</v>
      </c>
      <c r="J163" s="217" t="s">
        <v>6</v>
      </c>
      <c r="K163" s="217" t="s">
        <v>14</v>
      </c>
      <c r="L163" s="217" t="s">
        <v>91</v>
      </c>
      <c r="O163" s="222" t="s">
        <v>85</v>
      </c>
      <c r="P163" s="222" t="s">
        <v>87</v>
      </c>
      <c r="Q163" s="222" t="s">
        <v>88</v>
      </c>
    </row>
    <row r="164" spans="1:20" x14ac:dyDescent="0.15">
      <c r="A164" s="231" t="s">
        <v>44</v>
      </c>
      <c r="B164" s="243">
        <v>6</v>
      </c>
      <c r="C164" s="243">
        <v>28</v>
      </c>
      <c r="D164" s="243">
        <f>C164/B164</f>
        <v>4.666666666666667</v>
      </c>
      <c r="E164" s="243">
        <v>0</v>
      </c>
      <c r="F164" s="243">
        <v>297</v>
      </c>
      <c r="G164" s="243">
        <v>200</v>
      </c>
      <c r="H164" s="243">
        <v>2311</v>
      </c>
      <c r="I164" s="246">
        <f>H164/G164</f>
        <v>11.555</v>
      </c>
      <c r="J164" s="243">
        <v>13</v>
      </c>
      <c r="K164" s="232">
        <f>(C164*0.1)+(E164*6)+(H164*0.1)+(J164*6)</f>
        <v>311.90000000000003</v>
      </c>
      <c r="L164" s="232">
        <f>(C164*0.1)+(E164*6)+(G164*1)+(H164*0.1)+(J164*6)</f>
        <v>511.90000000000003</v>
      </c>
      <c r="O164" s="220">
        <f>(B164+F164)/(B162+F162+B164+F164+B166+F166+B160+H160)</f>
        <v>0.19855832241153343</v>
      </c>
      <c r="P164" s="221">
        <f>B164/(B162+H160+B164+B166)</f>
        <v>1.160541586073501E-2</v>
      </c>
      <c r="Q164" s="221">
        <f>F164/(F164+F162+F166)</f>
        <v>0.6073619631901841</v>
      </c>
    </row>
    <row r="165" spans="1:20" x14ac:dyDescent="0.15">
      <c r="A165" s="242" t="s">
        <v>82</v>
      </c>
      <c r="B165" s="217" t="s">
        <v>10</v>
      </c>
      <c r="C165" s="217" t="s">
        <v>19</v>
      </c>
      <c r="D165" s="217" t="s">
        <v>77</v>
      </c>
      <c r="E165" s="217" t="s">
        <v>6</v>
      </c>
      <c r="F165" s="217" t="s">
        <v>17</v>
      </c>
      <c r="G165" s="217" t="s">
        <v>18</v>
      </c>
      <c r="H165" s="217" t="s">
        <v>19</v>
      </c>
      <c r="I165" s="217" t="s">
        <v>78</v>
      </c>
      <c r="J165" s="217" t="s">
        <v>6</v>
      </c>
      <c r="K165" s="217" t="s">
        <v>14</v>
      </c>
      <c r="L165" s="217" t="s">
        <v>91</v>
      </c>
      <c r="O165" s="222" t="s">
        <v>85</v>
      </c>
      <c r="P165" s="222" t="s">
        <v>87</v>
      </c>
      <c r="Q165" s="222" t="s">
        <v>88</v>
      </c>
    </row>
    <row r="166" spans="1:20" x14ac:dyDescent="0.15">
      <c r="A166" s="231" t="s">
        <v>44</v>
      </c>
      <c r="B166" s="243">
        <v>0</v>
      </c>
      <c r="C166" s="243">
        <v>0</v>
      </c>
      <c r="D166" s="243" t="e">
        <f>C166/B166</f>
        <v>#DIV/0!</v>
      </c>
      <c r="E166" s="243">
        <v>0</v>
      </c>
      <c r="F166" s="243">
        <v>83</v>
      </c>
      <c r="G166" s="243">
        <v>64</v>
      </c>
      <c r="H166" s="243">
        <v>625</v>
      </c>
      <c r="I166" s="246">
        <f>H166/G166</f>
        <v>9.765625</v>
      </c>
      <c r="J166" s="243">
        <v>4</v>
      </c>
      <c r="K166" s="232">
        <f>(C166*0.1)+(E166*6)+(H166*0.1)+(J166*6)</f>
        <v>86.5</v>
      </c>
      <c r="L166" s="232">
        <f>(C166*0.1)+(E166*6)+(G166*1)+(H166*0.1)+(J166*6)</f>
        <v>150.5</v>
      </c>
      <c r="O166" s="220">
        <f>(B166+F166)/(B162+F162+B164+F164+B166+F166+B160+H160)</f>
        <v>5.439056356487549E-2</v>
      </c>
      <c r="P166" s="223">
        <f>B166/(B166+B164+B162+H160)</f>
        <v>0</v>
      </c>
      <c r="Q166" s="221">
        <f>F166/(F166+F164+F162)</f>
        <v>0.16973415132924335</v>
      </c>
    </row>
    <row r="168" spans="1:20" x14ac:dyDescent="0.15">
      <c r="A168" s="230">
        <v>2021</v>
      </c>
      <c r="P168" s="227">
        <v>2021</v>
      </c>
      <c r="S168" s="230" t="s">
        <v>92</v>
      </c>
    </row>
    <row r="169" spans="1:20" x14ac:dyDescent="0.15">
      <c r="A169" s="242" t="s">
        <v>79</v>
      </c>
      <c r="B169" s="217" t="s">
        <v>89</v>
      </c>
      <c r="C169" s="217" t="s">
        <v>2</v>
      </c>
      <c r="D169" s="217" t="s">
        <v>3</v>
      </c>
      <c r="E169" s="217" t="s">
        <v>19</v>
      </c>
      <c r="F169" s="217" t="s">
        <v>6</v>
      </c>
      <c r="G169" s="217" t="s">
        <v>76</v>
      </c>
      <c r="H169" s="217" t="s">
        <v>10</v>
      </c>
      <c r="I169" s="217" t="s">
        <v>19</v>
      </c>
      <c r="J169" s="217" t="s">
        <v>77</v>
      </c>
      <c r="K169" s="217" t="s">
        <v>6</v>
      </c>
      <c r="L169" s="217" t="s">
        <v>14</v>
      </c>
      <c r="O169" s="217" t="s">
        <v>85</v>
      </c>
      <c r="P169" s="217" t="s">
        <v>86</v>
      </c>
      <c r="Q169" s="217" t="s">
        <v>87</v>
      </c>
      <c r="S169" s="222" t="s">
        <v>40</v>
      </c>
      <c r="T169" s="222" t="s">
        <v>41</v>
      </c>
    </row>
    <row r="170" spans="1:20" x14ac:dyDescent="0.15">
      <c r="A170" s="231" t="s">
        <v>44</v>
      </c>
      <c r="B170" s="243">
        <v>588</v>
      </c>
      <c r="C170" s="243">
        <v>349</v>
      </c>
      <c r="D170" s="220">
        <f>C170/B170</f>
        <v>0.59353741496598644</v>
      </c>
      <c r="E170" s="243">
        <v>3428</v>
      </c>
      <c r="F170" s="243">
        <v>15</v>
      </c>
      <c r="G170" s="243">
        <v>20</v>
      </c>
      <c r="H170" s="243">
        <v>77</v>
      </c>
      <c r="I170" s="243">
        <v>396</v>
      </c>
      <c r="J170" s="243">
        <f>I170/H170</f>
        <v>5.1428571428571432</v>
      </c>
      <c r="K170" s="243">
        <v>3</v>
      </c>
      <c r="L170" s="232">
        <f>((E170*0.05)+(F170*4)+(G170*-1)+(I170*0.1)+(K170*6))</f>
        <v>269</v>
      </c>
      <c r="O170" s="220">
        <f>(B170+H170)/(B172+F172+B174+F174+B176+F176+B170+H170)</f>
        <v>0.42492012779552718</v>
      </c>
      <c r="P170" s="221">
        <f>B170/(B170+F172+F174+F176)</f>
        <v>0.51264167393199656</v>
      </c>
      <c r="Q170" s="221">
        <f>H170/(H170+B172+B174+B176)</f>
        <v>0.18421052631578946</v>
      </c>
      <c r="S170" s="221">
        <f>(H170+B172+B174+B176)/(H170+B172+B174+B176+B170)</f>
        <v>0.41550695825049699</v>
      </c>
      <c r="T170" s="221">
        <f>B170/(B170+H170+B172+B174+B176)</f>
        <v>0.58449304174950301</v>
      </c>
    </row>
    <row r="171" spans="1:20" x14ac:dyDescent="0.15">
      <c r="A171" s="242" t="s">
        <v>80</v>
      </c>
      <c r="B171" s="217" t="s">
        <v>10</v>
      </c>
      <c r="C171" s="217" t="s">
        <v>19</v>
      </c>
      <c r="D171" s="217" t="s">
        <v>77</v>
      </c>
      <c r="E171" s="217" t="s">
        <v>6</v>
      </c>
      <c r="F171" s="217" t="s">
        <v>17</v>
      </c>
      <c r="G171" s="217" t="s">
        <v>18</v>
      </c>
      <c r="H171" s="217" t="s">
        <v>19</v>
      </c>
      <c r="I171" s="217" t="s">
        <v>78</v>
      </c>
      <c r="J171" s="217" t="s">
        <v>6</v>
      </c>
      <c r="K171" s="217" t="s">
        <v>14</v>
      </c>
      <c r="L171" s="217" t="s">
        <v>91</v>
      </c>
      <c r="O171" s="222" t="s">
        <v>85</v>
      </c>
      <c r="P171" s="222" t="s">
        <v>87</v>
      </c>
      <c r="Q171" s="222" t="s">
        <v>88</v>
      </c>
    </row>
    <row r="172" spans="1:20" x14ac:dyDescent="0.15">
      <c r="A172" s="231" t="s">
        <v>44</v>
      </c>
      <c r="B172" s="243">
        <v>332</v>
      </c>
      <c r="C172" s="243">
        <v>1289</v>
      </c>
      <c r="D172" s="246">
        <f>C172/B172</f>
        <v>3.8825301204819276</v>
      </c>
      <c r="E172" s="243">
        <v>5</v>
      </c>
      <c r="F172" s="243">
        <v>116</v>
      </c>
      <c r="G172" s="243">
        <v>91</v>
      </c>
      <c r="H172" s="243">
        <v>567</v>
      </c>
      <c r="I172" s="246">
        <f>H172/G172</f>
        <v>6.2307692307692308</v>
      </c>
      <c r="J172" s="243">
        <v>4</v>
      </c>
      <c r="K172" s="232">
        <f>(C172*0.1)+(E172*6)+(H172*0.1)+(J172*6)</f>
        <v>239.60000000000002</v>
      </c>
      <c r="L172" s="232">
        <f>(C172*0.1)+(E172*6)+(G172*1)+(H172*0.1)+(J172*6)</f>
        <v>330.6</v>
      </c>
      <c r="O172" s="220">
        <f>(B172+F172)/(B172+F172+B174+F174+B176+F176+B170+H170)</f>
        <v>0.28626198083067095</v>
      </c>
      <c r="P172" s="221">
        <f>B172/(H170+B172+B174+B176)</f>
        <v>0.79425837320574166</v>
      </c>
      <c r="Q172" s="221">
        <f>F172/(F172+F174+F176)</f>
        <v>0.2075134168157424</v>
      </c>
    </row>
    <row r="173" spans="1:20" x14ac:dyDescent="0.15">
      <c r="A173" s="242" t="s">
        <v>81</v>
      </c>
      <c r="B173" s="217" t="s">
        <v>10</v>
      </c>
      <c r="C173" s="217" t="s">
        <v>19</v>
      </c>
      <c r="D173" s="217" t="s">
        <v>77</v>
      </c>
      <c r="E173" s="217" t="s">
        <v>6</v>
      </c>
      <c r="F173" s="217" t="s">
        <v>17</v>
      </c>
      <c r="G173" s="217" t="s">
        <v>18</v>
      </c>
      <c r="H173" s="217" t="s">
        <v>19</v>
      </c>
      <c r="I173" s="217" t="s">
        <v>78</v>
      </c>
      <c r="J173" s="217" t="s">
        <v>6</v>
      </c>
      <c r="K173" s="217" t="s">
        <v>14</v>
      </c>
      <c r="L173" s="217" t="s">
        <v>91</v>
      </c>
      <c r="O173" s="222" t="s">
        <v>85</v>
      </c>
      <c r="P173" s="222" t="s">
        <v>87</v>
      </c>
      <c r="Q173" s="222" t="s">
        <v>88</v>
      </c>
    </row>
    <row r="174" spans="1:20" x14ac:dyDescent="0.15">
      <c r="A174" s="231" t="s">
        <v>44</v>
      </c>
      <c r="B174" s="243">
        <v>9</v>
      </c>
      <c r="C174" s="243">
        <v>6</v>
      </c>
      <c r="D174" s="246">
        <f>C174/B174</f>
        <v>0.66666666666666663</v>
      </c>
      <c r="E174" s="243">
        <v>0</v>
      </c>
      <c r="F174" s="243">
        <v>322</v>
      </c>
      <c r="G174" s="243">
        <v>180</v>
      </c>
      <c r="H174" s="243">
        <v>2165</v>
      </c>
      <c r="I174" s="246">
        <f>H174/G174</f>
        <v>12.027777777777779</v>
      </c>
      <c r="J174" s="243">
        <v>5</v>
      </c>
      <c r="K174" s="232">
        <f>(C174*0.1)+(E174*6)+(H174*0.1)+(J174*6)</f>
        <v>247.1</v>
      </c>
      <c r="L174" s="232">
        <f>(C174*0.1)+(E174*6)+(G174*1)+(H174*0.1)+(J174*6)</f>
        <v>427.1</v>
      </c>
      <c r="O174" s="220">
        <f>(B174+F174)/(B172+F172+B174+F174+B176+F176+B170+H170)</f>
        <v>0.21150159744408945</v>
      </c>
      <c r="P174" s="221">
        <f>B174/(B172+H170+B174+B176)</f>
        <v>2.1531100478468901E-2</v>
      </c>
      <c r="Q174" s="221">
        <f>F174/(F174+F172+F176)</f>
        <v>0.57602862254025045</v>
      </c>
    </row>
    <row r="175" spans="1:20" x14ac:dyDescent="0.15">
      <c r="A175" s="242" t="s">
        <v>82</v>
      </c>
      <c r="B175" s="217" t="s">
        <v>10</v>
      </c>
      <c r="C175" s="217" t="s">
        <v>19</v>
      </c>
      <c r="D175" s="217" t="s">
        <v>77</v>
      </c>
      <c r="E175" s="217" t="s">
        <v>6</v>
      </c>
      <c r="F175" s="217" t="s">
        <v>17</v>
      </c>
      <c r="G175" s="217" t="s">
        <v>18</v>
      </c>
      <c r="H175" s="217" t="s">
        <v>19</v>
      </c>
      <c r="I175" s="217" t="s">
        <v>78</v>
      </c>
      <c r="J175" s="217" t="s">
        <v>6</v>
      </c>
      <c r="K175" s="217" t="s">
        <v>14</v>
      </c>
      <c r="L175" s="217" t="s">
        <v>91</v>
      </c>
      <c r="O175" s="222" t="s">
        <v>85</v>
      </c>
      <c r="P175" s="222" t="s">
        <v>87</v>
      </c>
      <c r="Q175" s="222" t="s">
        <v>88</v>
      </c>
    </row>
    <row r="176" spans="1:20" x14ac:dyDescent="0.15">
      <c r="A176" s="231" t="s">
        <v>44</v>
      </c>
      <c r="B176" s="243">
        <v>0</v>
      </c>
      <c r="C176" s="243">
        <v>0</v>
      </c>
      <c r="D176" s="243" t="e">
        <f>C176/B176</f>
        <v>#DIV/0!</v>
      </c>
      <c r="E176" s="243">
        <v>0</v>
      </c>
      <c r="F176" s="243">
        <v>121</v>
      </c>
      <c r="G176" s="243">
        <v>78</v>
      </c>
      <c r="H176" s="243">
        <v>715</v>
      </c>
      <c r="I176" s="246">
        <f>H176/G176</f>
        <v>9.1666666666666661</v>
      </c>
      <c r="J176" s="243">
        <v>5</v>
      </c>
      <c r="K176" s="232">
        <f>(C176*0.1)+(E176*6)+(H176*0.1)+(J176*6)</f>
        <v>101.5</v>
      </c>
      <c r="L176" s="232">
        <f>(C176*0.1)+(E176*6)+(G176*1)+(H176*0.1)+(J176*6)</f>
        <v>179.5</v>
      </c>
      <c r="O176" s="220">
        <f>(B176+F176)/(B172+F172+B174+F174+B176+F176+B170+H170)</f>
        <v>7.7316293929712454E-2</v>
      </c>
      <c r="P176" s="223">
        <f>B176/(B176+B174+B172+H170)</f>
        <v>0</v>
      </c>
      <c r="Q176" s="221">
        <f>F176/(F176+F174+F172)</f>
        <v>0.21645796064400716</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J59:M59"/>
    <mergeCell ref="R59:U59"/>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A121:G121"/>
    <mergeCell ref="J121:N121"/>
    <mergeCell ref="R121:V121"/>
    <mergeCell ref="C83:I83"/>
    <mergeCell ref="L83:P83"/>
    <mergeCell ref="R83:T83"/>
    <mergeCell ref="V83:W83"/>
    <mergeCell ref="A91:G91"/>
    <mergeCell ref="H91:M91"/>
    <mergeCell ref="R91:T91"/>
    <mergeCell ref="V91:W91"/>
    <mergeCell ref="A101:G101"/>
    <mergeCell ref="J101:N101"/>
    <mergeCell ref="R101:T101"/>
    <mergeCell ref="V101:W101"/>
    <mergeCell ref="A112:G112"/>
    <mergeCell ref="J112:N112"/>
    <mergeCell ref="R112:T112"/>
    <mergeCell ref="V112:W112"/>
    <mergeCell ref="H143:J143"/>
    <mergeCell ref="M143:O143"/>
    <mergeCell ref="H144:J144"/>
    <mergeCell ref="H145:J145"/>
    <mergeCell ref="H146:J146"/>
    <mergeCell ref="J127:M127"/>
    <mergeCell ref="R127:U127"/>
    <mergeCell ref="J128:M128"/>
    <mergeCell ref="R128:U128"/>
    <mergeCell ref="J129:M129"/>
    <mergeCell ref="R129:U129"/>
    <mergeCell ref="J130:M130"/>
    <mergeCell ref="R130:U130"/>
    <mergeCell ref="J124:M124"/>
    <mergeCell ref="R124:U124"/>
    <mergeCell ref="J125:M125"/>
    <mergeCell ref="R125:U125"/>
    <mergeCell ref="J126:M126"/>
    <mergeCell ref="R126:U126"/>
    <mergeCell ref="J122:M122"/>
    <mergeCell ref="A141:W141"/>
    <mergeCell ref="R122:U122"/>
    <mergeCell ref="J123:M123"/>
    <mergeCell ref="R123:U123"/>
  </mergeCells>
  <hyperlinks>
    <hyperlink ref="H6" location="ARI!A90" display="RSP Projections: Year 2" xr:uid="{61AA7831-09B3-451F-A041-8A5AF23CC3C8}"/>
    <hyperlink ref="H6:J6" location="ARI!A110" display="RSP Projections: Year 2" xr:uid="{2F6F926D-D5C5-43C8-9855-238E036898E7}"/>
    <hyperlink ref="M5:O5" location="ARI!AX11" display="Adjustable Projections: Year 1" xr:uid="{7E4A4EBE-300F-4701-B666-F6859D3F5387}"/>
    <hyperlink ref="AJ5" location="ARI!C9" display="RSP Projections: Year 1" xr:uid="{94C68EBE-4050-40AA-A5EB-7DEA87339B12}"/>
    <hyperlink ref="AJ6" location="ARI!A90" display="RSP Projections: Year 2" xr:uid="{4B27D993-0986-4317-B900-04082949A7EC}"/>
    <hyperlink ref="AJ6:AL6" location="ARI!A110" display="RSP Projections: Year 2" xr:uid="{C49E9E19-10C3-43B7-9663-9CC9825F69C6}"/>
    <hyperlink ref="AO5:AQ5" location="ARI!AX11" display="Adjustable Projections: Year 1" xr:uid="{1A3998DB-FDFB-4919-8FE5-2D9F05C972F2}"/>
    <hyperlink ref="H5" location="ARI!C9" display="RSP Projections: Year 1" xr:uid="{E0685900-92F0-42B6-AF3D-2F0827F0C1E0}"/>
    <hyperlink ref="H76" location="ARI!A90" display="RSP Projections: Year 2" xr:uid="{2571DDF7-4C3A-4EB7-86F4-7E5DC836B3CC}"/>
    <hyperlink ref="H76:J76" location="ARI!A110" display="RSP Projections: Year 2" xr:uid="{A0FFA7D2-94D7-4130-BC7C-31C0300CB93E}"/>
    <hyperlink ref="M75:O75" location="ARI!AX11" display="Adjustable Projections: Year 1" xr:uid="{A2E7DB73-DCD3-417B-B9EE-AA9A76572C8B}"/>
    <hyperlink ref="H75" location="ARI!C9" display="RSP Projections: Year 1" xr:uid="{7CE105B9-8EE5-4997-A751-F22360ED7C55}"/>
    <hyperlink ref="M143:O143" location="ARI!AX11" display="Adjustable Projections: Year 1" xr:uid="{098A8584-454A-41F5-BB48-A8F0F60E395C}"/>
    <hyperlink ref="H144:J144" location="ARI!A110" display="RSP Projections: Year 2" xr:uid="{EBBF1961-3FD7-481B-9176-D0EDA626E0BC}"/>
    <hyperlink ref="H144" location="ARI!A90" display="RSP Projections: Year 2" xr:uid="{A06C39A8-D36E-4886-A771-2F0BAB183A69}"/>
    <hyperlink ref="H143" location="ARI!C9" display="RSP Projections: Year 1" xr:uid="{EAE46C6A-D37D-4486-AB18-F09152576CD7}"/>
    <hyperlink ref="M6" location="ARI!A170" display="Past Run/Pass Performances" xr:uid="{F998C327-7155-4394-973F-905638D6697E}"/>
    <hyperlink ref="M76" location="ARI!A170" display="Past Run/Pass Performances" xr:uid="{EF6BB7D7-87F4-49B6-BC47-B87FE00A1B59}"/>
  </hyperlinks>
  <pageMargins left="0" right="0" top="0" bottom="0" header="0" footer="0"/>
  <pageSetup scale="54" orientation="landscape"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3C629-C5DC-4956-8AEB-4B9F53A0C866}">
  <dimension ref="A1:AZ176"/>
  <sheetViews>
    <sheetView zoomScale="200" zoomScaleNormal="200" workbookViewId="0">
      <selection sqref="A1:X185"/>
    </sheetView>
  </sheetViews>
  <sheetFormatPr defaultColWidth="4.33203125" defaultRowHeight="6.6" x14ac:dyDescent="0.15"/>
  <cols>
    <col min="1" max="1" width="12.109375" style="50" customWidth="1"/>
    <col min="2" max="17" width="3.88671875" style="50" customWidth="1"/>
    <col min="18" max="18" width="14" style="50" customWidth="1"/>
    <col min="19" max="24" width="3.88671875" style="50" customWidth="1"/>
    <col min="25" max="28" width="4.33203125" style="50"/>
    <col min="29" max="29" width="12.88671875" style="50" customWidth="1"/>
    <col min="30" max="45" width="4.44140625" style="50" bestFit="1" customWidth="1"/>
    <col min="46" max="46" width="4.33203125" style="50"/>
    <col min="47" max="47" width="5.88671875" style="50" bestFit="1" customWidth="1"/>
    <col min="48" max="48" width="4.6640625" style="50" bestFit="1" customWidth="1"/>
    <col min="49" max="49" width="4.5546875" style="50" bestFit="1" customWidth="1"/>
    <col min="50" max="50" width="4.33203125" style="50"/>
    <col min="51" max="52" width="4.44140625" style="50" bestFit="1" customWidth="1"/>
    <col min="53" max="16384" width="4.33203125" style="50"/>
  </cols>
  <sheetData>
    <row r="1" spans="1:52" x14ac:dyDescent="0.15">
      <c r="A1" s="489" t="s">
        <v>118</v>
      </c>
      <c r="B1" s="489"/>
      <c r="C1" s="489"/>
      <c r="D1" s="489"/>
      <c r="E1" s="489"/>
      <c r="F1" s="489"/>
      <c r="G1" s="489"/>
      <c r="H1" s="489"/>
      <c r="I1" s="489"/>
      <c r="J1" s="489"/>
      <c r="K1" s="489"/>
      <c r="L1" s="489"/>
      <c r="M1" s="489"/>
      <c r="N1" s="489"/>
      <c r="O1" s="489"/>
      <c r="P1" s="489"/>
      <c r="Q1" s="489"/>
      <c r="R1" s="489"/>
      <c r="S1" s="489"/>
      <c r="T1" s="489"/>
      <c r="U1" s="489"/>
      <c r="V1" s="489"/>
      <c r="W1" s="489"/>
    </row>
    <row r="2" spans="1:52" x14ac:dyDescent="0.15">
      <c r="C2" s="99"/>
      <c r="D2" s="99"/>
      <c r="E2" s="99"/>
      <c r="F2" s="99"/>
      <c r="G2" s="99"/>
      <c r="H2" s="99"/>
      <c r="I2" s="99"/>
      <c r="J2" s="99"/>
      <c r="K2" s="99"/>
      <c r="L2" s="99"/>
      <c r="M2" s="99"/>
      <c r="N2" s="99"/>
    </row>
    <row r="3" spans="1:52" x14ac:dyDescent="0.15">
      <c r="A3" s="489" t="s">
        <v>55</v>
      </c>
      <c r="B3" s="489"/>
      <c r="C3" s="489"/>
      <c r="D3" s="489"/>
      <c r="E3" s="489"/>
      <c r="F3" s="489"/>
      <c r="G3" s="489"/>
      <c r="H3" s="489"/>
      <c r="I3" s="489"/>
      <c r="J3" s="489"/>
      <c r="K3" s="489"/>
      <c r="L3" s="489"/>
      <c r="M3" s="489"/>
      <c r="N3" s="489"/>
      <c r="O3" s="489"/>
      <c r="P3" s="489"/>
      <c r="Q3" s="489"/>
      <c r="R3" s="489"/>
      <c r="S3" s="489"/>
      <c r="T3" s="489"/>
      <c r="U3" s="489"/>
      <c r="V3" s="489"/>
      <c r="W3" s="489"/>
      <c r="AC3" s="489" t="s">
        <v>55</v>
      </c>
      <c r="AD3" s="489"/>
      <c r="AE3" s="489"/>
      <c r="AF3" s="489"/>
      <c r="AG3" s="489"/>
      <c r="AH3" s="489"/>
      <c r="AI3" s="489"/>
      <c r="AJ3" s="489"/>
      <c r="AK3" s="489"/>
      <c r="AL3" s="489"/>
      <c r="AM3" s="489"/>
      <c r="AN3" s="489"/>
      <c r="AO3" s="489"/>
      <c r="AP3" s="489"/>
      <c r="AQ3" s="489"/>
      <c r="AR3" s="489"/>
      <c r="AS3" s="489"/>
      <c r="AT3" s="489"/>
      <c r="AU3" s="489"/>
      <c r="AV3" s="489"/>
      <c r="AW3" s="489"/>
      <c r="AX3" s="489"/>
      <c r="AY3" s="489"/>
    </row>
    <row r="4" spans="1:52" x14ac:dyDescent="0.15">
      <c r="A4" s="99"/>
      <c r="B4" s="99"/>
      <c r="C4" s="99"/>
      <c r="D4" s="99"/>
      <c r="E4" s="99"/>
      <c r="F4" s="99"/>
      <c r="G4" s="99"/>
      <c r="H4" s="99"/>
      <c r="I4" s="99"/>
      <c r="J4" s="99"/>
      <c r="K4" s="99"/>
      <c r="L4" s="99"/>
      <c r="M4" s="99"/>
      <c r="N4" s="99"/>
      <c r="O4" s="99"/>
      <c r="P4" s="99"/>
      <c r="Q4" s="99"/>
      <c r="R4" s="99"/>
      <c r="S4" s="99"/>
      <c r="T4" s="99"/>
      <c r="U4" s="99"/>
      <c r="V4" s="99"/>
      <c r="W4" s="99"/>
      <c r="X4" s="99"/>
      <c r="Y4" s="99"/>
      <c r="Z4" s="99"/>
      <c r="AA4" s="99"/>
      <c r="AC4" s="99"/>
      <c r="AD4" s="99"/>
      <c r="AE4" s="99"/>
      <c r="AF4" s="99"/>
      <c r="AG4" s="99"/>
      <c r="AH4" s="99"/>
      <c r="AI4" s="99"/>
      <c r="AJ4" s="99"/>
      <c r="AK4" s="99"/>
      <c r="AL4" s="99"/>
      <c r="AM4" s="99"/>
      <c r="AN4" s="99"/>
      <c r="AO4" s="99"/>
      <c r="AP4" s="99"/>
      <c r="AQ4" s="99"/>
      <c r="AR4" s="99"/>
      <c r="AS4" s="99"/>
      <c r="AT4" s="99"/>
      <c r="AU4" s="99"/>
      <c r="AV4" s="99"/>
      <c r="AW4" s="99"/>
      <c r="AX4" s="99"/>
      <c r="AY4" s="99"/>
    </row>
    <row r="5" spans="1:52" x14ac:dyDescent="0.15">
      <c r="H5" s="490" t="s">
        <v>36</v>
      </c>
      <c r="I5" s="491"/>
      <c r="J5" s="491"/>
      <c r="M5" s="490" t="s">
        <v>37</v>
      </c>
      <c r="N5" s="490"/>
      <c r="O5" s="490"/>
      <c r="S5" s="59" t="s">
        <v>94</v>
      </c>
      <c r="AJ5" s="490" t="s">
        <v>36</v>
      </c>
      <c r="AK5" s="491"/>
      <c r="AL5" s="491"/>
      <c r="AO5" s="490" t="s">
        <v>37</v>
      </c>
      <c r="AP5" s="490"/>
      <c r="AQ5" s="490"/>
    </row>
    <row r="6" spans="1:52" x14ac:dyDescent="0.15">
      <c r="H6" s="490" t="s">
        <v>38</v>
      </c>
      <c r="I6" s="490"/>
      <c r="J6" s="490"/>
      <c r="M6" s="250" t="s">
        <v>75</v>
      </c>
      <c r="S6" s="251" t="s">
        <v>40</v>
      </c>
      <c r="T6" s="251" t="s">
        <v>41</v>
      </c>
      <c r="AJ6" s="490" t="s">
        <v>38</v>
      </c>
      <c r="AK6" s="490"/>
      <c r="AL6" s="490"/>
    </row>
    <row r="7" spans="1:52" x14ac:dyDescent="0.15">
      <c r="H7" s="490"/>
      <c r="I7" s="491"/>
      <c r="J7" s="491"/>
      <c r="S7" s="51">
        <f>(M17+C27+K38+K47)/(M17+C27+K38+C17)</f>
        <v>0.42281879194630873</v>
      </c>
      <c r="T7" s="51">
        <f>C17/(C17+M17+C27+K38+K47)</f>
        <v>0.57718120805369133</v>
      </c>
      <c r="AJ7" s="490"/>
      <c r="AK7" s="491"/>
      <c r="AL7" s="491"/>
    </row>
    <row r="10" spans="1:52" x14ac:dyDescent="0.15">
      <c r="A10" s="489" t="s">
        <v>36</v>
      </c>
      <c r="B10" s="489"/>
      <c r="C10" s="489"/>
      <c r="D10" s="489"/>
      <c r="E10" s="489"/>
      <c r="F10" s="489"/>
      <c r="G10" s="489"/>
      <c r="H10" s="489"/>
      <c r="I10" s="489"/>
      <c r="J10" s="489"/>
      <c r="K10" s="489"/>
      <c r="L10" s="489"/>
      <c r="M10" s="489"/>
      <c r="N10" s="489"/>
      <c r="O10" s="489"/>
      <c r="P10" s="489"/>
      <c r="Q10" s="489"/>
      <c r="R10" s="489"/>
      <c r="S10" s="489"/>
      <c r="T10" s="489"/>
      <c r="U10" s="489"/>
      <c r="V10" s="489"/>
      <c r="W10" s="489"/>
      <c r="AC10" s="489" t="s">
        <v>37</v>
      </c>
      <c r="AD10" s="489"/>
      <c r="AE10" s="489"/>
      <c r="AF10" s="489"/>
      <c r="AG10" s="489"/>
      <c r="AH10" s="489"/>
      <c r="AI10" s="489"/>
      <c r="AJ10" s="489"/>
      <c r="AK10" s="489"/>
      <c r="AL10" s="489"/>
      <c r="AM10" s="489"/>
      <c r="AN10" s="489"/>
      <c r="AO10" s="489"/>
      <c r="AP10" s="489"/>
      <c r="AQ10" s="489"/>
      <c r="AR10" s="489"/>
      <c r="AS10" s="489"/>
      <c r="AT10" s="489"/>
      <c r="AU10" s="489"/>
      <c r="AV10" s="489"/>
      <c r="AW10" s="489"/>
      <c r="AX10" s="489"/>
      <c r="AY10" s="489"/>
    </row>
    <row r="12" spans="1:52" x14ac:dyDescent="0.15">
      <c r="C12" s="489" t="s">
        <v>48</v>
      </c>
      <c r="D12" s="489"/>
      <c r="E12" s="489"/>
      <c r="F12" s="489"/>
      <c r="G12" s="489"/>
      <c r="H12" s="489"/>
      <c r="I12" s="489"/>
      <c r="L12" s="489" t="s">
        <v>49</v>
      </c>
      <c r="M12" s="495"/>
      <c r="N12" s="495"/>
      <c r="O12" s="495"/>
      <c r="P12" s="495"/>
      <c r="R12" s="489" t="s">
        <v>50</v>
      </c>
      <c r="S12" s="489"/>
      <c r="T12" s="489"/>
      <c r="V12" s="489" t="s">
        <v>51</v>
      </c>
      <c r="W12" s="489"/>
      <c r="AE12" s="489" t="s">
        <v>48</v>
      </c>
      <c r="AF12" s="489"/>
      <c r="AG12" s="489"/>
      <c r="AH12" s="489"/>
      <c r="AI12" s="489"/>
      <c r="AJ12" s="489"/>
      <c r="AK12" s="489"/>
      <c r="AN12" s="489" t="s">
        <v>49</v>
      </c>
      <c r="AO12" s="495"/>
      <c r="AP12" s="495"/>
      <c r="AQ12" s="495"/>
      <c r="AR12" s="495"/>
      <c r="AT12" s="489" t="s">
        <v>50</v>
      </c>
      <c r="AU12" s="489"/>
      <c r="AV12" s="489"/>
      <c r="AX12" s="489" t="s">
        <v>51</v>
      </c>
      <c r="AY12" s="489"/>
    </row>
    <row r="13" spans="1:52" x14ac:dyDescent="0.15">
      <c r="A13" s="52" t="s">
        <v>0</v>
      </c>
      <c r="B13" s="52" t="s">
        <v>66</v>
      </c>
      <c r="C13" s="52" t="s">
        <v>1</v>
      </c>
      <c r="D13" s="52" t="s">
        <v>2</v>
      </c>
      <c r="E13" s="52" t="s">
        <v>3</v>
      </c>
      <c r="F13" s="52" t="s">
        <v>4</v>
      </c>
      <c r="G13" s="52" t="s">
        <v>5</v>
      </c>
      <c r="H13" s="52" t="s">
        <v>6</v>
      </c>
      <c r="I13" s="52" t="s">
        <v>7</v>
      </c>
      <c r="J13" s="52" t="s">
        <v>8</v>
      </c>
      <c r="K13" s="52" t="s">
        <v>9</v>
      </c>
      <c r="M13" s="52" t="s">
        <v>10</v>
      </c>
      <c r="N13" s="52" t="s">
        <v>11</v>
      </c>
      <c r="O13" s="52" t="s">
        <v>12</v>
      </c>
      <c r="P13" s="52" t="s">
        <v>6</v>
      </c>
      <c r="Q13" s="52" t="s">
        <v>13</v>
      </c>
      <c r="R13" s="52"/>
      <c r="S13" s="52" t="s">
        <v>47</v>
      </c>
      <c r="T13" s="52" t="s">
        <v>45</v>
      </c>
      <c r="U13" s="52" t="s">
        <v>46</v>
      </c>
      <c r="V13" s="52"/>
      <c r="W13" s="52" t="s">
        <v>14</v>
      </c>
      <c r="X13" s="52" t="s">
        <v>63</v>
      </c>
      <c r="Y13" s="52"/>
      <c r="Z13" s="52"/>
      <c r="AC13" s="52" t="s">
        <v>0</v>
      </c>
      <c r="AD13" s="52" t="s">
        <v>66</v>
      </c>
      <c r="AE13" s="52" t="s">
        <v>1</v>
      </c>
      <c r="AF13" s="52" t="s">
        <v>2</v>
      </c>
      <c r="AG13" s="52" t="s">
        <v>3</v>
      </c>
      <c r="AH13" s="52" t="s">
        <v>4</v>
      </c>
      <c r="AI13" s="52" t="s">
        <v>5</v>
      </c>
      <c r="AJ13" s="52" t="s">
        <v>6</v>
      </c>
      <c r="AK13" s="52" t="s">
        <v>7</v>
      </c>
      <c r="AL13" s="52" t="s">
        <v>8</v>
      </c>
      <c r="AM13" s="52" t="s">
        <v>9</v>
      </c>
      <c r="AO13" s="52" t="s">
        <v>10</v>
      </c>
      <c r="AP13" s="52" t="s">
        <v>11</v>
      </c>
      <c r="AQ13" s="52" t="s">
        <v>12</v>
      </c>
      <c r="AR13" s="52" t="s">
        <v>6</v>
      </c>
      <c r="AS13" s="52" t="s">
        <v>13</v>
      </c>
      <c r="AT13" s="52"/>
      <c r="AU13" s="52" t="s">
        <v>47</v>
      </c>
      <c r="AV13" s="52" t="s">
        <v>45</v>
      </c>
      <c r="AW13" s="52" t="s">
        <v>46</v>
      </c>
      <c r="AX13" s="52"/>
      <c r="AY13" s="52" t="s">
        <v>14</v>
      </c>
      <c r="AZ13" s="52" t="s">
        <v>63</v>
      </c>
    </row>
    <row r="14" spans="1:52" x14ac:dyDescent="0.15">
      <c r="A14" s="53" t="s">
        <v>2597</v>
      </c>
      <c r="B14" s="54">
        <v>17</v>
      </c>
      <c r="C14" s="54">
        <v>516</v>
      </c>
      <c r="D14" s="54">
        <v>346</v>
      </c>
      <c r="E14" s="51">
        <f>D14/C14</f>
        <v>0.6705426356589147</v>
      </c>
      <c r="F14" s="54">
        <v>3905</v>
      </c>
      <c r="G14" s="55">
        <f>F14/C14</f>
        <v>7.5678294573643408</v>
      </c>
      <c r="H14" s="54">
        <v>31</v>
      </c>
      <c r="I14" s="51">
        <f>H14/C14</f>
        <v>6.0077519379844964E-2</v>
      </c>
      <c r="J14" s="54">
        <v>8</v>
      </c>
      <c r="K14" s="51">
        <f>J14/C14</f>
        <v>1.5503875968992248E-2</v>
      </c>
      <c r="M14" s="54">
        <v>33</v>
      </c>
      <c r="N14" s="54">
        <v>97</v>
      </c>
      <c r="O14" s="54">
        <f>N14/M14</f>
        <v>2.9393939393939394</v>
      </c>
      <c r="P14" s="54">
        <v>2</v>
      </c>
      <c r="Q14" s="51">
        <f>P14/M14</f>
        <v>6.0606060606060608E-2</v>
      </c>
      <c r="R14" s="56"/>
      <c r="S14" s="51">
        <f>(C14+M14)/($C$17+$M$17)</f>
        <v>1</v>
      </c>
      <c r="T14" s="51">
        <f>C14/($C$17)</f>
        <v>1</v>
      </c>
      <c r="U14" s="51">
        <f>M14/($M$17)</f>
        <v>1</v>
      </c>
      <c r="V14" s="57"/>
      <c r="W14" s="54">
        <f>(F14*0.05)+(H14*4)+(J14*-1)+(N14*0.1)+(P14*6)</f>
        <v>332.95</v>
      </c>
      <c r="X14" s="58">
        <f>((F14*0.05)+(H14*4)+(J14*-1)+(N14*0.1)+(P14*6))*0.4</f>
        <v>133.18</v>
      </c>
      <c r="Y14" s="56"/>
      <c r="Z14" s="56"/>
      <c r="AC14" s="53" t="s">
        <v>15</v>
      </c>
      <c r="AD14" s="53"/>
      <c r="AE14" s="54">
        <v>583</v>
      </c>
      <c r="AF14" s="54">
        <v>378</v>
      </c>
      <c r="AG14" s="51">
        <f>AF14/AE14</f>
        <v>0.64837049742710118</v>
      </c>
      <c r="AH14" s="54">
        <v>4072</v>
      </c>
      <c r="AI14" s="55">
        <f>AH14/AE14</f>
        <v>6.9845626072041167</v>
      </c>
      <c r="AJ14" s="54">
        <v>27</v>
      </c>
      <c r="AK14" s="51">
        <f>AJ14/AE14</f>
        <v>4.6312178387650088E-2</v>
      </c>
      <c r="AL14" s="54">
        <v>11</v>
      </c>
      <c r="AM14" s="51">
        <f>AL14/AE14</f>
        <v>1.8867924528301886E-2</v>
      </c>
      <c r="AO14" s="54">
        <v>100</v>
      </c>
      <c r="AP14" s="54">
        <v>590</v>
      </c>
      <c r="AQ14" s="54">
        <f>AP14/AO14</f>
        <v>5.9</v>
      </c>
      <c r="AR14" s="54">
        <v>5</v>
      </c>
      <c r="AS14" s="51">
        <f>AR14/AO14</f>
        <v>0.05</v>
      </c>
      <c r="AT14" s="56"/>
      <c r="AU14" s="51">
        <f>(AE14+AO14)/(AE17+AO17)</f>
        <v>1</v>
      </c>
      <c r="AV14" s="51">
        <f>AE14/(AO14+AE14)</f>
        <v>0.85358711566617862</v>
      </c>
      <c r="AW14" s="51">
        <f>AO14/(AE14+AO14)</f>
        <v>0.14641288433382138</v>
      </c>
      <c r="AX14" s="57"/>
      <c r="AY14" s="54">
        <f>((AH14*0.05)+(AJ14*4)+(AL14*-1)+(AP14*0.1)+(AR14*6))*0.55</f>
        <v>214.28000000000003</v>
      </c>
      <c r="AZ14" s="58">
        <f>((AH14*0.05)+(AJ14*4)+(AL14*-1)+(AP14*0.1)+(AR14*6))*0.4</f>
        <v>155.84000000000003</v>
      </c>
    </row>
    <row r="15" spans="1:52" x14ac:dyDescent="0.15">
      <c r="A15" s="53" t="s">
        <v>2598</v>
      </c>
      <c r="B15" s="54"/>
      <c r="C15" s="54"/>
      <c r="D15" s="54"/>
      <c r="E15" s="51" t="e">
        <f>D15/C15</f>
        <v>#DIV/0!</v>
      </c>
      <c r="F15" s="54"/>
      <c r="G15" s="55" t="e">
        <f>F15/C15</f>
        <v>#DIV/0!</v>
      </c>
      <c r="H15" s="54"/>
      <c r="I15" s="51" t="e">
        <f>H15/C15</f>
        <v>#DIV/0!</v>
      </c>
      <c r="J15" s="54"/>
      <c r="K15" s="51" t="e">
        <f t="shared" ref="K15:K16" si="0">J15/C15</f>
        <v>#DIV/0!</v>
      </c>
      <c r="M15" s="54"/>
      <c r="N15" s="54"/>
      <c r="O15" s="54" t="e">
        <f>N15/M15</f>
        <v>#DIV/0!</v>
      </c>
      <c r="P15" s="54"/>
      <c r="Q15" s="51" t="e">
        <f t="shared" ref="Q15:Q16" si="1">P15/M15</f>
        <v>#DIV/0!</v>
      </c>
      <c r="R15" s="56"/>
      <c r="S15" s="51">
        <f t="shared" ref="S15:S16" si="2">(C15+M15)/($C$17+$M$17)</f>
        <v>0</v>
      </c>
      <c r="T15" s="51">
        <f t="shared" ref="T15:T16" si="3">C15/($C$17)</f>
        <v>0</v>
      </c>
      <c r="U15" s="51">
        <f t="shared" ref="U15:U16" si="4">M15/($M$17)</f>
        <v>0</v>
      </c>
      <c r="V15" s="57"/>
      <c r="W15" s="54">
        <f t="shared" ref="W15:W16" si="5">(F15*0.05)+(H15*4)+(J15*-1)+(N15*0.1)+(P15*6)</f>
        <v>0</v>
      </c>
      <c r="X15" s="58">
        <f t="shared" ref="X15:X16" si="6">((F15*0.05)+(H15*4)+(J15*-1)+(N15*0.1)+(P15*6))*0.4</f>
        <v>0</v>
      </c>
      <c r="Y15" s="56"/>
      <c r="Z15" s="56"/>
      <c r="AC15" s="53" t="s">
        <v>67</v>
      </c>
      <c r="AD15" s="53"/>
      <c r="AE15" s="54">
        <v>0</v>
      </c>
      <c r="AF15" s="54">
        <v>0</v>
      </c>
      <c r="AG15" s="51">
        <v>0</v>
      </c>
      <c r="AH15" s="54">
        <v>0</v>
      </c>
      <c r="AI15" s="55"/>
      <c r="AJ15" s="54">
        <v>0</v>
      </c>
      <c r="AK15" s="51" t="e">
        <f>AJ15/AE15</f>
        <v>#DIV/0!</v>
      </c>
      <c r="AL15" s="54">
        <v>0</v>
      </c>
      <c r="AM15" s="51" t="e">
        <f t="shared" ref="AM15:AM16" si="7">AL15/AE15</f>
        <v>#DIV/0!</v>
      </c>
      <c r="AO15" s="54">
        <v>0</v>
      </c>
      <c r="AP15" s="54">
        <v>0</v>
      </c>
      <c r="AQ15" s="54"/>
      <c r="AR15" s="54">
        <v>0</v>
      </c>
      <c r="AS15" s="51" t="e">
        <f t="shared" ref="AS15:AS16" si="8">AR15/AO15</f>
        <v>#DIV/0!</v>
      </c>
      <c r="AT15" s="56"/>
      <c r="AU15" s="51" t="e">
        <f>(AE15+AO15)/(AD18+AN18)</f>
        <v>#DIV/0!</v>
      </c>
      <c r="AV15" s="51" t="e">
        <f>AE15/(AO15+AE15)</f>
        <v>#DIV/0!</v>
      </c>
      <c r="AW15" s="51" t="e">
        <f>AO15/(AE15+AO15)</f>
        <v>#DIV/0!</v>
      </c>
      <c r="AX15" s="57"/>
      <c r="AY15" s="54"/>
      <c r="AZ15" s="58"/>
    </row>
    <row r="16" spans="1:52" x14ac:dyDescent="0.15">
      <c r="A16" s="53" t="s">
        <v>725</v>
      </c>
      <c r="B16" s="54"/>
      <c r="C16" s="54"/>
      <c r="D16" s="54"/>
      <c r="E16" s="51" t="e">
        <f>D16/C16</f>
        <v>#DIV/0!</v>
      </c>
      <c r="F16" s="54"/>
      <c r="G16" s="55" t="e">
        <f>F16/C16</f>
        <v>#DIV/0!</v>
      </c>
      <c r="H16" s="54"/>
      <c r="I16" s="51" t="e">
        <f>H16/C16</f>
        <v>#DIV/0!</v>
      </c>
      <c r="J16" s="54"/>
      <c r="K16" s="51" t="e">
        <f t="shared" si="0"/>
        <v>#DIV/0!</v>
      </c>
      <c r="M16" s="54"/>
      <c r="N16" s="54"/>
      <c r="O16" s="54" t="e">
        <f>N16/M16</f>
        <v>#DIV/0!</v>
      </c>
      <c r="P16" s="54"/>
      <c r="Q16" s="51" t="e">
        <f t="shared" si="1"/>
        <v>#DIV/0!</v>
      </c>
      <c r="R16" s="56"/>
      <c r="S16" s="51">
        <f t="shared" si="2"/>
        <v>0</v>
      </c>
      <c r="T16" s="51">
        <f t="shared" si="3"/>
        <v>0</v>
      </c>
      <c r="U16" s="51">
        <f t="shared" si="4"/>
        <v>0</v>
      </c>
      <c r="V16" s="57"/>
      <c r="W16" s="54">
        <f t="shared" si="5"/>
        <v>0</v>
      </c>
      <c r="X16" s="58">
        <f t="shared" si="6"/>
        <v>0</v>
      </c>
      <c r="Y16" s="56"/>
      <c r="Z16" s="56"/>
      <c r="AC16" s="53" t="s">
        <v>68</v>
      </c>
      <c r="AD16" s="53"/>
      <c r="AE16" s="54"/>
      <c r="AF16" s="54"/>
      <c r="AG16" s="51" t="e">
        <f>AF16/AE16</f>
        <v>#DIV/0!</v>
      </c>
      <c r="AH16" s="54"/>
      <c r="AI16" s="55" t="e">
        <f>AH16/AE16</f>
        <v>#DIV/0!</v>
      </c>
      <c r="AJ16" s="54"/>
      <c r="AK16" s="51" t="e">
        <f>AJ16/AE16</f>
        <v>#DIV/0!</v>
      </c>
      <c r="AL16" s="54"/>
      <c r="AM16" s="51" t="e">
        <f t="shared" si="7"/>
        <v>#DIV/0!</v>
      </c>
      <c r="AO16" s="54"/>
      <c r="AP16" s="54"/>
      <c r="AQ16" s="54" t="e">
        <f>AP16/AO16</f>
        <v>#DIV/0!</v>
      </c>
      <c r="AR16" s="54"/>
      <c r="AS16" s="51" t="e">
        <f t="shared" si="8"/>
        <v>#DIV/0!</v>
      </c>
      <c r="AT16" s="56"/>
      <c r="AU16" s="51" t="e">
        <f>(AE16+AO16)/(AD20+AN20)</f>
        <v>#DIV/0!</v>
      </c>
      <c r="AV16" s="51" t="e">
        <f>AE16/(AO16+AE16)</f>
        <v>#DIV/0!</v>
      </c>
      <c r="AW16" s="51" t="e">
        <f>AO16/(AE16+AO16)</f>
        <v>#DIV/0!</v>
      </c>
      <c r="AX16" s="57"/>
      <c r="AY16" s="54">
        <f>((AH16*0.05)+(AJ16*4)+(AL16*-1)+(AP16*0.1)+(AR16*6))*0.55</f>
        <v>0</v>
      </c>
      <c r="AZ16" s="58">
        <f>((AH16*0.05)+(AJ16*4)+(AL16*-1)+(AP16*0.1)+(AR16*6))*0.4</f>
        <v>0</v>
      </c>
    </row>
    <row r="17" spans="1:52" x14ac:dyDescent="0.15">
      <c r="A17" s="52" t="s">
        <v>44</v>
      </c>
      <c r="B17" s="52"/>
      <c r="C17" s="52">
        <f>SUM(C14:C16)</f>
        <v>516</v>
      </c>
      <c r="D17" s="52">
        <f>SUM(D14:D16)</f>
        <v>346</v>
      </c>
      <c r="E17" s="52"/>
      <c r="F17" s="52">
        <f t="shared" ref="F17:J17" si="9">SUM(F14:F16)</f>
        <v>3905</v>
      </c>
      <c r="G17" s="52"/>
      <c r="H17" s="52">
        <f t="shared" si="9"/>
        <v>31</v>
      </c>
      <c r="I17" s="52"/>
      <c r="J17" s="52">
        <f t="shared" si="9"/>
        <v>8</v>
      </c>
      <c r="K17" s="52"/>
      <c r="L17" s="59"/>
      <c r="M17" s="52">
        <f>SUM(M14:M16)</f>
        <v>33</v>
      </c>
      <c r="N17" s="52">
        <f>SUM(N14:N16)</f>
        <v>97</v>
      </c>
      <c r="O17" s="52"/>
      <c r="P17" s="52">
        <f>SUM(P14:P16)</f>
        <v>2</v>
      </c>
      <c r="Q17" s="52"/>
      <c r="R17" s="52"/>
      <c r="S17" s="60">
        <f>S14+S15+S16</f>
        <v>1</v>
      </c>
      <c r="T17" s="61">
        <f>C17/(C17+M17)</f>
        <v>0.93989071038251371</v>
      </c>
      <c r="U17" s="61">
        <f>M17/(M17+C17)</f>
        <v>6.0109289617486336E-2</v>
      </c>
      <c r="V17" s="57"/>
      <c r="W17" s="56"/>
      <c r="X17" s="56"/>
      <c r="Y17" s="56"/>
      <c r="Z17" s="56"/>
      <c r="AC17" s="52" t="s">
        <v>44</v>
      </c>
      <c r="AD17" s="52"/>
      <c r="AE17" s="52">
        <f>SUM(AE14:AE16)</f>
        <v>583</v>
      </c>
      <c r="AF17" s="52">
        <f>SUM(AF14:AF16)</f>
        <v>378</v>
      </c>
      <c r="AG17" s="52"/>
      <c r="AH17" s="52">
        <f t="shared" ref="AH17" si="10">SUM(AH14:AH16)</f>
        <v>4072</v>
      </c>
      <c r="AI17" s="52"/>
      <c r="AJ17" s="52">
        <f t="shared" ref="AJ17" si="11">SUM(AJ14:AJ16)</f>
        <v>27</v>
      </c>
      <c r="AK17" s="52"/>
      <c r="AL17" s="52">
        <f t="shared" ref="AL17" si="12">SUM(AL14:AL16)</f>
        <v>11</v>
      </c>
      <c r="AM17" s="52"/>
      <c r="AN17" s="59"/>
      <c r="AO17" s="52">
        <f>SUM(AO14:AO16)</f>
        <v>100</v>
      </c>
      <c r="AP17" s="52">
        <f>SUM(AP14:AP16)</f>
        <v>590</v>
      </c>
      <c r="AQ17" s="52"/>
      <c r="AR17" s="52">
        <f>SUM(AR14:AR16)</f>
        <v>5</v>
      </c>
      <c r="AS17" s="52"/>
      <c r="AT17" s="52"/>
      <c r="AU17" s="60" t="e">
        <f>AU14+AU15+AU16</f>
        <v>#DIV/0!</v>
      </c>
      <c r="AV17" s="61">
        <f>AE17/(AE17+AO17)</f>
        <v>0.85358711566617862</v>
      </c>
      <c r="AW17" s="61">
        <f>AO17/(AO17+AE17)</f>
        <v>0.14641288433382138</v>
      </c>
      <c r="AX17" s="57"/>
      <c r="AY17" s="56"/>
      <c r="AZ17" s="56"/>
    </row>
    <row r="18" spans="1:52" x14ac:dyDescent="0.15">
      <c r="B18" s="56"/>
      <c r="C18" s="56"/>
      <c r="D18" s="62"/>
      <c r="E18" s="56"/>
      <c r="F18" s="63"/>
      <c r="G18" s="56"/>
      <c r="H18" s="64"/>
      <c r="I18" s="56"/>
      <c r="J18" s="64"/>
      <c r="K18" s="56"/>
      <c r="L18" s="56"/>
      <c r="M18" s="56"/>
      <c r="N18" s="56"/>
      <c r="O18" s="56"/>
      <c r="P18" s="56"/>
      <c r="Q18" s="56"/>
      <c r="R18" s="56"/>
      <c r="AD18" s="56"/>
      <c r="AE18" s="56"/>
      <c r="AF18" s="62"/>
      <c r="AG18" s="56"/>
      <c r="AH18" s="63"/>
      <c r="AI18" s="56"/>
      <c r="AJ18" s="64"/>
      <c r="AK18" s="56"/>
      <c r="AL18" s="64"/>
      <c r="AM18" s="56"/>
      <c r="AN18" s="56"/>
      <c r="AO18" s="56"/>
      <c r="AP18" s="56"/>
      <c r="AQ18" s="56"/>
      <c r="AR18" s="56"/>
      <c r="AS18" s="56"/>
      <c r="AT18" s="56"/>
    </row>
    <row r="19" spans="1:52" x14ac:dyDescent="0.15">
      <c r="B19" s="56"/>
      <c r="C19" s="56"/>
      <c r="D19" s="62"/>
      <c r="E19" s="56"/>
      <c r="F19" s="63"/>
      <c r="G19" s="56"/>
      <c r="H19" s="64"/>
      <c r="I19" s="56"/>
      <c r="J19" s="64"/>
      <c r="K19" s="56"/>
      <c r="L19" s="56"/>
      <c r="M19" s="56"/>
      <c r="N19" s="56"/>
      <c r="O19" s="56"/>
      <c r="P19" s="56"/>
      <c r="Q19" s="56"/>
      <c r="R19" s="56"/>
      <c r="AD19" s="56"/>
      <c r="AE19" s="56"/>
      <c r="AF19" s="62"/>
      <c r="AG19" s="56"/>
      <c r="AH19" s="63"/>
      <c r="AI19" s="56"/>
      <c r="AJ19" s="64"/>
      <c r="AK19" s="56"/>
      <c r="AL19" s="64"/>
      <c r="AM19" s="56"/>
      <c r="AN19" s="56"/>
      <c r="AO19" s="56"/>
      <c r="AP19" s="56"/>
      <c r="AQ19" s="56"/>
      <c r="AR19" s="56"/>
      <c r="AS19" s="56"/>
      <c r="AT19" s="56"/>
    </row>
    <row r="20" spans="1:52" x14ac:dyDescent="0.15">
      <c r="A20" s="489" t="s">
        <v>49</v>
      </c>
      <c r="B20" s="489"/>
      <c r="C20" s="489"/>
      <c r="D20" s="489"/>
      <c r="E20" s="489"/>
      <c r="F20" s="489"/>
      <c r="G20" s="489"/>
      <c r="H20" s="489" t="s">
        <v>52</v>
      </c>
      <c r="I20" s="495"/>
      <c r="J20" s="495"/>
      <c r="K20" s="495"/>
      <c r="L20" s="495"/>
      <c r="M20" s="495"/>
      <c r="N20" s="56"/>
      <c r="O20" s="56"/>
      <c r="R20" s="489" t="s">
        <v>50</v>
      </c>
      <c r="S20" s="489"/>
      <c r="T20" s="489"/>
      <c r="V20" s="489" t="s">
        <v>51</v>
      </c>
      <c r="W20" s="489"/>
      <c r="X20" s="99"/>
      <c r="Y20" s="99"/>
      <c r="Z20" s="99"/>
      <c r="AA20" s="99"/>
      <c r="AC20" s="489" t="s">
        <v>49</v>
      </c>
      <c r="AD20" s="489"/>
      <c r="AE20" s="489"/>
      <c r="AF20" s="489"/>
      <c r="AG20" s="489"/>
      <c r="AH20" s="489"/>
      <c r="AI20" s="489"/>
      <c r="AJ20" s="489" t="s">
        <v>52</v>
      </c>
      <c r="AK20" s="495"/>
      <c r="AL20" s="495"/>
      <c r="AM20" s="495"/>
      <c r="AN20" s="495"/>
      <c r="AO20" s="495"/>
      <c r="AP20" s="56"/>
      <c r="AQ20" s="56"/>
      <c r="AT20" s="489" t="s">
        <v>50</v>
      </c>
      <c r="AU20" s="489"/>
      <c r="AV20" s="489"/>
      <c r="AX20" s="489" t="s">
        <v>51</v>
      </c>
      <c r="AY20" s="489"/>
      <c r="AZ20" s="99"/>
    </row>
    <row r="21" spans="1:52" x14ac:dyDescent="0.15">
      <c r="A21" s="52" t="s">
        <v>16</v>
      </c>
      <c r="B21" s="52" t="s">
        <v>66</v>
      </c>
      <c r="C21" s="52" t="s">
        <v>1</v>
      </c>
      <c r="D21" s="52" t="s">
        <v>4</v>
      </c>
      <c r="E21" s="52" t="s">
        <v>5</v>
      </c>
      <c r="F21" s="52" t="s">
        <v>6</v>
      </c>
      <c r="G21" s="52" t="s">
        <v>7</v>
      </c>
      <c r="I21" s="52" t="s">
        <v>34</v>
      </c>
      <c r="J21" s="52" t="s">
        <v>17</v>
      </c>
      <c r="K21" s="52" t="s">
        <v>18</v>
      </c>
      <c r="L21" s="52" t="s">
        <v>19</v>
      </c>
      <c r="M21" s="52" t="s">
        <v>20</v>
      </c>
      <c r="N21" s="52" t="s">
        <v>6</v>
      </c>
      <c r="O21" s="52" t="s">
        <v>53</v>
      </c>
      <c r="R21" s="52" t="s">
        <v>16</v>
      </c>
      <c r="S21" s="52" t="s">
        <v>47</v>
      </c>
      <c r="T21" s="52" t="s">
        <v>45</v>
      </c>
      <c r="U21" s="52" t="s">
        <v>46</v>
      </c>
      <c r="W21" s="52" t="s">
        <v>14</v>
      </c>
      <c r="X21" s="52" t="s">
        <v>21</v>
      </c>
      <c r="Y21" s="52"/>
      <c r="Z21" s="52"/>
      <c r="AA21" s="52"/>
      <c r="AB21" s="52"/>
      <c r="AC21" s="52" t="s">
        <v>16</v>
      </c>
      <c r="AD21" s="52" t="s">
        <v>66</v>
      </c>
      <c r="AE21" s="52" t="s">
        <v>1</v>
      </c>
      <c r="AF21" s="52" t="s">
        <v>4</v>
      </c>
      <c r="AG21" s="52" t="s">
        <v>5</v>
      </c>
      <c r="AH21" s="52" t="s">
        <v>6</v>
      </c>
      <c r="AI21" s="52" t="s">
        <v>7</v>
      </c>
      <c r="AK21" s="52" t="s">
        <v>34</v>
      </c>
      <c r="AL21" s="52" t="s">
        <v>17</v>
      </c>
      <c r="AM21" s="52" t="s">
        <v>18</v>
      </c>
      <c r="AN21" s="52" t="s">
        <v>19</v>
      </c>
      <c r="AO21" s="52" t="s">
        <v>20</v>
      </c>
      <c r="AP21" s="52" t="s">
        <v>6</v>
      </c>
      <c r="AQ21" s="52" t="s">
        <v>53</v>
      </c>
      <c r="AU21" s="52" t="s">
        <v>47</v>
      </c>
      <c r="AV21" s="52" t="s">
        <v>45</v>
      </c>
      <c r="AW21" s="52" t="s">
        <v>46</v>
      </c>
      <c r="AY21" s="52" t="s">
        <v>14</v>
      </c>
      <c r="AZ21" s="52" t="s">
        <v>21</v>
      </c>
    </row>
    <row r="22" spans="1:52" x14ac:dyDescent="0.15">
      <c r="A22" s="53" t="s">
        <v>728</v>
      </c>
      <c r="B22" s="252">
        <v>10</v>
      </c>
      <c r="C22" s="54">
        <v>114</v>
      </c>
      <c r="D22" s="54">
        <v>580</v>
      </c>
      <c r="E22" s="54">
        <f>D22/C22</f>
        <v>5.0877192982456139</v>
      </c>
      <c r="F22" s="54">
        <v>5</v>
      </c>
      <c r="G22" s="51">
        <f>F22/C22</f>
        <v>4.3859649122807015E-2</v>
      </c>
      <c r="I22" s="51">
        <f>K22/J22</f>
        <v>0.61363636363636365</v>
      </c>
      <c r="J22" s="54">
        <v>44</v>
      </c>
      <c r="K22" s="54">
        <v>27</v>
      </c>
      <c r="L22" s="54">
        <v>231</v>
      </c>
      <c r="M22" s="54">
        <f>L22/K22</f>
        <v>8.5555555555555554</v>
      </c>
      <c r="N22" s="54">
        <v>1</v>
      </c>
      <c r="O22" s="51">
        <f>N22/K22</f>
        <v>3.7037037037037035E-2</v>
      </c>
      <c r="R22" s="53" t="s">
        <v>608</v>
      </c>
      <c r="S22" s="51">
        <f>(C22+J22)/($C$27+$J$27+$M$17+$D$17+$K$38+$K$47)</f>
        <v>0.18522860492379836</v>
      </c>
      <c r="T22" s="51">
        <f>J22/($J$27+$E$38+$E$47)</f>
        <v>0.1134020618556701</v>
      </c>
      <c r="U22" s="51">
        <f>C22/($C$27+$M$17+$K$38+$K$47)</f>
        <v>0.30158730158730157</v>
      </c>
      <c r="W22" s="54">
        <f>(D22*0.1)+(F22*6)+(L22*0.1)+(N22*6)</f>
        <v>117.1</v>
      </c>
      <c r="X22" s="54">
        <f>(D22*0.1)+(F22*6)+(K22*1)+(L22*0.1)+(N22*6)</f>
        <v>144.1</v>
      </c>
      <c r="Y22" s="56"/>
      <c r="Z22" s="56"/>
      <c r="AA22" s="56"/>
      <c r="AB22" s="56"/>
      <c r="AC22" s="53" t="s">
        <v>69</v>
      </c>
      <c r="AD22" s="53"/>
      <c r="AE22" s="54">
        <v>200</v>
      </c>
      <c r="AF22" s="54">
        <v>1040</v>
      </c>
      <c r="AG22" s="54">
        <f>AF22/AE22</f>
        <v>5.2</v>
      </c>
      <c r="AH22" s="54">
        <v>7</v>
      </c>
      <c r="AI22" s="51">
        <f>AH22/AE22</f>
        <v>3.5000000000000003E-2</v>
      </c>
      <c r="AK22" s="51">
        <f>AM22/AL22</f>
        <v>0.8</v>
      </c>
      <c r="AL22" s="54">
        <v>70</v>
      </c>
      <c r="AM22" s="54">
        <v>56</v>
      </c>
      <c r="AN22" s="54">
        <v>364</v>
      </c>
      <c r="AO22" s="54">
        <f>AN22/AM22</f>
        <v>6.5</v>
      </c>
      <c r="AP22" s="54">
        <v>2</v>
      </c>
      <c r="AQ22" s="51">
        <f>AP22/AM22</f>
        <v>3.5714285714285712E-2</v>
      </c>
      <c r="AU22" s="51" t="e">
        <f>(#REF!+AL22)/(#REF!+AL25)</f>
        <v>#REF!</v>
      </c>
      <c r="AV22" s="51" t="e">
        <f>#REF!/(AL22+#REF!)</f>
        <v>#REF!</v>
      </c>
      <c r="AW22" s="51" t="e">
        <f>AL22/(#REF!+AL22)</f>
        <v>#REF!</v>
      </c>
      <c r="AY22" s="54" t="e">
        <f>(#REF!*0.1)+(AE22*6)+(AK22*0.1)+(AM22*6)</f>
        <v>#REF!</v>
      </c>
      <c r="AZ22" s="54" t="e">
        <f>(#REF!*0.1)+(AE22*6)+(AJ22*1)+(AK22*0.1)+(AM22*6)</f>
        <v>#REF!</v>
      </c>
    </row>
    <row r="23" spans="1:52" x14ac:dyDescent="0.15">
      <c r="A23" s="53" t="s">
        <v>726</v>
      </c>
      <c r="B23" s="252">
        <v>16</v>
      </c>
      <c r="C23" s="54">
        <v>95</v>
      </c>
      <c r="D23" s="54">
        <v>385</v>
      </c>
      <c r="E23" s="54">
        <f>D23/C23</f>
        <v>4.0526315789473681</v>
      </c>
      <c r="F23" s="54">
        <v>3</v>
      </c>
      <c r="G23" s="51">
        <f>F23/C23</f>
        <v>3.1578947368421054E-2</v>
      </c>
      <c r="I23" s="51">
        <f t="shared" ref="I23:I26" si="13">K23/J23</f>
        <v>0.8</v>
      </c>
      <c r="J23" s="54">
        <v>50</v>
      </c>
      <c r="K23" s="54">
        <v>40</v>
      </c>
      <c r="L23" s="54">
        <v>300</v>
      </c>
      <c r="M23" s="54">
        <f>L23/K23</f>
        <v>7.5</v>
      </c>
      <c r="N23" s="54">
        <v>3</v>
      </c>
      <c r="O23" s="51">
        <f t="shared" ref="O23:O26" si="14">N23/K23</f>
        <v>7.4999999999999997E-2</v>
      </c>
      <c r="R23" s="53" t="s">
        <v>260</v>
      </c>
      <c r="S23" s="51">
        <f t="shared" ref="S23:S26" si="15">(C23+J23)/($C$27+$J$27+$M$17+$D$17+$K$38+$K$47)</f>
        <v>0.16998827667057445</v>
      </c>
      <c r="T23" s="51">
        <f t="shared" ref="T23:T26" si="16">J23/($J$27+$E$38+$E$47)</f>
        <v>0.12886597938144329</v>
      </c>
      <c r="U23" s="51">
        <f t="shared" ref="U23:U26" si="17">C23/($C$27+$M$17+$K$38+$K$47)</f>
        <v>0.25132275132275134</v>
      </c>
      <c r="W23" s="54">
        <f t="shared" ref="W23:W26" si="18">(D23*0.1)+(F23*6)+(L23*0.1)+(N23*6)</f>
        <v>104.5</v>
      </c>
      <c r="X23" s="54">
        <f t="shared" ref="X23:X26" si="19">(D23*0.1)+(F23*6)+(K23*1)+(L23*0.1)+(N23*6)</f>
        <v>144.5</v>
      </c>
      <c r="Y23" s="56"/>
      <c r="Z23" s="56"/>
      <c r="AA23" s="56"/>
      <c r="AB23" s="56"/>
      <c r="AC23" s="53" t="s">
        <v>22</v>
      </c>
      <c r="AD23" s="53"/>
      <c r="AE23" s="54">
        <v>96</v>
      </c>
      <c r="AF23" s="54">
        <v>445</v>
      </c>
      <c r="AG23" s="54">
        <f>AF23/AE23</f>
        <v>4.635416666666667</v>
      </c>
      <c r="AH23" s="54">
        <v>6</v>
      </c>
      <c r="AI23" s="51">
        <f>AH23/AE23</f>
        <v>6.25E-2</v>
      </c>
      <c r="AK23" s="51">
        <f t="shared" ref="AK23:AK26" si="20">AM23/AL23</f>
        <v>0.58333333333333337</v>
      </c>
      <c r="AL23" s="54">
        <v>24</v>
      </c>
      <c r="AM23" s="54">
        <v>14</v>
      </c>
      <c r="AN23" s="54">
        <v>110</v>
      </c>
      <c r="AO23" s="54">
        <f>AN23/AM23</f>
        <v>7.8571428571428568</v>
      </c>
      <c r="AP23" s="54">
        <v>2</v>
      </c>
      <c r="AQ23" s="51">
        <f t="shared" ref="AQ23:AQ26" si="21">AP23/AM23</f>
        <v>0.14285714285714285</v>
      </c>
      <c r="AU23" s="51" t="e">
        <f>(#REF!+AL23)/(#REF!+AL26)</f>
        <v>#REF!</v>
      </c>
      <c r="AV23" s="51" t="e">
        <f>#REF!/(AL23+#REF!)</f>
        <v>#REF!</v>
      </c>
      <c r="AW23" s="51" t="e">
        <f>AL23/(#REF!+AL23)</f>
        <v>#REF!</v>
      </c>
      <c r="AY23" s="54" t="e">
        <f>(#REF!*0.1)+(AE23*6)+(AK23*0.1)+(AM23*6)</f>
        <v>#REF!</v>
      </c>
      <c r="AZ23" s="54" t="e">
        <f>(#REF!*0.1)+(AE23*6)+(AJ23*1)+(AK23*0.1)+(AM23*6)</f>
        <v>#REF!</v>
      </c>
    </row>
    <row r="24" spans="1:52" x14ac:dyDescent="0.15">
      <c r="A24" s="53" t="s">
        <v>727</v>
      </c>
      <c r="B24" s="252">
        <v>16</v>
      </c>
      <c r="C24" s="54">
        <v>64</v>
      </c>
      <c r="D24" s="54">
        <v>270</v>
      </c>
      <c r="E24" s="54">
        <f>D24/C24</f>
        <v>4.21875</v>
      </c>
      <c r="F24" s="54">
        <v>1</v>
      </c>
      <c r="G24" s="51">
        <f>F24/C24</f>
        <v>1.5625E-2</v>
      </c>
      <c r="I24" s="51">
        <f t="shared" si="13"/>
        <v>0.75</v>
      </c>
      <c r="J24" s="54">
        <v>8</v>
      </c>
      <c r="K24" s="54">
        <v>6</v>
      </c>
      <c r="L24" s="54">
        <v>50</v>
      </c>
      <c r="M24" s="54">
        <f>L24/K24</f>
        <v>8.3333333333333339</v>
      </c>
      <c r="N24" s="54">
        <v>1</v>
      </c>
      <c r="O24" s="51">
        <f t="shared" si="14"/>
        <v>0.16666666666666666</v>
      </c>
      <c r="R24" s="53" t="s">
        <v>609</v>
      </c>
      <c r="S24" s="51">
        <f t="shared" si="15"/>
        <v>8.4407971864009376E-2</v>
      </c>
      <c r="T24" s="51">
        <f t="shared" si="16"/>
        <v>2.0618556701030927E-2</v>
      </c>
      <c r="U24" s="51">
        <f t="shared" si="17"/>
        <v>0.1693121693121693</v>
      </c>
      <c r="W24" s="54">
        <f t="shared" si="18"/>
        <v>44</v>
      </c>
      <c r="X24" s="54">
        <f t="shared" si="19"/>
        <v>50</v>
      </c>
      <c r="Y24" s="56"/>
      <c r="Z24" s="56"/>
      <c r="AA24" s="56"/>
      <c r="AB24" s="56"/>
      <c r="AC24" s="53" t="s">
        <v>23</v>
      </c>
      <c r="AD24" s="53"/>
      <c r="AE24" s="54">
        <v>8</v>
      </c>
      <c r="AF24" s="54">
        <v>28</v>
      </c>
      <c r="AG24" s="54">
        <f>AF24/AE24</f>
        <v>3.5</v>
      </c>
      <c r="AH24" s="54">
        <v>0</v>
      </c>
      <c r="AI24" s="51">
        <f>AH24/AE24</f>
        <v>0</v>
      </c>
      <c r="AK24" s="51">
        <f t="shared" si="20"/>
        <v>0.5</v>
      </c>
      <c r="AL24" s="54">
        <v>4</v>
      </c>
      <c r="AM24" s="54">
        <v>2</v>
      </c>
      <c r="AN24" s="54">
        <v>17</v>
      </c>
      <c r="AO24" s="54">
        <f>AN24/AM24</f>
        <v>8.5</v>
      </c>
      <c r="AP24" s="54">
        <v>0</v>
      </c>
      <c r="AQ24" s="51">
        <f t="shared" si="21"/>
        <v>0</v>
      </c>
      <c r="AU24" s="51" t="e">
        <f>(#REF!+AL24)/(#REF!+AK30)</f>
        <v>#REF!</v>
      </c>
      <c r="AV24" s="51" t="e">
        <f>#REF!/(AL24+#REF!)</f>
        <v>#REF!</v>
      </c>
      <c r="AW24" s="51" t="e">
        <f>AL24/(#REF!+AL24)</f>
        <v>#REF!</v>
      </c>
      <c r="AY24" s="54" t="e">
        <f>(#REF!*0.1)+(AE24*6)+(AK24*0.1)+(AM24*6)</f>
        <v>#REF!</v>
      </c>
      <c r="AZ24" s="54" t="e">
        <f>(#REF!*0.1)+(AE24*6)+(AJ24*1)+(AK24*0.1)+(AM24*6)</f>
        <v>#REF!</v>
      </c>
    </row>
    <row r="25" spans="1:52" x14ac:dyDescent="0.15">
      <c r="A25" s="53" t="s">
        <v>2601</v>
      </c>
      <c r="B25" s="252">
        <v>12</v>
      </c>
      <c r="C25" s="54">
        <v>59</v>
      </c>
      <c r="D25" s="54">
        <v>285</v>
      </c>
      <c r="E25" s="54">
        <f>D25/C25</f>
        <v>4.8305084745762707</v>
      </c>
      <c r="F25" s="54">
        <v>1</v>
      </c>
      <c r="G25" s="51">
        <f>F25/C25</f>
        <v>1.6949152542372881E-2</v>
      </c>
      <c r="I25" s="51">
        <f t="shared" si="13"/>
        <v>0.51851851851851849</v>
      </c>
      <c r="J25" s="54">
        <v>27</v>
      </c>
      <c r="K25" s="54">
        <v>14</v>
      </c>
      <c r="L25" s="54">
        <v>93</v>
      </c>
      <c r="M25" s="54">
        <f>L25/K25</f>
        <v>6.6428571428571432</v>
      </c>
      <c r="N25" s="54">
        <v>1</v>
      </c>
      <c r="O25" s="51">
        <f t="shared" si="14"/>
        <v>7.1428571428571425E-2</v>
      </c>
      <c r="R25" s="53" t="s">
        <v>2600</v>
      </c>
      <c r="S25" s="51">
        <f t="shared" si="15"/>
        <v>0.10082063305978899</v>
      </c>
      <c r="T25" s="51">
        <f t="shared" si="16"/>
        <v>6.9587628865979384E-2</v>
      </c>
      <c r="U25" s="51">
        <f t="shared" si="17"/>
        <v>0.15608465608465608</v>
      </c>
      <c r="W25" s="54">
        <f t="shared" si="18"/>
        <v>49.8</v>
      </c>
      <c r="X25" s="54">
        <f t="shared" si="19"/>
        <v>63.8</v>
      </c>
      <c r="Y25" s="56"/>
      <c r="Z25" s="56"/>
      <c r="AA25" s="56"/>
      <c r="AB25" s="56"/>
      <c r="AC25" s="53" t="s">
        <v>24</v>
      </c>
      <c r="AD25" s="53"/>
      <c r="AE25" s="54"/>
      <c r="AF25" s="54"/>
      <c r="AG25" s="54" t="e">
        <f>AF25/AE25</f>
        <v>#DIV/0!</v>
      </c>
      <c r="AH25" s="54">
        <v>0</v>
      </c>
      <c r="AI25" s="51" t="e">
        <f>AH25/AE25</f>
        <v>#DIV/0!</v>
      </c>
      <c r="AK25" s="51" t="e">
        <f t="shared" si="20"/>
        <v>#DIV/0!</v>
      </c>
      <c r="AL25" s="54"/>
      <c r="AM25" s="54"/>
      <c r="AN25" s="54"/>
      <c r="AO25" s="54" t="e">
        <f>AN25/AM25</f>
        <v>#DIV/0!</v>
      </c>
      <c r="AP25" s="54">
        <v>0</v>
      </c>
      <c r="AQ25" s="51" t="e">
        <f t="shared" si="21"/>
        <v>#DIV/0!</v>
      </c>
      <c r="AU25" s="51" t="e">
        <f>(#REF!+AL25)/(#REF!+AL31)</f>
        <v>#REF!</v>
      </c>
      <c r="AV25" s="51" t="e">
        <f>#REF!/(AL25+#REF!)</f>
        <v>#REF!</v>
      </c>
      <c r="AW25" s="51" t="e">
        <f>AL25/(#REF!+AL25)</f>
        <v>#REF!</v>
      </c>
      <c r="AY25" s="54" t="e">
        <f>(#REF!*0.1)+(AE25*6)+(AK25*0.1)+(AM25*6)</f>
        <v>#REF!</v>
      </c>
      <c r="AZ25" s="54" t="e">
        <f>(#REF!*0.1)+(AE25*6)+(AJ25*1)+(AK25*0.1)+(AM25*6)</f>
        <v>#REF!</v>
      </c>
    </row>
    <row r="26" spans="1:52" x14ac:dyDescent="0.15">
      <c r="A26" s="53"/>
      <c r="B26" s="252"/>
      <c r="C26" s="54"/>
      <c r="D26" s="54"/>
      <c r="E26" s="54" t="e">
        <f>D26/C26</f>
        <v>#DIV/0!</v>
      </c>
      <c r="F26" s="54"/>
      <c r="G26" s="51" t="e">
        <f>F26/C26</f>
        <v>#DIV/0!</v>
      </c>
      <c r="I26" s="51" t="e">
        <f t="shared" si="13"/>
        <v>#DIV/0!</v>
      </c>
      <c r="J26" s="54"/>
      <c r="K26" s="54"/>
      <c r="L26" s="54"/>
      <c r="M26" s="54" t="e">
        <f>L26/K26</f>
        <v>#DIV/0!</v>
      </c>
      <c r="N26" s="54"/>
      <c r="O26" s="51" t="e">
        <f t="shared" si="14"/>
        <v>#DIV/0!</v>
      </c>
      <c r="R26" s="53"/>
      <c r="S26" s="51">
        <f t="shared" si="15"/>
        <v>0</v>
      </c>
      <c r="T26" s="51">
        <f t="shared" si="16"/>
        <v>0</v>
      </c>
      <c r="U26" s="51">
        <f t="shared" si="17"/>
        <v>0</v>
      </c>
      <c r="W26" s="54">
        <f t="shared" si="18"/>
        <v>0</v>
      </c>
      <c r="X26" s="54">
        <f t="shared" si="19"/>
        <v>0</v>
      </c>
      <c r="Y26" s="56"/>
      <c r="Z26" s="56"/>
      <c r="AA26" s="56"/>
      <c r="AB26" s="56"/>
      <c r="AC26" s="53" t="s">
        <v>70</v>
      </c>
      <c r="AD26" s="53"/>
      <c r="AE26" s="54"/>
      <c r="AF26" s="54"/>
      <c r="AG26" s="54" t="e">
        <f>AF26/AE26</f>
        <v>#DIV/0!</v>
      </c>
      <c r="AH26" s="54"/>
      <c r="AI26" s="51" t="e">
        <f>AH26/AE26</f>
        <v>#DIV/0!</v>
      </c>
      <c r="AK26" s="51" t="e">
        <f t="shared" si="20"/>
        <v>#DIV/0!</v>
      </c>
      <c r="AL26" s="54"/>
      <c r="AM26" s="54"/>
      <c r="AN26" s="54"/>
      <c r="AO26" s="54"/>
      <c r="AP26" s="54">
        <f>(AF26*0.1)+(AH26*6)+(AM26*0.1)+(AO26*6)</f>
        <v>0</v>
      </c>
      <c r="AQ26" s="51" t="e">
        <f t="shared" si="21"/>
        <v>#DIV/0!</v>
      </c>
      <c r="AU26" s="51" t="e">
        <f>(#REF!+AL26)/(#REF!+AL32)</f>
        <v>#REF!</v>
      </c>
      <c r="AV26" s="51" t="e">
        <f>#REF!/(AL26+#REF!)</f>
        <v>#REF!</v>
      </c>
      <c r="AW26" s="51" t="e">
        <f>AL26/(#REF!+AL26)</f>
        <v>#REF!</v>
      </c>
      <c r="AY26" s="54" t="e">
        <f>(#REF!*0.1)+(AE26*6)+(AI26*1)+(AJ26*0.1)+(AL26*6)</f>
        <v>#REF!</v>
      </c>
      <c r="AZ26" s="54" t="e">
        <f>(#REF!*0.1)+(AE26*6)+(AJ26*1)+(AK26*0.1)+(AM26*6)</f>
        <v>#REF!</v>
      </c>
    </row>
    <row r="27" spans="1:52" x14ac:dyDescent="0.15">
      <c r="A27" s="52" t="s">
        <v>44</v>
      </c>
      <c r="B27" s="52"/>
      <c r="C27" s="52">
        <f>SUM(C22:C26)</f>
        <v>332</v>
      </c>
      <c r="D27" s="52">
        <f t="shared" ref="D27:F27" si="22">SUM(D22:D26)</f>
        <v>1520</v>
      </c>
      <c r="E27" s="52"/>
      <c r="F27" s="52">
        <f t="shared" si="22"/>
        <v>10</v>
      </c>
      <c r="G27" s="52"/>
      <c r="H27" s="52"/>
      <c r="I27" s="52"/>
      <c r="J27" s="52">
        <f>SUM(J22:J26)</f>
        <v>129</v>
      </c>
      <c r="K27" s="52">
        <f t="shared" ref="K27:N27" si="23">SUM(K22:K26)</f>
        <v>87</v>
      </c>
      <c r="L27" s="52">
        <f t="shared" si="23"/>
        <v>674</v>
      </c>
      <c r="M27" s="52"/>
      <c r="N27" s="52">
        <f t="shared" si="23"/>
        <v>6</v>
      </c>
      <c r="O27" s="52"/>
      <c r="AC27" s="52" t="s">
        <v>44</v>
      </c>
      <c r="AD27" s="52"/>
      <c r="AE27" s="52">
        <f>SUM(AE22:AE26)</f>
        <v>304</v>
      </c>
      <c r="AF27" s="52">
        <f t="shared" ref="AF27" si="24">SUM(AF22:AF26)</f>
        <v>1513</v>
      </c>
      <c r="AG27" s="52"/>
      <c r="AH27" s="52">
        <f t="shared" ref="AH27" si="25">SUM(AH22:AH26)</f>
        <v>13</v>
      </c>
      <c r="AI27" s="52"/>
      <c r="AJ27" s="52"/>
      <c r="AK27" s="52"/>
      <c r="AL27" s="52">
        <f>SUM(AL22:AL26)</f>
        <v>98</v>
      </c>
      <c r="AM27" s="52">
        <f t="shared" ref="AM27:AN27" si="26">SUM(AM22:AM26)</f>
        <v>72</v>
      </c>
      <c r="AN27" s="52">
        <f t="shared" si="26"/>
        <v>491</v>
      </c>
      <c r="AO27" s="52"/>
      <c r="AP27" s="52">
        <f t="shared" ref="AP27" si="27">SUM(AP22:AP26)</f>
        <v>4</v>
      </c>
      <c r="AQ27" s="52"/>
    </row>
    <row r="28" spans="1:52" x14ac:dyDescent="0.15">
      <c r="A28" s="52"/>
      <c r="B28" s="56"/>
      <c r="C28" s="56"/>
      <c r="D28" s="56"/>
      <c r="E28" s="56"/>
      <c r="F28" s="56"/>
      <c r="G28" s="56"/>
      <c r="H28" s="52"/>
      <c r="I28" s="56"/>
      <c r="J28" s="56"/>
      <c r="K28" s="56"/>
      <c r="L28" s="56"/>
      <c r="M28" s="56"/>
      <c r="N28" s="56"/>
      <c r="AC28" s="52"/>
      <c r="AD28" s="56"/>
      <c r="AE28" s="56"/>
      <c r="AF28" s="56"/>
      <c r="AG28" s="56"/>
      <c r="AH28" s="56"/>
      <c r="AI28" s="56"/>
      <c r="AJ28" s="52"/>
      <c r="AK28" s="56"/>
      <c r="AL28" s="56"/>
      <c r="AM28" s="56"/>
      <c r="AN28" s="56"/>
      <c r="AO28" s="56"/>
      <c r="AP28" s="56"/>
    </row>
    <row r="29" spans="1:52" x14ac:dyDescent="0.15">
      <c r="B29" s="56"/>
      <c r="C29" s="56"/>
      <c r="D29" s="56"/>
      <c r="E29" s="56"/>
      <c r="F29" s="56"/>
      <c r="G29" s="56"/>
      <c r="H29" s="56"/>
      <c r="I29" s="56"/>
      <c r="J29" s="56"/>
      <c r="K29" s="56"/>
      <c r="L29" s="56"/>
      <c r="M29" s="56"/>
      <c r="AD29" s="56"/>
      <c r="AE29" s="56"/>
      <c r="AF29" s="56"/>
      <c r="AG29" s="56"/>
      <c r="AH29" s="56"/>
      <c r="AI29" s="56"/>
      <c r="AJ29" s="56"/>
      <c r="AK29" s="56"/>
      <c r="AL29" s="56"/>
      <c r="AM29" s="56"/>
      <c r="AN29" s="56"/>
      <c r="AO29" s="56"/>
    </row>
    <row r="30" spans="1:52" x14ac:dyDescent="0.15">
      <c r="A30" s="489" t="s">
        <v>52</v>
      </c>
      <c r="B30" s="489"/>
      <c r="C30" s="489"/>
      <c r="D30" s="489"/>
      <c r="E30" s="489"/>
      <c r="F30" s="489"/>
      <c r="G30" s="489"/>
      <c r="H30" s="56"/>
      <c r="I30" s="56"/>
      <c r="J30" s="489" t="s">
        <v>49</v>
      </c>
      <c r="K30" s="489"/>
      <c r="L30" s="489"/>
      <c r="M30" s="489"/>
      <c r="N30" s="489"/>
      <c r="R30" s="489" t="s">
        <v>50</v>
      </c>
      <c r="S30" s="489"/>
      <c r="T30" s="489"/>
      <c r="V30" s="489" t="s">
        <v>51</v>
      </c>
      <c r="W30" s="491"/>
      <c r="AC30" s="489" t="s">
        <v>52</v>
      </c>
      <c r="AD30" s="489"/>
      <c r="AE30" s="489"/>
      <c r="AF30" s="489"/>
      <c r="AG30" s="489"/>
      <c r="AH30" s="489"/>
      <c r="AI30" s="489"/>
      <c r="AJ30" s="56"/>
      <c r="AK30" s="56"/>
      <c r="AL30" s="489" t="s">
        <v>49</v>
      </c>
      <c r="AM30" s="489"/>
      <c r="AN30" s="489"/>
      <c r="AO30" s="489"/>
      <c r="AP30" s="489"/>
      <c r="AT30" s="489" t="s">
        <v>50</v>
      </c>
      <c r="AU30" s="489"/>
      <c r="AV30" s="489"/>
      <c r="AX30" s="489" t="s">
        <v>51</v>
      </c>
      <c r="AY30" s="491"/>
    </row>
    <row r="31" spans="1:52" x14ac:dyDescent="0.15">
      <c r="A31" s="52" t="s">
        <v>25</v>
      </c>
      <c r="B31" s="52" t="s">
        <v>66</v>
      </c>
      <c r="C31" s="52" t="s">
        <v>34</v>
      </c>
      <c r="D31" s="52" t="s">
        <v>17</v>
      </c>
      <c r="E31" s="52" t="s">
        <v>18</v>
      </c>
      <c r="F31" s="52" t="s">
        <v>19</v>
      </c>
      <c r="G31" s="52" t="s">
        <v>20</v>
      </c>
      <c r="H31" s="52" t="s">
        <v>6</v>
      </c>
      <c r="I31" s="52" t="s">
        <v>53</v>
      </c>
      <c r="K31" s="52" t="s">
        <v>10</v>
      </c>
      <c r="L31" s="52" t="s">
        <v>11</v>
      </c>
      <c r="M31" s="52" t="s">
        <v>12</v>
      </c>
      <c r="N31" s="52" t="s">
        <v>26</v>
      </c>
      <c r="O31" s="52" t="s">
        <v>7</v>
      </c>
      <c r="R31" s="52" t="s">
        <v>25</v>
      </c>
      <c r="S31" s="52" t="s">
        <v>47</v>
      </c>
      <c r="T31" s="52" t="s">
        <v>45</v>
      </c>
      <c r="U31" s="52" t="s">
        <v>46</v>
      </c>
      <c r="W31" s="52" t="s">
        <v>14</v>
      </c>
      <c r="X31" s="52" t="s">
        <v>21</v>
      </c>
      <c r="Y31" s="52"/>
      <c r="Z31" s="52"/>
      <c r="AC31" s="52" t="s">
        <v>25</v>
      </c>
      <c r="AD31" s="52" t="s">
        <v>66</v>
      </c>
      <c r="AE31" s="52" t="s">
        <v>34</v>
      </c>
      <c r="AF31" s="52" t="s">
        <v>17</v>
      </c>
      <c r="AG31" s="52" t="s">
        <v>18</v>
      </c>
      <c r="AH31" s="52" t="s">
        <v>19</v>
      </c>
      <c r="AI31" s="52" t="s">
        <v>20</v>
      </c>
      <c r="AJ31" s="52" t="s">
        <v>6</v>
      </c>
      <c r="AK31" s="52" t="s">
        <v>53</v>
      </c>
      <c r="AM31" s="52" t="s">
        <v>10</v>
      </c>
      <c r="AN31" s="52" t="s">
        <v>11</v>
      </c>
      <c r="AO31" s="52" t="s">
        <v>12</v>
      </c>
      <c r="AP31" s="52" t="s">
        <v>26</v>
      </c>
      <c r="AQ31" s="52" t="s">
        <v>7</v>
      </c>
      <c r="AU31" s="52" t="s">
        <v>47</v>
      </c>
      <c r="AV31" s="52" t="s">
        <v>45</v>
      </c>
      <c r="AW31" s="52" t="s">
        <v>46</v>
      </c>
      <c r="AY31" s="52" t="s">
        <v>14</v>
      </c>
      <c r="AZ31" s="52" t="s">
        <v>21</v>
      </c>
    </row>
    <row r="32" spans="1:52" x14ac:dyDescent="0.15">
      <c r="A32" s="53" t="s">
        <v>729</v>
      </c>
      <c r="B32" s="54">
        <v>6</v>
      </c>
      <c r="C32" s="51">
        <f>E32/D32</f>
        <v>0.7</v>
      </c>
      <c r="D32" s="54">
        <v>10</v>
      </c>
      <c r="E32" s="54">
        <v>7</v>
      </c>
      <c r="F32" s="54">
        <v>113</v>
      </c>
      <c r="G32" s="54">
        <f t="shared" ref="G32:G37" si="28">F32/E32</f>
        <v>16.142857142857142</v>
      </c>
      <c r="H32" s="54">
        <v>1</v>
      </c>
      <c r="I32" s="51">
        <f>H32/E32</f>
        <v>0.14285714285714285</v>
      </c>
      <c r="K32" s="54"/>
      <c r="L32" s="54"/>
      <c r="M32" s="65" t="e">
        <f t="shared" ref="M32:M37" si="29">L32/K32</f>
        <v>#DIV/0!</v>
      </c>
      <c r="N32" s="54"/>
      <c r="O32" s="51" t="e">
        <f>N32/K32</f>
        <v>#DIV/0!</v>
      </c>
      <c r="R32" s="53" t="s">
        <v>261</v>
      </c>
      <c r="S32" s="66">
        <f>(D32+K32)/($C$27+$K$27+$M$17+$D$47+$K$47)</f>
        <v>1.8726591760299626E-2</v>
      </c>
      <c r="T32" s="66">
        <f>D32/($D$17)</f>
        <v>2.8901734104046242E-2</v>
      </c>
      <c r="U32" s="66">
        <f>K32/($M$17+$C$27+$K$38+$K$47)</f>
        <v>0</v>
      </c>
      <c r="W32" s="54">
        <f>(F32*0.1)+(H32*6)+(L32*0.1)+(N32*6)</f>
        <v>17.3</v>
      </c>
      <c r="X32" s="54">
        <f>(E32*1)+(F32*0.1)+(H32*6)+(L32*0.1)+(N32*6)</f>
        <v>24.3</v>
      </c>
      <c r="Y32" s="56"/>
      <c r="Z32" s="56"/>
      <c r="AC32" s="53" t="s">
        <v>71</v>
      </c>
      <c r="AD32" s="53"/>
      <c r="AE32" s="51">
        <f>AG32/AF32</f>
        <v>0.60747663551401865</v>
      </c>
      <c r="AF32" s="54">
        <v>107</v>
      </c>
      <c r="AG32" s="54">
        <v>65</v>
      </c>
      <c r="AH32" s="54">
        <v>710</v>
      </c>
      <c r="AI32" s="54">
        <f t="shared" ref="AI32:AI36" si="30">AH32/AG32</f>
        <v>10.923076923076923</v>
      </c>
      <c r="AJ32" s="54">
        <v>6</v>
      </c>
      <c r="AK32" s="51">
        <f>AJ32/AG32</f>
        <v>9.2307692307692313E-2</v>
      </c>
      <c r="AM32" s="54">
        <v>0</v>
      </c>
      <c r="AN32" s="54">
        <v>0</v>
      </c>
      <c r="AO32" s="65" t="e">
        <f t="shared" ref="AO32:AO37" si="31">AN32/AM32</f>
        <v>#DIV/0!</v>
      </c>
      <c r="AP32" s="54">
        <v>0</v>
      </c>
      <c r="AQ32" s="51" t="e">
        <f>AP32/AM32</f>
        <v>#DIV/0!</v>
      </c>
      <c r="AU32" s="66" t="e">
        <f>(#REF!+AJ32)/(#REF!+AJ35)</f>
        <v>#REF!</v>
      </c>
      <c r="AV32" s="66" t="e">
        <f>#REF!/(AJ32+#REF!)</f>
        <v>#REF!</v>
      </c>
      <c r="AW32" s="66" t="e">
        <f>AJ32/(#REF!+AJ32)</f>
        <v>#REF!</v>
      </c>
      <c r="AY32" s="54">
        <f>(AH32*0.1)+(AJ32*6)+(AN32*0.1)+(AP32*6)</f>
        <v>107</v>
      </c>
      <c r="AZ32" s="54">
        <f>(AG32*1)+(AH32*0.1)+(AJ32*6)+(AN32*0.1)+(AP32*6)</f>
        <v>172</v>
      </c>
    </row>
    <row r="33" spans="1:52" x14ac:dyDescent="0.15">
      <c r="A33" s="53" t="s">
        <v>730</v>
      </c>
      <c r="B33" s="54">
        <v>15</v>
      </c>
      <c r="C33" s="51">
        <f t="shared" ref="C33:C37" si="32">E33/D33</f>
        <v>0.67272727272727273</v>
      </c>
      <c r="D33" s="54">
        <v>55</v>
      </c>
      <c r="E33" s="54">
        <v>37</v>
      </c>
      <c r="F33" s="54">
        <v>525</v>
      </c>
      <c r="G33" s="54">
        <f t="shared" si="28"/>
        <v>14.189189189189189</v>
      </c>
      <c r="H33" s="54">
        <v>3</v>
      </c>
      <c r="I33" s="51">
        <f t="shared" ref="I33:I37" si="33">H33/E33</f>
        <v>8.1081081081081086E-2</v>
      </c>
      <c r="K33" s="54">
        <v>0</v>
      </c>
      <c r="L33" s="54">
        <v>0</v>
      </c>
      <c r="M33" s="65" t="e">
        <f t="shared" si="29"/>
        <v>#DIV/0!</v>
      </c>
      <c r="N33" s="54">
        <v>0</v>
      </c>
      <c r="O33" s="51" t="e">
        <f t="shared" ref="O33:O37" si="34">N33/K33</f>
        <v>#DIV/0!</v>
      </c>
      <c r="R33" s="53" t="s">
        <v>262</v>
      </c>
      <c r="S33" s="66">
        <f t="shared" ref="S33:S37" si="35">(D33+K33)/($C$27+$K$27+$M$17+$D$47+$K$47)</f>
        <v>0.10299625468164794</v>
      </c>
      <c r="T33" s="66">
        <f t="shared" ref="T33:T37" si="36">D33/($D$17)</f>
        <v>0.15895953757225434</v>
      </c>
      <c r="U33" s="66">
        <f t="shared" ref="U33:U37" si="37">K33/($M$17+$C$27+$K$38+$K$47)</f>
        <v>0</v>
      </c>
      <c r="W33" s="54">
        <f t="shared" ref="W33:W37" si="38">(F33*0.1)+(H33*6)+(L33*0.1)+(N33*6)</f>
        <v>70.5</v>
      </c>
      <c r="X33" s="54">
        <f t="shared" ref="X33:X37" si="39">(E33*1)+(F33*0.1)+(H33*6)+(L33*0.1)+(N33*6)</f>
        <v>107.5</v>
      </c>
      <c r="Y33" s="56"/>
      <c r="Z33" s="56"/>
      <c r="AC33" s="53" t="s">
        <v>27</v>
      </c>
      <c r="AD33" s="53"/>
      <c r="AE33" s="51">
        <f t="shared" ref="AE33:AE37" si="40">AG33/AF33</f>
        <v>0.6333333333333333</v>
      </c>
      <c r="AF33" s="54">
        <v>120</v>
      </c>
      <c r="AG33" s="54">
        <v>76</v>
      </c>
      <c r="AH33" s="54">
        <v>892</v>
      </c>
      <c r="AI33" s="54">
        <f t="shared" si="30"/>
        <v>11.736842105263158</v>
      </c>
      <c r="AJ33" s="54">
        <v>5</v>
      </c>
      <c r="AK33" s="51">
        <f t="shared" ref="AK33:AK37" si="41">AJ33/AG33</f>
        <v>6.5789473684210523E-2</v>
      </c>
      <c r="AM33" s="54">
        <v>12</v>
      </c>
      <c r="AN33" s="54">
        <v>108</v>
      </c>
      <c r="AO33" s="65">
        <f t="shared" si="31"/>
        <v>9</v>
      </c>
      <c r="AP33" s="54">
        <v>0</v>
      </c>
      <c r="AQ33" s="51">
        <f t="shared" ref="AQ33:AQ37" si="42">AP33/AM33</f>
        <v>0</v>
      </c>
      <c r="AU33" s="66" t="e">
        <f>(#REF!+AJ33)/(#REF!+AJ36)</f>
        <v>#REF!</v>
      </c>
      <c r="AV33" s="66" t="e">
        <f>#REF!/(AJ33+#REF!)</f>
        <v>#REF!</v>
      </c>
      <c r="AW33" s="66" t="e">
        <f>AJ33/(#REF!+AJ33)</f>
        <v>#REF!</v>
      </c>
      <c r="AY33" s="54">
        <f>(AH33*0.1)+(AJ33*6)+(AN33*0.1)+(AP33*6)</f>
        <v>130</v>
      </c>
      <c r="AZ33" s="54">
        <f>(AG33*1)+(AH33*0.1)+(AJ33*6)+(AN33*0.1)+(AP33*6)</f>
        <v>206</v>
      </c>
    </row>
    <row r="34" spans="1:52" x14ac:dyDescent="0.15">
      <c r="A34" s="53" t="s">
        <v>2302</v>
      </c>
      <c r="B34" s="54">
        <v>14</v>
      </c>
      <c r="C34" s="51">
        <f t="shared" si="32"/>
        <v>0.7</v>
      </c>
      <c r="D34" s="54">
        <v>50</v>
      </c>
      <c r="E34" s="54">
        <v>35</v>
      </c>
      <c r="F34" s="54">
        <v>410</v>
      </c>
      <c r="G34" s="54">
        <f t="shared" si="28"/>
        <v>11.714285714285714</v>
      </c>
      <c r="H34" s="54">
        <v>4</v>
      </c>
      <c r="I34" s="51">
        <f t="shared" si="33"/>
        <v>0.11428571428571428</v>
      </c>
      <c r="K34" s="54">
        <v>2</v>
      </c>
      <c r="L34" s="54">
        <v>24</v>
      </c>
      <c r="M34" s="65">
        <f t="shared" si="29"/>
        <v>12</v>
      </c>
      <c r="N34" s="54">
        <v>0</v>
      </c>
      <c r="O34" s="51">
        <f t="shared" si="34"/>
        <v>0</v>
      </c>
      <c r="R34" s="53" t="s">
        <v>2303</v>
      </c>
      <c r="S34" s="66">
        <f t="shared" si="35"/>
        <v>9.7378277153558054E-2</v>
      </c>
      <c r="T34" s="66">
        <f t="shared" si="36"/>
        <v>0.14450867052023122</v>
      </c>
      <c r="U34" s="66">
        <f t="shared" si="37"/>
        <v>5.2910052910052907E-3</v>
      </c>
      <c r="W34" s="54">
        <f t="shared" si="38"/>
        <v>67.400000000000006</v>
      </c>
      <c r="X34" s="54">
        <f t="shared" si="39"/>
        <v>102.4</v>
      </c>
      <c r="Y34" s="56"/>
      <c r="Z34" s="56"/>
      <c r="AC34" s="53" t="s">
        <v>28</v>
      </c>
      <c r="AD34" s="53"/>
      <c r="AE34" s="51">
        <f t="shared" si="40"/>
        <v>0.55000000000000004</v>
      </c>
      <c r="AF34" s="54">
        <v>40</v>
      </c>
      <c r="AG34" s="54">
        <v>22</v>
      </c>
      <c r="AH34" s="54">
        <v>325</v>
      </c>
      <c r="AI34" s="54">
        <f t="shared" si="30"/>
        <v>14.772727272727273</v>
      </c>
      <c r="AJ34" s="54">
        <v>2</v>
      </c>
      <c r="AK34" s="51">
        <f t="shared" si="41"/>
        <v>9.0909090909090912E-2</v>
      </c>
      <c r="AM34" s="54">
        <v>5</v>
      </c>
      <c r="AN34" s="54">
        <v>20</v>
      </c>
      <c r="AO34" s="65">
        <f t="shared" si="31"/>
        <v>4</v>
      </c>
      <c r="AP34" s="54">
        <v>0</v>
      </c>
      <c r="AQ34" s="51">
        <f t="shared" si="42"/>
        <v>0</v>
      </c>
      <c r="AU34" s="66" t="e">
        <f>(#REF!+AJ34)/(#REF!+AJ37)</f>
        <v>#REF!</v>
      </c>
      <c r="AV34" s="66" t="e">
        <f>#REF!/(AJ34+#REF!)</f>
        <v>#REF!</v>
      </c>
      <c r="AW34" s="66" t="e">
        <f>AJ34/(#REF!+AJ34)</f>
        <v>#REF!</v>
      </c>
      <c r="AY34" s="54">
        <f>(AH34*0.1)+(AJ34*6)+(AN34*0.1)+(AP34*6)</f>
        <v>46.5</v>
      </c>
      <c r="AZ34" s="54">
        <f>(AG34*1)+(AH34*0.1)+(AJ34*6)+(AN34*0.1)+(AP34*6)</f>
        <v>68.5</v>
      </c>
    </row>
    <row r="35" spans="1:52" x14ac:dyDescent="0.15">
      <c r="A35" s="53" t="s">
        <v>732</v>
      </c>
      <c r="B35" s="54">
        <v>17</v>
      </c>
      <c r="C35" s="51">
        <f t="shared" si="32"/>
        <v>0.56666666666666665</v>
      </c>
      <c r="D35" s="54">
        <v>150</v>
      </c>
      <c r="E35" s="54">
        <v>85</v>
      </c>
      <c r="F35" s="54">
        <v>1150</v>
      </c>
      <c r="G35" s="54">
        <f t="shared" si="28"/>
        <v>13.529411764705882</v>
      </c>
      <c r="H35" s="54">
        <v>6</v>
      </c>
      <c r="I35" s="51">
        <f t="shared" si="33"/>
        <v>7.0588235294117646E-2</v>
      </c>
      <c r="K35" s="54">
        <v>5</v>
      </c>
      <c r="L35" s="54">
        <v>15</v>
      </c>
      <c r="M35" s="65">
        <f t="shared" si="29"/>
        <v>3</v>
      </c>
      <c r="N35" s="54">
        <v>0</v>
      </c>
      <c r="O35" s="51">
        <f t="shared" si="34"/>
        <v>0</v>
      </c>
      <c r="R35" s="53" t="s">
        <v>610</v>
      </c>
      <c r="S35" s="66">
        <f t="shared" si="35"/>
        <v>0.29026217228464418</v>
      </c>
      <c r="T35" s="66">
        <f t="shared" si="36"/>
        <v>0.43352601156069365</v>
      </c>
      <c r="U35" s="66">
        <f t="shared" si="37"/>
        <v>1.3227513227513227E-2</v>
      </c>
      <c r="W35" s="54">
        <f t="shared" si="38"/>
        <v>152.5</v>
      </c>
      <c r="X35" s="54">
        <f t="shared" si="39"/>
        <v>237.5</v>
      </c>
      <c r="Y35" s="56"/>
      <c r="Z35" s="56"/>
      <c r="AC35" s="53" t="s">
        <v>29</v>
      </c>
      <c r="AD35" s="53"/>
      <c r="AE35" s="51">
        <f t="shared" si="40"/>
        <v>0.66206896551724137</v>
      </c>
      <c r="AF35" s="54">
        <v>145</v>
      </c>
      <c r="AG35" s="54">
        <v>96</v>
      </c>
      <c r="AH35" s="54">
        <v>1098</v>
      </c>
      <c r="AI35" s="54">
        <f t="shared" si="30"/>
        <v>11.4375</v>
      </c>
      <c r="AJ35" s="54">
        <v>7</v>
      </c>
      <c r="AK35" s="51">
        <f t="shared" si="41"/>
        <v>7.2916666666666671E-2</v>
      </c>
      <c r="AM35" s="54">
        <v>0</v>
      </c>
      <c r="AN35" s="54">
        <v>0</v>
      </c>
      <c r="AO35" s="65" t="e">
        <f t="shared" si="31"/>
        <v>#DIV/0!</v>
      </c>
      <c r="AP35" s="54">
        <v>0</v>
      </c>
      <c r="AQ35" s="51" t="e">
        <f t="shared" si="42"/>
        <v>#DIV/0!</v>
      </c>
      <c r="AU35" s="66" t="e">
        <f>(#REF!+AJ35)/(#REF!+AJ38)</f>
        <v>#REF!</v>
      </c>
      <c r="AV35" s="66" t="e">
        <f>#REF!/(AJ35+#REF!)</f>
        <v>#REF!</v>
      </c>
      <c r="AW35" s="66" t="e">
        <f>AJ35/(#REF!+AJ35)</f>
        <v>#REF!</v>
      </c>
      <c r="AY35" s="54">
        <f>(AH35*0.1)+(AJ35*6)+(AN35*0.1)+(AP35*6)</f>
        <v>151.80000000000001</v>
      </c>
      <c r="AZ35" s="54">
        <f>(AG35*1)+(AH35*0.1)+(AJ35*6)+(AN35*0.1)+(AP35*6)</f>
        <v>247.8</v>
      </c>
    </row>
    <row r="36" spans="1:52" x14ac:dyDescent="0.15">
      <c r="A36" s="53" t="s">
        <v>2304</v>
      </c>
      <c r="B36" s="54">
        <v>14</v>
      </c>
      <c r="C36" s="51">
        <f t="shared" si="32"/>
        <v>0.85</v>
      </c>
      <c r="D36" s="54">
        <v>40</v>
      </c>
      <c r="E36" s="54">
        <v>34</v>
      </c>
      <c r="F36" s="54">
        <v>360</v>
      </c>
      <c r="G36" s="54">
        <f t="shared" si="28"/>
        <v>10.588235294117647</v>
      </c>
      <c r="H36" s="54">
        <v>2</v>
      </c>
      <c r="I36" s="51">
        <f t="shared" si="33"/>
        <v>5.8823529411764705E-2</v>
      </c>
      <c r="K36" s="54">
        <v>6</v>
      </c>
      <c r="L36" s="54">
        <v>44</v>
      </c>
      <c r="M36" s="65">
        <f t="shared" si="29"/>
        <v>7.333333333333333</v>
      </c>
      <c r="N36" s="54">
        <v>1</v>
      </c>
      <c r="O36" s="51">
        <f t="shared" si="34"/>
        <v>0.16666666666666666</v>
      </c>
      <c r="R36" s="53" t="s">
        <v>2305</v>
      </c>
      <c r="S36" s="66">
        <f t="shared" si="35"/>
        <v>8.6142322097378279E-2</v>
      </c>
      <c r="T36" s="66">
        <f t="shared" si="36"/>
        <v>0.11560693641618497</v>
      </c>
      <c r="U36" s="66">
        <f t="shared" si="37"/>
        <v>1.5873015873015872E-2</v>
      </c>
      <c r="W36" s="54">
        <f t="shared" si="38"/>
        <v>58.4</v>
      </c>
      <c r="X36" s="54">
        <f t="shared" si="39"/>
        <v>92.4</v>
      </c>
      <c r="Y36" s="56"/>
      <c r="Z36" s="56"/>
      <c r="AC36" s="53" t="s">
        <v>30</v>
      </c>
      <c r="AD36" s="53"/>
      <c r="AE36" s="51">
        <f t="shared" si="40"/>
        <v>0.6</v>
      </c>
      <c r="AF36" s="54">
        <v>10</v>
      </c>
      <c r="AG36" s="54">
        <v>6</v>
      </c>
      <c r="AH36" s="54">
        <v>100</v>
      </c>
      <c r="AI36" s="54">
        <f t="shared" si="30"/>
        <v>16.666666666666668</v>
      </c>
      <c r="AJ36" s="54">
        <v>0</v>
      </c>
      <c r="AK36" s="51">
        <f t="shared" si="41"/>
        <v>0</v>
      </c>
      <c r="AM36" s="54">
        <v>0</v>
      </c>
      <c r="AN36" s="54">
        <v>0</v>
      </c>
      <c r="AO36" s="65" t="e">
        <f t="shared" si="31"/>
        <v>#DIV/0!</v>
      </c>
      <c r="AP36" s="54">
        <v>0</v>
      </c>
      <c r="AQ36" s="51" t="e">
        <f t="shared" si="42"/>
        <v>#DIV/0!</v>
      </c>
      <c r="AU36" s="66" t="e">
        <f>(#REF!+AJ36)/(#REF!+AI41)</f>
        <v>#REF!</v>
      </c>
      <c r="AV36" s="66" t="e">
        <f>#REF!/(AJ36+#REF!)</f>
        <v>#REF!</v>
      </c>
      <c r="AW36" s="66" t="e">
        <f>AJ36/(#REF!+AJ36)</f>
        <v>#REF!</v>
      </c>
      <c r="AY36" s="54">
        <f>(AH36*0.1)+(AJ36*6)+(AN36*0.1)+(AP36*6)</f>
        <v>10</v>
      </c>
      <c r="AZ36" s="54">
        <f>(AG36*1)+(AH36*0.1)+(AJ36*6)+(AN36*0.1)+(AP36*6)</f>
        <v>16</v>
      </c>
    </row>
    <row r="37" spans="1:52" x14ac:dyDescent="0.15">
      <c r="A37" s="53" t="s">
        <v>2603</v>
      </c>
      <c r="B37" s="54"/>
      <c r="C37" s="51" t="e">
        <f t="shared" si="32"/>
        <v>#DIV/0!</v>
      </c>
      <c r="D37" s="54"/>
      <c r="E37" s="54"/>
      <c r="F37" s="54"/>
      <c r="G37" s="54" t="e">
        <f t="shared" si="28"/>
        <v>#DIV/0!</v>
      </c>
      <c r="H37" s="54"/>
      <c r="I37" s="51" t="e">
        <f t="shared" si="33"/>
        <v>#DIV/0!</v>
      </c>
      <c r="K37" s="54"/>
      <c r="L37" s="54"/>
      <c r="M37" s="65" t="e">
        <f t="shared" si="29"/>
        <v>#DIV/0!</v>
      </c>
      <c r="N37" s="54"/>
      <c r="O37" s="51" t="e">
        <f t="shared" si="34"/>
        <v>#DIV/0!</v>
      </c>
      <c r="R37" s="53" t="s">
        <v>2604</v>
      </c>
      <c r="S37" s="66">
        <f t="shared" si="35"/>
        <v>0</v>
      </c>
      <c r="T37" s="66">
        <f t="shared" si="36"/>
        <v>0</v>
      </c>
      <c r="U37" s="66">
        <f t="shared" si="37"/>
        <v>0</v>
      </c>
      <c r="W37" s="54">
        <f t="shared" si="38"/>
        <v>0</v>
      </c>
      <c r="X37" s="54">
        <f t="shared" si="39"/>
        <v>0</v>
      </c>
      <c r="Y37" s="56"/>
      <c r="Z37" s="56"/>
      <c r="AC37" s="53" t="s">
        <v>72</v>
      </c>
      <c r="AD37" s="53"/>
      <c r="AE37" s="51" t="e">
        <f t="shared" si="40"/>
        <v>#DIV/0!</v>
      </c>
      <c r="AF37" s="54"/>
      <c r="AG37" s="54"/>
      <c r="AH37" s="54"/>
      <c r="AI37" s="54"/>
      <c r="AJ37" s="54"/>
      <c r="AK37" s="51" t="e">
        <f t="shared" si="41"/>
        <v>#DIV/0!</v>
      </c>
      <c r="AM37" s="54"/>
      <c r="AN37" s="54"/>
      <c r="AO37" s="65" t="e">
        <f t="shared" si="31"/>
        <v>#DIV/0!</v>
      </c>
      <c r="AP37" s="54"/>
      <c r="AQ37" s="51" t="e">
        <f t="shared" si="42"/>
        <v>#DIV/0!</v>
      </c>
      <c r="AU37" s="66" t="e">
        <f>(#REF!+AJ37)/(#REF!+AJ42)</f>
        <v>#REF!</v>
      </c>
      <c r="AV37" s="66" t="e">
        <f>#REF!/(AJ37+#REF!)</f>
        <v>#REF!</v>
      </c>
      <c r="AW37" s="66" t="e">
        <f>AJ37/(#REF!+AJ37)</f>
        <v>#REF!</v>
      </c>
      <c r="AY37" s="54"/>
      <c r="AZ37" s="54"/>
    </row>
    <row r="38" spans="1:52" x14ac:dyDescent="0.15">
      <c r="A38" s="52" t="s">
        <v>44</v>
      </c>
      <c r="B38" s="52"/>
      <c r="C38" s="59"/>
      <c r="D38" s="52">
        <f>SUM(D32:D37)</f>
        <v>305</v>
      </c>
      <c r="E38" s="52">
        <f t="shared" ref="E38:H38" si="43">SUM(E32:E37)</f>
        <v>198</v>
      </c>
      <c r="F38" s="52">
        <f t="shared" si="43"/>
        <v>2558</v>
      </c>
      <c r="G38" s="52"/>
      <c r="H38" s="52">
        <f t="shared" si="43"/>
        <v>16</v>
      </c>
      <c r="I38" s="52"/>
      <c r="J38" s="52"/>
      <c r="K38" s="52">
        <f>SUM(K32:K37)</f>
        <v>13</v>
      </c>
      <c r="L38" s="52">
        <f t="shared" ref="L38:N38" si="44">SUM(L32:L37)</f>
        <v>83</v>
      </c>
      <c r="M38" s="52"/>
      <c r="N38" s="52">
        <f t="shared" si="44"/>
        <v>1</v>
      </c>
      <c r="O38" s="52"/>
      <c r="AC38" s="52" t="s">
        <v>44</v>
      </c>
      <c r="AD38" s="52"/>
      <c r="AE38" s="59"/>
      <c r="AF38" s="52">
        <f>SUM(AF32:AF37)</f>
        <v>422</v>
      </c>
      <c r="AG38" s="52">
        <f t="shared" ref="AG38:AH38" si="45">SUM(AG32:AG37)</f>
        <v>265</v>
      </c>
      <c r="AH38" s="52">
        <f t="shared" si="45"/>
        <v>3125</v>
      </c>
      <c r="AI38" s="52"/>
      <c r="AJ38" s="52">
        <f t="shared" ref="AJ38" si="46">SUM(AJ32:AJ37)</f>
        <v>20</v>
      </c>
      <c r="AK38" s="52"/>
      <c r="AL38" s="52"/>
      <c r="AM38" s="52">
        <f>SUM(AM32:AM37)</f>
        <v>17</v>
      </c>
      <c r="AN38" s="52">
        <f t="shared" ref="AN38" si="47">SUM(AN32:AN37)</f>
        <v>128</v>
      </c>
      <c r="AO38" s="52"/>
      <c r="AP38" s="52">
        <f t="shared" ref="AP38" si="48">SUM(AP32:AP37)</f>
        <v>0</v>
      </c>
      <c r="AQ38" s="52"/>
    </row>
    <row r="39" spans="1:52" x14ac:dyDescent="0.15">
      <c r="A39" s="52"/>
      <c r="C39" s="56"/>
      <c r="D39" s="56"/>
      <c r="E39" s="56"/>
      <c r="F39" s="56"/>
      <c r="G39" s="56"/>
      <c r="H39" s="56"/>
      <c r="I39" s="56"/>
      <c r="J39" s="56"/>
      <c r="K39" s="56"/>
      <c r="L39" s="56"/>
      <c r="AC39" s="52"/>
      <c r="AE39" s="56"/>
      <c r="AF39" s="56"/>
      <c r="AG39" s="56"/>
      <c r="AH39" s="56"/>
      <c r="AI39" s="56"/>
      <c r="AJ39" s="56"/>
      <c r="AK39" s="56"/>
      <c r="AL39" s="56"/>
      <c r="AM39" s="56"/>
      <c r="AN39" s="56"/>
    </row>
    <row r="40" spans="1:52" x14ac:dyDescent="0.15">
      <c r="A40" s="52"/>
      <c r="C40" s="56"/>
      <c r="D40" s="56"/>
      <c r="E40" s="56"/>
      <c r="F40" s="56"/>
      <c r="G40" s="56"/>
      <c r="H40" s="56"/>
      <c r="I40" s="56"/>
      <c r="J40" s="56"/>
      <c r="K40" s="56"/>
      <c r="L40" s="56"/>
      <c r="AC40" s="52"/>
      <c r="AE40" s="56"/>
      <c r="AF40" s="56"/>
      <c r="AG40" s="56"/>
      <c r="AH40" s="56"/>
      <c r="AI40" s="56"/>
      <c r="AJ40" s="56"/>
      <c r="AK40" s="56"/>
      <c r="AL40" s="56"/>
      <c r="AM40" s="56"/>
      <c r="AN40" s="56"/>
    </row>
    <row r="41" spans="1:52" x14ac:dyDescent="0.15">
      <c r="A41" s="489" t="s">
        <v>52</v>
      </c>
      <c r="B41" s="489"/>
      <c r="C41" s="489"/>
      <c r="D41" s="489"/>
      <c r="E41" s="489"/>
      <c r="F41" s="489"/>
      <c r="G41" s="489"/>
      <c r="H41" s="56"/>
      <c r="I41" s="56"/>
      <c r="J41" s="489" t="s">
        <v>49</v>
      </c>
      <c r="K41" s="489"/>
      <c r="L41" s="489"/>
      <c r="M41" s="489"/>
      <c r="N41" s="489"/>
      <c r="R41" s="489" t="s">
        <v>50</v>
      </c>
      <c r="S41" s="489"/>
      <c r="T41" s="489"/>
      <c r="V41" s="489" t="s">
        <v>51</v>
      </c>
      <c r="W41" s="491"/>
      <c r="AC41" s="489" t="s">
        <v>52</v>
      </c>
      <c r="AD41" s="489"/>
      <c r="AE41" s="489"/>
      <c r="AF41" s="489"/>
      <c r="AG41" s="489"/>
      <c r="AH41" s="489"/>
      <c r="AI41" s="489"/>
      <c r="AJ41" s="56"/>
      <c r="AK41" s="56"/>
      <c r="AL41" s="489" t="s">
        <v>49</v>
      </c>
      <c r="AM41" s="489"/>
      <c r="AN41" s="489"/>
      <c r="AO41" s="489"/>
      <c r="AP41" s="489"/>
      <c r="AT41" s="489" t="s">
        <v>50</v>
      </c>
      <c r="AU41" s="489"/>
      <c r="AV41" s="489"/>
      <c r="AX41" s="489" t="s">
        <v>51</v>
      </c>
      <c r="AY41" s="491"/>
    </row>
    <row r="42" spans="1:52" x14ac:dyDescent="0.15">
      <c r="A42" s="52" t="s">
        <v>31</v>
      </c>
      <c r="B42" s="52" t="s">
        <v>66</v>
      </c>
      <c r="C42" s="52" t="s">
        <v>34</v>
      </c>
      <c r="D42" s="52" t="s">
        <v>17</v>
      </c>
      <c r="E42" s="52" t="s">
        <v>18</v>
      </c>
      <c r="F42" s="52" t="s">
        <v>19</v>
      </c>
      <c r="G42" s="52" t="s">
        <v>20</v>
      </c>
      <c r="H42" s="52" t="s">
        <v>6</v>
      </c>
      <c r="I42" s="52" t="s">
        <v>53</v>
      </c>
      <c r="K42" s="52" t="s">
        <v>10</v>
      </c>
      <c r="L42" s="52" t="s">
        <v>11</v>
      </c>
      <c r="M42" s="52" t="s">
        <v>12</v>
      </c>
      <c r="N42" s="52" t="s">
        <v>54</v>
      </c>
      <c r="O42" s="52" t="s">
        <v>7</v>
      </c>
      <c r="R42" s="52" t="s">
        <v>31</v>
      </c>
      <c r="S42" s="52" t="s">
        <v>47</v>
      </c>
      <c r="T42" s="52" t="s">
        <v>45</v>
      </c>
      <c r="U42" s="52" t="s">
        <v>46</v>
      </c>
      <c r="W42" s="52" t="s">
        <v>14</v>
      </c>
      <c r="X42" s="52" t="s">
        <v>21</v>
      </c>
      <c r="Y42" s="52"/>
      <c r="Z42" s="52"/>
      <c r="AC42" s="52" t="s">
        <v>31</v>
      </c>
      <c r="AD42" s="52" t="s">
        <v>66</v>
      </c>
      <c r="AE42" s="52" t="s">
        <v>34</v>
      </c>
      <c r="AF42" s="52" t="s">
        <v>17</v>
      </c>
      <c r="AG42" s="52" t="s">
        <v>18</v>
      </c>
      <c r="AH42" s="52" t="s">
        <v>19</v>
      </c>
      <c r="AI42" s="52" t="s">
        <v>20</v>
      </c>
      <c r="AJ42" s="52" t="s">
        <v>6</v>
      </c>
      <c r="AK42" s="52" t="s">
        <v>53</v>
      </c>
      <c r="AM42" s="52" t="s">
        <v>10</v>
      </c>
      <c r="AN42" s="52" t="s">
        <v>11</v>
      </c>
      <c r="AO42" s="52" t="s">
        <v>12</v>
      </c>
      <c r="AP42" s="52" t="s">
        <v>54</v>
      </c>
      <c r="AQ42" s="52" t="s">
        <v>7</v>
      </c>
      <c r="AU42" s="52" t="s">
        <v>47</v>
      </c>
      <c r="AV42" s="52" t="s">
        <v>45</v>
      </c>
      <c r="AW42" s="52" t="s">
        <v>46</v>
      </c>
      <c r="AY42" s="52" t="s">
        <v>14</v>
      </c>
      <c r="AZ42" s="52" t="s">
        <v>21</v>
      </c>
    </row>
    <row r="43" spans="1:52" x14ac:dyDescent="0.15">
      <c r="A43" s="53" t="s">
        <v>735</v>
      </c>
      <c r="B43" s="54">
        <v>17</v>
      </c>
      <c r="C43" s="51">
        <f>E43/D43</f>
        <v>0.56666666666666665</v>
      </c>
      <c r="D43" s="54">
        <v>30</v>
      </c>
      <c r="E43" s="54">
        <v>17</v>
      </c>
      <c r="F43" s="54">
        <v>147</v>
      </c>
      <c r="G43" s="54">
        <f>F43/E43</f>
        <v>8.6470588235294112</v>
      </c>
      <c r="H43" s="54">
        <v>3</v>
      </c>
      <c r="I43" s="51">
        <f>H43/E43</f>
        <v>0.17647058823529413</v>
      </c>
      <c r="K43" s="54">
        <v>0</v>
      </c>
      <c r="L43" s="54">
        <v>0</v>
      </c>
      <c r="M43" s="54">
        <v>0</v>
      </c>
      <c r="N43" s="54">
        <v>0</v>
      </c>
      <c r="O43" s="51" t="e">
        <f>N43/K43</f>
        <v>#DIV/0!</v>
      </c>
      <c r="R43" s="53" t="s">
        <v>611</v>
      </c>
      <c r="S43" s="66">
        <f>(D43+K43)/($D$47+$K$47+$D$38+$K$38+$J$27+$C$27+$M$17)</f>
        <v>3.3557046979865772E-2</v>
      </c>
      <c r="T43" s="66">
        <f>D43/($D$47+$D$38+$J$27)</f>
        <v>5.8139534883720929E-2</v>
      </c>
      <c r="U43" s="66">
        <f>K43/($K$47+$K$38+$C$27+$M$17)</f>
        <v>0</v>
      </c>
      <c r="W43" s="54">
        <f>(F43*0.1)+(H43*6)+(L43*0.1)+(N43*6)</f>
        <v>32.700000000000003</v>
      </c>
      <c r="X43" s="54">
        <f>(E43*1)+(F43*0.1)+(H43*6)+(L43*0.1)+(N43*6)</f>
        <v>49.7</v>
      </c>
      <c r="Y43" s="56"/>
      <c r="Z43" s="56"/>
      <c r="AC43" s="53" t="s">
        <v>32</v>
      </c>
      <c r="AD43" s="53"/>
      <c r="AE43" s="51">
        <f>AG43/AF43</f>
        <v>0.5625</v>
      </c>
      <c r="AF43" s="54">
        <v>16</v>
      </c>
      <c r="AG43" s="54">
        <v>9</v>
      </c>
      <c r="AH43" s="54">
        <v>108</v>
      </c>
      <c r="AI43" s="54">
        <f>AH43/AG43</f>
        <v>12</v>
      </c>
      <c r="AJ43" s="54">
        <v>1</v>
      </c>
      <c r="AK43" s="51">
        <f>AJ43/AG43</f>
        <v>0.1111111111111111</v>
      </c>
      <c r="AM43" s="54">
        <v>0</v>
      </c>
      <c r="AN43" s="54">
        <v>0</v>
      </c>
      <c r="AO43" s="54">
        <v>0</v>
      </c>
      <c r="AP43" s="54">
        <v>0</v>
      </c>
      <c r="AQ43" s="51" t="e">
        <f>AP43/AM43</f>
        <v>#DIV/0!</v>
      </c>
      <c r="AU43" s="66" t="e">
        <f>(#REF!+AJ43)/(#REF!+AJ46)</f>
        <v>#REF!</v>
      </c>
      <c r="AV43" s="66" t="e">
        <f>#REF!/(AJ43+#REF!)</f>
        <v>#REF!</v>
      </c>
      <c r="AW43" s="66" t="e">
        <f>AJ43/(#REF!+AJ43)</f>
        <v>#REF!</v>
      </c>
      <c r="AY43" s="54">
        <f>(AH43*0.1)+(AJ43*6)+(AN43*0.1)+(AP43*6)</f>
        <v>16.8</v>
      </c>
      <c r="AZ43" s="54">
        <f>(AG43*1)+(AH43*0.1)+(AJ43*6)+(AN43*0.1)+(AP43*6)</f>
        <v>25.8</v>
      </c>
    </row>
    <row r="44" spans="1:52" x14ac:dyDescent="0.15">
      <c r="A44" s="53" t="s">
        <v>736</v>
      </c>
      <c r="B44" s="54">
        <v>17</v>
      </c>
      <c r="C44" s="51">
        <f t="shared" ref="C44:C46" si="49">E44/D44</f>
        <v>0.84615384615384615</v>
      </c>
      <c r="D44" s="54">
        <v>52</v>
      </c>
      <c r="E44" s="54">
        <v>44</v>
      </c>
      <c r="F44" s="54">
        <v>526</v>
      </c>
      <c r="G44" s="54">
        <f>F44/E44</f>
        <v>11.954545454545455</v>
      </c>
      <c r="H44" s="54">
        <v>6</v>
      </c>
      <c r="I44" s="51">
        <f t="shared" ref="I44:I46" si="50">H44/E44</f>
        <v>0.13636363636363635</v>
      </c>
      <c r="K44" s="54">
        <v>0</v>
      </c>
      <c r="L44" s="54">
        <v>0</v>
      </c>
      <c r="M44" s="54">
        <v>0</v>
      </c>
      <c r="N44" s="54">
        <v>0</v>
      </c>
      <c r="O44" s="51" t="e">
        <f t="shared" ref="O44:O46" si="51">N44/K44</f>
        <v>#DIV/0!</v>
      </c>
      <c r="R44" s="53" t="s">
        <v>612</v>
      </c>
      <c r="S44" s="66">
        <f t="shared" ref="S44:S46" si="52">(D44+K44)/($D$47+$K$47+$D$38+$K$38+$J$27+$C$27+$M$17)</f>
        <v>5.8165548098434001E-2</v>
      </c>
      <c r="T44" s="66">
        <f t="shared" ref="T44:T46" si="53">D44/($D$47+$D$38+$J$27)</f>
        <v>0.10077519379844961</v>
      </c>
      <c r="U44" s="66">
        <f t="shared" ref="U44:U46" si="54">K44/($K$47+$K$38+$C$27+$M$17)</f>
        <v>0</v>
      </c>
      <c r="W44" s="54">
        <f t="shared" ref="W44:W46" si="55">(F44*0.1)+(H44*6)+(L44*0.1)+(N44*6)</f>
        <v>88.6</v>
      </c>
      <c r="X44" s="54">
        <f t="shared" ref="X44:X46" si="56">(E44*1)+(F44*0.1)+(H44*6)+(L44*0.1)+(N44*6)</f>
        <v>132.6</v>
      </c>
      <c r="Y44" s="56"/>
      <c r="Z44" s="56"/>
      <c r="AC44" s="53" t="s">
        <v>73</v>
      </c>
      <c r="AD44" s="53"/>
      <c r="AE44" s="51">
        <f t="shared" ref="AE44:AE46" si="57">AG44/AF44</f>
        <v>0.74285714285714288</v>
      </c>
      <c r="AF44" s="54">
        <v>35</v>
      </c>
      <c r="AG44" s="54">
        <v>26</v>
      </c>
      <c r="AH44" s="54">
        <v>283</v>
      </c>
      <c r="AI44" s="54">
        <f>AH44/AG44</f>
        <v>10.884615384615385</v>
      </c>
      <c r="AJ44" s="54">
        <v>2</v>
      </c>
      <c r="AK44" s="51">
        <f t="shared" ref="AK44:AK46" si="58">AJ44/AG44</f>
        <v>7.6923076923076927E-2</v>
      </c>
      <c r="AM44" s="54">
        <v>0</v>
      </c>
      <c r="AN44" s="54">
        <v>0</v>
      </c>
      <c r="AO44" s="54">
        <v>0</v>
      </c>
      <c r="AP44" s="54">
        <v>0</v>
      </c>
      <c r="AQ44" s="51" t="e">
        <f t="shared" ref="AQ44:AQ46" si="59">AP44/AM44</f>
        <v>#DIV/0!</v>
      </c>
      <c r="AU44" s="66" t="e">
        <f>(#REF!+AJ44)/(#REF!+AJ47)</f>
        <v>#REF!</v>
      </c>
      <c r="AV44" s="66" t="e">
        <f>#REF!/(AJ44+#REF!)</f>
        <v>#REF!</v>
      </c>
      <c r="AW44" s="66" t="e">
        <f>AJ44/(#REF!+AJ44)</f>
        <v>#REF!</v>
      </c>
      <c r="AY44" s="54">
        <f>(AH44*0.1)+(AJ44*6)+(AN44*0.1)+(AP44*6)</f>
        <v>40.299999999999997</v>
      </c>
      <c r="AZ44" s="54">
        <f>(AG44*1)+(AH44*0.1)+(AJ44*6)+(AN44*0.1)+(AP44*6)</f>
        <v>66.3</v>
      </c>
    </row>
    <row r="45" spans="1:52" x14ac:dyDescent="0.15">
      <c r="A45" s="53" t="s">
        <v>737</v>
      </c>
      <c r="B45" s="54"/>
      <c r="C45" s="51" t="e">
        <f t="shared" si="49"/>
        <v>#DIV/0!</v>
      </c>
      <c r="D45" s="54"/>
      <c r="E45" s="54"/>
      <c r="F45" s="54"/>
      <c r="G45" s="54" t="e">
        <f>F45/E45</f>
        <v>#DIV/0!</v>
      </c>
      <c r="H45" s="54"/>
      <c r="I45" s="51" t="e">
        <f t="shared" si="50"/>
        <v>#DIV/0!</v>
      </c>
      <c r="K45" s="54">
        <v>0</v>
      </c>
      <c r="L45" s="54">
        <v>0</v>
      </c>
      <c r="M45" s="54">
        <v>0</v>
      </c>
      <c r="N45" s="54">
        <v>0</v>
      </c>
      <c r="O45" s="51" t="e">
        <f t="shared" si="51"/>
        <v>#DIV/0!</v>
      </c>
      <c r="R45" s="53" t="s">
        <v>613</v>
      </c>
      <c r="S45" s="66">
        <f t="shared" si="52"/>
        <v>0</v>
      </c>
      <c r="T45" s="66">
        <f t="shared" si="53"/>
        <v>0</v>
      </c>
      <c r="U45" s="66">
        <f t="shared" si="54"/>
        <v>0</v>
      </c>
      <c r="W45" s="54">
        <f t="shared" si="55"/>
        <v>0</v>
      </c>
      <c r="X45" s="54">
        <f t="shared" si="56"/>
        <v>0</v>
      </c>
      <c r="Y45" s="56"/>
      <c r="Z45" s="56"/>
      <c r="AC45" s="53" t="s">
        <v>74</v>
      </c>
      <c r="AD45" s="53"/>
      <c r="AE45" s="51">
        <f t="shared" si="57"/>
        <v>0.5</v>
      </c>
      <c r="AF45" s="54">
        <v>12</v>
      </c>
      <c r="AG45" s="54">
        <v>6</v>
      </c>
      <c r="AH45" s="54">
        <v>65</v>
      </c>
      <c r="AI45" s="54">
        <f>AH45/AG45</f>
        <v>10.833333333333334</v>
      </c>
      <c r="AJ45" s="54">
        <v>0</v>
      </c>
      <c r="AK45" s="51">
        <f t="shared" si="58"/>
        <v>0</v>
      </c>
      <c r="AM45" s="54">
        <v>0</v>
      </c>
      <c r="AN45" s="54">
        <v>0</v>
      </c>
      <c r="AO45" s="54">
        <v>0</v>
      </c>
      <c r="AP45" s="54">
        <v>0</v>
      </c>
      <c r="AQ45" s="51" t="e">
        <f t="shared" si="59"/>
        <v>#DIV/0!</v>
      </c>
      <c r="AU45" s="66" t="e">
        <f>(#REF!+AJ45)/(#REF!+AI49)</f>
        <v>#REF!</v>
      </c>
      <c r="AV45" s="66" t="e">
        <f>#REF!/(AJ45+#REF!)</f>
        <v>#REF!</v>
      </c>
      <c r="AW45" s="66" t="e">
        <f>AJ45/(#REF!+AJ45)</f>
        <v>#REF!</v>
      </c>
      <c r="AY45" s="54">
        <f>(AH45*0.1)+(AJ45*6)+(AN45*0.1)+(AP45*6)</f>
        <v>6.5</v>
      </c>
      <c r="AZ45" s="54">
        <f>(AG45*1)+(AH45*0.1)+(AJ45*6)+(AN45*0.1)+(AP45*6)</f>
        <v>12.5</v>
      </c>
    </row>
    <row r="46" spans="1:52" x14ac:dyDescent="0.15">
      <c r="A46" s="53" t="s">
        <v>2606</v>
      </c>
      <c r="B46" s="54"/>
      <c r="C46" s="51" t="e">
        <f t="shared" si="49"/>
        <v>#DIV/0!</v>
      </c>
      <c r="D46" s="54"/>
      <c r="E46" s="54"/>
      <c r="F46" s="54"/>
      <c r="G46" s="54" t="e">
        <f>F46/E46</f>
        <v>#DIV/0!</v>
      </c>
      <c r="H46" s="54"/>
      <c r="I46" s="51" t="e">
        <f t="shared" si="50"/>
        <v>#DIV/0!</v>
      </c>
      <c r="K46" s="54"/>
      <c r="L46" s="54"/>
      <c r="M46" s="54" t="e">
        <f>L46/K46</f>
        <v>#DIV/0!</v>
      </c>
      <c r="N46" s="54">
        <v>0</v>
      </c>
      <c r="O46" s="51" t="e">
        <f t="shared" si="51"/>
        <v>#DIV/0!</v>
      </c>
      <c r="R46" s="53" t="s">
        <v>2607</v>
      </c>
      <c r="S46" s="66">
        <f t="shared" si="52"/>
        <v>0</v>
      </c>
      <c r="T46" s="66">
        <f t="shared" si="53"/>
        <v>0</v>
      </c>
      <c r="U46" s="66">
        <f t="shared" si="54"/>
        <v>0</v>
      </c>
      <c r="W46" s="54">
        <f t="shared" si="55"/>
        <v>0</v>
      </c>
      <c r="X46" s="54">
        <f t="shared" si="56"/>
        <v>0</v>
      </c>
      <c r="Y46" s="56"/>
      <c r="Z46" s="56"/>
      <c r="AC46" s="53"/>
      <c r="AD46" s="53"/>
      <c r="AE46" s="51" t="e">
        <f t="shared" si="57"/>
        <v>#DIV/0!</v>
      </c>
      <c r="AF46" s="54"/>
      <c r="AG46" s="54"/>
      <c r="AH46" s="54"/>
      <c r="AI46" s="54" t="e">
        <f>AH46/AG46</f>
        <v>#DIV/0!</v>
      </c>
      <c r="AJ46" s="54"/>
      <c r="AK46" s="51" t="e">
        <f t="shared" si="58"/>
        <v>#DIV/0!</v>
      </c>
      <c r="AM46" s="54"/>
      <c r="AN46" s="54"/>
      <c r="AO46" s="54"/>
      <c r="AP46" s="54">
        <v>0</v>
      </c>
      <c r="AQ46" s="51" t="e">
        <f t="shared" si="59"/>
        <v>#DIV/0!</v>
      </c>
      <c r="AU46" s="66" t="e">
        <f>(#REF!+AJ46)/(#REF!+AI50)</f>
        <v>#REF!</v>
      </c>
      <c r="AV46" s="66" t="e">
        <f>#REF!/(AJ46+#REF!)</f>
        <v>#REF!</v>
      </c>
      <c r="AW46" s="66" t="e">
        <f>AJ46/(#REF!+AJ46)</f>
        <v>#REF!</v>
      </c>
      <c r="AY46" s="54">
        <f>(AH46*0.1)+(AJ46*6)+(AN46*0.1)+(AP46*6)</f>
        <v>0</v>
      </c>
      <c r="AZ46" s="54">
        <f>(AG46*1)+(AH46*0.1)+(AJ46*6)+(AN46*0.1)+(AP46*6)</f>
        <v>0</v>
      </c>
    </row>
    <row r="47" spans="1:52" x14ac:dyDescent="0.15">
      <c r="A47" s="52" t="s">
        <v>44</v>
      </c>
      <c r="B47" s="52"/>
      <c r="C47" s="59"/>
      <c r="D47" s="52">
        <f>SUM(D43:D46)</f>
        <v>82</v>
      </c>
      <c r="E47" s="52">
        <f t="shared" ref="E47:H47" si="60">SUM(E43:E46)</f>
        <v>61</v>
      </c>
      <c r="F47" s="52">
        <f t="shared" si="60"/>
        <v>673</v>
      </c>
      <c r="G47" s="52"/>
      <c r="H47" s="52">
        <f t="shared" si="60"/>
        <v>9</v>
      </c>
      <c r="I47" s="52"/>
      <c r="J47" s="52"/>
      <c r="K47" s="52">
        <f>SUM(K43:K46)</f>
        <v>0</v>
      </c>
      <c r="L47" s="52">
        <f t="shared" ref="L47:N47" si="61">SUM(L43:L46)</f>
        <v>0</v>
      </c>
      <c r="M47" s="52"/>
      <c r="N47" s="52">
        <f t="shared" si="61"/>
        <v>0</v>
      </c>
      <c r="O47" s="59"/>
      <c r="Q47" s="57"/>
      <c r="S47" s="57"/>
      <c r="U47" s="56"/>
      <c r="V47" s="56"/>
      <c r="AC47" s="52" t="s">
        <v>44</v>
      </c>
      <c r="AD47" s="52"/>
      <c r="AE47" s="59"/>
      <c r="AF47" s="52">
        <f>SUM(AF43:AF46)</f>
        <v>63</v>
      </c>
      <c r="AG47" s="52">
        <f t="shared" ref="AG47:AH47" si="62">SUM(AG43:AG46)</f>
        <v>41</v>
      </c>
      <c r="AH47" s="52">
        <f t="shared" si="62"/>
        <v>456</v>
      </c>
      <c r="AI47" s="52"/>
      <c r="AJ47" s="52">
        <f t="shared" ref="AJ47" si="63">SUM(AJ43:AJ46)</f>
        <v>3</v>
      </c>
      <c r="AK47" s="52"/>
      <c r="AL47" s="52"/>
      <c r="AM47" s="52">
        <f>SUM(AM43:AM46)</f>
        <v>0</v>
      </c>
      <c r="AN47" s="52">
        <f t="shared" ref="AN47" si="64">SUM(AN43:AN46)</f>
        <v>0</v>
      </c>
      <c r="AO47" s="52"/>
      <c r="AP47" s="52">
        <f t="shared" ref="AP47" si="65">SUM(AP43:AP46)</f>
        <v>0</v>
      </c>
      <c r="AQ47" s="59"/>
      <c r="AS47" s="57"/>
      <c r="AT47" s="57"/>
      <c r="AU47" s="57"/>
      <c r="AW47" s="56"/>
      <c r="AX47" s="56"/>
    </row>
    <row r="48" spans="1:52" x14ac:dyDescent="0.15">
      <c r="A48" s="59"/>
      <c r="H48" s="62"/>
      <c r="I48" s="56"/>
      <c r="J48" s="56"/>
      <c r="P48" s="57"/>
      <c r="Q48" s="57"/>
      <c r="R48" s="57"/>
      <c r="T48" s="56"/>
      <c r="U48" s="56"/>
      <c r="AJ48" s="62"/>
      <c r="AK48" s="56"/>
      <c r="AL48" s="56"/>
      <c r="AR48" s="57"/>
      <c r="AS48" s="57"/>
      <c r="AT48" s="57"/>
      <c r="AV48" s="56"/>
      <c r="AW48" s="56"/>
    </row>
    <row r="49" spans="1:50" x14ac:dyDescent="0.15">
      <c r="H49" s="62"/>
      <c r="I49" s="56"/>
      <c r="J49" s="56"/>
      <c r="P49" s="57"/>
      <c r="Q49" s="57"/>
      <c r="R49" s="57"/>
      <c r="T49" s="56"/>
      <c r="U49" s="56"/>
      <c r="AJ49" s="62"/>
      <c r="AK49" s="56"/>
      <c r="AL49" s="56"/>
      <c r="AR49" s="57"/>
      <c r="AS49" s="57"/>
      <c r="AT49" s="57"/>
      <c r="AV49" s="56"/>
      <c r="AW49" s="56"/>
    </row>
    <row r="50" spans="1:50" x14ac:dyDescent="0.15">
      <c r="A50" s="489" t="s">
        <v>57</v>
      </c>
      <c r="B50" s="489"/>
      <c r="C50" s="489"/>
      <c r="D50" s="489"/>
      <c r="E50" s="489"/>
      <c r="F50" s="489"/>
      <c r="G50" s="489"/>
      <c r="H50" s="62"/>
      <c r="I50" s="56"/>
      <c r="J50" s="489" t="s">
        <v>58</v>
      </c>
      <c r="K50" s="495"/>
      <c r="L50" s="495"/>
      <c r="M50" s="495"/>
      <c r="N50" s="495"/>
      <c r="P50" s="68"/>
      <c r="Q50" s="57"/>
      <c r="R50" s="489" t="s">
        <v>62</v>
      </c>
      <c r="S50" s="495"/>
      <c r="T50" s="495"/>
      <c r="U50" s="495"/>
      <c r="V50" s="495"/>
      <c r="AC50" s="489" t="s">
        <v>57</v>
      </c>
      <c r="AD50" s="489"/>
      <c r="AE50" s="489"/>
      <c r="AF50" s="489"/>
      <c r="AG50" s="489"/>
      <c r="AH50" s="489"/>
      <c r="AI50" s="489"/>
      <c r="AJ50" s="62"/>
      <c r="AK50" s="56"/>
      <c r="AL50" s="489" t="s">
        <v>58</v>
      </c>
      <c r="AM50" s="495"/>
      <c r="AN50" s="495"/>
      <c r="AO50" s="495"/>
      <c r="AP50" s="495"/>
      <c r="AR50" s="68"/>
      <c r="AS50" s="57"/>
      <c r="AT50" s="489" t="s">
        <v>62</v>
      </c>
      <c r="AU50" s="495"/>
      <c r="AV50" s="495"/>
      <c r="AW50" s="495"/>
      <c r="AX50" s="495"/>
    </row>
    <row r="51" spans="1:50" x14ac:dyDescent="0.15">
      <c r="A51" s="59"/>
      <c r="B51" s="52" t="s">
        <v>17</v>
      </c>
      <c r="C51" s="52" t="s">
        <v>42</v>
      </c>
      <c r="D51" s="52" t="s">
        <v>19</v>
      </c>
      <c r="E51" s="52" t="s">
        <v>6</v>
      </c>
      <c r="H51" s="56"/>
      <c r="I51" s="56"/>
      <c r="J51" s="494" t="s">
        <v>59</v>
      </c>
      <c r="K51" s="491"/>
      <c r="L51" s="491"/>
      <c r="M51" s="491"/>
      <c r="N51" s="59" t="s">
        <v>60</v>
      </c>
      <c r="R51" s="494" t="s">
        <v>59</v>
      </c>
      <c r="S51" s="491"/>
      <c r="T51" s="491"/>
      <c r="U51" s="491"/>
      <c r="V51" s="59" t="s">
        <v>60</v>
      </c>
      <c r="AC51" s="59"/>
      <c r="AD51" s="52" t="s">
        <v>17</v>
      </c>
      <c r="AE51" s="52" t="s">
        <v>42</v>
      </c>
      <c r="AF51" s="52" t="s">
        <v>19</v>
      </c>
      <c r="AG51" s="52" t="s">
        <v>6</v>
      </c>
      <c r="AJ51" s="56"/>
      <c r="AK51" s="56"/>
      <c r="AL51" s="494" t="s">
        <v>59</v>
      </c>
      <c r="AM51" s="491"/>
      <c r="AN51" s="491"/>
      <c r="AO51" s="491"/>
      <c r="AP51" s="59" t="s">
        <v>60</v>
      </c>
      <c r="AT51" s="494" t="s">
        <v>59</v>
      </c>
      <c r="AU51" s="491"/>
      <c r="AV51" s="491"/>
      <c r="AW51" s="491"/>
      <c r="AX51" s="59" t="s">
        <v>60</v>
      </c>
    </row>
    <row r="52" spans="1:50" x14ac:dyDescent="0.15">
      <c r="A52" s="67" t="s">
        <v>33</v>
      </c>
      <c r="B52" s="54">
        <f>SUM(J22:J26,D32:D37,D43:D46)</f>
        <v>516</v>
      </c>
      <c r="C52" s="54">
        <f>SUM(E43:E46,E32:E37,K22:K26)</f>
        <v>346</v>
      </c>
      <c r="D52" s="54">
        <f>SUM(F43:F46,F32:F37,L22:L26)</f>
        <v>3905</v>
      </c>
      <c r="E52" s="54">
        <f>SUM(N22:N26,H32:H37,H43:H46)</f>
        <v>31</v>
      </c>
      <c r="H52" s="56"/>
      <c r="I52" s="56"/>
      <c r="J52" s="492" t="s">
        <v>539</v>
      </c>
      <c r="K52" s="492"/>
      <c r="L52" s="492"/>
      <c r="M52" s="492"/>
      <c r="N52" s="53" t="s">
        <v>373</v>
      </c>
      <c r="R52" s="492"/>
      <c r="S52" s="492"/>
      <c r="T52" s="492"/>
      <c r="U52" s="492"/>
      <c r="V52" s="53"/>
      <c r="AC52" s="67" t="s">
        <v>33</v>
      </c>
      <c r="AD52" s="54">
        <f>SUM(AL22:AL26,AF32:AF37,AF43:AF46)</f>
        <v>583</v>
      </c>
      <c r="AE52" s="54">
        <f>SUM(AG43:AG46,AG32:AG37,AL22:AL26)</f>
        <v>404</v>
      </c>
      <c r="AF52" s="54">
        <f>SUM(AH43:AH46,AH32:AH37,AM22:AM26)</f>
        <v>3653</v>
      </c>
      <c r="AG52" s="54">
        <f>SUM(AP22:AP26,AJ32:AJ37,AJ43:AJ46)</f>
        <v>27</v>
      </c>
      <c r="AJ52" s="56"/>
      <c r="AK52" s="56"/>
      <c r="AL52" s="493"/>
      <c r="AM52" s="492"/>
      <c r="AN52" s="492"/>
      <c r="AO52" s="492"/>
      <c r="AP52" s="53"/>
      <c r="AT52" s="493"/>
      <c r="AU52" s="492"/>
      <c r="AV52" s="492"/>
      <c r="AW52" s="492"/>
      <c r="AX52" s="53"/>
    </row>
    <row r="53" spans="1:50" x14ac:dyDescent="0.15">
      <c r="A53" s="67" t="s">
        <v>43</v>
      </c>
      <c r="B53" s="54">
        <f>SUM(C17)</f>
        <v>516</v>
      </c>
      <c r="C53" s="54">
        <f>SUM(D17)</f>
        <v>346</v>
      </c>
      <c r="D53" s="54">
        <f>SUM(F17)</f>
        <v>3905</v>
      </c>
      <c r="E53" s="54">
        <f>SUM(H17)</f>
        <v>31</v>
      </c>
      <c r="F53" s="52"/>
      <c r="J53" s="492" t="s">
        <v>1310</v>
      </c>
      <c r="K53" s="492"/>
      <c r="L53" s="492"/>
      <c r="M53" s="492"/>
      <c r="N53" s="53" t="s">
        <v>373</v>
      </c>
      <c r="R53" s="492"/>
      <c r="S53" s="492"/>
      <c r="T53" s="492"/>
      <c r="U53" s="492"/>
      <c r="V53" s="53"/>
      <c r="AC53" s="67" t="s">
        <v>43</v>
      </c>
      <c r="AD53" s="54">
        <f>SUM(AE17)</f>
        <v>583</v>
      </c>
      <c r="AE53" s="54">
        <f>SUM(AF17)</f>
        <v>378</v>
      </c>
      <c r="AF53" s="54">
        <f>SUM(AH17)</f>
        <v>4072</v>
      </c>
      <c r="AG53" s="54">
        <f>SUM(AJ17)</f>
        <v>27</v>
      </c>
      <c r="AH53" s="52"/>
      <c r="AL53" s="493"/>
      <c r="AM53" s="492"/>
      <c r="AN53" s="492"/>
      <c r="AO53" s="492"/>
      <c r="AP53" s="53"/>
      <c r="AT53" s="493"/>
      <c r="AU53" s="492"/>
      <c r="AV53" s="492"/>
      <c r="AW53" s="492"/>
      <c r="AX53" s="53"/>
    </row>
    <row r="54" spans="1:50" x14ac:dyDescent="0.15">
      <c r="A54" s="67" t="s">
        <v>65</v>
      </c>
      <c r="B54" s="53"/>
      <c r="F54" s="52"/>
      <c r="J54" s="492" t="s">
        <v>2599</v>
      </c>
      <c r="K54" s="492"/>
      <c r="L54" s="492"/>
      <c r="M54" s="492"/>
      <c r="N54" s="53" t="s">
        <v>0</v>
      </c>
      <c r="R54" s="492"/>
      <c r="S54" s="492"/>
      <c r="T54" s="492"/>
      <c r="U54" s="492"/>
      <c r="V54" s="53"/>
      <c r="AC54" s="67" t="s">
        <v>65</v>
      </c>
      <c r="AD54" s="53"/>
      <c r="AH54" s="52"/>
      <c r="AL54" s="493"/>
      <c r="AM54" s="492"/>
      <c r="AN54" s="492"/>
      <c r="AO54" s="492"/>
      <c r="AP54" s="53"/>
      <c r="AT54" s="493"/>
      <c r="AU54" s="492"/>
      <c r="AV54" s="492"/>
      <c r="AW54" s="492"/>
      <c r="AX54" s="53"/>
    </row>
    <row r="55" spans="1:50" x14ac:dyDescent="0.15">
      <c r="J55" s="492" t="s">
        <v>1233</v>
      </c>
      <c r="K55" s="492"/>
      <c r="L55" s="492"/>
      <c r="M55" s="492"/>
      <c r="N55" s="53" t="s">
        <v>0</v>
      </c>
      <c r="R55" s="493"/>
      <c r="S55" s="492"/>
      <c r="T55" s="492"/>
      <c r="U55" s="492"/>
      <c r="V55" s="53"/>
      <c r="AL55" s="493"/>
      <c r="AM55" s="492"/>
      <c r="AN55" s="492"/>
      <c r="AO55" s="492"/>
      <c r="AP55" s="53"/>
      <c r="AT55" s="493"/>
      <c r="AU55" s="492"/>
      <c r="AV55" s="492"/>
      <c r="AW55" s="492"/>
      <c r="AX55" s="53"/>
    </row>
    <row r="56" spans="1:50" x14ac:dyDescent="0.15">
      <c r="A56" s="59"/>
      <c r="B56" s="52" t="s">
        <v>1</v>
      </c>
      <c r="C56" s="52" t="s">
        <v>4</v>
      </c>
      <c r="D56" s="52" t="s">
        <v>6</v>
      </c>
      <c r="J56" s="492" t="s">
        <v>2602</v>
      </c>
      <c r="K56" s="492"/>
      <c r="L56" s="492"/>
      <c r="M56" s="492"/>
      <c r="N56" s="53" t="s">
        <v>16</v>
      </c>
      <c r="R56" s="493"/>
      <c r="S56" s="492"/>
      <c r="T56" s="492"/>
      <c r="U56" s="492"/>
      <c r="V56" s="53"/>
      <c r="AC56" s="59"/>
      <c r="AD56" s="52" t="s">
        <v>1</v>
      </c>
      <c r="AE56" s="52" t="s">
        <v>4</v>
      </c>
      <c r="AF56" s="52" t="s">
        <v>6</v>
      </c>
      <c r="AL56" s="493"/>
      <c r="AM56" s="492"/>
      <c r="AN56" s="492"/>
      <c r="AO56" s="492"/>
      <c r="AP56" s="53"/>
      <c r="AT56" s="493"/>
      <c r="AU56" s="492"/>
      <c r="AV56" s="492"/>
      <c r="AW56" s="492"/>
      <c r="AX56" s="53"/>
    </row>
    <row r="57" spans="1:50" x14ac:dyDescent="0.15">
      <c r="A57" s="67" t="s">
        <v>56</v>
      </c>
      <c r="B57" s="54">
        <f>SUM(M14:M16,C22:C26,K32:K37,K43:K46)</f>
        <v>378</v>
      </c>
      <c r="C57" s="54">
        <f>SUM(N14:N16,D22:D26,L32:L37,L43:L46)</f>
        <v>1700</v>
      </c>
      <c r="D57" s="54">
        <f>SUM(P14:P16,F22:F26,N32:N37,N43:N46)</f>
        <v>13</v>
      </c>
      <c r="J57" s="492" t="s">
        <v>2605</v>
      </c>
      <c r="K57" s="492"/>
      <c r="L57" s="492"/>
      <c r="M57" s="492"/>
      <c r="N57" s="53" t="s">
        <v>373</v>
      </c>
      <c r="R57" s="493"/>
      <c r="S57" s="492"/>
      <c r="T57" s="492"/>
      <c r="U57" s="492"/>
      <c r="V57" s="53"/>
      <c r="AC57" s="67" t="s">
        <v>56</v>
      </c>
      <c r="AD57" s="54">
        <f>SUM(AO14:AO16,AE22:AE26,AM32:AM37,AM43:AM46)</f>
        <v>421</v>
      </c>
      <c r="AE57" s="54">
        <f>SUM(AP14:AP16,AF22:AF26,AN32:AN37,AN43:AN46)</f>
        <v>2231</v>
      </c>
      <c r="AF57" s="54">
        <f>SUM(AR14:AR16,AH22:AH26,AP32:AP37,AP43:AP46)</f>
        <v>18</v>
      </c>
      <c r="AL57" s="493"/>
      <c r="AM57" s="492"/>
      <c r="AN57" s="492"/>
      <c r="AO57" s="492"/>
      <c r="AP57" s="53"/>
      <c r="AT57" s="493"/>
      <c r="AU57" s="492"/>
      <c r="AV57" s="492"/>
      <c r="AW57" s="492"/>
      <c r="AX57" s="53"/>
    </row>
    <row r="58" spans="1:50" x14ac:dyDescent="0.15">
      <c r="A58" s="67" t="s">
        <v>65</v>
      </c>
      <c r="B58" s="53"/>
      <c r="J58" s="492" t="s">
        <v>1309</v>
      </c>
      <c r="K58" s="492"/>
      <c r="L58" s="492"/>
      <c r="M58" s="492"/>
      <c r="N58" s="53" t="s">
        <v>373</v>
      </c>
      <c r="R58" s="493"/>
      <c r="S58" s="492"/>
      <c r="T58" s="492"/>
      <c r="U58" s="492"/>
      <c r="V58" s="53"/>
      <c r="AC58" s="67" t="s">
        <v>65</v>
      </c>
      <c r="AD58" s="53"/>
      <c r="AL58" s="493"/>
      <c r="AM58" s="492"/>
      <c r="AN58" s="492"/>
      <c r="AO58" s="492"/>
      <c r="AP58" s="53"/>
      <c r="AT58" s="493"/>
      <c r="AU58" s="492"/>
      <c r="AV58" s="492"/>
      <c r="AW58" s="492"/>
      <c r="AX58" s="53"/>
    </row>
    <row r="59" spans="1:50" x14ac:dyDescent="0.15">
      <c r="J59" s="492" t="s">
        <v>2608</v>
      </c>
      <c r="K59" s="492"/>
      <c r="L59" s="492"/>
      <c r="M59" s="492"/>
      <c r="N59" s="53" t="s">
        <v>374</v>
      </c>
      <c r="R59" s="493"/>
      <c r="S59" s="492"/>
      <c r="T59" s="492"/>
      <c r="U59" s="492"/>
      <c r="V59" s="53"/>
      <c r="AL59" s="493"/>
      <c r="AM59" s="492"/>
      <c r="AN59" s="492"/>
      <c r="AO59" s="492"/>
      <c r="AP59" s="53"/>
      <c r="AT59" s="493"/>
      <c r="AU59" s="492"/>
      <c r="AV59" s="492"/>
      <c r="AW59" s="492"/>
      <c r="AX59" s="53"/>
    </row>
    <row r="60" spans="1:50" x14ac:dyDescent="0.15">
      <c r="B60" s="52" t="s">
        <v>40</v>
      </c>
      <c r="C60" s="52" t="s">
        <v>41</v>
      </c>
      <c r="J60" s="50" t="s">
        <v>2609</v>
      </c>
      <c r="N60" s="50" t="s">
        <v>374</v>
      </c>
      <c r="AD60" s="52" t="s">
        <v>40</v>
      </c>
      <c r="AE60" s="52" t="s">
        <v>41</v>
      </c>
    </row>
    <row r="61" spans="1:50" x14ac:dyDescent="0.15">
      <c r="A61" s="67" t="s">
        <v>39</v>
      </c>
      <c r="B61" s="51">
        <f>B57/(B53+B57)</f>
        <v>0.42281879194630873</v>
      </c>
      <c r="C61" s="51">
        <f>B53/(B53+B57)</f>
        <v>0.57718120805369133</v>
      </c>
      <c r="J61" s="50" t="s">
        <v>61</v>
      </c>
      <c r="AC61" s="67" t="s">
        <v>39</v>
      </c>
      <c r="AD61" s="51">
        <f>AD57/(AD53+AD57)</f>
        <v>0.41932270916334663</v>
      </c>
      <c r="AE61" s="51">
        <f>AD53/(AD53+AD57)</f>
        <v>0.58067729083665343</v>
      </c>
      <c r="AL61" s="50" t="s">
        <v>61</v>
      </c>
    </row>
    <row r="62" spans="1:50" x14ac:dyDescent="0.15">
      <c r="A62" s="67" t="s">
        <v>64</v>
      </c>
      <c r="B62" s="53"/>
      <c r="C62" s="53"/>
      <c r="AC62" s="67" t="s">
        <v>64</v>
      </c>
      <c r="AD62" s="53"/>
      <c r="AE62" s="53"/>
    </row>
    <row r="73" spans="1:23" x14ac:dyDescent="0.15">
      <c r="A73" s="489" t="s">
        <v>55</v>
      </c>
      <c r="B73" s="489"/>
      <c r="C73" s="489"/>
      <c r="D73" s="489"/>
      <c r="E73" s="489"/>
      <c r="F73" s="489"/>
      <c r="G73" s="489"/>
      <c r="H73" s="489"/>
      <c r="I73" s="489"/>
      <c r="J73" s="489"/>
      <c r="K73" s="489"/>
      <c r="L73" s="489"/>
      <c r="M73" s="489"/>
      <c r="N73" s="489"/>
      <c r="O73" s="489"/>
      <c r="P73" s="489"/>
      <c r="Q73" s="489"/>
      <c r="R73" s="489"/>
      <c r="S73" s="489"/>
      <c r="T73" s="489"/>
      <c r="U73" s="489"/>
      <c r="V73" s="489"/>
      <c r="W73" s="489"/>
    </row>
    <row r="74" spans="1:23" x14ac:dyDescent="0.15">
      <c r="A74" s="99"/>
      <c r="B74" s="99"/>
      <c r="C74" s="99"/>
      <c r="D74" s="99"/>
      <c r="E74" s="99"/>
      <c r="F74" s="99"/>
      <c r="G74" s="99"/>
      <c r="H74" s="99"/>
      <c r="I74" s="99"/>
      <c r="J74" s="99"/>
      <c r="K74" s="99"/>
      <c r="L74" s="99"/>
      <c r="M74" s="99"/>
      <c r="N74" s="99"/>
      <c r="O74" s="99"/>
      <c r="P74" s="99"/>
      <c r="Q74" s="99"/>
      <c r="R74" s="99"/>
      <c r="S74" s="99"/>
      <c r="T74" s="99"/>
      <c r="U74" s="99"/>
      <c r="V74" s="99"/>
      <c r="W74" s="99"/>
    </row>
    <row r="75" spans="1:23" x14ac:dyDescent="0.15">
      <c r="H75" s="490" t="s">
        <v>36</v>
      </c>
      <c r="I75" s="490"/>
      <c r="J75" s="490"/>
      <c r="M75" s="490" t="s">
        <v>37</v>
      </c>
      <c r="N75" s="490"/>
      <c r="O75" s="490"/>
      <c r="S75" s="59" t="s">
        <v>94</v>
      </c>
    </row>
    <row r="76" spans="1:23" x14ac:dyDescent="0.15">
      <c r="H76" s="490" t="s">
        <v>38</v>
      </c>
      <c r="I76" s="490"/>
      <c r="J76" s="490"/>
      <c r="M76" s="250" t="s">
        <v>75</v>
      </c>
      <c r="S76" s="251" t="s">
        <v>40</v>
      </c>
      <c r="T76" s="251" t="s">
        <v>41</v>
      </c>
    </row>
    <row r="77" spans="1:23" x14ac:dyDescent="0.15">
      <c r="H77" s="490"/>
      <c r="I77" s="490"/>
      <c r="J77" s="490"/>
      <c r="S77" s="51" t="e">
        <f>(M87+C97+K108+K117)/(M87+C97+K108+C87)</f>
        <v>#DIV/0!</v>
      </c>
      <c r="T77" s="51" t="e">
        <f>C87/(C87+M87+C97+K108+K117)</f>
        <v>#DIV/0!</v>
      </c>
    </row>
    <row r="80" spans="1:23" x14ac:dyDescent="0.15">
      <c r="A80" s="489" t="s">
        <v>38</v>
      </c>
      <c r="B80" s="489"/>
      <c r="C80" s="489"/>
      <c r="D80" s="489"/>
      <c r="E80" s="489"/>
      <c r="F80" s="489"/>
      <c r="G80" s="489"/>
      <c r="H80" s="489"/>
      <c r="I80" s="489"/>
      <c r="J80" s="489"/>
      <c r="K80" s="489"/>
      <c r="L80" s="489"/>
      <c r="M80" s="489"/>
      <c r="N80" s="489"/>
      <c r="O80" s="489"/>
      <c r="P80" s="489"/>
      <c r="Q80" s="489"/>
      <c r="R80" s="489"/>
      <c r="S80" s="489"/>
      <c r="T80" s="489"/>
      <c r="U80" s="489"/>
      <c r="V80" s="489"/>
      <c r="W80" s="489"/>
    </row>
    <row r="81" spans="1:27" x14ac:dyDescent="0.15">
      <c r="C81" s="489" t="s">
        <v>48</v>
      </c>
      <c r="D81" s="489"/>
      <c r="E81" s="489"/>
      <c r="F81" s="489"/>
      <c r="G81" s="489"/>
      <c r="H81" s="489"/>
      <c r="I81" s="489"/>
      <c r="L81" s="489" t="s">
        <v>49</v>
      </c>
      <c r="M81" s="495"/>
      <c r="N81" s="495"/>
      <c r="O81" s="495"/>
      <c r="P81" s="495"/>
      <c r="R81" s="489" t="s">
        <v>50</v>
      </c>
      <c r="S81" s="489"/>
      <c r="T81" s="489"/>
      <c r="V81" s="489" t="s">
        <v>51</v>
      </c>
      <c r="W81" s="489"/>
    </row>
    <row r="82" spans="1:27" x14ac:dyDescent="0.15">
      <c r="A82" s="52" t="s">
        <v>0</v>
      </c>
      <c r="B82" s="52" t="s">
        <v>66</v>
      </c>
      <c r="C82" s="52" t="s">
        <v>1</v>
      </c>
      <c r="D82" s="52" t="s">
        <v>2</v>
      </c>
      <c r="E82" s="52" t="s">
        <v>3</v>
      </c>
      <c r="F82" s="52" t="s">
        <v>4</v>
      </c>
      <c r="G82" s="52" t="s">
        <v>5</v>
      </c>
      <c r="H82" s="52" t="s">
        <v>6</v>
      </c>
      <c r="I82" s="52" t="s">
        <v>7</v>
      </c>
      <c r="J82" s="52" t="s">
        <v>8</v>
      </c>
      <c r="K82" s="52" t="s">
        <v>9</v>
      </c>
      <c r="M82" s="52" t="s">
        <v>10</v>
      </c>
      <c r="N82" s="52" t="s">
        <v>11</v>
      </c>
      <c r="O82" s="52" t="s">
        <v>12</v>
      </c>
      <c r="P82" s="52" t="s">
        <v>6</v>
      </c>
      <c r="Q82" s="52" t="s">
        <v>13</v>
      </c>
      <c r="R82" s="52"/>
      <c r="S82" s="52" t="s">
        <v>47</v>
      </c>
      <c r="T82" s="52" t="s">
        <v>45</v>
      </c>
      <c r="U82" s="52" t="s">
        <v>46</v>
      </c>
      <c r="V82" s="52"/>
      <c r="W82" s="52" t="s">
        <v>14</v>
      </c>
      <c r="X82" s="52" t="s">
        <v>63</v>
      </c>
      <c r="Y82" s="52"/>
    </row>
    <row r="83" spans="1:27" x14ac:dyDescent="0.15">
      <c r="A83" s="53" t="s">
        <v>725</v>
      </c>
      <c r="B83" s="54"/>
      <c r="C83" s="54"/>
      <c r="D83" s="54"/>
      <c r="E83" s="51" t="e">
        <f>D83/C83</f>
        <v>#DIV/0!</v>
      </c>
      <c r="F83" s="54"/>
      <c r="G83" s="55" t="e">
        <f>F83/C83</f>
        <v>#DIV/0!</v>
      </c>
      <c r="H83" s="54"/>
      <c r="I83" s="51" t="e">
        <f>H83/C83</f>
        <v>#DIV/0!</v>
      </c>
      <c r="J83" s="54"/>
      <c r="K83" s="51" t="e">
        <f>J83/C83</f>
        <v>#DIV/0!</v>
      </c>
      <c r="M83" s="54"/>
      <c r="N83" s="54"/>
      <c r="O83" s="54" t="e">
        <f>N83/M83</f>
        <v>#DIV/0!</v>
      </c>
      <c r="P83" s="54"/>
      <c r="Q83" s="51" t="e">
        <f>P83/M83</f>
        <v>#DIV/0!</v>
      </c>
      <c r="R83" s="56"/>
      <c r="S83" s="51">
        <f>(C83+M83)/($C$17+$M$17)</f>
        <v>0</v>
      </c>
      <c r="T83" s="51">
        <f>C83/($C$17)</f>
        <v>0</v>
      </c>
      <c r="U83" s="51">
        <f>M83/($M$17)</f>
        <v>0</v>
      </c>
      <c r="V83" s="57"/>
      <c r="W83" s="54">
        <f>(F83*0.05)+(H83*4)+(J83*-1)+(N83*0.1)+(P83*6)</f>
        <v>0</v>
      </c>
      <c r="X83" s="58">
        <f>((F83*0.05)+(H83*4)+(J83*-1)+(N83*0.1)+(P83*6))*0.4</f>
        <v>0</v>
      </c>
      <c r="Y83" s="56"/>
      <c r="Z83" s="52"/>
    </row>
    <row r="84" spans="1:27" x14ac:dyDescent="0.15">
      <c r="A84" s="67"/>
      <c r="B84" s="54"/>
      <c r="C84" s="54"/>
      <c r="D84" s="54"/>
      <c r="E84" s="51" t="e">
        <f>D84/C84</f>
        <v>#DIV/0!</v>
      </c>
      <c r="F84" s="54"/>
      <c r="G84" s="55" t="e">
        <f>F84/C84</f>
        <v>#DIV/0!</v>
      </c>
      <c r="H84" s="54"/>
      <c r="I84" s="51" t="e">
        <f>H84/C84</f>
        <v>#DIV/0!</v>
      </c>
      <c r="J84" s="54"/>
      <c r="K84" s="51" t="e">
        <f t="shared" ref="K84:K85" si="66">J84/C84</f>
        <v>#DIV/0!</v>
      </c>
      <c r="M84" s="54"/>
      <c r="N84" s="54"/>
      <c r="O84" s="54" t="e">
        <f>N84/M84</f>
        <v>#DIV/0!</v>
      </c>
      <c r="P84" s="54"/>
      <c r="Q84" s="51" t="e">
        <f t="shared" ref="Q84:Q85" si="67">P84/M84</f>
        <v>#DIV/0!</v>
      </c>
      <c r="R84" s="56"/>
      <c r="S84" s="51">
        <f t="shared" ref="S84:S85" si="68">(C84+M84)/($C$17+$M$17)</f>
        <v>0</v>
      </c>
      <c r="T84" s="51">
        <f t="shared" ref="T84:T85" si="69">C84/($C$17)</f>
        <v>0</v>
      </c>
      <c r="U84" s="51">
        <f t="shared" ref="U84:U85" si="70">M84/($M$17)</f>
        <v>0</v>
      </c>
      <c r="V84" s="57"/>
      <c r="W84" s="54">
        <f t="shared" ref="W84:W85" si="71">(F84*0.05)+(H84*4)+(J84*-1)+(N84*0.1)+(P84*6)</f>
        <v>0</v>
      </c>
      <c r="X84" s="58">
        <f t="shared" ref="X84:X85" si="72">((F84*0.05)+(H84*4)+(J84*-1)+(N84*0.1)+(P84*6))*0.4</f>
        <v>0</v>
      </c>
      <c r="Y84" s="56"/>
      <c r="Z84" s="56"/>
    </row>
    <row r="85" spans="1:27" x14ac:dyDescent="0.15">
      <c r="A85" s="67"/>
      <c r="B85" s="54"/>
      <c r="C85" s="54"/>
      <c r="D85" s="54"/>
      <c r="E85" s="51" t="e">
        <f>D85/C85</f>
        <v>#DIV/0!</v>
      </c>
      <c r="F85" s="54"/>
      <c r="G85" s="55" t="e">
        <f>F85/C85</f>
        <v>#DIV/0!</v>
      </c>
      <c r="H85" s="54"/>
      <c r="I85" s="51" t="e">
        <f>H85/C85</f>
        <v>#DIV/0!</v>
      </c>
      <c r="J85" s="54"/>
      <c r="K85" s="51" t="e">
        <f t="shared" si="66"/>
        <v>#DIV/0!</v>
      </c>
      <c r="M85" s="54"/>
      <c r="N85" s="54"/>
      <c r="O85" s="54" t="e">
        <f>N85/M85</f>
        <v>#DIV/0!</v>
      </c>
      <c r="P85" s="54"/>
      <c r="Q85" s="51" t="e">
        <f t="shared" si="67"/>
        <v>#DIV/0!</v>
      </c>
      <c r="R85" s="56"/>
      <c r="S85" s="51">
        <f t="shared" si="68"/>
        <v>0</v>
      </c>
      <c r="T85" s="51">
        <f t="shared" si="69"/>
        <v>0</v>
      </c>
      <c r="U85" s="51">
        <f t="shared" si="70"/>
        <v>0</v>
      </c>
      <c r="V85" s="57"/>
      <c r="W85" s="54">
        <f t="shared" si="71"/>
        <v>0</v>
      </c>
      <c r="X85" s="58">
        <f t="shared" si="72"/>
        <v>0</v>
      </c>
      <c r="Y85" s="56"/>
      <c r="Z85" s="56"/>
    </row>
    <row r="86" spans="1:27" x14ac:dyDescent="0.15">
      <c r="A86" s="52" t="s">
        <v>44</v>
      </c>
      <c r="B86" s="52"/>
      <c r="C86" s="52">
        <f>SUM(C83:C85)</f>
        <v>0</v>
      </c>
      <c r="D86" s="52">
        <f>SUM(D83:D85)</f>
        <v>0</v>
      </c>
      <c r="E86" s="52"/>
      <c r="F86" s="52">
        <f t="shared" ref="F86" si="73">SUM(F83:F85)</f>
        <v>0</v>
      </c>
      <c r="G86" s="52"/>
      <c r="H86" s="52">
        <f t="shared" ref="H86" si="74">SUM(H83:H85)</f>
        <v>0</v>
      </c>
      <c r="I86" s="52"/>
      <c r="J86" s="52">
        <f t="shared" ref="J86" si="75">SUM(J83:J85)</f>
        <v>0</v>
      </c>
      <c r="K86" s="52"/>
      <c r="L86" s="59"/>
      <c r="M86" s="52">
        <f>SUM(M83:M85)</f>
        <v>0</v>
      </c>
      <c r="N86" s="52">
        <f>SUM(N83:N85)</f>
        <v>0</v>
      </c>
      <c r="O86" s="52"/>
      <c r="P86" s="52">
        <f>SUM(P83:P85)</f>
        <v>0</v>
      </c>
      <c r="Q86" s="52"/>
      <c r="R86" s="52"/>
      <c r="S86" s="60">
        <f>S83+S84+S85</f>
        <v>0</v>
      </c>
      <c r="T86" s="61" t="e">
        <f>C86/(C86+M86)</f>
        <v>#DIV/0!</v>
      </c>
      <c r="U86" s="61" t="e">
        <f>M86/(M86+C86)</f>
        <v>#DIV/0!</v>
      </c>
      <c r="V86" s="57"/>
      <c r="W86" s="56"/>
      <c r="X86" s="56"/>
      <c r="Y86" s="56"/>
      <c r="Z86" s="56"/>
    </row>
    <row r="87" spans="1:27" x14ac:dyDescent="0.15">
      <c r="B87" s="56"/>
      <c r="C87" s="56"/>
      <c r="D87" s="62"/>
      <c r="E87" s="56"/>
      <c r="F87" s="63"/>
      <c r="G87" s="56"/>
      <c r="H87" s="64"/>
      <c r="I87" s="56"/>
      <c r="J87" s="64"/>
      <c r="K87" s="56"/>
      <c r="L87" s="56"/>
      <c r="M87" s="56"/>
      <c r="N87" s="56"/>
      <c r="O87" s="56"/>
      <c r="P87" s="56"/>
      <c r="Q87" s="56"/>
      <c r="R87" s="56"/>
      <c r="Z87" s="56"/>
    </row>
    <row r="88" spans="1:27" x14ac:dyDescent="0.15">
      <c r="B88" s="56"/>
      <c r="C88" s="56"/>
      <c r="D88" s="62"/>
      <c r="E88" s="56"/>
      <c r="F88" s="63"/>
      <c r="G88" s="56"/>
      <c r="H88" s="64"/>
      <c r="I88" s="56"/>
      <c r="J88" s="64"/>
      <c r="K88" s="56"/>
      <c r="L88" s="56"/>
      <c r="M88" s="56"/>
      <c r="N88" s="56"/>
      <c r="O88" s="56"/>
      <c r="P88" s="56"/>
      <c r="Q88" s="56"/>
      <c r="R88" s="56"/>
    </row>
    <row r="89" spans="1:27" x14ac:dyDescent="0.15">
      <c r="A89" s="489" t="s">
        <v>49</v>
      </c>
      <c r="B89" s="489"/>
      <c r="C89" s="489"/>
      <c r="D89" s="489"/>
      <c r="E89" s="489"/>
      <c r="F89" s="489"/>
      <c r="G89" s="489"/>
      <c r="H89" s="489" t="s">
        <v>52</v>
      </c>
      <c r="I89" s="495"/>
      <c r="J89" s="495"/>
      <c r="K89" s="495"/>
      <c r="L89" s="495"/>
      <c r="M89" s="495"/>
      <c r="N89" s="56"/>
      <c r="O89" s="56"/>
      <c r="R89" s="489" t="s">
        <v>50</v>
      </c>
      <c r="S89" s="489"/>
      <c r="T89" s="489"/>
      <c r="V89" s="489" t="s">
        <v>51</v>
      </c>
      <c r="W89" s="489"/>
      <c r="X89" s="99"/>
      <c r="Y89" s="99"/>
    </row>
    <row r="90" spans="1:27" x14ac:dyDescent="0.15">
      <c r="A90" s="52" t="s">
        <v>16</v>
      </c>
      <c r="B90" s="52" t="s">
        <v>66</v>
      </c>
      <c r="C90" s="52" t="s">
        <v>1</v>
      </c>
      <c r="D90" s="52" t="s">
        <v>4</v>
      </c>
      <c r="E90" s="52" t="s">
        <v>5</v>
      </c>
      <c r="F90" s="52" t="s">
        <v>6</v>
      </c>
      <c r="G90" s="52" t="s">
        <v>7</v>
      </c>
      <c r="I90" s="52" t="s">
        <v>34</v>
      </c>
      <c r="J90" s="52" t="s">
        <v>17</v>
      </c>
      <c r="K90" s="52" t="s">
        <v>18</v>
      </c>
      <c r="L90" s="52" t="s">
        <v>19</v>
      </c>
      <c r="M90" s="52" t="s">
        <v>20</v>
      </c>
      <c r="N90" s="52" t="s">
        <v>6</v>
      </c>
      <c r="O90" s="52" t="s">
        <v>53</v>
      </c>
      <c r="R90" s="52" t="s">
        <v>16</v>
      </c>
      <c r="S90" s="52" t="s">
        <v>47</v>
      </c>
      <c r="T90" s="52" t="s">
        <v>45</v>
      </c>
      <c r="U90" s="52" t="s">
        <v>46</v>
      </c>
      <c r="W90" s="52" t="s">
        <v>14</v>
      </c>
      <c r="X90" s="52" t="s">
        <v>21</v>
      </c>
      <c r="Y90" s="52"/>
      <c r="Z90" s="99"/>
      <c r="AA90" s="99"/>
    </row>
    <row r="91" spans="1:27" x14ac:dyDescent="0.15">
      <c r="A91" s="53" t="s">
        <v>726</v>
      </c>
      <c r="B91" s="252"/>
      <c r="C91" s="54"/>
      <c r="D91" s="54"/>
      <c r="E91" s="54" t="e">
        <f>D91/C91</f>
        <v>#DIV/0!</v>
      </c>
      <c r="F91" s="54"/>
      <c r="G91" s="51" t="e">
        <f>F91/C91</f>
        <v>#DIV/0!</v>
      </c>
      <c r="I91" s="51" t="e">
        <f>K91/J91</f>
        <v>#DIV/0!</v>
      </c>
      <c r="J91" s="54"/>
      <c r="K91" s="54"/>
      <c r="L91" s="54"/>
      <c r="M91" s="54" t="e">
        <f>L91/K91</f>
        <v>#DIV/0!</v>
      </c>
      <c r="N91" s="54"/>
      <c r="O91" s="51" t="e">
        <f>N91/K91</f>
        <v>#DIV/0!</v>
      </c>
      <c r="R91" s="53" t="s">
        <v>260</v>
      </c>
      <c r="S91" s="51">
        <f>(C91+J91)/($C$27+$J$27+$M$17+$D$17+$K$38+$K$47)</f>
        <v>0</v>
      </c>
      <c r="T91" s="51">
        <f>J91/($J$27+$E$38+$E$47)</f>
        <v>0</v>
      </c>
      <c r="U91" s="51">
        <f>C91/($C$27+$M$17+$K$38+$K$47)</f>
        <v>0</v>
      </c>
      <c r="W91" s="54">
        <f>(D91*0.1)+(F91*6)+(L91*0.1)+(N91*6)</f>
        <v>0</v>
      </c>
      <c r="X91" s="54">
        <f>(D91*0.1)+(F91*6)+(K91*1)+(L91*0.1)+(N91*6)</f>
        <v>0</v>
      </c>
      <c r="Y91" s="56"/>
      <c r="Z91" s="52"/>
      <c r="AA91" s="52"/>
    </row>
    <row r="92" spans="1:27" x14ac:dyDescent="0.15">
      <c r="A92" s="53" t="s">
        <v>1313</v>
      </c>
      <c r="B92" s="252"/>
      <c r="C92" s="54"/>
      <c r="D92" s="54"/>
      <c r="E92" s="54" t="e">
        <f>D92/C92</f>
        <v>#DIV/0!</v>
      </c>
      <c r="F92" s="54"/>
      <c r="G92" s="51" t="e">
        <f>F92/C92</f>
        <v>#DIV/0!</v>
      </c>
      <c r="I92" s="51" t="e">
        <f t="shared" ref="I92:I95" si="76">K92/J92</f>
        <v>#DIV/0!</v>
      </c>
      <c r="J92" s="54"/>
      <c r="K92" s="54"/>
      <c r="L92" s="54"/>
      <c r="M92" s="54" t="e">
        <f>L92/K92</f>
        <v>#DIV/0!</v>
      </c>
      <c r="N92" s="54"/>
      <c r="O92" s="51" t="e">
        <f t="shared" ref="O92:O95" si="77">N92/K92</f>
        <v>#DIV/0!</v>
      </c>
      <c r="R92" s="53" t="s">
        <v>1314</v>
      </c>
      <c r="S92" s="51">
        <f t="shared" ref="S92:S95" si="78">(C92+J92)/($C$27+$J$27+$M$17+$D$17+$K$38+$K$47)</f>
        <v>0</v>
      </c>
      <c r="T92" s="51">
        <f t="shared" ref="T92:T95" si="79">J92/($J$27+$E$38+$E$47)</f>
        <v>0</v>
      </c>
      <c r="U92" s="51">
        <f t="shared" ref="U92:U95" si="80">C92/($C$27+$M$17+$K$38+$K$47)</f>
        <v>0</v>
      </c>
      <c r="W92" s="54">
        <f t="shared" ref="W92:W95" si="81">(D92*0.1)+(F92*6)+(L92*0.1)+(N92*6)</f>
        <v>0</v>
      </c>
      <c r="X92" s="54">
        <f t="shared" ref="X92:X95" si="82">(D92*0.1)+(F92*6)+(K92*1)+(L92*0.1)+(N92*6)</f>
        <v>0</v>
      </c>
      <c r="Y92" s="56"/>
      <c r="Z92" s="56"/>
      <c r="AA92" s="56"/>
    </row>
    <row r="93" spans="1:27" x14ac:dyDescent="0.15">
      <c r="A93" s="53" t="s">
        <v>727</v>
      </c>
      <c r="B93" s="252"/>
      <c r="C93" s="54"/>
      <c r="D93" s="54"/>
      <c r="E93" s="54" t="e">
        <f>D93/C93</f>
        <v>#DIV/0!</v>
      </c>
      <c r="F93" s="54"/>
      <c r="G93" s="51" t="e">
        <f>F93/C93</f>
        <v>#DIV/0!</v>
      </c>
      <c r="I93" s="51" t="e">
        <f t="shared" si="76"/>
        <v>#DIV/0!</v>
      </c>
      <c r="J93" s="54"/>
      <c r="K93" s="54"/>
      <c r="L93" s="54"/>
      <c r="M93" s="54" t="e">
        <f>L93/K93</f>
        <v>#DIV/0!</v>
      </c>
      <c r="N93" s="54"/>
      <c r="O93" s="51" t="e">
        <f t="shared" si="77"/>
        <v>#DIV/0!</v>
      </c>
      <c r="R93" s="53" t="s">
        <v>609</v>
      </c>
      <c r="S93" s="51">
        <f t="shared" si="78"/>
        <v>0</v>
      </c>
      <c r="T93" s="51">
        <f t="shared" si="79"/>
        <v>0</v>
      </c>
      <c r="U93" s="51">
        <f t="shared" si="80"/>
        <v>0</v>
      </c>
      <c r="W93" s="54">
        <f t="shared" si="81"/>
        <v>0</v>
      </c>
      <c r="X93" s="54">
        <f t="shared" si="82"/>
        <v>0</v>
      </c>
      <c r="Y93" s="56"/>
      <c r="Z93" s="56"/>
      <c r="AA93" s="56"/>
    </row>
    <row r="94" spans="1:27" x14ac:dyDescent="0.15">
      <c r="A94" s="53"/>
      <c r="B94" s="252"/>
      <c r="C94" s="54"/>
      <c r="D94" s="54"/>
      <c r="E94" s="54" t="e">
        <f>D94/C94</f>
        <v>#DIV/0!</v>
      </c>
      <c r="F94" s="54"/>
      <c r="G94" s="51" t="e">
        <f>F94/C94</f>
        <v>#DIV/0!</v>
      </c>
      <c r="I94" s="51" t="e">
        <f t="shared" si="76"/>
        <v>#DIV/0!</v>
      </c>
      <c r="J94" s="54"/>
      <c r="K94" s="54"/>
      <c r="L94" s="54"/>
      <c r="M94" s="54" t="e">
        <f>L94/K94</f>
        <v>#DIV/0!</v>
      </c>
      <c r="N94" s="54"/>
      <c r="O94" s="51" t="e">
        <f t="shared" si="77"/>
        <v>#DIV/0!</v>
      </c>
      <c r="R94" s="53"/>
      <c r="S94" s="51">
        <f t="shared" si="78"/>
        <v>0</v>
      </c>
      <c r="T94" s="51">
        <f t="shared" si="79"/>
        <v>0</v>
      </c>
      <c r="U94" s="51">
        <f t="shared" si="80"/>
        <v>0</v>
      </c>
      <c r="W94" s="54">
        <f t="shared" si="81"/>
        <v>0</v>
      </c>
      <c r="X94" s="54">
        <f t="shared" si="82"/>
        <v>0</v>
      </c>
      <c r="Y94" s="56"/>
      <c r="Z94" s="56"/>
      <c r="AA94" s="56"/>
    </row>
    <row r="95" spans="1:27" x14ac:dyDescent="0.15">
      <c r="A95" s="53" t="s">
        <v>728</v>
      </c>
      <c r="B95" s="252"/>
      <c r="C95" s="54"/>
      <c r="D95" s="54"/>
      <c r="E95" s="54" t="e">
        <f>D95/C95</f>
        <v>#DIV/0!</v>
      </c>
      <c r="F95" s="54"/>
      <c r="G95" s="51" t="e">
        <f>F95/C95</f>
        <v>#DIV/0!</v>
      </c>
      <c r="I95" s="51" t="e">
        <f t="shared" si="76"/>
        <v>#DIV/0!</v>
      </c>
      <c r="J95" s="54"/>
      <c r="K95" s="54"/>
      <c r="L95" s="54"/>
      <c r="M95" s="54" t="e">
        <f>L95/K95</f>
        <v>#DIV/0!</v>
      </c>
      <c r="N95" s="54"/>
      <c r="O95" s="51" t="e">
        <f t="shared" si="77"/>
        <v>#DIV/0!</v>
      </c>
      <c r="R95" s="53" t="s">
        <v>608</v>
      </c>
      <c r="S95" s="51">
        <f t="shared" si="78"/>
        <v>0</v>
      </c>
      <c r="T95" s="51">
        <f t="shared" si="79"/>
        <v>0</v>
      </c>
      <c r="U95" s="51">
        <f t="shared" si="80"/>
        <v>0</v>
      </c>
      <c r="W95" s="54">
        <f t="shared" si="81"/>
        <v>0</v>
      </c>
      <c r="X95" s="54">
        <f t="shared" si="82"/>
        <v>0</v>
      </c>
      <c r="Y95" s="56"/>
      <c r="Z95" s="56"/>
      <c r="AA95" s="56"/>
    </row>
    <row r="96" spans="1:27" x14ac:dyDescent="0.15">
      <c r="A96" s="52" t="s">
        <v>44</v>
      </c>
      <c r="B96" s="52"/>
      <c r="C96" s="52">
        <f>SUM(C91:C95)</f>
        <v>0</v>
      </c>
      <c r="D96" s="52">
        <f t="shared" ref="D96" si="83">SUM(D91:D95)</f>
        <v>0</v>
      </c>
      <c r="E96" s="52"/>
      <c r="F96" s="52">
        <f t="shared" ref="F96" si="84">SUM(F91:F95)</f>
        <v>0</v>
      </c>
      <c r="G96" s="52"/>
      <c r="H96" s="52"/>
      <c r="I96" s="52"/>
      <c r="J96" s="52">
        <f>SUM(J91:J95)</f>
        <v>0</v>
      </c>
      <c r="K96" s="52">
        <f t="shared" ref="K96:L96" si="85">SUM(K91:K95)</f>
        <v>0</v>
      </c>
      <c r="L96" s="52">
        <f t="shared" si="85"/>
        <v>0</v>
      </c>
      <c r="M96" s="52"/>
      <c r="N96" s="52">
        <f t="shared" ref="N96" si="86">SUM(N91:N95)</f>
        <v>0</v>
      </c>
      <c r="O96" s="52"/>
      <c r="Z96" s="56"/>
      <c r="AA96" s="56"/>
    </row>
    <row r="97" spans="1:26" x14ac:dyDescent="0.15">
      <c r="A97" s="52"/>
      <c r="B97" s="56"/>
      <c r="C97" s="56"/>
      <c r="D97" s="56"/>
      <c r="E97" s="56"/>
      <c r="F97" s="56"/>
      <c r="G97" s="56"/>
      <c r="H97" s="52"/>
      <c r="I97" s="56"/>
      <c r="J97" s="56"/>
      <c r="K97" s="56"/>
      <c r="L97" s="56"/>
      <c r="M97" s="56"/>
      <c r="N97" s="56"/>
    </row>
    <row r="98" spans="1:26" x14ac:dyDescent="0.15">
      <c r="B98" s="56"/>
      <c r="C98" s="56"/>
      <c r="D98" s="56"/>
      <c r="E98" s="56"/>
      <c r="F98" s="56"/>
      <c r="G98" s="56"/>
      <c r="H98" s="56"/>
      <c r="I98" s="56"/>
      <c r="J98" s="56"/>
      <c r="K98" s="56"/>
      <c r="L98" s="56"/>
      <c r="M98" s="56"/>
    </row>
    <row r="99" spans="1:26" x14ac:dyDescent="0.15">
      <c r="A99" s="489" t="s">
        <v>52</v>
      </c>
      <c r="B99" s="489"/>
      <c r="C99" s="489"/>
      <c r="D99" s="489"/>
      <c r="E99" s="489"/>
      <c r="F99" s="489"/>
      <c r="G99" s="489"/>
      <c r="H99" s="56"/>
      <c r="I99" s="56"/>
      <c r="J99" s="489" t="s">
        <v>49</v>
      </c>
      <c r="K99" s="489"/>
      <c r="L99" s="489"/>
      <c r="M99" s="489"/>
      <c r="N99" s="489"/>
      <c r="R99" s="489" t="s">
        <v>50</v>
      </c>
      <c r="S99" s="489"/>
      <c r="T99" s="489"/>
      <c r="V99" s="489" t="s">
        <v>51</v>
      </c>
      <c r="W99" s="491"/>
    </row>
    <row r="100" spans="1:26" x14ac:dyDescent="0.15">
      <c r="A100" s="52" t="s">
        <v>25</v>
      </c>
      <c r="B100" s="52" t="s">
        <v>66</v>
      </c>
      <c r="C100" s="52" t="s">
        <v>34</v>
      </c>
      <c r="D100" s="52" t="s">
        <v>17</v>
      </c>
      <c r="E100" s="52" t="s">
        <v>18</v>
      </c>
      <c r="F100" s="52" t="s">
        <v>19</v>
      </c>
      <c r="G100" s="52" t="s">
        <v>20</v>
      </c>
      <c r="H100" s="52" t="s">
        <v>6</v>
      </c>
      <c r="I100" s="52" t="s">
        <v>53</v>
      </c>
      <c r="K100" s="52" t="s">
        <v>10</v>
      </c>
      <c r="L100" s="52" t="s">
        <v>11</v>
      </c>
      <c r="M100" s="52" t="s">
        <v>12</v>
      </c>
      <c r="N100" s="52" t="s">
        <v>26</v>
      </c>
      <c r="O100" s="52" t="s">
        <v>7</v>
      </c>
      <c r="R100" s="52" t="s">
        <v>25</v>
      </c>
      <c r="S100" s="52" t="s">
        <v>47</v>
      </c>
      <c r="T100" s="52" t="s">
        <v>45</v>
      </c>
      <c r="U100" s="52" t="s">
        <v>46</v>
      </c>
      <c r="W100" s="52" t="s">
        <v>14</v>
      </c>
      <c r="X100" s="52" t="s">
        <v>21</v>
      </c>
      <c r="Y100" s="52"/>
    </row>
    <row r="101" spans="1:26" x14ac:dyDescent="0.15">
      <c r="A101" s="53" t="s">
        <v>729</v>
      </c>
      <c r="B101" s="54"/>
      <c r="C101" s="51" t="e">
        <f>E101/D101</f>
        <v>#DIV/0!</v>
      </c>
      <c r="D101" s="54"/>
      <c r="E101" s="54"/>
      <c r="F101" s="54"/>
      <c r="G101" s="54" t="e">
        <f t="shared" ref="G101:G106" si="87">F101/E101</f>
        <v>#DIV/0!</v>
      </c>
      <c r="H101" s="54"/>
      <c r="I101" s="51" t="e">
        <f>H101/E101</f>
        <v>#DIV/0!</v>
      </c>
      <c r="K101" s="54"/>
      <c r="L101" s="54"/>
      <c r="M101" s="65" t="e">
        <f t="shared" ref="M101:M106" si="88">L101/K101</f>
        <v>#DIV/0!</v>
      </c>
      <c r="N101" s="54"/>
      <c r="O101" s="51" t="e">
        <f>N101/K101</f>
        <v>#DIV/0!</v>
      </c>
      <c r="R101" s="53" t="s">
        <v>261</v>
      </c>
      <c r="S101" s="66">
        <f>(D101+K101)/($C$27+$K$27+$M$17+$D$47+$K$47)</f>
        <v>0</v>
      </c>
      <c r="T101" s="66">
        <f>D101/($D$17)</f>
        <v>0</v>
      </c>
      <c r="U101" s="66">
        <f>K101/($M$17+$C$27+$K$38+$K$47)</f>
        <v>0</v>
      </c>
      <c r="W101" s="54">
        <f>(F101*0.1)+(H101*6)+(L101*0.1)+(N101*6)</f>
        <v>0</v>
      </c>
      <c r="X101" s="54">
        <f>(E101*1)+(F101*0.1)+(H101*6)+(L101*0.1)+(N101*6)</f>
        <v>0</v>
      </c>
      <c r="Y101" s="56"/>
      <c r="Z101" s="52"/>
    </row>
    <row r="102" spans="1:26" x14ac:dyDescent="0.15">
      <c r="A102" s="53" t="s">
        <v>730</v>
      </c>
      <c r="B102" s="54"/>
      <c r="C102" s="51" t="e">
        <f t="shared" ref="C102:C106" si="89">E102/D102</f>
        <v>#DIV/0!</v>
      </c>
      <c r="D102" s="54"/>
      <c r="E102" s="54"/>
      <c r="F102" s="54"/>
      <c r="G102" s="54" t="e">
        <f t="shared" si="87"/>
        <v>#DIV/0!</v>
      </c>
      <c r="H102" s="54"/>
      <c r="I102" s="51" t="e">
        <f t="shared" ref="I102:I106" si="90">H102/E102</f>
        <v>#DIV/0!</v>
      </c>
      <c r="K102" s="54"/>
      <c r="L102" s="54"/>
      <c r="M102" s="65" t="e">
        <f t="shared" si="88"/>
        <v>#DIV/0!</v>
      </c>
      <c r="N102" s="54"/>
      <c r="O102" s="51" t="e">
        <f t="shared" ref="O102:O106" si="91">N102/K102</f>
        <v>#DIV/0!</v>
      </c>
      <c r="R102" s="53" t="s">
        <v>262</v>
      </c>
      <c r="S102" s="66">
        <f t="shared" ref="S102:S106" si="92">(D102+K102)/($C$27+$K$27+$M$17+$D$47+$K$47)</f>
        <v>0</v>
      </c>
      <c r="T102" s="66">
        <f t="shared" ref="T102:T106" si="93">D102/($D$17)</f>
        <v>0</v>
      </c>
      <c r="U102" s="66">
        <f t="shared" ref="U102:U106" si="94">K102/($M$17+$C$27+$K$38+$K$47)</f>
        <v>0</v>
      </c>
      <c r="W102" s="54">
        <f t="shared" ref="W102:W106" si="95">(F102*0.1)+(H102*6)+(L102*0.1)+(N102*6)</f>
        <v>0</v>
      </c>
      <c r="X102" s="54">
        <f t="shared" ref="X102:X106" si="96">(E102*1)+(F102*0.1)+(H102*6)+(L102*0.1)+(N102*6)</f>
        <v>0</v>
      </c>
      <c r="Y102" s="56"/>
      <c r="Z102" s="56"/>
    </row>
    <row r="103" spans="1:26" x14ac:dyDescent="0.15">
      <c r="A103" s="53" t="s">
        <v>731</v>
      </c>
      <c r="B103" s="54"/>
      <c r="C103" s="51" t="e">
        <f t="shared" si="89"/>
        <v>#DIV/0!</v>
      </c>
      <c r="D103" s="54"/>
      <c r="E103" s="54"/>
      <c r="F103" s="54"/>
      <c r="G103" s="54" t="e">
        <f t="shared" si="87"/>
        <v>#DIV/0!</v>
      </c>
      <c r="H103" s="54"/>
      <c r="I103" s="51" t="e">
        <f t="shared" si="90"/>
        <v>#DIV/0!</v>
      </c>
      <c r="K103" s="54"/>
      <c r="L103" s="54"/>
      <c r="M103" s="65" t="e">
        <f t="shared" si="88"/>
        <v>#DIV/0!</v>
      </c>
      <c r="N103" s="54"/>
      <c r="O103" s="51" t="e">
        <f t="shared" si="91"/>
        <v>#DIV/0!</v>
      </c>
      <c r="R103" s="53" t="s">
        <v>263</v>
      </c>
      <c r="S103" s="66">
        <f t="shared" si="92"/>
        <v>0</v>
      </c>
      <c r="T103" s="66">
        <f t="shared" si="93"/>
        <v>0</v>
      </c>
      <c r="U103" s="66">
        <f t="shared" si="94"/>
        <v>0</v>
      </c>
      <c r="W103" s="54">
        <f t="shared" si="95"/>
        <v>0</v>
      </c>
      <c r="X103" s="54">
        <f t="shared" si="96"/>
        <v>0</v>
      </c>
      <c r="Y103" s="56"/>
      <c r="Z103" s="56"/>
    </row>
    <row r="104" spans="1:26" x14ac:dyDescent="0.15">
      <c r="A104" s="53" t="s">
        <v>732</v>
      </c>
      <c r="B104" s="54"/>
      <c r="C104" s="51" t="e">
        <f t="shared" si="89"/>
        <v>#DIV/0!</v>
      </c>
      <c r="D104" s="54"/>
      <c r="E104" s="54"/>
      <c r="F104" s="54"/>
      <c r="G104" s="54" t="e">
        <f t="shared" si="87"/>
        <v>#DIV/0!</v>
      </c>
      <c r="H104" s="54"/>
      <c r="I104" s="51" t="e">
        <f t="shared" si="90"/>
        <v>#DIV/0!</v>
      </c>
      <c r="K104" s="54"/>
      <c r="L104" s="54"/>
      <c r="M104" s="65" t="e">
        <f t="shared" si="88"/>
        <v>#DIV/0!</v>
      </c>
      <c r="N104" s="54"/>
      <c r="O104" s="51" t="e">
        <f t="shared" si="91"/>
        <v>#DIV/0!</v>
      </c>
      <c r="R104" s="53" t="s">
        <v>610</v>
      </c>
      <c r="S104" s="66">
        <f t="shared" si="92"/>
        <v>0</v>
      </c>
      <c r="T104" s="66">
        <f t="shared" si="93"/>
        <v>0</v>
      </c>
      <c r="U104" s="66">
        <f t="shared" si="94"/>
        <v>0</v>
      </c>
      <c r="W104" s="54">
        <f t="shared" si="95"/>
        <v>0</v>
      </c>
      <c r="X104" s="54">
        <f t="shared" si="96"/>
        <v>0</v>
      </c>
      <c r="Y104" s="56"/>
      <c r="Z104" s="56"/>
    </row>
    <row r="105" spans="1:26" x14ac:dyDescent="0.15">
      <c r="A105" s="53" t="s">
        <v>733</v>
      </c>
      <c r="B105" s="54"/>
      <c r="C105" s="51" t="e">
        <f t="shared" si="89"/>
        <v>#DIV/0!</v>
      </c>
      <c r="D105" s="54"/>
      <c r="E105" s="54"/>
      <c r="F105" s="54"/>
      <c r="G105" s="54" t="e">
        <f t="shared" si="87"/>
        <v>#DIV/0!</v>
      </c>
      <c r="H105" s="54"/>
      <c r="I105" s="51" t="e">
        <f t="shared" si="90"/>
        <v>#DIV/0!</v>
      </c>
      <c r="K105" s="54"/>
      <c r="L105" s="54"/>
      <c r="M105" s="65" t="e">
        <f t="shared" si="88"/>
        <v>#DIV/0!</v>
      </c>
      <c r="N105" s="54"/>
      <c r="O105" s="51" t="e">
        <f t="shared" si="91"/>
        <v>#DIV/0!</v>
      </c>
      <c r="R105" s="53" t="s">
        <v>264</v>
      </c>
      <c r="S105" s="66">
        <f t="shared" si="92"/>
        <v>0</v>
      </c>
      <c r="T105" s="66">
        <f t="shared" si="93"/>
        <v>0</v>
      </c>
      <c r="U105" s="66">
        <f t="shared" si="94"/>
        <v>0</v>
      </c>
      <c r="W105" s="54">
        <f t="shared" si="95"/>
        <v>0</v>
      </c>
      <c r="X105" s="54">
        <f t="shared" si="96"/>
        <v>0</v>
      </c>
      <c r="Y105" s="56"/>
      <c r="Z105" s="56"/>
    </row>
    <row r="106" spans="1:26" x14ac:dyDescent="0.15">
      <c r="A106" s="53" t="s">
        <v>734</v>
      </c>
      <c r="B106" s="54"/>
      <c r="C106" s="51" t="e">
        <f t="shared" si="89"/>
        <v>#DIV/0!</v>
      </c>
      <c r="D106" s="54"/>
      <c r="E106" s="54"/>
      <c r="F106" s="54"/>
      <c r="G106" s="54" t="e">
        <f t="shared" si="87"/>
        <v>#DIV/0!</v>
      </c>
      <c r="H106" s="54"/>
      <c r="I106" s="51" t="e">
        <f t="shared" si="90"/>
        <v>#DIV/0!</v>
      </c>
      <c r="K106" s="54"/>
      <c r="L106" s="54"/>
      <c r="M106" s="65" t="e">
        <f t="shared" si="88"/>
        <v>#DIV/0!</v>
      </c>
      <c r="N106" s="54"/>
      <c r="O106" s="51" t="e">
        <f t="shared" si="91"/>
        <v>#DIV/0!</v>
      </c>
      <c r="R106" s="53" t="s">
        <v>469</v>
      </c>
      <c r="S106" s="66">
        <f t="shared" si="92"/>
        <v>0</v>
      </c>
      <c r="T106" s="66">
        <f t="shared" si="93"/>
        <v>0</v>
      </c>
      <c r="U106" s="66">
        <f t="shared" si="94"/>
        <v>0</v>
      </c>
      <c r="W106" s="54">
        <f t="shared" si="95"/>
        <v>0</v>
      </c>
      <c r="X106" s="54">
        <f t="shared" si="96"/>
        <v>0</v>
      </c>
      <c r="Y106" s="56"/>
      <c r="Z106" s="56"/>
    </row>
    <row r="107" spans="1:26" x14ac:dyDescent="0.15">
      <c r="A107" s="52" t="s">
        <v>44</v>
      </c>
      <c r="B107" s="52"/>
      <c r="C107" s="59"/>
      <c r="D107" s="52">
        <f>SUM(D101:D106)</f>
        <v>0</v>
      </c>
      <c r="E107" s="52">
        <f t="shared" ref="E107:F107" si="97">SUM(E101:E106)</f>
        <v>0</v>
      </c>
      <c r="F107" s="52">
        <f t="shared" si="97"/>
        <v>0</v>
      </c>
      <c r="G107" s="52"/>
      <c r="H107" s="52">
        <f t="shared" ref="H107" si="98">SUM(H101:H106)</f>
        <v>0</v>
      </c>
      <c r="I107" s="52"/>
      <c r="J107" s="52"/>
      <c r="K107" s="52">
        <f>SUM(K101:K106)</f>
        <v>0</v>
      </c>
      <c r="L107" s="52">
        <f t="shared" ref="L107" si="99">SUM(L101:L106)</f>
        <v>0</v>
      </c>
      <c r="M107" s="52"/>
      <c r="N107" s="52">
        <f t="shared" ref="N107" si="100">SUM(N101:N106)</f>
        <v>0</v>
      </c>
      <c r="O107" s="52"/>
      <c r="Z107" s="56"/>
    </row>
    <row r="108" spans="1:26" x14ac:dyDescent="0.15">
      <c r="A108" s="52"/>
      <c r="C108" s="56"/>
      <c r="D108" s="56"/>
      <c r="E108" s="56"/>
      <c r="F108" s="56"/>
      <c r="G108" s="56"/>
      <c r="H108" s="56"/>
      <c r="I108" s="56"/>
      <c r="J108" s="56"/>
      <c r="K108" s="56"/>
      <c r="L108" s="56"/>
    </row>
    <row r="109" spans="1:26" x14ac:dyDescent="0.15">
      <c r="A109" s="52"/>
      <c r="C109" s="56"/>
      <c r="D109" s="56"/>
      <c r="E109" s="56"/>
      <c r="F109" s="56"/>
      <c r="G109" s="56"/>
      <c r="H109" s="56"/>
      <c r="I109" s="56"/>
      <c r="J109" s="56"/>
      <c r="K109" s="56"/>
      <c r="L109" s="56"/>
    </row>
    <row r="110" spans="1:26" x14ac:dyDescent="0.15">
      <c r="A110" s="489" t="s">
        <v>52</v>
      </c>
      <c r="B110" s="489"/>
      <c r="C110" s="489"/>
      <c r="D110" s="489"/>
      <c r="E110" s="489"/>
      <c r="F110" s="489"/>
      <c r="G110" s="489"/>
      <c r="H110" s="56"/>
      <c r="I110" s="56"/>
      <c r="J110" s="489" t="s">
        <v>49</v>
      </c>
      <c r="K110" s="489"/>
      <c r="L110" s="489"/>
      <c r="M110" s="489"/>
      <c r="N110" s="489"/>
      <c r="R110" s="489" t="s">
        <v>50</v>
      </c>
      <c r="S110" s="489"/>
      <c r="T110" s="489"/>
      <c r="V110" s="489" t="s">
        <v>51</v>
      </c>
      <c r="W110" s="491"/>
    </row>
    <row r="111" spans="1:26" x14ac:dyDescent="0.15">
      <c r="A111" s="52" t="s">
        <v>31</v>
      </c>
      <c r="B111" s="52" t="s">
        <v>66</v>
      </c>
      <c r="C111" s="52" t="s">
        <v>34</v>
      </c>
      <c r="D111" s="52" t="s">
        <v>17</v>
      </c>
      <c r="E111" s="52" t="s">
        <v>18</v>
      </c>
      <c r="F111" s="52" t="s">
        <v>19</v>
      </c>
      <c r="G111" s="52" t="s">
        <v>20</v>
      </c>
      <c r="H111" s="52" t="s">
        <v>6</v>
      </c>
      <c r="I111" s="52" t="s">
        <v>53</v>
      </c>
      <c r="K111" s="52" t="s">
        <v>10</v>
      </c>
      <c r="L111" s="52" t="s">
        <v>11</v>
      </c>
      <c r="M111" s="52" t="s">
        <v>12</v>
      </c>
      <c r="N111" s="52" t="s">
        <v>54</v>
      </c>
      <c r="O111" s="52" t="s">
        <v>7</v>
      </c>
      <c r="R111" s="52" t="s">
        <v>31</v>
      </c>
      <c r="S111" s="52" t="s">
        <v>47</v>
      </c>
      <c r="T111" s="52" t="s">
        <v>45</v>
      </c>
      <c r="U111" s="52" t="s">
        <v>46</v>
      </c>
      <c r="W111" s="52" t="s">
        <v>14</v>
      </c>
      <c r="X111" s="52" t="s">
        <v>21</v>
      </c>
      <c r="Y111" s="52"/>
    </row>
    <row r="112" spans="1:26" x14ac:dyDescent="0.15">
      <c r="A112" s="53" t="s">
        <v>735</v>
      </c>
      <c r="B112" s="54"/>
      <c r="C112" s="51" t="e">
        <f>E112/D112</f>
        <v>#DIV/0!</v>
      </c>
      <c r="D112" s="54"/>
      <c r="E112" s="54"/>
      <c r="F112" s="54"/>
      <c r="G112" s="54" t="e">
        <f>F112/E112</f>
        <v>#DIV/0!</v>
      </c>
      <c r="H112" s="54"/>
      <c r="I112" s="51" t="e">
        <f>H112/E112</f>
        <v>#DIV/0!</v>
      </c>
      <c r="K112" s="54">
        <v>0</v>
      </c>
      <c r="L112" s="54">
        <v>0</v>
      </c>
      <c r="M112" s="54">
        <v>0</v>
      </c>
      <c r="N112" s="54">
        <v>0</v>
      </c>
      <c r="O112" s="51" t="e">
        <f>N112/K112</f>
        <v>#DIV/0!</v>
      </c>
      <c r="R112" s="53" t="s">
        <v>611</v>
      </c>
      <c r="S112" s="66">
        <f>(D112+K112)/($D$47+$K$47+$D$38+$K$38+$J$27+$C$27+$M$17)</f>
        <v>0</v>
      </c>
      <c r="T112" s="66">
        <f>D112/($D$47+$D$38+$J$27)</f>
        <v>0</v>
      </c>
      <c r="U112" s="66">
        <f>K112/($K$47+$K$38+$C$27+$M$17)</f>
        <v>0</v>
      </c>
      <c r="W112" s="54">
        <f>(F112*0.1)+(H112*6)+(L112*0.1)+(N112*6)</f>
        <v>0</v>
      </c>
      <c r="X112" s="54">
        <f>(E112*1)+(F112*0.1)+(H112*6)+(L112*0.1)+(N112*6)</f>
        <v>0</v>
      </c>
      <c r="Y112" s="56"/>
      <c r="Z112" s="52"/>
    </row>
    <row r="113" spans="1:26" x14ac:dyDescent="0.15">
      <c r="A113" s="53" t="s">
        <v>736</v>
      </c>
      <c r="B113" s="54"/>
      <c r="C113" s="51" t="e">
        <f t="shared" ref="C113:C115" si="101">E113/D113</f>
        <v>#DIV/0!</v>
      </c>
      <c r="D113" s="54"/>
      <c r="E113" s="54"/>
      <c r="F113" s="54"/>
      <c r="G113" s="54" t="e">
        <f>F113/E113</f>
        <v>#DIV/0!</v>
      </c>
      <c r="H113" s="54"/>
      <c r="I113" s="51" t="e">
        <f t="shared" ref="I113:I115" si="102">H113/E113</f>
        <v>#DIV/0!</v>
      </c>
      <c r="K113" s="54">
        <v>0</v>
      </c>
      <c r="L113" s="54">
        <v>0</v>
      </c>
      <c r="M113" s="54">
        <v>0</v>
      </c>
      <c r="N113" s="54">
        <v>0</v>
      </c>
      <c r="O113" s="51" t="e">
        <f t="shared" ref="O113:O115" si="103">N113/K113</f>
        <v>#DIV/0!</v>
      </c>
      <c r="R113" s="53" t="s">
        <v>612</v>
      </c>
      <c r="S113" s="66">
        <f t="shared" ref="S113:S115" si="104">(D113+K113)/($D$47+$K$47+$D$38+$K$38+$J$27+$C$27+$M$17)</f>
        <v>0</v>
      </c>
      <c r="T113" s="66">
        <f t="shared" ref="T113:T115" si="105">D113/($D$47+$D$38+$J$27)</f>
        <v>0</v>
      </c>
      <c r="U113" s="66">
        <f t="shared" ref="U113:U115" si="106">K113/($K$47+$K$38+$C$27+$M$17)</f>
        <v>0</v>
      </c>
      <c r="W113" s="54">
        <f t="shared" ref="W113:W115" si="107">(F113*0.1)+(H113*6)+(L113*0.1)+(N113*6)</f>
        <v>0</v>
      </c>
      <c r="X113" s="54">
        <f t="shared" ref="X113:X115" si="108">(E113*1)+(F113*0.1)+(H113*6)+(L113*0.1)+(N113*6)</f>
        <v>0</v>
      </c>
      <c r="Y113" s="56"/>
      <c r="Z113" s="56"/>
    </row>
    <row r="114" spans="1:26" x14ac:dyDescent="0.15">
      <c r="A114" s="53" t="s">
        <v>737</v>
      </c>
      <c r="B114" s="54"/>
      <c r="C114" s="51" t="e">
        <f t="shared" si="101"/>
        <v>#DIV/0!</v>
      </c>
      <c r="D114" s="54"/>
      <c r="E114" s="54"/>
      <c r="F114" s="54"/>
      <c r="G114" s="54" t="e">
        <f>F114/E114</f>
        <v>#DIV/0!</v>
      </c>
      <c r="H114" s="54"/>
      <c r="I114" s="51" t="e">
        <f t="shared" si="102"/>
        <v>#DIV/0!</v>
      </c>
      <c r="K114" s="54">
        <v>0</v>
      </c>
      <c r="L114" s="54">
        <v>0</v>
      </c>
      <c r="M114" s="54">
        <v>0</v>
      </c>
      <c r="N114" s="54">
        <v>0</v>
      </c>
      <c r="O114" s="51" t="e">
        <f t="shared" si="103"/>
        <v>#DIV/0!</v>
      </c>
      <c r="R114" s="53" t="s">
        <v>613</v>
      </c>
      <c r="S114" s="66">
        <f t="shared" si="104"/>
        <v>0</v>
      </c>
      <c r="T114" s="66">
        <f t="shared" si="105"/>
        <v>0</v>
      </c>
      <c r="U114" s="66">
        <f t="shared" si="106"/>
        <v>0</v>
      </c>
      <c r="W114" s="54">
        <f t="shared" si="107"/>
        <v>0</v>
      </c>
      <c r="X114" s="54">
        <f t="shared" si="108"/>
        <v>0</v>
      </c>
      <c r="Y114" s="56"/>
      <c r="Z114" s="56"/>
    </row>
    <row r="115" spans="1:26" x14ac:dyDescent="0.15">
      <c r="A115" s="53" t="s">
        <v>1436</v>
      </c>
      <c r="B115" s="54"/>
      <c r="C115" s="51" t="e">
        <f t="shared" si="101"/>
        <v>#DIV/0!</v>
      </c>
      <c r="D115" s="54"/>
      <c r="E115" s="54"/>
      <c r="F115" s="54"/>
      <c r="G115" s="54" t="e">
        <f>F115/E115</f>
        <v>#DIV/0!</v>
      </c>
      <c r="H115" s="54"/>
      <c r="I115" s="51" t="e">
        <f t="shared" si="102"/>
        <v>#DIV/0!</v>
      </c>
      <c r="K115" s="54"/>
      <c r="L115" s="54"/>
      <c r="M115" s="54" t="e">
        <f>L115/K115</f>
        <v>#DIV/0!</v>
      </c>
      <c r="N115" s="54">
        <v>0</v>
      </c>
      <c r="O115" s="51" t="e">
        <f t="shared" si="103"/>
        <v>#DIV/0!</v>
      </c>
      <c r="R115" s="53" t="s">
        <v>1437</v>
      </c>
      <c r="S115" s="66">
        <f t="shared" si="104"/>
        <v>0</v>
      </c>
      <c r="T115" s="66">
        <f t="shared" si="105"/>
        <v>0</v>
      </c>
      <c r="U115" s="66">
        <f t="shared" si="106"/>
        <v>0</v>
      </c>
      <c r="W115" s="54">
        <f t="shared" si="107"/>
        <v>0</v>
      </c>
      <c r="X115" s="54">
        <f t="shared" si="108"/>
        <v>0</v>
      </c>
      <c r="Y115" s="56"/>
      <c r="Z115" s="56"/>
    </row>
    <row r="116" spans="1:26" x14ac:dyDescent="0.15">
      <c r="A116" s="52" t="s">
        <v>44</v>
      </c>
      <c r="B116" s="52"/>
      <c r="C116" s="59"/>
      <c r="D116" s="52">
        <f>SUM(D112:D115)</f>
        <v>0</v>
      </c>
      <c r="E116" s="52">
        <f t="shared" ref="E116:F116" si="109">SUM(E112:E115)</f>
        <v>0</v>
      </c>
      <c r="F116" s="52">
        <f t="shared" si="109"/>
        <v>0</v>
      </c>
      <c r="G116" s="52"/>
      <c r="H116" s="52">
        <f t="shared" ref="H116" si="110">SUM(H112:H115)</f>
        <v>0</v>
      </c>
      <c r="I116" s="52"/>
      <c r="J116" s="52"/>
      <c r="K116" s="52">
        <f>SUM(K112:K115)</f>
        <v>0</v>
      </c>
      <c r="L116" s="52">
        <f t="shared" ref="L116" si="111">SUM(L112:L115)</f>
        <v>0</v>
      </c>
      <c r="M116" s="52"/>
      <c r="N116" s="52">
        <f t="shared" ref="N116" si="112">SUM(N112:N115)</f>
        <v>0</v>
      </c>
      <c r="O116" s="59"/>
      <c r="Q116" s="57"/>
      <c r="S116" s="57"/>
      <c r="U116" s="56"/>
      <c r="V116" s="56"/>
      <c r="Z116" s="56"/>
    </row>
    <row r="117" spans="1:26" x14ac:dyDescent="0.15">
      <c r="A117" s="59"/>
      <c r="H117" s="62"/>
      <c r="I117" s="56"/>
      <c r="J117" s="56"/>
      <c r="P117" s="57"/>
      <c r="Q117" s="57"/>
      <c r="R117" s="57"/>
      <c r="T117" s="56"/>
      <c r="U117" s="56"/>
    </row>
    <row r="118" spans="1:26" x14ac:dyDescent="0.15">
      <c r="H118" s="62"/>
      <c r="I118" s="56"/>
      <c r="J118" s="56"/>
      <c r="P118" s="57"/>
      <c r="Q118" s="57"/>
      <c r="R118" s="57"/>
      <c r="T118" s="56"/>
      <c r="U118" s="56"/>
    </row>
    <row r="119" spans="1:26" x14ac:dyDescent="0.15">
      <c r="A119" s="489" t="s">
        <v>57</v>
      </c>
      <c r="B119" s="489"/>
      <c r="C119" s="489"/>
      <c r="D119" s="489"/>
      <c r="E119" s="489"/>
      <c r="F119" s="489"/>
      <c r="G119" s="489"/>
      <c r="H119" s="62"/>
      <c r="I119" s="56"/>
      <c r="J119" s="489" t="s">
        <v>58</v>
      </c>
      <c r="K119" s="495"/>
      <c r="L119" s="495"/>
      <c r="M119" s="495"/>
      <c r="N119" s="495"/>
      <c r="P119" s="68"/>
      <c r="Q119" s="57"/>
      <c r="R119" s="489" t="s">
        <v>62</v>
      </c>
      <c r="S119" s="495"/>
      <c r="T119" s="495"/>
      <c r="U119" s="495"/>
      <c r="V119" s="495"/>
    </row>
    <row r="120" spans="1:26" x14ac:dyDescent="0.15">
      <c r="A120" s="59"/>
      <c r="B120" s="52" t="s">
        <v>17</v>
      </c>
      <c r="C120" s="52" t="s">
        <v>42</v>
      </c>
      <c r="D120" s="52" t="s">
        <v>19</v>
      </c>
      <c r="E120" s="52" t="s">
        <v>6</v>
      </c>
      <c r="H120" s="56"/>
      <c r="I120" s="56"/>
      <c r="J120" s="494" t="s">
        <v>59</v>
      </c>
      <c r="K120" s="491"/>
      <c r="L120" s="491"/>
      <c r="M120" s="491"/>
      <c r="N120" s="59" t="s">
        <v>60</v>
      </c>
      <c r="R120" s="494" t="s">
        <v>59</v>
      </c>
      <c r="S120" s="491"/>
      <c r="T120" s="491"/>
      <c r="U120" s="491"/>
      <c r="V120" s="59" t="s">
        <v>60</v>
      </c>
    </row>
    <row r="121" spans="1:26" x14ac:dyDescent="0.15">
      <c r="A121" s="67" t="s">
        <v>33</v>
      </c>
      <c r="B121" s="54">
        <f>SUM(J91:J95,D101:D106,D112:D115)</f>
        <v>0</v>
      </c>
      <c r="C121" s="54">
        <f>SUM(E112:E115,E101:E106,K91:K95)</f>
        <v>0</v>
      </c>
      <c r="D121" s="54">
        <f>SUM(F112:F115,F101:F106,L91:L95)</f>
        <v>0</v>
      </c>
      <c r="E121" s="54">
        <f>SUM(N91:N95,H101:H106,H112:H115)</f>
        <v>0</v>
      </c>
      <c r="H121" s="56"/>
      <c r="I121" s="56"/>
      <c r="J121" s="492" t="s">
        <v>1231</v>
      </c>
      <c r="K121" s="492"/>
      <c r="L121" s="492"/>
      <c r="M121" s="492"/>
      <c r="N121" s="53" t="s">
        <v>373</v>
      </c>
      <c r="R121" s="492" t="s">
        <v>1311</v>
      </c>
      <c r="S121" s="492"/>
      <c r="T121" s="492"/>
      <c r="U121" s="492"/>
      <c r="V121" s="53" t="s">
        <v>16</v>
      </c>
    </row>
    <row r="122" spans="1:26" x14ac:dyDescent="0.15">
      <c r="A122" s="67" t="s">
        <v>43</v>
      </c>
      <c r="B122" s="54">
        <f>SUM(C86)</f>
        <v>0</v>
      </c>
      <c r="C122" s="54">
        <f>SUM(D86)</f>
        <v>0</v>
      </c>
      <c r="D122" s="54">
        <f>SUM(F86)</f>
        <v>0</v>
      </c>
      <c r="E122" s="54">
        <f>SUM(H86)</f>
        <v>0</v>
      </c>
      <c r="F122" s="52"/>
      <c r="J122" s="492" t="s">
        <v>1310</v>
      </c>
      <c r="K122" s="492"/>
      <c r="L122" s="492"/>
      <c r="M122" s="492"/>
      <c r="N122" s="53" t="s">
        <v>373</v>
      </c>
      <c r="R122" s="492" t="s">
        <v>1312</v>
      </c>
      <c r="S122" s="492"/>
      <c r="T122" s="492"/>
      <c r="U122" s="492"/>
      <c r="V122" s="53" t="s">
        <v>373</v>
      </c>
    </row>
    <row r="123" spans="1:26" x14ac:dyDescent="0.15">
      <c r="A123" s="67" t="s">
        <v>65</v>
      </c>
      <c r="B123" s="53"/>
      <c r="F123" s="52"/>
      <c r="J123" s="492" t="s">
        <v>1232</v>
      </c>
      <c r="K123" s="492"/>
      <c r="L123" s="492"/>
      <c r="M123" s="492"/>
      <c r="N123" s="53" t="s">
        <v>16</v>
      </c>
      <c r="R123" s="493"/>
      <c r="S123" s="492"/>
      <c r="T123" s="492"/>
      <c r="U123" s="492"/>
      <c r="V123" s="53"/>
    </row>
    <row r="124" spans="1:26" x14ac:dyDescent="0.15">
      <c r="J124" s="492" t="s">
        <v>1366</v>
      </c>
      <c r="K124" s="492"/>
      <c r="L124" s="492"/>
      <c r="M124" s="492"/>
      <c r="N124" s="53" t="s">
        <v>16</v>
      </c>
      <c r="R124" s="493"/>
      <c r="S124" s="492"/>
      <c r="T124" s="492"/>
      <c r="U124" s="492"/>
      <c r="V124" s="53"/>
    </row>
    <row r="125" spans="1:26" x14ac:dyDescent="0.15">
      <c r="A125" s="59"/>
      <c r="B125" s="52" t="s">
        <v>1</v>
      </c>
      <c r="C125" s="52" t="s">
        <v>4</v>
      </c>
      <c r="D125" s="52" t="s">
        <v>6</v>
      </c>
      <c r="J125" s="492"/>
      <c r="K125" s="492"/>
      <c r="L125" s="492"/>
      <c r="M125" s="492"/>
      <c r="N125" s="53"/>
      <c r="R125" s="493"/>
      <c r="S125" s="492"/>
      <c r="T125" s="492"/>
      <c r="U125" s="492"/>
      <c r="V125" s="53"/>
    </row>
    <row r="126" spans="1:26" x14ac:dyDescent="0.15">
      <c r="A126" s="67" t="s">
        <v>56</v>
      </c>
      <c r="B126" s="54">
        <f>SUM(M83:M85,C91:C95,K101:K106,K112:K115)</f>
        <v>0</v>
      </c>
      <c r="C126" s="54">
        <f>SUM(N83:N85,D91:D95,L101:L106,L112:L115)</f>
        <v>0</v>
      </c>
      <c r="D126" s="54">
        <f>SUM(P83:P85,F91:F95,N101:N106,N112:N115)</f>
        <v>0</v>
      </c>
      <c r="J126" s="492" t="s">
        <v>1233</v>
      </c>
      <c r="K126" s="492"/>
      <c r="L126" s="492"/>
      <c r="M126" s="492"/>
      <c r="N126" s="53" t="s">
        <v>0</v>
      </c>
      <c r="R126" s="493"/>
      <c r="S126" s="492"/>
      <c r="T126" s="492"/>
      <c r="U126" s="492"/>
      <c r="V126" s="53"/>
    </row>
    <row r="127" spans="1:26" x14ac:dyDescent="0.15">
      <c r="A127" s="67" t="s">
        <v>65</v>
      </c>
      <c r="B127" s="53"/>
      <c r="J127" s="492" t="s">
        <v>1309</v>
      </c>
      <c r="K127" s="492"/>
      <c r="L127" s="492"/>
      <c r="M127" s="492"/>
      <c r="N127" s="53" t="s">
        <v>373</v>
      </c>
      <c r="R127" s="493"/>
      <c r="S127" s="492"/>
      <c r="T127" s="492"/>
      <c r="U127" s="492"/>
      <c r="V127" s="53"/>
    </row>
    <row r="128" spans="1:26" x14ac:dyDescent="0.15">
      <c r="J128" s="492"/>
      <c r="K128" s="492"/>
      <c r="L128" s="492"/>
      <c r="M128" s="492"/>
      <c r="N128" s="53"/>
      <c r="R128" s="493"/>
      <c r="S128" s="492"/>
      <c r="T128" s="492"/>
      <c r="U128" s="492"/>
      <c r="V128" s="53"/>
    </row>
    <row r="129" spans="1:23" x14ac:dyDescent="0.15">
      <c r="B129" s="52" t="s">
        <v>40</v>
      </c>
      <c r="C129" s="52" t="s">
        <v>41</v>
      </c>
    </row>
    <row r="130" spans="1:23" x14ac:dyDescent="0.15">
      <c r="A130" s="67" t="s">
        <v>39</v>
      </c>
      <c r="B130" s="51" t="e">
        <f>B126/(B122+B126)</f>
        <v>#DIV/0!</v>
      </c>
      <c r="C130" s="51" t="e">
        <f>B122/(B122+B126)</f>
        <v>#DIV/0!</v>
      </c>
      <c r="J130" s="50" t="s">
        <v>61</v>
      </c>
    </row>
    <row r="131" spans="1:23" x14ac:dyDescent="0.15">
      <c r="A131" s="67" t="s">
        <v>64</v>
      </c>
      <c r="B131" s="53"/>
      <c r="C131" s="53"/>
    </row>
    <row r="141" spans="1:23" x14ac:dyDescent="0.15">
      <c r="A141" s="489" t="s">
        <v>93</v>
      </c>
      <c r="B141" s="489"/>
      <c r="C141" s="489"/>
      <c r="D141" s="489"/>
      <c r="E141" s="489"/>
      <c r="F141" s="489"/>
      <c r="G141" s="489"/>
      <c r="H141" s="489"/>
      <c r="I141" s="489"/>
      <c r="J141" s="489"/>
      <c r="K141" s="489"/>
      <c r="L141" s="489"/>
      <c r="M141" s="489"/>
      <c r="N141" s="489"/>
      <c r="O141" s="489"/>
      <c r="P141" s="489"/>
      <c r="Q141" s="489"/>
      <c r="R141" s="489"/>
      <c r="S141" s="489"/>
      <c r="T141" s="489"/>
      <c r="U141" s="489"/>
      <c r="V141" s="489"/>
      <c r="W141" s="489"/>
    </row>
    <row r="142" spans="1:23" x14ac:dyDescent="0.15">
      <c r="A142" s="99"/>
      <c r="B142" s="99"/>
      <c r="C142" s="99"/>
      <c r="D142" s="99"/>
      <c r="E142" s="99"/>
      <c r="F142" s="99"/>
      <c r="G142" s="99"/>
      <c r="H142" s="99"/>
      <c r="I142" s="99"/>
      <c r="J142" s="99"/>
      <c r="K142" s="99"/>
      <c r="L142" s="99"/>
      <c r="M142" s="99"/>
      <c r="N142" s="99"/>
      <c r="O142" s="99"/>
      <c r="P142" s="99"/>
      <c r="Q142" s="99"/>
      <c r="R142" s="99"/>
      <c r="S142" s="99"/>
      <c r="T142" s="99"/>
      <c r="U142" s="99"/>
      <c r="V142" s="99"/>
      <c r="W142" s="99"/>
    </row>
    <row r="143" spans="1:23" x14ac:dyDescent="0.15">
      <c r="H143" s="490" t="s">
        <v>36</v>
      </c>
      <c r="I143" s="491"/>
      <c r="J143" s="491"/>
      <c r="M143" s="490" t="s">
        <v>37</v>
      </c>
      <c r="N143" s="490"/>
      <c r="O143" s="490"/>
    </row>
    <row r="144" spans="1:23" x14ac:dyDescent="0.15">
      <c r="H144" s="490" t="s">
        <v>38</v>
      </c>
      <c r="I144" s="490"/>
      <c r="J144" s="490"/>
    </row>
    <row r="145" spans="1:20" x14ac:dyDescent="0.15">
      <c r="H145" s="490"/>
      <c r="I145" s="491"/>
      <c r="J145" s="491"/>
    </row>
    <row r="146" spans="1:20" x14ac:dyDescent="0.15">
      <c r="H146" s="490"/>
      <c r="I146" s="491"/>
      <c r="J146" s="491"/>
    </row>
    <row r="147" spans="1:20" x14ac:dyDescent="0.15">
      <c r="D147" s="59" t="s">
        <v>83</v>
      </c>
      <c r="P147" s="59" t="s">
        <v>84</v>
      </c>
    </row>
    <row r="148" spans="1:20" x14ac:dyDescent="0.15">
      <c r="A148" s="52" t="s">
        <v>90</v>
      </c>
      <c r="P148" s="59" t="s">
        <v>90</v>
      </c>
      <c r="S148" s="52" t="s">
        <v>92</v>
      </c>
    </row>
    <row r="149" spans="1:20" x14ac:dyDescent="0.15">
      <c r="A149" s="67" t="s">
        <v>79</v>
      </c>
      <c r="B149" s="253" t="s">
        <v>89</v>
      </c>
      <c r="C149" s="253" t="s">
        <v>2</v>
      </c>
      <c r="D149" s="253" t="s">
        <v>3</v>
      </c>
      <c r="E149" s="253" t="s">
        <v>19</v>
      </c>
      <c r="F149" s="253" t="s">
        <v>6</v>
      </c>
      <c r="G149" s="253" t="s">
        <v>76</v>
      </c>
      <c r="H149" s="253" t="s">
        <v>10</v>
      </c>
      <c r="I149" s="253" t="s">
        <v>19</v>
      </c>
      <c r="J149" s="253" t="s">
        <v>77</v>
      </c>
      <c r="K149" s="253" t="s">
        <v>6</v>
      </c>
      <c r="L149" s="253" t="s">
        <v>14</v>
      </c>
      <c r="O149" s="253" t="s">
        <v>85</v>
      </c>
      <c r="P149" s="253" t="s">
        <v>86</v>
      </c>
      <c r="Q149" s="253" t="s">
        <v>87</v>
      </c>
      <c r="S149" s="251" t="s">
        <v>40</v>
      </c>
      <c r="T149" s="251" t="s">
        <v>41</v>
      </c>
    </row>
    <row r="150" spans="1:20" x14ac:dyDescent="0.15">
      <c r="A150" s="53" t="s">
        <v>44</v>
      </c>
      <c r="B150" s="252">
        <f>AVERAGE(B160,B170)</f>
        <v>612.5</v>
      </c>
      <c r="C150" s="252">
        <f>AVERAGE(C160,C170)</f>
        <v>356</v>
      </c>
      <c r="D150" s="254">
        <f>C150/B150</f>
        <v>0.58122448979591834</v>
      </c>
      <c r="E150" s="252">
        <f>AVERAGE(E160,E170)</f>
        <v>3990</v>
      </c>
      <c r="F150" s="252">
        <f t="shared" ref="F150:I150" si="113">AVERAGE(F160,F170)</f>
        <v>17</v>
      </c>
      <c r="G150" s="252">
        <f t="shared" si="113"/>
        <v>17</v>
      </c>
      <c r="H150" s="252">
        <f t="shared" si="113"/>
        <v>43</v>
      </c>
      <c r="I150" s="252">
        <f t="shared" si="113"/>
        <v>188</v>
      </c>
      <c r="J150" s="255">
        <f>I150/H150</f>
        <v>4.3720930232558137</v>
      </c>
      <c r="K150" s="252">
        <f>AVERAGE(K160,K170)</f>
        <v>3</v>
      </c>
      <c r="L150" s="54">
        <f>((E150*0.05)+(F150*4)+(G150*-1)+(I150*0.1)+(K150*6))</f>
        <v>287.3</v>
      </c>
      <c r="O150" s="254">
        <f>(B150+H150)/(B152+F152+B154+F154+B156+F156+B150+H150)</f>
        <v>0.41356466876971609</v>
      </c>
      <c r="P150" s="51">
        <f>B150/(B150+F152+F154+F156)</f>
        <v>0.51276684805357886</v>
      </c>
      <c r="Q150" s="51">
        <f>H150/(H150+B152+B154+B156)</f>
        <v>0.11011523687580026</v>
      </c>
      <c r="S150" s="51">
        <f>(H150+B152+B154+B156)/(H150+B152+B154+B156+B150)</f>
        <v>0.38933200398803591</v>
      </c>
      <c r="T150" s="51">
        <f>B150/(B150+H150+B152+B154+B156)</f>
        <v>0.61066799601196409</v>
      </c>
    </row>
    <row r="151" spans="1:20" x14ac:dyDescent="0.15">
      <c r="A151" s="67" t="s">
        <v>80</v>
      </c>
      <c r="B151" s="253" t="s">
        <v>10</v>
      </c>
      <c r="C151" s="253" t="s">
        <v>19</v>
      </c>
      <c r="D151" s="253" t="s">
        <v>77</v>
      </c>
      <c r="E151" s="253" t="s">
        <v>6</v>
      </c>
      <c r="F151" s="253" t="s">
        <v>17</v>
      </c>
      <c r="G151" s="253" t="s">
        <v>18</v>
      </c>
      <c r="H151" s="253" t="s">
        <v>19</v>
      </c>
      <c r="I151" s="253" t="s">
        <v>78</v>
      </c>
      <c r="J151" s="253" t="s">
        <v>6</v>
      </c>
      <c r="K151" s="253" t="s">
        <v>14</v>
      </c>
      <c r="L151" s="252" t="s">
        <v>91</v>
      </c>
      <c r="O151" s="251" t="s">
        <v>85</v>
      </c>
      <c r="P151" s="251" t="s">
        <v>87</v>
      </c>
      <c r="Q151" s="251" t="s">
        <v>88</v>
      </c>
    </row>
    <row r="152" spans="1:20" x14ac:dyDescent="0.15">
      <c r="A152" s="53" t="s">
        <v>44</v>
      </c>
      <c r="B152" s="252">
        <f>AVERAGE(B162,B172)</f>
        <v>332</v>
      </c>
      <c r="C152" s="252">
        <f>AVERAGE(C162,C172)</f>
        <v>1387.5</v>
      </c>
      <c r="D152" s="255">
        <f>C152/B152</f>
        <v>4.1792168674698793</v>
      </c>
      <c r="E152" s="252">
        <f>AVERAGE(E162,E172)</f>
        <v>8</v>
      </c>
      <c r="F152" s="252">
        <f t="shared" ref="F152:H152" si="114">AVERAGE(F162,F172)</f>
        <v>128</v>
      </c>
      <c r="G152" s="252">
        <f t="shared" si="114"/>
        <v>85.5</v>
      </c>
      <c r="H152" s="252">
        <f t="shared" si="114"/>
        <v>737</v>
      </c>
      <c r="I152" s="255">
        <f>H152/G152</f>
        <v>8.6198830409356724</v>
      </c>
      <c r="J152" s="252">
        <f>AVERAGE(J162,J172)</f>
        <v>2</v>
      </c>
      <c r="K152" s="54">
        <f>(C152*0.1)+(E152*6)+(H152*0.1)+(J152*6)</f>
        <v>272.45</v>
      </c>
      <c r="L152" s="54">
        <f>(C152*0.1)+(E152*6)+(G152*1)+(H152*0.1)+(J152*6)</f>
        <v>357.95</v>
      </c>
      <c r="O152" s="254">
        <f>(B152+F152)/(B152+F152+B154+F154+B156+F156+B150+H150)</f>
        <v>0.29022082018927448</v>
      </c>
      <c r="P152" s="51">
        <f>B152/(H150+B152+B154+B156)</f>
        <v>0.85019206145966708</v>
      </c>
      <c r="Q152" s="51">
        <f>F152/(F152+F154+F156)</f>
        <v>0.21993127147766323</v>
      </c>
    </row>
    <row r="153" spans="1:20" x14ac:dyDescent="0.15">
      <c r="A153" s="67" t="s">
        <v>81</v>
      </c>
      <c r="B153" s="253" t="s">
        <v>10</v>
      </c>
      <c r="C153" s="253" t="s">
        <v>19</v>
      </c>
      <c r="D153" s="253" t="s">
        <v>77</v>
      </c>
      <c r="E153" s="253" t="s">
        <v>6</v>
      </c>
      <c r="F153" s="253" t="s">
        <v>17</v>
      </c>
      <c r="G153" s="253" t="s">
        <v>18</v>
      </c>
      <c r="H153" s="253" t="s">
        <v>19</v>
      </c>
      <c r="I153" s="253" t="s">
        <v>78</v>
      </c>
      <c r="J153" s="253" t="s">
        <v>6</v>
      </c>
      <c r="K153" s="253" t="s">
        <v>14</v>
      </c>
      <c r="L153" s="252" t="s">
        <v>91</v>
      </c>
      <c r="O153" s="251" t="s">
        <v>85</v>
      </c>
      <c r="P153" s="251" t="s">
        <v>87</v>
      </c>
      <c r="Q153" s="251" t="s">
        <v>88</v>
      </c>
    </row>
    <row r="154" spans="1:20" x14ac:dyDescent="0.15">
      <c r="A154" s="53" t="s">
        <v>44</v>
      </c>
      <c r="B154" s="252">
        <f>AVERAGE(B164,B174)</f>
        <v>15.5</v>
      </c>
      <c r="C154" s="252">
        <f>AVERAGE(C164,C174)</f>
        <v>96.5</v>
      </c>
      <c r="D154" s="252">
        <f>C154/B154</f>
        <v>6.225806451612903</v>
      </c>
      <c r="E154" s="252">
        <f>AVERAGE(E164,E174)</f>
        <v>2.5</v>
      </c>
      <c r="F154" s="252">
        <f t="shared" ref="F154:H154" si="115">AVERAGE(F164,F174)</f>
        <v>357</v>
      </c>
      <c r="G154" s="252">
        <f t="shared" si="115"/>
        <v>205</v>
      </c>
      <c r="H154" s="252">
        <f t="shared" si="115"/>
        <v>2644.5</v>
      </c>
      <c r="I154" s="255">
        <f>H154/G154</f>
        <v>12.9</v>
      </c>
      <c r="J154" s="252">
        <f>AVERAGE(J164,J174)</f>
        <v>10.5</v>
      </c>
      <c r="K154" s="54">
        <f>(C154*0.1)+(E154*6)+(H154*0.1)+(J154*6)</f>
        <v>352.09999999999997</v>
      </c>
      <c r="L154" s="54">
        <f>(C154*0.1)+(E154*6)+(G154*1)+(H154*0.1)+(J154*6)</f>
        <v>557.1</v>
      </c>
      <c r="O154" s="254">
        <f>(B154+F154)/(B152+F152+B154+F154+B156+F156+B150+H150)</f>
        <v>0.23501577287066247</v>
      </c>
      <c r="P154" s="51">
        <f>B154/(B152+H150+B154+B156)</f>
        <v>3.9692701664532648E-2</v>
      </c>
      <c r="Q154" s="51">
        <f>F154/(F154+F152+F156)</f>
        <v>0.61340206185567014</v>
      </c>
    </row>
    <row r="155" spans="1:20" x14ac:dyDescent="0.15">
      <c r="A155" s="67" t="s">
        <v>82</v>
      </c>
      <c r="B155" s="253" t="s">
        <v>10</v>
      </c>
      <c r="C155" s="253" t="s">
        <v>19</v>
      </c>
      <c r="D155" s="253" t="s">
        <v>77</v>
      </c>
      <c r="E155" s="253" t="s">
        <v>6</v>
      </c>
      <c r="F155" s="253" t="s">
        <v>17</v>
      </c>
      <c r="G155" s="253" t="s">
        <v>18</v>
      </c>
      <c r="H155" s="253" t="s">
        <v>19</v>
      </c>
      <c r="I155" s="253" t="s">
        <v>78</v>
      </c>
      <c r="J155" s="253" t="s">
        <v>6</v>
      </c>
      <c r="K155" s="253" t="s">
        <v>14</v>
      </c>
      <c r="L155" s="252" t="s">
        <v>91</v>
      </c>
      <c r="O155" s="251" t="s">
        <v>85</v>
      </c>
      <c r="P155" s="251" t="s">
        <v>87</v>
      </c>
      <c r="Q155" s="251" t="s">
        <v>88</v>
      </c>
    </row>
    <row r="156" spans="1:20" x14ac:dyDescent="0.15">
      <c r="A156" s="53" t="s">
        <v>44</v>
      </c>
      <c r="B156" s="252">
        <f>AVERAGE(B166,B176)</f>
        <v>0</v>
      </c>
      <c r="C156" s="252">
        <f>AVERAGE(C166,C176)</f>
        <v>0</v>
      </c>
      <c r="D156" s="252" t="e">
        <f>C156/B156</f>
        <v>#DIV/0!</v>
      </c>
      <c r="E156" s="252">
        <f>AVERAGE(E166,E176)</f>
        <v>0</v>
      </c>
      <c r="F156" s="252">
        <f>AVERAGE(F166,F176)</f>
        <v>97</v>
      </c>
      <c r="G156" s="252">
        <f t="shared" ref="G156:H156" si="116">AVERAGE(G166,G176)</f>
        <v>65</v>
      </c>
      <c r="H156" s="252">
        <f t="shared" si="116"/>
        <v>663</v>
      </c>
      <c r="I156" s="255">
        <f>H156/G156</f>
        <v>10.199999999999999</v>
      </c>
      <c r="J156" s="252">
        <f>AVERAGE(J166,J176)</f>
        <v>4</v>
      </c>
      <c r="K156" s="54">
        <f>(C156*0.1)+(E156*6)+(H156*0.1)+(J156*6)</f>
        <v>90.3</v>
      </c>
      <c r="L156" s="54">
        <f>(C156*0.1)+(E156*6)+(G156*1)+(H156*0.1)+(J156*6)</f>
        <v>155.30000000000001</v>
      </c>
      <c r="O156" s="254">
        <f>(B156+F156)/(B152+F152+B154+F154+B156+F156+B150+H150)</f>
        <v>6.1198738170347003E-2</v>
      </c>
      <c r="P156" s="66">
        <f>B156/(B156+B154+B152+H150)</f>
        <v>0</v>
      </c>
      <c r="Q156" s="51">
        <f>F156/(F156+F154+F152)</f>
        <v>0.16666666666666666</v>
      </c>
    </row>
    <row r="157" spans="1:20" x14ac:dyDescent="0.15">
      <c r="B157" s="256"/>
      <c r="C157" s="256"/>
      <c r="D157" s="256"/>
      <c r="E157" s="256"/>
      <c r="F157" s="256"/>
      <c r="G157" s="256"/>
      <c r="H157" s="256"/>
      <c r="I157" s="256"/>
      <c r="J157" s="256"/>
      <c r="K157" s="256"/>
      <c r="L157" s="257"/>
      <c r="P157" s="59"/>
    </row>
    <row r="158" spans="1:20" x14ac:dyDescent="0.15">
      <c r="A158" s="52">
        <v>2022</v>
      </c>
      <c r="P158" s="59">
        <v>2022</v>
      </c>
      <c r="S158" s="52" t="s">
        <v>92</v>
      </c>
    </row>
    <row r="159" spans="1:20" x14ac:dyDescent="0.15">
      <c r="A159" s="67" t="s">
        <v>79</v>
      </c>
      <c r="B159" s="253" t="s">
        <v>89</v>
      </c>
      <c r="C159" s="253" t="s">
        <v>2</v>
      </c>
      <c r="D159" s="253" t="s">
        <v>3</v>
      </c>
      <c r="E159" s="253" t="s">
        <v>19</v>
      </c>
      <c r="F159" s="253" t="s">
        <v>6</v>
      </c>
      <c r="G159" s="253" t="s">
        <v>76</v>
      </c>
      <c r="H159" s="253" t="s">
        <v>10</v>
      </c>
      <c r="I159" s="253" t="s">
        <v>19</v>
      </c>
      <c r="J159" s="253" t="s">
        <v>77</v>
      </c>
      <c r="K159" s="253" t="s">
        <v>6</v>
      </c>
      <c r="L159" s="253" t="s">
        <v>14</v>
      </c>
      <c r="O159" s="253" t="s">
        <v>85</v>
      </c>
      <c r="P159" s="253" t="s">
        <v>86</v>
      </c>
      <c r="Q159" s="253" t="s">
        <v>87</v>
      </c>
      <c r="S159" s="251" t="s">
        <v>40</v>
      </c>
      <c r="T159" s="251" t="s">
        <v>41</v>
      </c>
    </row>
    <row r="160" spans="1:20" x14ac:dyDescent="0.15">
      <c r="A160" s="53" t="s">
        <v>44</v>
      </c>
      <c r="B160" s="252">
        <v>623</v>
      </c>
      <c r="C160" s="252">
        <v>355</v>
      </c>
      <c r="D160" s="254">
        <f>C160/B160</f>
        <v>0.5698234349919743</v>
      </c>
      <c r="E160" s="252">
        <v>4021</v>
      </c>
      <c r="F160" s="252">
        <v>14</v>
      </c>
      <c r="G160" s="252">
        <v>14</v>
      </c>
      <c r="H160" s="252">
        <v>46</v>
      </c>
      <c r="I160" s="252">
        <v>171</v>
      </c>
      <c r="J160" s="255">
        <f>I160/H160</f>
        <v>3.7173913043478262</v>
      </c>
      <c r="K160" s="252">
        <v>2</v>
      </c>
      <c r="L160" s="54">
        <f>((E160*0.05)+(F160*4)+(G160*-1)+(I160*0.1)+(K160*6))</f>
        <v>272.15000000000003</v>
      </c>
      <c r="O160" s="254">
        <f>(B160+H160)/(B162+F162+B164+F164+B166+F166+B160+H160)</f>
        <v>0.41501240694789082</v>
      </c>
      <c r="P160" s="51">
        <f>B160/(B160+F162+F164+F166)</f>
        <v>0.51487603305785123</v>
      </c>
      <c r="Q160" s="51">
        <f>H160/(H160+B162+B164+B166)</f>
        <v>0.11442786069651742</v>
      </c>
      <c r="S160" s="51">
        <f>(H160+B162+B164+B166)/(H160+B162+B164+B166+B160)</f>
        <v>0.39219512195121953</v>
      </c>
      <c r="T160" s="51">
        <f>B160/(B160+H160+B162+B164+B166)</f>
        <v>0.60780487804878047</v>
      </c>
    </row>
    <row r="161" spans="1:20" x14ac:dyDescent="0.15">
      <c r="A161" s="67" t="s">
        <v>80</v>
      </c>
      <c r="B161" s="253" t="s">
        <v>10</v>
      </c>
      <c r="C161" s="253" t="s">
        <v>19</v>
      </c>
      <c r="D161" s="253" t="s">
        <v>77</v>
      </c>
      <c r="E161" s="253" t="s">
        <v>6</v>
      </c>
      <c r="F161" s="253" t="s">
        <v>17</v>
      </c>
      <c r="G161" s="253" t="s">
        <v>18</v>
      </c>
      <c r="H161" s="253" t="s">
        <v>19</v>
      </c>
      <c r="I161" s="253" t="s">
        <v>78</v>
      </c>
      <c r="J161" s="253" t="s">
        <v>6</v>
      </c>
      <c r="K161" s="253" t="s">
        <v>14</v>
      </c>
      <c r="L161" s="252" t="s">
        <v>91</v>
      </c>
      <c r="O161" s="251" t="s">
        <v>85</v>
      </c>
      <c r="P161" s="251" t="s">
        <v>87</v>
      </c>
      <c r="Q161" s="251" t="s">
        <v>88</v>
      </c>
    </row>
    <row r="162" spans="1:20" x14ac:dyDescent="0.15">
      <c r="A162" s="53" t="s">
        <v>44</v>
      </c>
      <c r="B162" s="252">
        <v>338</v>
      </c>
      <c r="C162" s="252">
        <v>1410</v>
      </c>
      <c r="D162" s="255">
        <f>C162/B162</f>
        <v>4.1715976331360949</v>
      </c>
      <c r="E162" s="252">
        <v>9</v>
      </c>
      <c r="F162" s="252">
        <v>126</v>
      </c>
      <c r="G162" s="252">
        <v>87</v>
      </c>
      <c r="H162" s="252">
        <v>699</v>
      </c>
      <c r="I162" s="255">
        <f>H162/G162</f>
        <v>8.0344827586206904</v>
      </c>
      <c r="J162" s="252">
        <v>2</v>
      </c>
      <c r="K162" s="54">
        <f>(C162*0.1)+(E162*6)+(H162*0.1)+(J162*6)</f>
        <v>276.89999999999998</v>
      </c>
      <c r="L162" s="54">
        <f>(C162*0.1)+(E162*6)+(G162*1)+(H162*0.1)+(J162*6)</f>
        <v>363.9</v>
      </c>
      <c r="O162" s="254">
        <f>(B162+F162)/(B162+F162+B164+F164+B166+F166+B160+H160)</f>
        <v>0.28784119106699751</v>
      </c>
      <c r="P162" s="51">
        <f>B162/(H160+B162+B164+B166)</f>
        <v>0.84079601990049746</v>
      </c>
      <c r="Q162" s="51">
        <f>F162/(F162+F164+F166)</f>
        <v>0.21465076660988075</v>
      </c>
    </row>
    <row r="163" spans="1:20" x14ac:dyDescent="0.15">
      <c r="A163" s="67" t="s">
        <v>81</v>
      </c>
      <c r="B163" s="253" t="s">
        <v>10</v>
      </c>
      <c r="C163" s="253" t="s">
        <v>19</v>
      </c>
      <c r="D163" s="253" t="s">
        <v>77</v>
      </c>
      <c r="E163" s="253" t="s">
        <v>6</v>
      </c>
      <c r="F163" s="253" t="s">
        <v>17</v>
      </c>
      <c r="G163" s="253" t="s">
        <v>18</v>
      </c>
      <c r="H163" s="253" t="s">
        <v>19</v>
      </c>
      <c r="I163" s="253" t="s">
        <v>78</v>
      </c>
      <c r="J163" s="253" t="s">
        <v>6</v>
      </c>
      <c r="K163" s="253" t="s">
        <v>14</v>
      </c>
      <c r="L163" s="252" t="s">
        <v>91</v>
      </c>
      <c r="O163" s="251" t="s">
        <v>85</v>
      </c>
      <c r="P163" s="251" t="s">
        <v>87</v>
      </c>
      <c r="Q163" s="251" t="s">
        <v>88</v>
      </c>
    </row>
    <row r="164" spans="1:20" x14ac:dyDescent="0.15">
      <c r="A164" s="53" t="s">
        <v>44</v>
      </c>
      <c r="B164" s="252">
        <v>18</v>
      </c>
      <c r="C164" s="252">
        <v>100</v>
      </c>
      <c r="D164" s="252">
        <f>C164/B164</f>
        <v>5.5555555555555554</v>
      </c>
      <c r="E164" s="252">
        <v>2</v>
      </c>
      <c r="F164" s="252">
        <v>344</v>
      </c>
      <c r="G164" s="252">
        <v>189</v>
      </c>
      <c r="H164" s="252">
        <v>2550</v>
      </c>
      <c r="I164" s="255">
        <f>H164/G164</f>
        <v>13.492063492063492</v>
      </c>
      <c r="J164" s="252">
        <v>7</v>
      </c>
      <c r="K164" s="54">
        <f>(C164*0.1)+(E164*6)+(H164*0.1)+(J164*6)</f>
        <v>319</v>
      </c>
      <c r="L164" s="54">
        <f>(C164*0.1)+(E164*6)+(G164*1)+(H164*0.1)+(J164*6)</f>
        <v>508</v>
      </c>
      <c r="O164" s="254">
        <f>(B164+F164)/(B162+F162+B164+F164+B166+F166+B160+H160)</f>
        <v>0.22456575682382135</v>
      </c>
      <c r="P164" s="51">
        <f>B164/(B162+H160+B164+B166)</f>
        <v>4.4776119402985072E-2</v>
      </c>
      <c r="Q164" s="51">
        <f>F164/(F164+F162+F166)</f>
        <v>0.58603066439522999</v>
      </c>
    </row>
    <row r="165" spans="1:20" x14ac:dyDescent="0.15">
      <c r="A165" s="67" t="s">
        <v>82</v>
      </c>
      <c r="B165" s="253" t="s">
        <v>10</v>
      </c>
      <c r="C165" s="253" t="s">
        <v>19</v>
      </c>
      <c r="D165" s="253" t="s">
        <v>77</v>
      </c>
      <c r="E165" s="253" t="s">
        <v>6</v>
      </c>
      <c r="F165" s="253" t="s">
        <v>17</v>
      </c>
      <c r="G165" s="253" t="s">
        <v>18</v>
      </c>
      <c r="H165" s="253" t="s">
        <v>19</v>
      </c>
      <c r="I165" s="253" t="s">
        <v>78</v>
      </c>
      <c r="J165" s="253" t="s">
        <v>6</v>
      </c>
      <c r="K165" s="253" t="s">
        <v>14</v>
      </c>
      <c r="L165" s="252" t="s">
        <v>91</v>
      </c>
      <c r="O165" s="251" t="s">
        <v>85</v>
      </c>
      <c r="P165" s="251" t="s">
        <v>87</v>
      </c>
      <c r="Q165" s="251" t="s">
        <v>88</v>
      </c>
    </row>
    <row r="166" spans="1:20" x14ac:dyDescent="0.15">
      <c r="A166" s="53" t="s">
        <v>44</v>
      </c>
      <c r="B166" s="252">
        <f>AVERAGE(B176,B186)</f>
        <v>0</v>
      </c>
      <c r="C166" s="252">
        <f>AVERAGE(C176,C186)</f>
        <v>0</v>
      </c>
      <c r="D166" s="252" t="e">
        <f>C166/B166</f>
        <v>#DIV/0!</v>
      </c>
      <c r="E166" s="252">
        <f>AVERAGE(E176,E186)</f>
        <v>0</v>
      </c>
      <c r="F166" s="252">
        <v>117</v>
      </c>
      <c r="G166" s="252">
        <v>80</v>
      </c>
      <c r="H166" s="252">
        <v>792</v>
      </c>
      <c r="I166" s="255">
        <f>H166/G166</f>
        <v>9.9</v>
      </c>
      <c r="J166" s="252">
        <v>5</v>
      </c>
      <c r="K166" s="54">
        <f>(C166*0.1)+(E166*6)+(H166*0.1)+(J166*6)</f>
        <v>109.2</v>
      </c>
      <c r="L166" s="54">
        <f>(C166*0.1)+(E166*6)+(G166*1)+(H166*0.1)+(J166*6)</f>
        <v>189.2</v>
      </c>
      <c r="O166" s="254">
        <f>(B166+F166)/(B162+F162+B164+F164+B166+F166+B160+H160)</f>
        <v>7.2580645161290328E-2</v>
      </c>
      <c r="P166" s="66">
        <f>B166/(B166+B164+B162+H160)</f>
        <v>0</v>
      </c>
      <c r="Q166" s="51">
        <f>F166/(F166+F164+F162)</f>
        <v>0.19931856899488926</v>
      </c>
    </row>
    <row r="168" spans="1:20" x14ac:dyDescent="0.15">
      <c r="A168" s="52">
        <v>2021</v>
      </c>
      <c r="P168" s="59">
        <v>2021</v>
      </c>
      <c r="S168" s="52" t="s">
        <v>92</v>
      </c>
    </row>
    <row r="169" spans="1:20" x14ac:dyDescent="0.15">
      <c r="A169" s="67" t="s">
        <v>79</v>
      </c>
      <c r="B169" s="253" t="s">
        <v>89</v>
      </c>
      <c r="C169" s="253" t="s">
        <v>2</v>
      </c>
      <c r="D169" s="253" t="s">
        <v>3</v>
      </c>
      <c r="E169" s="253" t="s">
        <v>19</v>
      </c>
      <c r="F169" s="253" t="s">
        <v>6</v>
      </c>
      <c r="G169" s="253" t="s">
        <v>76</v>
      </c>
      <c r="H169" s="253" t="s">
        <v>10</v>
      </c>
      <c r="I169" s="253" t="s">
        <v>19</v>
      </c>
      <c r="J169" s="253" t="s">
        <v>77</v>
      </c>
      <c r="K169" s="253" t="s">
        <v>6</v>
      </c>
      <c r="L169" s="253" t="s">
        <v>14</v>
      </c>
      <c r="O169" s="253" t="s">
        <v>85</v>
      </c>
      <c r="P169" s="253" t="s">
        <v>86</v>
      </c>
      <c r="Q169" s="253" t="s">
        <v>87</v>
      </c>
      <c r="S169" s="251" t="s">
        <v>40</v>
      </c>
      <c r="T169" s="251" t="s">
        <v>41</v>
      </c>
    </row>
    <row r="170" spans="1:20" x14ac:dyDescent="0.15">
      <c r="A170" s="53" t="s">
        <v>44</v>
      </c>
      <c r="B170" s="252">
        <v>602</v>
      </c>
      <c r="C170" s="252">
        <v>357</v>
      </c>
      <c r="D170" s="254">
        <f>C170/B170</f>
        <v>0.59302325581395354</v>
      </c>
      <c r="E170" s="252">
        <v>3959</v>
      </c>
      <c r="F170" s="252">
        <v>20</v>
      </c>
      <c r="G170" s="252">
        <v>20</v>
      </c>
      <c r="H170" s="252">
        <v>40</v>
      </c>
      <c r="I170" s="252">
        <v>205</v>
      </c>
      <c r="J170" s="252">
        <f>I170/H170</f>
        <v>5.125</v>
      </c>
      <c r="K170" s="252">
        <v>4</v>
      </c>
      <c r="L170" s="54">
        <f>((E170*0.05)+(F170*4)+(G170*-1)+(I170*0.1)+(K170*6))</f>
        <v>302.45000000000005</v>
      </c>
      <c r="O170" s="254">
        <f>(B170+H170)/(B172+F172+B174+F174+B176+F176+B170+H170)</f>
        <v>0.41206675224646983</v>
      </c>
      <c r="P170" s="51">
        <f>B170/(B170+F172+F174+F176)</f>
        <v>0.51060220525869382</v>
      </c>
      <c r="Q170" s="51">
        <f>H170/(H170+B172+B174+B176)</f>
        <v>0.10554089709762533</v>
      </c>
      <c r="S170" s="51">
        <f>(H170+B172+B174+B176)/(H170+B172+B174+B176+B170)</f>
        <v>0.38634046890927626</v>
      </c>
      <c r="T170" s="51">
        <f>B170/(B170+H170+B172+B174+B176)</f>
        <v>0.6136595310907238</v>
      </c>
    </row>
    <row r="171" spans="1:20" x14ac:dyDescent="0.15">
      <c r="A171" s="67" t="s">
        <v>80</v>
      </c>
      <c r="B171" s="253" t="s">
        <v>10</v>
      </c>
      <c r="C171" s="253" t="s">
        <v>19</v>
      </c>
      <c r="D171" s="253" t="s">
        <v>77</v>
      </c>
      <c r="E171" s="253" t="s">
        <v>6</v>
      </c>
      <c r="F171" s="253" t="s">
        <v>17</v>
      </c>
      <c r="G171" s="253" t="s">
        <v>18</v>
      </c>
      <c r="H171" s="253" t="s">
        <v>19</v>
      </c>
      <c r="I171" s="253" t="s">
        <v>78</v>
      </c>
      <c r="J171" s="253" t="s">
        <v>6</v>
      </c>
      <c r="K171" s="253" t="s">
        <v>14</v>
      </c>
      <c r="L171" s="253" t="s">
        <v>91</v>
      </c>
      <c r="O171" s="251" t="s">
        <v>85</v>
      </c>
      <c r="P171" s="251" t="s">
        <v>87</v>
      </c>
      <c r="Q171" s="251" t="s">
        <v>88</v>
      </c>
    </row>
    <row r="172" spans="1:20" x14ac:dyDescent="0.15">
      <c r="A172" s="53" t="s">
        <v>44</v>
      </c>
      <c r="B172" s="252">
        <v>326</v>
      </c>
      <c r="C172" s="252">
        <v>1365</v>
      </c>
      <c r="D172" s="255">
        <f>C172/B172</f>
        <v>4.1871165644171775</v>
      </c>
      <c r="E172" s="252">
        <v>7</v>
      </c>
      <c r="F172" s="252">
        <v>130</v>
      </c>
      <c r="G172" s="252">
        <v>84</v>
      </c>
      <c r="H172" s="252">
        <v>775</v>
      </c>
      <c r="I172" s="255">
        <f>H172/G172</f>
        <v>9.2261904761904763</v>
      </c>
      <c r="J172" s="252">
        <v>2</v>
      </c>
      <c r="K172" s="54">
        <f>(C172*0.1)+(E172*6)+(H172*0.1)+(J172*6)</f>
        <v>268</v>
      </c>
      <c r="L172" s="54">
        <f>(C172*0.1)+(E172*6)+(G172*1)+(H172*0.1)+(J172*6)</f>
        <v>352</v>
      </c>
      <c r="O172" s="254">
        <f>(B172+F172)/(B172+F172+B174+F174+B176+F176+B170+H170)</f>
        <v>0.29268292682926828</v>
      </c>
      <c r="P172" s="51">
        <f>B172/(H170+B172+B174+B176)</f>
        <v>0.86015831134564646</v>
      </c>
      <c r="Q172" s="51">
        <f>F172/(F172+F174+F176)</f>
        <v>0.22530329289428075</v>
      </c>
    </row>
    <row r="173" spans="1:20" x14ac:dyDescent="0.15">
      <c r="A173" s="67" t="s">
        <v>81</v>
      </c>
      <c r="B173" s="253" t="s">
        <v>10</v>
      </c>
      <c r="C173" s="253" t="s">
        <v>19</v>
      </c>
      <c r="D173" s="253" t="s">
        <v>77</v>
      </c>
      <c r="E173" s="253" t="s">
        <v>6</v>
      </c>
      <c r="F173" s="253" t="s">
        <v>17</v>
      </c>
      <c r="G173" s="253" t="s">
        <v>18</v>
      </c>
      <c r="H173" s="253" t="s">
        <v>19</v>
      </c>
      <c r="I173" s="253" t="s">
        <v>78</v>
      </c>
      <c r="J173" s="253" t="s">
        <v>6</v>
      </c>
      <c r="K173" s="253" t="s">
        <v>14</v>
      </c>
      <c r="L173" s="253" t="s">
        <v>91</v>
      </c>
      <c r="O173" s="251" t="s">
        <v>85</v>
      </c>
      <c r="P173" s="251" t="s">
        <v>87</v>
      </c>
      <c r="Q173" s="251" t="s">
        <v>88</v>
      </c>
    </row>
    <row r="174" spans="1:20" x14ac:dyDescent="0.15">
      <c r="A174" s="53" t="s">
        <v>44</v>
      </c>
      <c r="B174" s="252">
        <v>13</v>
      </c>
      <c r="C174" s="252">
        <v>93</v>
      </c>
      <c r="D174" s="255">
        <f>C174/B174</f>
        <v>7.1538461538461542</v>
      </c>
      <c r="E174" s="252">
        <v>3</v>
      </c>
      <c r="F174" s="252">
        <v>370</v>
      </c>
      <c r="G174" s="252">
        <v>221</v>
      </c>
      <c r="H174" s="252">
        <v>2739</v>
      </c>
      <c r="I174" s="255">
        <f>H174/G174</f>
        <v>12.393665158371041</v>
      </c>
      <c r="J174" s="252">
        <v>14</v>
      </c>
      <c r="K174" s="54">
        <f>(C174*0.1)+(E174*6)+(H174*0.1)+(J174*6)</f>
        <v>385.20000000000005</v>
      </c>
      <c r="L174" s="54">
        <f>(C174*0.1)+(E174*6)+(G174*1)+(H174*0.1)+(J174*6)</f>
        <v>606.20000000000005</v>
      </c>
      <c r="O174" s="254">
        <f>(B174+F174)/(B172+F172+B174+F174+B176+F176+B170+H170)</f>
        <v>0.24582798459563543</v>
      </c>
      <c r="P174" s="51">
        <f>B174/(B172+H170+B174+B176)</f>
        <v>3.430079155672823E-2</v>
      </c>
      <c r="Q174" s="51">
        <f>F174/(F174+F172+F176)</f>
        <v>0.64124783362218374</v>
      </c>
    </row>
    <row r="175" spans="1:20" x14ac:dyDescent="0.15">
      <c r="A175" s="67" t="s">
        <v>82</v>
      </c>
      <c r="B175" s="253" t="s">
        <v>10</v>
      </c>
      <c r="C175" s="253" t="s">
        <v>19</v>
      </c>
      <c r="D175" s="253" t="s">
        <v>77</v>
      </c>
      <c r="E175" s="253" t="s">
        <v>6</v>
      </c>
      <c r="F175" s="253" t="s">
        <v>17</v>
      </c>
      <c r="G175" s="253" t="s">
        <v>18</v>
      </c>
      <c r="H175" s="253" t="s">
        <v>19</v>
      </c>
      <c r="I175" s="253" t="s">
        <v>78</v>
      </c>
      <c r="J175" s="253" t="s">
        <v>6</v>
      </c>
      <c r="K175" s="253" t="s">
        <v>14</v>
      </c>
      <c r="L175" s="253" t="s">
        <v>91</v>
      </c>
      <c r="O175" s="251" t="s">
        <v>85</v>
      </c>
      <c r="P175" s="251" t="s">
        <v>87</v>
      </c>
      <c r="Q175" s="251" t="s">
        <v>88</v>
      </c>
    </row>
    <row r="176" spans="1:20" x14ac:dyDescent="0.15">
      <c r="A176" s="53" t="s">
        <v>44</v>
      </c>
      <c r="B176" s="252">
        <v>0</v>
      </c>
      <c r="C176" s="252">
        <v>0</v>
      </c>
      <c r="D176" s="252" t="e">
        <f>C176/B176</f>
        <v>#DIV/0!</v>
      </c>
      <c r="E176" s="252">
        <v>0</v>
      </c>
      <c r="F176" s="252">
        <v>77</v>
      </c>
      <c r="G176" s="252">
        <v>50</v>
      </c>
      <c r="H176" s="252">
        <v>534</v>
      </c>
      <c r="I176" s="255">
        <f>H176/G176</f>
        <v>10.68</v>
      </c>
      <c r="J176" s="252">
        <v>3</v>
      </c>
      <c r="K176" s="54">
        <f>(C176*0.1)+(E176*6)+(H176*0.1)+(J176*6)</f>
        <v>71.400000000000006</v>
      </c>
      <c r="L176" s="54">
        <f>(C176*0.1)+(E176*6)+(G176*1)+(H176*0.1)+(J176*6)</f>
        <v>121.4</v>
      </c>
      <c r="O176" s="254">
        <f>(B176+F176)/(B172+F172+B174+F174+B176+F176+B170+H170)</f>
        <v>4.9422336328626443E-2</v>
      </c>
      <c r="P176" s="66">
        <f>B176/(B176+B174+B172+H170)</f>
        <v>0</v>
      </c>
      <c r="Q176" s="51">
        <f>F176/(F176+F174+F172)</f>
        <v>0.13344887348353554</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A119:G119"/>
    <mergeCell ref="J119:N119"/>
    <mergeCell ref="R119:V119"/>
    <mergeCell ref="J120:M120"/>
    <mergeCell ref="R120:U120"/>
    <mergeCell ref="H76:J76"/>
    <mergeCell ref="H77:J77"/>
    <mergeCell ref="A80:W80"/>
    <mergeCell ref="J59:M59"/>
    <mergeCell ref="R59:U59"/>
    <mergeCell ref="C81:I81"/>
    <mergeCell ref="L81:P81"/>
    <mergeCell ref="R81:T81"/>
    <mergeCell ref="V81:W81"/>
    <mergeCell ref="A89:G89"/>
    <mergeCell ref="H89:M89"/>
    <mergeCell ref="R89:T89"/>
    <mergeCell ref="V89:W89"/>
    <mergeCell ref="A99:G99"/>
    <mergeCell ref="J99:N99"/>
    <mergeCell ref="R99:T99"/>
    <mergeCell ref="V99:W99"/>
    <mergeCell ref="A110:G110"/>
    <mergeCell ref="J110:N110"/>
    <mergeCell ref="R110:T110"/>
    <mergeCell ref="V110:W110"/>
    <mergeCell ref="A141:W141"/>
    <mergeCell ref="H143:J143"/>
    <mergeCell ref="M143:O143"/>
    <mergeCell ref="H144:J144"/>
    <mergeCell ref="H145:J145"/>
    <mergeCell ref="H146:J146"/>
    <mergeCell ref="J127:M127"/>
    <mergeCell ref="R127:U127"/>
    <mergeCell ref="J128:M128"/>
    <mergeCell ref="R128:U128"/>
    <mergeCell ref="J124:M124"/>
    <mergeCell ref="R124:U124"/>
    <mergeCell ref="J125:M125"/>
    <mergeCell ref="R125:U125"/>
    <mergeCell ref="J126:M126"/>
    <mergeCell ref="R126:U126"/>
    <mergeCell ref="J121:M121"/>
    <mergeCell ref="R121:U121"/>
    <mergeCell ref="J122:M122"/>
    <mergeCell ref="R122:U122"/>
    <mergeCell ref="J123:M123"/>
    <mergeCell ref="R123:U123"/>
  </mergeCells>
  <hyperlinks>
    <hyperlink ref="H6" location="ARI!A90" display="RSP Projections: Year 2" xr:uid="{41CF0D76-C433-4CA5-850F-515C6D965F49}"/>
    <hyperlink ref="H6:J6" location="ARI!A110" display="RSP Projections: Year 2" xr:uid="{E1754E7B-3DFE-4CE3-AACE-8F159B069E33}"/>
    <hyperlink ref="M5:O5" location="ARI!AX11" display="Adjustable Projections: Year 1" xr:uid="{A6B29F79-487A-479F-9B03-4D64D6D81F3E}"/>
    <hyperlink ref="AJ5" location="ARI!C9" display="RSP Projections: Year 1" xr:uid="{66744841-363B-495C-A758-AC93E962397D}"/>
    <hyperlink ref="AJ6" location="ARI!A90" display="RSP Projections: Year 2" xr:uid="{036406F6-42B6-4202-8550-2310E95CA14E}"/>
    <hyperlink ref="AJ6:AL6" location="ARI!A110" display="RSP Projections: Year 2" xr:uid="{B415B770-408C-4D4B-BCAB-8D3F2946E617}"/>
    <hyperlink ref="AO5:AQ5" location="ARI!AX11" display="Adjustable Projections: Year 1" xr:uid="{3FC5B1C7-5406-43F5-96D9-5F09D25E5DE4}"/>
    <hyperlink ref="H5" location="ARI!C9" display="RSP Projections: Year 1" xr:uid="{E0727E1E-88F0-4AF4-A3BE-02899D180D4A}"/>
    <hyperlink ref="H76" location="ARI!A90" display="RSP Projections: Year 2" xr:uid="{8AC55CCE-1045-4BC7-80DE-566949EB2BB2}"/>
    <hyperlink ref="H76:J76" location="ARI!A110" display="RSP Projections: Year 2" xr:uid="{653A1201-E798-4418-9C6C-66322BBDE3A0}"/>
    <hyperlink ref="M75:O75" location="ARI!AX11" display="Adjustable Projections: Year 1" xr:uid="{DB22C4CB-D9E9-4810-9538-6B75B06D2969}"/>
    <hyperlink ref="H75" location="ARI!C9" display="RSP Projections: Year 1" xr:uid="{B3A771F3-479C-4BF7-9CFB-9C5A261D20C3}"/>
    <hyperlink ref="M143:O143" location="ARI!AX11" display="Adjustable Projections: Year 1" xr:uid="{AE73DE9C-6EE3-4CBA-B6F3-836825C8B41B}"/>
    <hyperlink ref="H144:J144" location="ARI!A110" display="RSP Projections: Year 2" xr:uid="{2DF32273-ED94-4F2B-A871-B8A77CBD360D}"/>
    <hyperlink ref="H144" location="ARI!A90" display="RSP Projections: Year 2" xr:uid="{021231F8-6D05-4868-BD3E-69068A271402}"/>
    <hyperlink ref="H143" location="ARI!C9" display="RSP Projections: Year 1" xr:uid="{9CD4527E-B69B-4D52-A3A7-75D79DA6AE50}"/>
    <hyperlink ref="M6" location="ARI!A170" display="Past Run/Pass Performances" xr:uid="{F74913F6-9349-40BC-B4FE-F4C10D9BD20A}"/>
    <hyperlink ref="M76" location="ARI!A170" display="Past Run/Pass Performances" xr:uid="{CD9DDB44-DBE2-4BCF-A7BA-B3BC29191732}"/>
  </hyperlinks>
  <pageMargins left="0" right="0" top="0" bottom="0" header="0" footer="0"/>
  <pageSetup scale="54" orientation="landscape"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F27D5-5885-4116-A611-5E7D2CFE9739}">
  <dimension ref="A1:AZ176"/>
  <sheetViews>
    <sheetView zoomScale="200" zoomScaleNormal="200" workbookViewId="0">
      <selection sqref="A1:X193"/>
    </sheetView>
  </sheetViews>
  <sheetFormatPr defaultColWidth="9.109375" defaultRowHeight="6.6" x14ac:dyDescent="0.15"/>
  <cols>
    <col min="1" max="1" width="20.6640625" style="314" customWidth="1"/>
    <col min="2" max="2" width="3.5546875" style="314" customWidth="1"/>
    <col min="3" max="3" width="4.88671875" style="314" customWidth="1"/>
    <col min="4" max="4" width="4.109375" style="314" customWidth="1"/>
    <col min="5" max="5" width="6.109375" style="314" customWidth="1"/>
    <col min="6" max="6" width="4.6640625" style="314" customWidth="1"/>
    <col min="7" max="7" width="5.44140625" style="314" customWidth="1"/>
    <col min="8" max="8" width="4.33203125" style="314" customWidth="1"/>
    <col min="9" max="9" width="6.5546875" style="314" customWidth="1"/>
    <col min="10" max="10" width="3.88671875" style="314" customWidth="1"/>
    <col min="11" max="11" width="5" style="314" customWidth="1"/>
    <col min="12" max="12" width="3.6640625" style="314" customWidth="1"/>
    <col min="13" max="13" width="5.44140625" style="314" customWidth="1"/>
    <col min="14" max="14" width="4.6640625" style="314" customWidth="1"/>
    <col min="15" max="15" width="4.88671875" style="314" customWidth="1"/>
    <col min="16" max="16" width="4.109375" style="314" customWidth="1"/>
    <col min="17" max="17" width="6" style="314" customWidth="1"/>
    <col min="18" max="18" width="11.88671875" style="314" customWidth="1"/>
    <col min="19" max="19" width="6.33203125" style="314" customWidth="1"/>
    <col min="20" max="20" width="5.44140625" style="314" customWidth="1"/>
    <col min="21" max="21" width="6.109375" style="314" customWidth="1"/>
    <col min="22" max="22" width="4.44140625" style="314" customWidth="1"/>
    <col min="23" max="23" width="6.109375" style="314" customWidth="1"/>
    <col min="24" max="24" width="5.6640625" style="314" customWidth="1"/>
    <col min="25" max="28" width="9.109375" style="314"/>
    <col min="29" max="29" width="22" style="314" bestFit="1" customWidth="1"/>
    <col min="30" max="30" width="7.44140625" style="314" bestFit="1" customWidth="1"/>
    <col min="31" max="16384" width="9.109375" style="314"/>
  </cols>
  <sheetData>
    <row r="1" spans="1:52" x14ac:dyDescent="0.15">
      <c r="A1" s="514" t="s">
        <v>119</v>
      </c>
      <c r="B1" s="514"/>
      <c r="C1" s="514"/>
      <c r="D1" s="514"/>
      <c r="E1" s="514"/>
      <c r="F1" s="514"/>
      <c r="G1" s="514"/>
      <c r="H1" s="514"/>
      <c r="I1" s="514"/>
      <c r="J1" s="514"/>
      <c r="K1" s="514"/>
      <c r="L1" s="514"/>
      <c r="M1" s="514"/>
      <c r="N1" s="514"/>
      <c r="O1" s="514"/>
      <c r="P1" s="514"/>
      <c r="Q1" s="514"/>
      <c r="R1" s="514"/>
      <c r="S1" s="514"/>
      <c r="T1" s="514"/>
      <c r="U1" s="514"/>
      <c r="V1" s="514"/>
      <c r="W1" s="514"/>
    </row>
    <row r="2" spans="1:52" x14ac:dyDescent="0.15">
      <c r="C2" s="315"/>
      <c r="D2" s="315"/>
      <c r="E2" s="315"/>
      <c r="F2" s="315"/>
      <c r="G2" s="315"/>
      <c r="H2" s="315"/>
      <c r="I2" s="315"/>
      <c r="J2" s="315"/>
      <c r="K2" s="315"/>
      <c r="L2" s="315"/>
      <c r="M2" s="315"/>
      <c r="N2" s="315"/>
    </row>
    <row r="3" spans="1:52" x14ac:dyDescent="0.15">
      <c r="A3" s="514" t="s">
        <v>55</v>
      </c>
      <c r="B3" s="514"/>
      <c r="C3" s="514"/>
      <c r="D3" s="514"/>
      <c r="E3" s="514"/>
      <c r="F3" s="514"/>
      <c r="G3" s="514"/>
      <c r="H3" s="514"/>
      <c r="I3" s="514"/>
      <c r="J3" s="514"/>
      <c r="K3" s="514"/>
      <c r="L3" s="514"/>
      <c r="M3" s="514"/>
      <c r="N3" s="514"/>
      <c r="O3" s="514"/>
      <c r="P3" s="514"/>
      <c r="Q3" s="514"/>
      <c r="R3" s="514"/>
      <c r="S3" s="514"/>
      <c r="T3" s="514"/>
      <c r="U3" s="514"/>
      <c r="V3" s="514"/>
      <c r="W3" s="514"/>
      <c r="AC3" s="514" t="s">
        <v>55</v>
      </c>
      <c r="AD3" s="514"/>
      <c r="AE3" s="514"/>
      <c r="AF3" s="514"/>
      <c r="AG3" s="514"/>
      <c r="AH3" s="514"/>
      <c r="AI3" s="514"/>
      <c r="AJ3" s="514"/>
      <c r="AK3" s="514"/>
      <c r="AL3" s="514"/>
      <c r="AM3" s="514"/>
      <c r="AN3" s="514"/>
      <c r="AO3" s="514"/>
      <c r="AP3" s="514"/>
      <c r="AQ3" s="514"/>
      <c r="AR3" s="514"/>
      <c r="AS3" s="514"/>
      <c r="AT3" s="514"/>
      <c r="AU3" s="514"/>
      <c r="AV3" s="514"/>
      <c r="AW3" s="514"/>
      <c r="AX3" s="514"/>
      <c r="AY3" s="514"/>
    </row>
    <row r="4" spans="1:52" x14ac:dyDescent="0.15">
      <c r="A4" s="315"/>
      <c r="B4" s="315"/>
      <c r="C4" s="315"/>
      <c r="D4" s="315"/>
      <c r="E4" s="315"/>
      <c r="F4" s="315"/>
      <c r="G4" s="315"/>
      <c r="H4" s="315"/>
      <c r="I4" s="315"/>
      <c r="J4" s="315"/>
      <c r="K4" s="315"/>
      <c r="L4" s="315"/>
      <c r="M4" s="315"/>
      <c r="N4" s="315"/>
      <c r="O4" s="315"/>
      <c r="P4" s="315"/>
      <c r="Q4" s="315"/>
      <c r="R4" s="315"/>
      <c r="S4" s="315"/>
      <c r="T4" s="315"/>
      <c r="U4" s="315"/>
      <c r="V4" s="315"/>
      <c r="W4" s="315"/>
      <c r="X4" s="315"/>
      <c r="Y4" s="315"/>
      <c r="Z4" s="315"/>
      <c r="AA4" s="315"/>
      <c r="AC4" s="315"/>
      <c r="AD4" s="315"/>
      <c r="AE4" s="315"/>
      <c r="AF4" s="315"/>
      <c r="AG4" s="315"/>
      <c r="AH4" s="315"/>
      <c r="AI4" s="315"/>
      <c r="AJ4" s="315"/>
      <c r="AK4" s="315"/>
      <c r="AL4" s="315"/>
      <c r="AM4" s="315"/>
      <c r="AN4" s="315"/>
      <c r="AO4" s="315"/>
      <c r="AP4" s="315"/>
      <c r="AQ4" s="315"/>
      <c r="AR4" s="315"/>
      <c r="AS4" s="315"/>
      <c r="AT4" s="315"/>
      <c r="AU4" s="315"/>
      <c r="AV4" s="315"/>
      <c r="AW4" s="315"/>
      <c r="AX4" s="315"/>
      <c r="AY4" s="315"/>
    </row>
    <row r="5" spans="1:52" x14ac:dyDescent="0.15">
      <c r="H5" s="515" t="s">
        <v>36</v>
      </c>
      <c r="I5" s="513"/>
      <c r="J5" s="513"/>
      <c r="M5" s="515" t="s">
        <v>37</v>
      </c>
      <c r="N5" s="515"/>
      <c r="O5" s="515"/>
      <c r="S5" s="316" t="s">
        <v>94</v>
      </c>
      <c r="AJ5" s="515" t="s">
        <v>36</v>
      </c>
      <c r="AK5" s="513"/>
      <c r="AL5" s="513"/>
      <c r="AO5" s="515" t="s">
        <v>37</v>
      </c>
      <c r="AP5" s="515"/>
      <c r="AQ5" s="515"/>
    </row>
    <row r="6" spans="1:52" x14ac:dyDescent="0.15">
      <c r="H6" s="515" t="s">
        <v>38</v>
      </c>
      <c r="I6" s="515"/>
      <c r="J6" s="515"/>
      <c r="M6" s="317" t="s">
        <v>75</v>
      </c>
      <c r="S6" s="318" t="s">
        <v>40</v>
      </c>
      <c r="T6" s="318" t="s">
        <v>41</v>
      </c>
      <c r="AJ6" s="515" t="s">
        <v>38</v>
      </c>
      <c r="AK6" s="515"/>
      <c r="AL6" s="515"/>
    </row>
    <row r="7" spans="1:52" x14ac:dyDescent="0.15">
      <c r="H7" s="515"/>
      <c r="I7" s="513"/>
      <c r="J7" s="513"/>
      <c r="S7" s="319">
        <f>(M17+C27+K38+K47)/(M17+C27+K38+C17)</f>
        <v>0.51033243486073676</v>
      </c>
      <c r="T7" s="319">
        <f>C17/(C17+M17+C27+K38+K47)</f>
        <v>0.48966756513926324</v>
      </c>
      <c r="AJ7" s="515"/>
      <c r="AK7" s="513"/>
      <c r="AL7" s="513"/>
    </row>
    <row r="10" spans="1:52" x14ac:dyDescent="0.15">
      <c r="A10" s="514" t="s">
        <v>36</v>
      </c>
      <c r="B10" s="514"/>
      <c r="C10" s="514"/>
      <c r="D10" s="514"/>
      <c r="E10" s="514"/>
      <c r="F10" s="514"/>
      <c r="G10" s="514"/>
      <c r="H10" s="514"/>
      <c r="I10" s="514"/>
      <c r="J10" s="514"/>
      <c r="K10" s="514"/>
      <c r="L10" s="514"/>
      <c r="M10" s="514"/>
      <c r="N10" s="514"/>
      <c r="O10" s="514"/>
      <c r="P10" s="514"/>
      <c r="Q10" s="514"/>
      <c r="R10" s="514"/>
      <c r="S10" s="514"/>
      <c r="T10" s="514"/>
      <c r="U10" s="514"/>
      <c r="V10" s="514"/>
      <c r="W10" s="514"/>
      <c r="AC10" s="514" t="s">
        <v>37</v>
      </c>
      <c r="AD10" s="514"/>
      <c r="AE10" s="514"/>
      <c r="AF10" s="514"/>
      <c r="AG10" s="514"/>
      <c r="AH10" s="514"/>
      <c r="AI10" s="514"/>
      <c r="AJ10" s="514"/>
      <c r="AK10" s="514"/>
      <c r="AL10" s="514"/>
      <c r="AM10" s="514"/>
      <c r="AN10" s="514"/>
      <c r="AO10" s="514"/>
      <c r="AP10" s="514"/>
      <c r="AQ10" s="514"/>
      <c r="AR10" s="514"/>
      <c r="AS10" s="514"/>
      <c r="AT10" s="514"/>
      <c r="AU10" s="514"/>
      <c r="AV10" s="514"/>
      <c r="AW10" s="514"/>
      <c r="AX10" s="514"/>
      <c r="AY10" s="514"/>
    </row>
    <row r="12" spans="1:52" x14ac:dyDescent="0.15">
      <c r="C12" s="514" t="s">
        <v>48</v>
      </c>
      <c r="D12" s="514"/>
      <c r="E12" s="514"/>
      <c r="F12" s="514"/>
      <c r="G12" s="514"/>
      <c r="H12" s="514"/>
      <c r="I12" s="514"/>
      <c r="L12" s="514" t="s">
        <v>49</v>
      </c>
      <c r="M12" s="516"/>
      <c r="N12" s="516"/>
      <c r="O12" s="516"/>
      <c r="P12" s="516"/>
      <c r="R12" s="514" t="s">
        <v>50</v>
      </c>
      <c r="S12" s="514"/>
      <c r="T12" s="514"/>
      <c r="V12" s="514" t="s">
        <v>51</v>
      </c>
      <c r="W12" s="514"/>
      <c r="AE12" s="514" t="s">
        <v>48</v>
      </c>
      <c r="AF12" s="514"/>
      <c r="AG12" s="514"/>
      <c r="AH12" s="514"/>
      <c r="AI12" s="514"/>
      <c r="AJ12" s="514"/>
      <c r="AK12" s="514"/>
      <c r="AN12" s="514" t="s">
        <v>49</v>
      </c>
      <c r="AO12" s="516"/>
      <c r="AP12" s="516"/>
      <c r="AQ12" s="516"/>
      <c r="AR12" s="516"/>
      <c r="AT12" s="514" t="s">
        <v>50</v>
      </c>
      <c r="AU12" s="514"/>
      <c r="AV12" s="514"/>
      <c r="AX12" s="514" t="s">
        <v>51</v>
      </c>
      <c r="AY12" s="514"/>
    </row>
    <row r="13" spans="1:52" x14ac:dyDescent="0.15">
      <c r="A13" s="320" t="s">
        <v>0</v>
      </c>
      <c r="B13" s="320" t="s">
        <v>66</v>
      </c>
      <c r="C13" s="320" t="s">
        <v>1</v>
      </c>
      <c r="D13" s="320" t="s">
        <v>2</v>
      </c>
      <c r="E13" s="320" t="s">
        <v>3</v>
      </c>
      <c r="F13" s="320" t="s">
        <v>4</v>
      </c>
      <c r="G13" s="320" t="s">
        <v>5</v>
      </c>
      <c r="H13" s="320" t="s">
        <v>6</v>
      </c>
      <c r="I13" s="320" t="s">
        <v>7</v>
      </c>
      <c r="J13" s="320" t="s">
        <v>8</v>
      </c>
      <c r="K13" s="320" t="s">
        <v>9</v>
      </c>
      <c r="M13" s="320" t="s">
        <v>10</v>
      </c>
      <c r="N13" s="320" t="s">
        <v>11</v>
      </c>
      <c r="O13" s="320" t="s">
        <v>12</v>
      </c>
      <c r="P13" s="320" t="s">
        <v>6</v>
      </c>
      <c r="Q13" s="320" t="s">
        <v>13</v>
      </c>
      <c r="R13" s="320"/>
      <c r="S13" s="320" t="s">
        <v>47</v>
      </c>
      <c r="T13" s="320" t="s">
        <v>45</v>
      </c>
      <c r="U13" s="320" t="s">
        <v>46</v>
      </c>
      <c r="V13" s="320"/>
      <c r="W13" s="320" t="s">
        <v>14</v>
      </c>
      <c r="X13" s="320" t="s">
        <v>63</v>
      </c>
      <c r="Y13" s="320"/>
      <c r="Z13" s="320"/>
      <c r="AC13" s="320" t="s">
        <v>0</v>
      </c>
      <c r="AD13" s="320" t="s">
        <v>66</v>
      </c>
      <c r="AE13" s="320" t="s">
        <v>1</v>
      </c>
      <c r="AF13" s="320" t="s">
        <v>2</v>
      </c>
      <c r="AG13" s="320" t="s">
        <v>3</v>
      </c>
      <c r="AH13" s="320" t="s">
        <v>4</v>
      </c>
      <c r="AI13" s="320" t="s">
        <v>5</v>
      </c>
      <c r="AJ13" s="320" t="s">
        <v>6</v>
      </c>
      <c r="AK13" s="320" t="s">
        <v>7</v>
      </c>
      <c r="AL13" s="320" t="s">
        <v>8</v>
      </c>
      <c r="AM13" s="320" t="s">
        <v>9</v>
      </c>
      <c r="AO13" s="320" t="s">
        <v>10</v>
      </c>
      <c r="AP13" s="320" t="s">
        <v>11</v>
      </c>
      <c r="AQ13" s="320" t="s">
        <v>12</v>
      </c>
      <c r="AR13" s="320" t="s">
        <v>6</v>
      </c>
      <c r="AS13" s="320" t="s">
        <v>13</v>
      </c>
      <c r="AT13" s="320"/>
      <c r="AU13" s="320" t="s">
        <v>47</v>
      </c>
      <c r="AV13" s="320" t="s">
        <v>45</v>
      </c>
      <c r="AW13" s="320" t="s">
        <v>46</v>
      </c>
      <c r="AX13" s="320"/>
      <c r="AY13" s="320" t="s">
        <v>14</v>
      </c>
      <c r="AZ13" s="320" t="s">
        <v>63</v>
      </c>
    </row>
    <row r="14" spans="1:52" x14ac:dyDescent="0.15">
      <c r="A14" s="321" t="s">
        <v>717</v>
      </c>
      <c r="B14" s="322">
        <v>16</v>
      </c>
      <c r="C14" s="322">
        <v>491</v>
      </c>
      <c r="D14" s="322">
        <v>328</v>
      </c>
      <c r="E14" s="319">
        <f>D14/C14</f>
        <v>0.66802443991853355</v>
      </c>
      <c r="F14" s="322">
        <v>3971</v>
      </c>
      <c r="G14" s="323">
        <f>F14/C14</f>
        <v>8.0875763747454172</v>
      </c>
      <c r="H14" s="322">
        <v>24</v>
      </c>
      <c r="I14" s="319">
        <f>H14/C14</f>
        <v>4.8879837067209775E-2</v>
      </c>
      <c r="J14" s="322">
        <v>6</v>
      </c>
      <c r="K14" s="319">
        <f>J14/C14</f>
        <v>1.2219959266802444E-2</v>
      </c>
      <c r="M14" s="322">
        <v>176</v>
      </c>
      <c r="N14" s="322">
        <v>811</v>
      </c>
      <c r="O14" s="322">
        <f>N14/M14</f>
        <v>4.6079545454545459</v>
      </c>
      <c r="P14" s="322">
        <v>14</v>
      </c>
      <c r="Q14" s="319">
        <f>P14/M14</f>
        <v>7.9545454545454544E-2</v>
      </c>
      <c r="R14" s="324"/>
      <c r="S14" s="319">
        <f>(C14+M14)/($C$17+$M$17)</f>
        <v>0.91746905089408526</v>
      </c>
      <c r="T14" s="319">
        <f>C14/($C$17)</f>
        <v>0.90091743119266054</v>
      </c>
      <c r="U14" s="319">
        <f>M14/($M$17)</f>
        <v>0.96703296703296704</v>
      </c>
      <c r="V14" s="325"/>
      <c r="W14" s="322">
        <f>(F14*0.05)+(H14*4)+(J14*-1)+(N14*0.1)+(P14*6)</f>
        <v>453.65000000000003</v>
      </c>
      <c r="X14" s="326">
        <f>((F14*0.05)+(H14*4)+(J14*-1)+(N14*0.1)+(P14*6))*0.4</f>
        <v>181.46000000000004</v>
      </c>
      <c r="Y14" s="324"/>
      <c r="Z14" s="324"/>
      <c r="AC14" s="321" t="s">
        <v>265</v>
      </c>
      <c r="AD14" s="321"/>
      <c r="AE14" s="322">
        <v>583</v>
      </c>
      <c r="AF14" s="322">
        <v>378</v>
      </c>
      <c r="AG14" s="319">
        <f>AF14/AE14</f>
        <v>0.64837049742710118</v>
      </c>
      <c r="AH14" s="322">
        <v>4072</v>
      </c>
      <c r="AI14" s="323">
        <f>AH14/AE14</f>
        <v>6.9845626072041167</v>
      </c>
      <c r="AJ14" s="322">
        <v>27</v>
      </c>
      <c r="AK14" s="319">
        <f>AJ14/AE14</f>
        <v>4.6312178387650088E-2</v>
      </c>
      <c r="AL14" s="322">
        <v>11</v>
      </c>
      <c r="AM14" s="319">
        <f>AL14/AE14</f>
        <v>1.8867924528301886E-2</v>
      </c>
      <c r="AO14" s="322">
        <v>100</v>
      </c>
      <c r="AP14" s="322">
        <v>590</v>
      </c>
      <c r="AQ14" s="322">
        <f>AP14/AO14</f>
        <v>5.9</v>
      </c>
      <c r="AR14" s="322">
        <v>5</v>
      </c>
      <c r="AS14" s="319">
        <f>AR14/AO14</f>
        <v>0.05</v>
      </c>
      <c r="AT14" s="324"/>
      <c r="AU14" s="319">
        <f>(AE14+AO14)/(AE17+AO17)</f>
        <v>1</v>
      </c>
      <c r="AV14" s="319">
        <f>AE14/(AO14+AE14)</f>
        <v>0.85358711566617862</v>
      </c>
      <c r="AW14" s="319">
        <f>AO14/(AE14+AO14)</f>
        <v>0.14641288433382138</v>
      </c>
      <c r="AX14" s="325"/>
      <c r="AY14" s="322">
        <f>((AH14*0.05)+(AJ14*4)+(AL14*-1)+(AP14*0.1)+(AR14*6))*0.55</f>
        <v>214.28000000000003</v>
      </c>
      <c r="AZ14" s="326">
        <f>((AH14*0.05)+(AJ14*4)+(AL14*-1)+(AP14*0.1)+(AR14*6))*0.4</f>
        <v>155.84000000000003</v>
      </c>
    </row>
    <row r="15" spans="1:52" x14ac:dyDescent="0.15">
      <c r="A15" s="321" t="s">
        <v>2306</v>
      </c>
      <c r="B15" s="322">
        <v>4</v>
      </c>
      <c r="C15" s="322">
        <v>54</v>
      </c>
      <c r="D15" s="322">
        <v>35</v>
      </c>
      <c r="E15" s="319">
        <f>D15/C15</f>
        <v>0.64814814814814814</v>
      </c>
      <c r="F15" s="322">
        <v>530</v>
      </c>
      <c r="G15" s="323">
        <f>F15/C15</f>
        <v>9.8148148148148149</v>
      </c>
      <c r="H15" s="322">
        <v>2</v>
      </c>
      <c r="I15" s="319">
        <f>H15/C15</f>
        <v>3.7037037037037035E-2</v>
      </c>
      <c r="J15" s="322">
        <v>2</v>
      </c>
      <c r="K15" s="319">
        <f t="shared" ref="K15:K16" si="0">J15/C15</f>
        <v>3.7037037037037035E-2</v>
      </c>
      <c r="M15" s="322">
        <v>6</v>
      </c>
      <c r="N15" s="322">
        <v>25</v>
      </c>
      <c r="O15" s="322">
        <f>N15/M15</f>
        <v>4.166666666666667</v>
      </c>
      <c r="P15" s="322">
        <v>1</v>
      </c>
      <c r="Q15" s="319">
        <f t="shared" ref="Q15:Q16" si="1">P15/M15</f>
        <v>0.16666666666666666</v>
      </c>
      <c r="R15" s="324"/>
      <c r="S15" s="319">
        <f t="shared" ref="S15:S16" si="2">(C15+M15)/($C$17+$M$17)</f>
        <v>8.2530949105914714E-2</v>
      </c>
      <c r="T15" s="319">
        <f t="shared" ref="T15:T16" si="3">C15/($C$17)</f>
        <v>9.9082568807339455E-2</v>
      </c>
      <c r="U15" s="319">
        <f t="shared" ref="U15:U16" si="4">M15/($M$17)</f>
        <v>3.2967032967032968E-2</v>
      </c>
      <c r="V15" s="325"/>
      <c r="W15" s="322">
        <f t="shared" ref="W15:W16" si="5">(F15*0.05)+(H15*4)+(J15*-1)+(N15*0.1)+(P15*6)</f>
        <v>41</v>
      </c>
      <c r="X15" s="326">
        <f t="shared" ref="X15:X16" si="6">((F15*0.05)+(H15*4)+(J15*-1)+(N15*0.1)+(P15*6))*0.4</f>
        <v>16.400000000000002</v>
      </c>
      <c r="Y15" s="324"/>
      <c r="Z15" s="324"/>
      <c r="AC15" s="321" t="s">
        <v>266</v>
      </c>
      <c r="AD15" s="321"/>
      <c r="AE15" s="322">
        <v>0</v>
      </c>
      <c r="AF15" s="322">
        <v>0</v>
      </c>
      <c r="AG15" s="319">
        <v>0</v>
      </c>
      <c r="AH15" s="322">
        <v>0</v>
      </c>
      <c r="AI15" s="323"/>
      <c r="AJ15" s="322">
        <v>0</v>
      </c>
      <c r="AK15" s="319" t="e">
        <f>AJ15/AE15</f>
        <v>#DIV/0!</v>
      </c>
      <c r="AL15" s="322">
        <v>0</v>
      </c>
      <c r="AM15" s="319" t="e">
        <f t="shared" ref="AM15:AM16" si="7">AL15/AE15</f>
        <v>#DIV/0!</v>
      </c>
      <c r="AO15" s="322">
        <v>0</v>
      </c>
      <c r="AP15" s="322">
        <v>0</v>
      </c>
      <c r="AQ15" s="322"/>
      <c r="AR15" s="322">
        <v>0</v>
      </c>
      <c r="AS15" s="319" t="e">
        <f t="shared" ref="AS15:AS16" si="8">AR15/AO15</f>
        <v>#DIV/0!</v>
      </c>
      <c r="AT15" s="324"/>
      <c r="AU15" s="319" t="e">
        <f>(AE15+AO15)/(AD18+AN18)</f>
        <v>#DIV/0!</v>
      </c>
      <c r="AV15" s="319" t="e">
        <f>AE15/(AO15+AE15)</f>
        <v>#DIV/0!</v>
      </c>
      <c r="AW15" s="319" t="e">
        <f>AO15/(AE15+AO15)</f>
        <v>#DIV/0!</v>
      </c>
      <c r="AX15" s="325"/>
      <c r="AY15" s="322"/>
      <c r="AZ15" s="326"/>
    </row>
    <row r="16" spans="1:52" x14ac:dyDescent="0.15">
      <c r="A16" s="321" t="s">
        <v>1102</v>
      </c>
      <c r="B16" s="322"/>
      <c r="C16" s="322"/>
      <c r="D16" s="322"/>
      <c r="E16" s="319" t="e">
        <f>D16/C16</f>
        <v>#DIV/0!</v>
      </c>
      <c r="F16" s="322"/>
      <c r="G16" s="323" t="e">
        <f>F16/C16</f>
        <v>#DIV/0!</v>
      </c>
      <c r="H16" s="322"/>
      <c r="I16" s="319" t="e">
        <f>H16/C16</f>
        <v>#DIV/0!</v>
      </c>
      <c r="J16" s="322"/>
      <c r="K16" s="319" t="e">
        <f t="shared" si="0"/>
        <v>#DIV/0!</v>
      </c>
      <c r="M16" s="322"/>
      <c r="N16" s="322"/>
      <c r="O16" s="322" t="e">
        <f>N16/M16</f>
        <v>#DIV/0!</v>
      </c>
      <c r="P16" s="322"/>
      <c r="Q16" s="319" t="e">
        <f t="shared" si="1"/>
        <v>#DIV/0!</v>
      </c>
      <c r="R16" s="324"/>
      <c r="S16" s="319">
        <f t="shared" si="2"/>
        <v>0</v>
      </c>
      <c r="T16" s="319">
        <f t="shared" si="3"/>
        <v>0</v>
      </c>
      <c r="U16" s="319">
        <f t="shared" si="4"/>
        <v>0</v>
      </c>
      <c r="V16" s="325"/>
      <c r="W16" s="322">
        <f t="shared" si="5"/>
        <v>0</v>
      </c>
      <c r="X16" s="326">
        <f t="shared" si="6"/>
        <v>0</v>
      </c>
      <c r="Y16" s="324"/>
      <c r="Z16" s="324"/>
      <c r="AC16" s="321" t="s">
        <v>437</v>
      </c>
      <c r="AD16" s="321"/>
      <c r="AE16" s="322"/>
      <c r="AF16" s="322"/>
      <c r="AG16" s="319" t="e">
        <f>AF16/AE16</f>
        <v>#DIV/0!</v>
      </c>
      <c r="AH16" s="322"/>
      <c r="AI16" s="323" t="e">
        <f>AH16/AE16</f>
        <v>#DIV/0!</v>
      </c>
      <c r="AJ16" s="322"/>
      <c r="AK16" s="319" t="e">
        <f>AJ16/AE16</f>
        <v>#DIV/0!</v>
      </c>
      <c r="AL16" s="322"/>
      <c r="AM16" s="319" t="e">
        <f t="shared" si="7"/>
        <v>#DIV/0!</v>
      </c>
      <c r="AO16" s="322"/>
      <c r="AP16" s="322"/>
      <c r="AQ16" s="322" t="e">
        <f>AP16/AO16</f>
        <v>#DIV/0!</v>
      </c>
      <c r="AR16" s="322"/>
      <c r="AS16" s="319" t="e">
        <f t="shared" si="8"/>
        <v>#DIV/0!</v>
      </c>
      <c r="AT16" s="324"/>
      <c r="AU16" s="319" t="e">
        <f>(AE16+AO16)/(AD20+AN20)</f>
        <v>#DIV/0!</v>
      </c>
      <c r="AV16" s="319" t="e">
        <f>AE16/(AO16+AE16)</f>
        <v>#DIV/0!</v>
      </c>
      <c r="AW16" s="319" t="e">
        <f>AO16/(AE16+AO16)</f>
        <v>#DIV/0!</v>
      </c>
      <c r="AX16" s="325"/>
      <c r="AY16" s="322">
        <f>((AH16*0.05)+(AJ16*4)+(AL16*-1)+(AP16*0.1)+(AR16*6))*0.55</f>
        <v>0</v>
      </c>
      <c r="AZ16" s="326">
        <f>((AH16*0.05)+(AJ16*4)+(AL16*-1)+(AP16*0.1)+(AR16*6))*0.4</f>
        <v>0</v>
      </c>
    </row>
    <row r="17" spans="1:52" x14ac:dyDescent="0.15">
      <c r="A17" s="320" t="s">
        <v>44</v>
      </c>
      <c r="B17" s="320"/>
      <c r="C17" s="320">
        <f>SUM(C14:C16)</f>
        <v>545</v>
      </c>
      <c r="D17" s="320">
        <f>SUM(D14:D16)</f>
        <v>363</v>
      </c>
      <c r="E17" s="320"/>
      <c r="F17" s="320">
        <f t="shared" ref="F17:J17" si="9">SUM(F14:F16)</f>
        <v>4501</v>
      </c>
      <c r="G17" s="320"/>
      <c r="H17" s="320">
        <f t="shared" si="9"/>
        <v>26</v>
      </c>
      <c r="I17" s="320"/>
      <c r="J17" s="320">
        <f t="shared" si="9"/>
        <v>8</v>
      </c>
      <c r="K17" s="320"/>
      <c r="L17" s="316"/>
      <c r="M17" s="320">
        <f>SUM(M14:M16)</f>
        <v>182</v>
      </c>
      <c r="N17" s="320">
        <f>SUM(N14:N16)</f>
        <v>836</v>
      </c>
      <c r="O17" s="320"/>
      <c r="P17" s="320">
        <f>SUM(P14:P16)</f>
        <v>15</v>
      </c>
      <c r="Q17" s="320"/>
      <c r="R17" s="320"/>
      <c r="S17" s="327">
        <f>S14+S15+S16</f>
        <v>1</v>
      </c>
      <c r="T17" s="328">
        <f>C17/(C17+M17)</f>
        <v>0.74965612104539203</v>
      </c>
      <c r="U17" s="328">
        <f>M17/(M17+C17)</f>
        <v>0.25034387895460797</v>
      </c>
      <c r="V17" s="325"/>
      <c r="W17" s="324"/>
      <c r="X17" s="324"/>
      <c r="Y17" s="324"/>
      <c r="Z17" s="324"/>
      <c r="AC17" s="320" t="s">
        <v>44</v>
      </c>
      <c r="AD17" s="320"/>
      <c r="AE17" s="320">
        <f>SUM(AE14:AE16)</f>
        <v>583</v>
      </c>
      <c r="AF17" s="320">
        <f>SUM(AF14:AF16)</f>
        <v>378</v>
      </c>
      <c r="AG17" s="320"/>
      <c r="AH17" s="320">
        <f t="shared" ref="AH17" si="10">SUM(AH14:AH16)</f>
        <v>4072</v>
      </c>
      <c r="AI17" s="320"/>
      <c r="AJ17" s="320">
        <f t="shared" ref="AJ17" si="11">SUM(AJ14:AJ16)</f>
        <v>27</v>
      </c>
      <c r="AK17" s="320"/>
      <c r="AL17" s="320">
        <f t="shared" ref="AL17" si="12">SUM(AL14:AL16)</f>
        <v>11</v>
      </c>
      <c r="AM17" s="320"/>
      <c r="AN17" s="316"/>
      <c r="AO17" s="320">
        <f>SUM(AO14:AO16)</f>
        <v>100</v>
      </c>
      <c r="AP17" s="320">
        <f>SUM(AP14:AP16)</f>
        <v>590</v>
      </c>
      <c r="AQ17" s="320"/>
      <c r="AR17" s="320">
        <f>SUM(AR14:AR16)</f>
        <v>5</v>
      </c>
      <c r="AS17" s="320"/>
      <c r="AT17" s="320"/>
      <c r="AU17" s="327" t="e">
        <f>AU14+AU15+AU16</f>
        <v>#DIV/0!</v>
      </c>
      <c r="AV17" s="328">
        <f>AE17/(AE17+AO17)</f>
        <v>0.85358711566617862</v>
      </c>
      <c r="AW17" s="328">
        <f>AO17/(AO17+AE17)</f>
        <v>0.14641288433382138</v>
      </c>
      <c r="AX17" s="325"/>
      <c r="AY17" s="324"/>
      <c r="AZ17" s="324"/>
    </row>
    <row r="18" spans="1:52" x14ac:dyDescent="0.15">
      <c r="B18" s="324"/>
      <c r="C18" s="324"/>
      <c r="D18" s="329"/>
      <c r="E18" s="324"/>
      <c r="F18" s="330"/>
      <c r="G18" s="324"/>
      <c r="H18" s="331"/>
      <c r="I18" s="324"/>
      <c r="J18" s="331"/>
      <c r="K18" s="324"/>
      <c r="L18" s="324"/>
      <c r="M18" s="324"/>
      <c r="N18" s="324"/>
      <c r="O18" s="324"/>
      <c r="P18" s="324"/>
      <c r="Q18" s="324"/>
      <c r="R18" s="324"/>
      <c r="AD18" s="324"/>
      <c r="AE18" s="324"/>
      <c r="AF18" s="329"/>
      <c r="AG18" s="324"/>
      <c r="AH18" s="330"/>
      <c r="AI18" s="324"/>
      <c r="AJ18" s="331"/>
      <c r="AK18" s="324"/>
      <c r="AL18" s="331"/>
      <c r="AM18" s="324"/>
      <c r="AN18" s="324"/>
      <c r="AO18" s="324"/>
      <c r="AP18" s="324"/>
      <c r="AQ18" s="324"/>
      <c r="AR18" s="324"/>
      <c r="AS18" s="324"/>
      <c r="AT18" s="324"/>
    </row>
    <row r="19" spans="1:52" x14ac:dyDescent="0.15">
      <c r="B19" s="324"/>
      <c r="C19" s="324"/>
      <c r="D19" s="329"/>
      <c r="E19" s="324"/>
      <c r="F19" s="330"/>
      <c r="G19" s="324"/>
      <c r="H19" s="331"/>
      <c r="I19" s="324"/>
      <c r="J19" s="331"/>
      <c r="K19" s="324"/>
      <c r="L19" s="324"/>
      <c r="M19" s="324"/>
      <c r="N19" s="324"/>
      <c r="O19" s="324"/>
      <c r="P19" s="324"/>
      <c r="Q19" s="324"/>
      <c r="R19" s="324"/>
      <c r="AD19" s="324"/>
      <c r="AE19" s="324"/>
      <c r="AF19" s="329"/>
      <c r="AG19" s="324"/>
      <c r="AH19" s="330"/>
      <c r="AI19" s="324"/>
      <c r="AJ19" s="331"/>
      <c r="AK19" s="324"/>
      <c r="AL19" s="331"/>
      <c r="AM19" s="324"/>
      <c r="AN19" s="324"/>
      <c r="AO19" s="324"/>
      <c r="AP19" s="324"/>
      <c r="AQ19" s="324"/>
      <c r="AR19" s="324"/>
      <c r="AS19" s="324"/>
      <c r="AT19" s="324"/>
    </row>
    <row r="20" spans="1:52" x14ac:dyDescent="0.15">
      <c r="A20" s="514" t="s">
        <v>49</v>
      </c>
      <c r="B20" s="514"/>
      <c r="C20" s="514"/>
      <c r="D20" s="514"/>
      <c r="E20" s="514"/>
      <c r="F20" s="514"/>
      <c r="G20" s="514"/>
      <c r="H20" s="514" t="s">
        <v>52</v>
      </c>
      <c r="I20" s="516"/>
      <c r="J20" s="516"/>
      <c r="K20" s="516"/>
      <c r="L20" s="516"/>
      <c r="M20" s="516"/>
      <c r="N20" s="324"/>
      <c r="O20" s="324"/>
      <c r="R20" s="514" t="s">
        <v>50</v>
      </c>
      <c r="S20" s="514"/>
      <c r="T20" s="514"/>
      <c r="V20" s="514" t="s">
        <v>51</v>
      </c>
      <c r="W20" s="514"/>
      <c r="X20" s="315"/>
      <c r="Y20" s="315"/>
      <c r="Z20" s="315"/>
      <c r="AA20" s="315"/>
      <c r="AC20" s="514" t="s">
        <v>49</v>
      </c>
      <c r="AD20" s="514"/>
      <c r="AE20" s="514"/>
      <c r="AF20" s="514"/>
      <c r="AG20" s="514"/>
      <c r="AH20" s="514"/>
      <c r="AI20" s="514"/>
      <c r="AJ20" s="514" t="s">
        <v>52</v>
      </c>
      <c r="AK20" s="516"/>
      <c r="AL20" s="516"/>
      <c r="AM20" s="516"/>
      <c r="AN20" s="516"/>
      <c r="AO20" s="516"/>
      <c r="AP20" s="324"/>
      <c r="AQ20" s="324"/>
      <c r="AT20" s="514" t="s">
        <v>50</v>
      </c>
      <c r="AU20" s="514"/>
      <c r="AV20" s="514"/>
      <c r="AX20" s="514" t="s">
        <v>51</v>
      </c>
      <c r="AY20" s="514"/>
      <c r="AZ20" s="315"/>
    </row>
    <row r="21" spans="1:52" x14ac:dyDescent="0.15">
      <c r="A21" s="320" t="s">
        <v>16</v>
      </c>
      <c r="B21" s="320" t="s">
        <v>66</v>
      </c>
      <c r="C21" s="320" t="s">
        <v>1</v>
      </c>
      <c r="D21" s="320" t="s">
        <v>4</v>
      </c>
      <c r="E21" s="320" t="s">
        <v>5</v>
      </c>
      <c r="F21" s="320" t="s">
        <v>6</v>
      </c>
      <c r="G21" s="320" t="s">
        <v>7</v>
      </c>
      <c r="I21" s="320" t="s">
        <v>34</v>
      </c>
      <c r="J21" s="320" t="s">
        <v>17</v>
      </c>
      <c r="K21" s="320" t="s">
        <v>18</v>
      </c>
      <c r="L21" s="320" t="s">
        <v>19</v>
      </c>
      <c r="M21" s="320" t="s">
        <v>20</v>
      </c>
      <c r="N21" s="320" t="s">
        <v>6</v>
      </c>
      <c r="O21" s="320" t="s">
        <v>53</v>
      </c>
      <c r="R21" s="320" t="s">
        <v>16</v>
      </c>
      <c r="S21" s="320" t="s">
        <v>47</v>
      </c>
      <c r="T21" s="320" t="s">
        <v>45</v>
      </c>
      <c r="U21" s="320" t="s">
        <v>46</v>
      </c>
      <c r="W21" s="320" t="s">
        <v>14</v>
      </c>
      <c r="X21" s="320" t="s">
        <v>21</v>
      </c>
      <c r="Y21" s="320"/>
      <c r="Z21" s="320"/>
      <c r="AA21" s="320"/>
      <c r="AB21" s="320"/>
      <c r="AC21" s="320" t="s">
        <v>16</v>
      </c>
      <c r="AD21" s="320" t="s">
        <v>66</v>
      </c>
      <c r="AE21" s="320" t="s">
        <v>1</v>
      </c>
      <c r="AF21" s="320" t="s">
        <v>4</v>
      </c>
      <c r="AG21" s="320" t="s">
        <v>5</v>
      </c>
      <c r="AH21" s="320" t="s">
        <v>6</v>
      </c>
      <c r="AI21" s="320" t="s">
        <v>7</v>
      </c>
      <c r="AK21" s="320" t="s">
        <v>34</v>
      </c>
      <c r="AL21" s="320" t="s">
        <v>17</v>
      </c>
      <c r="AM21" s="320" t="s">
        <v>18</v>
      </c>
      <c r="AN21" s="320" t="s">
        <v>19</v>
      </c>
      <c r="AO21" s="320" t="s">
        <v>20</v>
      </c>
      <c r="AP21" s="320" t="s">
        <v>6</v>
      </c>
      <c r="AQ21" s="320" t="s">
        <v>53</v>
      </c>
      <c r="AU21" s="320" t="s">
        <v>47</v>
      </c>
      <c r="AV21" s="320" t="s">
        <v>45</v>
      </c>
      <c r="AW21" s="320" t="s">
        <v>46</v>
      </c>
      <c r="AY21" s="320" t="s">
        <v>14</v>
      </c>
      <c r="AZ21" s="320" t="s">
        <v>21</v>
      </c>
    </row>
    <row r="22" spans="1:52" x14ac:dyDescent="0.15">
      <c r="A22" s="321" t="s">
        <v>2307</v>
      </c>
      <c r="B22" s="332">
        <v>8</v>
      </c>
      <c r="C22" s="322">
        <v>130</v>
      </c>
      <c r="D22" s="322">
        <v>650</v>
      </c>
      <c r="E22" s="322">
        <f>D22/C22</f>
        <v>5</v>
      </c>
      <c r="F22" s="322">
        <v>6</v>
      </c>
      <c r="G22" s="319">
        <f>F22/C22</f>
        <v>4.6153846153846156E-2</v>
      </c>
      <c r="I22" s="319">
        <f>K22/J22</f>
        <v>0.7</v>
      </c>
      <c r="J22" s="322">
        <v>10</v>
      </c>
      <c r="K22" s="322">
        <v>7</v>
      </c>
      <c r="L22" s="322">
        <v>48</v>
      </c>
      <c r="M22" s="322">
        <f>L22/K22</f>
        <v>6.8571428571428568</v>
      </c>
      <c r="N22" s="322">
        <v>0</v>
      </c>
      <c r="O22" s="319">
        <f>N22/K22</f>
        <v>0</v>
      </c>
      <c r="R22" s="321" t="s">
        <v>2308</v>
      </c>
      <c r="S22" s="319">
        <f>(C22+J22)/($C$27+$J$27+$M$17+$D$17+$K$38+$K$47)</f>
        <v>0.13539651837524178</v>
      </c>
      <c r="T22" s="319">
        <f>J22/($J$27+$E$38+$E$47)</f>
        <v>2.5510204081632654E-2</v>
      </c>
      <c r="U22" s="319">
        <f>C22/($C$27+$M$17+$K$38+$K$47)</f>
        <v>0.22887323943661972</v>
      </c>
      <c r="W22" s="322">
        <f>(D22*0.1)+(F22*6)+(L22*0.1)+(N22*6)</f>
        <v>105.8</v>
      </c>
      <c r="X22" s="322">
        <f>(D22*0.1)+(F22*6)+(K22*1)+(L22*0.1)+(N22*6)</f>
        <v>112.8</v>
      </c>
      <c r="Y22" s="324"/>
      <c r="Z22" s="324"/>
      <c r="AA22" s="324"/>
      <c r="AB22" s="324"/>
      <c r="AC22" s="321" t="s">
        <v>267</v>
      </c>
      <c r="AD22" s="321"/>
      <c r="AE22" s="322">
        <v>200</v>
      </c>
      <c r="AF22" s="322">
        <v>1040</v>
      </c>
      <c r="AG22" s="322">
        <f>AF22/AE22</f>
        <v>5.2</v>
      </c>
      <c r="AH22" s="322">
        <v>7</v>
      </c>
      <c r="AI22" s="319">
        <f>AH22/AE22</f>
        <v>3.5000000000000003E-2</v>
      </c>
      <c r="AK22" s="319">
        <f>AM22/AL22</f>
        <v>0.8</v>
      </c>
      <c r="AL22" s="322">
        <v>70</v>
      </c>
      <c r="AM22" s="322">
        <v>56</v>
      </c>
      <c r="AN22" s="322">
        <v>364</v>
      </c>
      <c r="AO22" s="322">
        <f>AN22/AM22</f>
        <v>6.5</v>
      </c>
      <c r="AP22" s="322">
        <v>2</v>
      </c>
      <c r="AQ22" s="319">
        <f>AP22/AM22</f>
        <v>3.5714285714285712E-2</v>
      </c>
      <c r="AU22" s="319" t="e">
        <f>(#REF!+AL22)/(#REF!+AL25)</f>
        <v>#REF!</v>
      </c>
      <c r="AV22" s="319" t="e">
        <f>#REF!/(AL22+#REF!)</f>
        <v>#REF!</v>
      </c>
      <c r="AW22" s="319" t="e">
        <f>AL22/(#REF!+AL22)</f>
        <v>#REF!</v>
      </c>
      <c r="AY22" s="322" t="e">
        <f>(#REF!*0.1)+(AE22*6)+(AK22*0.1)+(AM22*6)</f>
        <v>#REF!</v>
      </c>
      <c r="AZ22" s="322" t="e">
        <f>(#REF!*0.1)+(AE22*6)+(AJ22*1)+(AK22*0.1)+(AM22*6)</f>
        <v>#REF!</v>
      </c>
    </row>
    <row r="23" spans="1:52" x14ac:dyDescent="0.15">
      <c r="A23" s="321" t="s">
        <v>2309</v>
      </c>
      <c r="B23" s="337">
        <v>14</v>
      </c>
      <c r="C23" s="322"/>
      <c r="D23" s="322"/>
      <c r="E23" s="322" t="e">
        <f>D23/C23</f>
        <v>#DIV/0!</v>
      </c>
      <c r="F23" s="322"/>
      <c r="G23" s="319" t="e">
        <f>F23/C23</f>
        <v>#DIV/0!</v>
      </c>
      <c r="I23" s="319" t="e">
        <f t="shared" ref="I23:I26" si="13">K23/J23</f>
        <v>#DIV/0!</v>
      </c>
      <c r="J23" s="322"/>
      <c r="K23" s="322"/>
      <c r="L23" s="322"/>
      <c r="M23" s="322" t="e">
        <f>L23/K23</f>
        <v>#DIV/0!</v>
      </c>
      <c r="N23" s="322"/>
      <c r="O23" s="319" t="e">
        <f t="shared" ref="O23:O26" si="14">N23/K23</f>
        <v>#DIV/0!</v>
      </c>
      <c r="R23" s="321" t="s">
        <v>268</v>
      </c>
      <c r="S23" s="319">
        <f t="shared" ref="S23:S26" si="15">(C23+J23)/($C$27+$J$27+$M$17+$D$17+$K$38+$K$47)</f>
        <v>0</v>
      </c>
      <c r="T23" s="319">
        <f t="shared" ref="T23:T26" si="16">J23/($J$27+$E$38+$E$47)</f>
        <v>0</v>
      </c>
      <c r="U23" s="319">
        <f t="shared" ref="U23:U26" si="17">C23/($C$27+$M$17+$K$38+$K$47)</f>
        <v>0</v>
      </c>
      <c r="W23" s="322">
        <f t="shared" ref="W23:W26" si="18">(D23*0.1)+(F23*6)+(L23*0.1)+(N23*6)</f>
        <v>0</v>
      </c>
      <c r="X23" s="322">
        <f t="shared" ref="X23:X26" si="19">(D23*0.1)+(F23*6)+(K23*1)+(L23*0.1)+(N23*6)</f>
        <v>0</v>
      </c>
      <c r="Y23" s="324"/>
      <c r="Z23" s="324"/>
      <c r="AA23" s="324"/>
      <c r="AB23" s="324"/>
      <c r="AC23" s="321" t="s">
        <v>268</v>
      </c>
      <c r="AD23" s="321"/>
      <c r="AE23" s="322">
        <v>96</v>
      </c>
      <c r="AF23" s="322">
        <v>445</v>
      </c>
      <c r="AG23" s="322">
        <f>AF23/AE23</f>
        <v>4.635416666666667</v>
      </c>
      <c r="AH23" s="322">
        <v>6</v>
      </c>
      <c r="AI23" s="319">
        <f>AH23/AE23</f>
        <v>6.25E-2</v>
      </c>
      <c r="AK23" s="319">
        <f t="shared" ref="AK23:AK26" si="20">AM23/AL23</f>
        <v>0.58333333333333337</v>
      </c>
      <c r="AL23" s="322">
        <v>24</v>
      </c>
      <c r="AM23" s="322">
        <v>14</v>
      </c>
      <c r="AN23" s="322">
        <v>110</v>
      </c>
      <c r="AO23" s="322">
        <f>AN23/AM23</f>
        <v>7.8571428571428568</v>
      </c>
      <c r="AP23" s="322">
        <v>2</v>
      </c>
      <c r="AQ23" s="319">
        <f t="shared" ref="AQ23:AQ26" si="21">AP23/AM23</f>
        <v>0.14285714285714285</v>
      </c>
      <c r="AU23" s="319" t="e">
        <f>(#REF!+AL23)/(#REF!+AL26)</f>
        <v>#REF!</v>
      </c>
      <c r="AV23" s="319" t="e">
        <f>#REF!/(AL23+#REF!)</f>
        <v>#REF!</v>
      </c>
      <c r="AW23" s="319" t="e">
        <f>AL23/(#REF!+AL23)</f>
        <v>#REF!</v>
      </c>
      <c r="AY23" s="322" t="e">
        <f>(#REF!*0.1)+(AE23*6)+(AK23*0.1)+(AM23*6)</f>
        <v>#REF!</v>
      </c>
      <c r="AZ23" s="322" t="e">
        <f>(#REF!*0.1)+(AE23*6)+(AJ23*1)+(AK23*0.1)+(AM23*6)</f>
        <v>#REF!</v>
      </c>
    </row>
    <row r="24" spans="1:52" x14ac:dyDescent="0.15">
      <c r="A24" s="321" t="s">
        <v>1103</v>
      </c>
      <c r="B24" s="332">
        <v>8</v>
      </c>
      <c r="C24" s="322">
        <v>130</v>
      </c>
      <c r="D24" s="322">
        <v>625</v>
      </c>
      <c r="E24" s="322">
        <f>D24/C24</f>
        <v>4.8076923076923075</v>
      </c>
      <c r="F24" s="322">
        <v>5</v>
      </c>
      <c r="G24" s="319">
        <f>F24/C24</f>
        <v>3.8461538461538464E-2</v>
      </c>
      <c r="I24" s="319">
        <f t="shared" si="13"/>
        <v>0.6</v>
      </c>
      <c r="J24" s="322">
        <v>10</v>
      </c>
      <c r="K24" s="322">
        <v>6</v>
      </c>
      <c r="L24" s="322">
        <v>40</v>
      </c>
      <c r="M24" s="322">
        <f>L24/K24</f>
        <v>6.666666666666667</v>
      </c>
      <c r="N24" s="322">
        <v>0</v>
      </c>
      <c r="O24" s="319">
        <f t="shared" si="14"/>
        <v>0</v>
      </c>
      <c r="R24" s="321" t="s">
        <v>1104</v>
      </c>
      <c r="S24" s="319">
        <f t="shared" si="15"/>
        <v>0.13539651837524178</v>
      </c>
      <c r="T24" s="319">
        <f t="shared" si="16"/>
        <v>2.5510204081632654E-2</v>
      </c>
      <c r="U24" s="319">
        <f t="shared" si="17"/>
        <v>0.22887323943661972</v>
      </c>
      <c r="W24" s="322">
        <f t="shared" si="18"/>
        <v>96.5</v>
      </c>
      <c r="X24" s="322">
        <f t="shared" si="19"/>
        <v>102.5</v>
      </c>
      <c r="Y24" s="324"/>
      <c r="Z24" s="324"/>
      <c r="AA24" s="324"/>
      <c r="AB24" s="324"/>
      <c r="AC24" s="321" t="s">
        <v>269</v>
      </c>
      <c r="AD24" s="321"/>
      <c r="AE24" s="322">
        <v>8</v>
      </c>
      <c r="AF24" s="322">
        <v>28</v>
      </c>
      <c r="AG24" s="322">
        <f>AF24/AE24</f>
        <v>3.5</v>
      </c>
      <c r="AH24" s="322">
        <v>0</v>
      </c>
      <c r="AI24" s="319">
        <f>AH24/AE24</f>
        <v>0</v>
      </c>
      <c r="AK24" s="319">
        <f t="shared" si="20"/>
        <v>0.5</v>
      </c>
      <c r="AL24" s="322">
        <v>4</v>
      </c>
      <c r="AM24" s="322">
        <v>2</v>
      </c>
      <c r="AN24" s="322">
        <v>17</v>
      </c>
      <c r="AO24" s="322">
        <f>AN24/AM24</f>
        <v>8.5</v>
      </c>
      <c r="AP24" s="322">
        <v>0</v>
      </c>
      <c r="AQ24" s="319">
        <f t="shared" si="21"/>
        <v>0</v>
      </c>
      <c r="AU24" s="319" t="e">
        <f>(#REF!+AL24)/(#REF!+AK30)</f>
        <v>#REF!</v>
      </c>
      <c r="AV24" s="319" t="e">
        <f>#REF!/(AL24+#REF!)</f>
        <v>#REF!</v>
      </c>
      <c r="AW24" s="319" t="e">
        <f>AL24/(#REF!+AL24)</f>
        <v>#REF!</v>
      </c>
      <c r="AY24" s="322" t="e">
        <f>(#REF!*0.1)+(AE24*6)+(AK24*0.1)+(AM24*6)</f>
        <v>#REF!</v>
      </c>
      <c r="AZ24" s="322" t="e">
        <f>(#REF!*0.1)+(AE24*6)+(AJ24*1)+(AK24*0.1)+(AM24*6)</f>
        <v>#REF!</v>
      </c>
    </row>
    <row r="25" spans="1:52" x14ac:dyDescent="0.15">
      <c r="A25" s="321" t="s">
        <v>718</v>
      </c>
      <c r="B25" s="332">
        <v>17</v>
      </c>
      <c r="C25" s="322">
        <v>13</v>
      </c>
      <c r="D25" s="322">
        <v>57</v>
      </c>
      <c r="E25" s="322">
        <f>D25/C25</f>
        <v>4.384615384615385</v>
      </c>
      <c r="F25" s="322">
        <v>1</v>
      </c>
      <c r="G25" s="319">
        <f>F25/C25</f>
        <v>7.6923076923076927E-2</v>
      </c>
      <c r="I25" s="319">
        <f t="shared" si="13"/>
        <v>0.66666666666666663</v>
      </c>
      <c r="J25" s="322">
        <v>9</v>
      </c>
      <c r="K25" s="322">
        <v>6</v>
      </c>
      <c r="L25" s="322">
        <v>42</v>
      </c>
      <c r="M25" s="322">
        <f>L25/K25</f>
        <v>7</v>
      </c>
      <c r="N25" s="322">
        <v>0</v>
      </c>
      <c r="O25" s="319">
        <f t="shared" si="14"/>
        <v>0</v>
      </c>
      <c r="R25" s="321" t="s">
        <v>270</v>
      </c>
      <c r="S25" s="319">
        <f t="shared" si="15"/>
        <v>2.1276595744680851E-2</v>
      </c>
      <c r="T25" s="319">
        <f t="shared" si="16"/>
        <v>2.2959183673469389E-2</v>
      </c>
      <c r="U25" s="319">
        <f t="shared" si="17"/>
        <v>2.2887323943661973E-2</v>
      </c>
      <c r="W25" s="322">
        <f t="shared" si="18"/>
        <v>15.899999999999999</v>
      </c>
      <c r="X25" s="322">
        <f t="shared" si="19"/>
        <v>21.9</v>
      </c>
      <c r="Y25" s="324"/>
      <c r="Z25" s="324"/>
      <c r="AA25" s="324"/>
      <c r="AB25" s="324"/>
      <c r="AC25" s="321" t="s">
        <v>270</v>
      </c>
      <c r="AD25" s="321"/>
      <c r="AE25" s="322"/>
      <c r="AF25" s="322"/>
      <c r="AG25" s="322" t="e">
        <f>AF25/AE25</f>
        <v>#DIV/0!</v>
      </c>
      <c r="AH25" s="322">
        <v>0</v>
      </c>
      <c r="AI25" s="319" t="e">
        <f>AH25/AE25</f>
        <v>#DIV/0!</v>
      </c>
      <c r="AK25" s="319" t="e">
        <f t="shared" si="20"/>
        <v>#DIV/0!</v>
      </c>
      <c r="AL25" s="322"/>
      <c r="AM25" s="322"/>
      <c r="AN25" s="322"/>
      <c r="AO25" s="322" t="e">
        <f>AN25/AM25</f>
        <v>#DIV/0!</v>
      </c>
      <c r="AP25" s="322">
        <v>0</v>
      </c>
      <c r="AQ25" s="319" t="e">
        <f t="shared" si="21"/>
        <v>#DIV/0!</v>
      </c>
      <c r="AU25" s="319" t="e">
        <f>(#REF!+AL25)/(#REF!+AL31)</f>
        <v>#REF!</v>
      </c>
      <c r="AV25" s="319" t="e">
        <f>#REF!/(AL25+#REF!)</f>
        <v>#REF!</v>
      </c>
      <c r="AW25" s="319" t="e">
        <f>AL25/(#REF!+AL25)</f>
        <v>#REF!</v>
      </c>
      <c r="AY25" s="322" t="e">
        <f>(#REF!*0.1)+(AE25*6)+(AK25*0.1)+(AM25*6)</f>
        <v>#REF!</v>
      </c>
      <c r="AZ25" s="322" t="e">
        <f>(#REF!*0.1)+(AE25*6)+(AJ25*1)+(AK25*0.1)+(AM25*6)</f>
        <v>#REF!</v>
      </c>
    </row>
    <row r="26" spans="1:52" x14ac:dyDescent="0.15">
      <c r="A26" s="321" t="s">
        <v>2463</v>
      </c>
      <c r="B26" s="332">
        <v>17</v>
      </c>
      <c r="C26" s="322">
        <v>107</v>
      </c>
      <c r="D26" s="322">
        <v>535</v>
      </c>
      <c r="E26" s="322">
        <f>D26/C26</f>
        <v>5</v>
      </c>
      <c r="F26" s="322">
        <v>5</v>
      </c>
      <c r="G26" s="319">
        <f>F26/C26</f>
        <v>4.6728971962616821E-2</v>
      </c>
      <c r="I26" s="319">
        <f t="shared" si="13"/>
        <v>0.7432432432432432</v>
      </c>
      <c r="J26" s="322">
        <v>74</v>
      </c>
      <c r="K26" s="322">
        <v>55</v>
      </c>
      <c r="L26" s="322">
        <v>409</v>
      </c>
      <c r="M26" s="322">
        <f>L26/K26</f>
        <v>7.4363636363636365</v>
      </c>
      <c r="N26" s="322">
        <v>3</v>
      </c>
      <c r="O26" s="319">
        <f t="shared" si="14"/>
        <v>5.4545454545454543E-2</v>
      </c>
      <c r="R26" s="321" t="s">
        <v>2464</v>
      </c>
      <c r="S26" s="319">
        <f t="shared" si="15"/>
        <v>0.17504835589941972</v>
      </c>
      <c r="T26" s="319">
        <f t="shared" si="16"/>
        <v>0.18877551020408162</v>
      </c>
      <c r="U26" s="319">
        <f t="shared" si="17"/>
        <v>0.18838028169014084</v>
      </c>
      <c r="W26" s="322">
        <f t="shared" si="18"/>
        <v>142.4</v>
      </c>
      <c r="X26" s="322">
        <f t="shared" si="19"/>
        <v>197.4</v>
      </c>
      <c r="Y26" s="324"/>
      <c r="Z26" s="324"/>
      <c r="AA26" s="324"/>
      <c r="AB26" s="324"/>
      <c r="AC26" s="321" t="s">
        <v>271</v>
      </c>
      <c r="AD26" s="321"/>
      <c r="AE26" s="322"/>
      <c r="AF26" s="322"/>
      <c r="AG26" s="322" t="e">
        <f>AF26/AE26</f>
        <v>#DIV/0!</v>
      </c>
      <c r="AH26" s="322"/>
      <c r="AI26" s="319" t="e">
        <f>AH26/AE26</f>
        <v>#DIV/0!</v>
      </c>
      <c r="AK26" s="319" t="e">
        <f t="shared" si="20"/>
        <v>#DIV/0!</v>
      </c>
      <c r="AL26" s="322"/>
      <c r="AM26" s="322"/>
      <c r="AN26" s="322"/>
      <c r="AO26" s="322"/>
      <c r="AP26" s="322">
        <f>(AF26*0.1)+(AH26*6)+(AM26*0.1)+(AO26*6)</f>
        <v>0</v>
      </c>
      <c r="AQ26" s="319" t="e">
        <f t="shared" si="21"/>
        <v>#DIV/0!</v>
      </c>
      <c r="AU26" s="319" t="e">
        <f>(#REF!+AL26)/(#REF!+AL32)</f>
        <v>#REF!</v>
      </c>
      <c r="AV26" s="319" t="e">
        <f>#REF!/(AL26+#REF!)</f>
        <v>#REF!</v>
      </c>
      <c r="AW26" s="319" t="e">
        <f>AL26/(#REF!+AL26)</f>
        <v>#REF!</v>
      </c>
      <c r="AY26" s="322" t="e">
        <f>(#REF!*0.1)+(AE26*6)+(AI26*1)+(AJ26*0.1)+(AL26*6)</f>
        <v>#REF!</v>
      </c>
      <c r="AZ26" s="322" t="e">
        <f>(#REF!*0.1)+(AE26*6)+(AJ26*1)+(AK26*0.1)+(AM26*6)</f>
        <v>#REF!</v>
      </c>
    </row>
    <row r="27" spans="1:52" x14ac:dyDescent="0.15">
      <c r="A27" s="320" t="s">
        <v>44</v>
      </c>
      <c r="B27" s="320"/>
      <c r="C27" s="320">
        <f>SUM(C22:C26)</f>
        <v>380</v>
      </c>
      <c r="D27" s="320">
        <f t="shared" ref="D27:F27" si="22">SUM(D22:D26)</f>
        <v>1867</v>
      </c>
      <c r="E27" s="320"/>
      <c r="F27" s="320">
        <f t="shared" si="22"/>
        <v>17</v>
      </c>
      <c r="G27" s="320"/>
      <c r="H27" s="320"/>
      <c r="I27" s="320"/>
      <c r="J27" s="320">
        <f>SUM(J22:J26)</f>
        <v>103</v>
      </c>
      <c r="K27" s="320">
        <f t="shared" ref="K27:N27" si="23">SUM(K22:K26)</f>
        <v>74</v>
      </c>
      <c r="L27" s="320">
        <f t="shared" si="23"/>
        <v>539</v>
      </c>
      <c r="M27" s="320"/>
      <c r="N27" s="320">
        <f t="shared" si="23"/>
        <v>3</v>
      </c>
      <c r="O27" s="320"/>
      <c r="AC27" s="320" t="s">
        <v>44</v>
      </c>
      <c r="AD27" s="320"/>
      <c r="AE27" s="320">
        <f>SUM(AE22:AE26)</f>
        <v>304</v>
      </c>
      <c r="AF27" s="320">
        <f t="shared" ref="AF27" si="24">SUM(AF22:AF26)</f>
        <v>1513</v>
      </c>
      <c r="AG27" s="320"/>
      <c r="AH27" s="320">
        <f t="shared" ref="AH27" si="25">SUM(AH22:AH26)</f>
        <v>13</v>
      </c>
      <c r="AI27" s="320"/>
      <c r="AJ27" s="320"/>
      <c r="AK27" s="320"/>
      <c r="AL27" s="320">
        <f>SUM(AL22:AL26)</f>
        <v>98</v>
      </c>
      <c r="AM27" s="320">
        <f t="shared" ref="AM27:AN27" si="26">SUM(AM22:AM26)</f>
        <v>72</v>
      </c>
      <c r="AN27" s="320">
        <f t="shared" si="26"/>
        <v>491</v>
      </c>
      <c r="AO27" s="320"/>
      <c r="AP27" s="320">
        <f t="shared" ref="AP27" si="27">SUM(AP22:AP26)</f>
        <v>4</v>
      </c>
      <c r="AQ27" s="320"/>
    </row>
    <row r="28" spans="1:52" x14ac:dyDescent="0.15">
      <c r="A28" s="320"/>
      <c r="B28" s="324"/>
      <c r="C28" s="324"/>
      <c r="D28" s="324"/>
      <c r="E28" s="324"/>
      <c r="F28" s="324"/>
      <c r="G28" s="324"/>
      <c r="H28" s="320"/>
      <c r="I28" s="324"/>
      <c r="J28" s="324"/>
      <c r="K28" s="324"/>
      <c r="L28" s="324"/>
      <c r="M28" s="324"/>
      <c r="N28" s="324"/>
      <c r="AC28" s="320"/>
      <c r="AD28" s="324"/>
      <c r="AE28" s="324"/>
      <c r="AF28" s="324"/>
      <c r="AG28" s="324"/>
      <c r="AH28" s="324"/>
      <c r="AI28" s="324"/>
      <c r="AJ28" s="320"/>
      <c r="AK28" s="324"/>
      <c r="AL28" s="324"/>
      <c r="AM28" s="324"/>
      <c r="AN28" s="324"/>
      <c r="AO28" s="324"/>
      <c r="AP28" s="324"/>
    </row>
    <row r="29" spans="1:52" x14ac:dyDescent="0.15">
      <c r="B29" s="324"/>
      <c r="C29" s="324"/>
      <c r="D29" s="324"/>
      <c r="E29" s="324"/>
      <c r="F29" s="324"/>
      <c r="G29" s="324"/>
      <c r="H29" s="324"/>
      <c r="I29" s="324"/>
      <c r="J29" s="324"/>
      <c r="K29" s="324"/>
      <c r="L29" s="324"/>
      <c r="M29" s="324"/>
      <c r="AD29" s="324"/>
      <c r="AE29" s="324"/>
      <c r="AF29" s="324"/>
      <c r="AG29" s="324"/>
      <c r="AH29" s="324"/>
      <c r="AI29" s="324"/>
      <c r="AJ29" s="324"/>
      <c r="AK29" s="324"/>
      <c r="AL29" s="324"/>
      <c r="AM29" s="324"/>
      <c r="AN29" s="324"/>
      <c r="AO29" s="324"/>
    </row>
    <row r="30" spans="1:52" x14ac:dyDescent="0.15">
      <c r="A30" s="514" t="s">
        <v>52</v>
      </c>
      <c r="B30" s="514"/>
      <c r="C30" s="514"/>
      <c r="D30" s="514"/>
      <c r="E30" s="514"/>
      <c r="F30" s="514"/>
      <c r="G30" s="514"/>
      <c r="H30" s="324"/>
      <c r="I30" s="324"/>
      <c r="J30" s="514" t="s">
        <v>49</v>
      </c>
      <c r="K30" s="514"/>
      <c r="L30" s="514"/>
      <c r="M30" s="514"/>
      <c r="N30" s="514"/>
      <c r="R30" s="514" t="s">
        <v>50</v>
      </c>
      <c r="S30" s="514"/>
      <c r="T30" s="514"/>
      <c r="V30" s="514" t="s">
        <v>51</v>
      </c>
      <c r="W30" s="513"/>
      <c r="AC30" s="514" t="s">
        <v>52</v>
      </c>
      <c r="AD30" s="514"/>
      <c r="AE30" s="514"/>
      <c r="AF30" s="514"/>
      <c r="AG30" s="514"/>
      <c r="AH30" s="514"/>
      <c r="AI30" s="514"/>
      <c r="AJ30" s="324"/>
      <c r="AK30" s="324"/>
      <c r="AL30" s="514" t="s">
        <v>49</v>
      </c>
      <c r="AM30" s="514"/>
      <c r="AN30" s="514"/>
      <c r="AO30" s="514"/>
      <c r="AP30" s="514"/>
      <c r="AT30" s="514" t="s">
        <v>50</v>
      </c>
      <c r="AU30" s="514"/>
      <c r="AV30" s="514"/>
      <c r="AX30" s="514" t="s">
        <v>51</v>
      </c>
      <c r="AY30" s="513"/>
    </row>
    <row r="31" spans="1:52" x14ac:dyDescent="0.15">
      <c r="A31" s="320" t="s">
        <v>25</v>
      </c>
      <c r="B31" s="320" t="s">
        <v>66</v>
      </c>
      <c r="C31" s="320" t="s">
        <v>34</v>
      </c>
      <c r="D31" s="320" t="s">
        <v>17</v>
      </c>
      <c r="E31" s="320" t="s">
        <v>18</v>
      </c>
      <c r="F31" s="320" t="s">
        <v>19</v>
      </c>
      <c r="G31" s="320" t="s">
        <v>20</v>
      </c>
      <c r="H31" s="320" t="s">
        <v>6</v>
      </c>
      <c r="I31" s="320" t="s">
        <v>53</v>
      </c>
      <c r="K31" s="320" t="s">
        <v>10</v>
      </c>
      <c r="L31" s="320" t="s">
        <v>11</v>
      </c>
      <c r="M31" s="320" t="s">
        <v>12</v>
      </c>
      <c r="N31" s="320" t="s">
        <v>26</v>
      </c>
      <c r="O31" s="320" t="s">
        <v>7</v>
      </c>
      <c r="R31" s="320" t="s">
        <v>25</v>
      </c>
      <c r="S31" s="320" t="s">
        <v>47</v>
      </c>
      <c r="T31" s="320" t="s">
        <v>45</v>
      </c>
      <c r="U31" s="320" t="s">
        <v>46</v>
      </c>
      <c r="W31" s="320" t="s">
        <v>14</v>
      </c>
      <c r="X31" s="320" t="s">
        <v>21</v>
      </c>
      <c r="Y31" s="320"/>
      <c r="Z31" s="320"/>
      <c r="AC31" s="320" t="s">
        <v>25</v>
      </c>
      <c r="AD31" s="320" t="s">
        <v>66</v>
      </c>
      <c r="AE31" s="320" t="s">
        <v>34</v>
      </c>
      <c r="AF31" s="320" t="s">
        <v>17</v>
      </c>
      <c r="AG31" s="320" t="s">
        <v>18</v>
      </c>
      <c r="AH31" s="320" t="s">
        <v>19</v>
      </c>
      <c r="AI31" s="320" t="s">
        <v>20</v>
      </c>
      <c r="AJ31" s="320" t="s">
        <v>6</v>
      </c>
      <c r="AK31" s="320" t="s">
        <v>53</v>
      </c>
      <c r="AM31" s="320" t="s">
        <v>10</v>
      </c>
      <c r="AN31" s="320" t="s">
        <v>11</v>
      </c>
      <c r="AO31" s="320" t="s">
        <v>12</v>
      </c>
      <c r="AP31" s="320" t="s">
        <v>26</v>
      </c>
      <c r="AQ31" s="320" t="s">
        <v>7</v>
      </c>
      <c r="AU31" s="320" t="s">
        <v>47</v>
      </c>
      <c r="AV31" s="320" t="s">
        <v>45</v>
      </c>
      <c r="AW31" s="320" t="s">
        <v>46</v>
      </c>
      <c r="AY31" s="320" t="s">
        <v>14</v>
      </c>
      <c r="AZ31" s="320" t="s">
        <v>21</v>
      </c>
    </row>
    <row r="32" spans="1:52" x14ac:dyDescent="0.15">
      <c r="A32" s="321" t="s">
        <v>1315</v>
      </c>
      <c r="B32" s="322">
        <v>8</v>
      </c>
      <c r="C32" s="319" t="e">
        <f>E32/D32</f>
        <v>#DIV/0!</v>
      </c>
      <c r="D32" s="322">
        <v>0</v>
      </c>
      <c r="E32" s="322">
        <v>0</v>
      </c>
      <c r="F32" s="322">
        <v>0</v>
      </c>
      <c r="G32" s="322" t="e">
        <f t="shared" ref="G32:G37" si="28">F32/E32</f>
        <v>#DIV/0!</v>
      </c>
      <c r="H32" s="322">
        <v>0</v>
      </c>
      <c r="I32" s="319" t="e">
        <f>H32/E32</f>
        <v>#DIV/0!</v>
      </c>
      <c r="K32" s="322">
        <v>0</v>
      </c>
      <c r="L32" s="322">
        <v>0</v>
      </c>
      <c r="M32" s="333" t="e">
        <f t="shared" ref="M32:M37" si="29">L32/K32</f>
        <v>#DIV/0!</v>
      </c>
      <c r="N32" s="322">
        <v>0</v>
      </c>
      <c r="O32" s="319" t="e">
        <f>N32/K32</f>
        <v>#DIV/0!</v>
      </c>
      <c r="R32" s="321" t="s">
        <v>1316</v>
      </c>
      <c r="S32" s="334">
        <f>(D32+K32)/($C$27+$K$27+$M$17+$D$47+$K$47)</f>
        <v>0</v>
      </c>
      <c r="T32" s="334">
        <f>D32/($D$17)</f>
        <v>0</v>
      </c>
      <c r="U32" s="334">
        <f>K32/($M$17+$C$27+$K$38+$K$47)</f>
        <v>0</v>
      </c>
      <c r="W32" s="322">
        <f>(F32*0.1)+(H32*6)+(L32*0.1)+(N32*6)</f>
        <v>0</v>
      </c>
      <c r="X32" s="322">
        <f>(E32*1)+(F32*0.1)+(H32*6)+(L32*0.1)+(N32*6)</f>
        <v>0</v>
      </c>
      <c r="Y32" s="324"/>
      <c r="Z32" s="324"/>
      <c r="AC32" s="321" t="s">
        <v>272</v>
      </c>
      <c r="AD32" s="321"/>
      <c r="AE32" s="319">
        <f>AG32/AF32</f>
        <v>0.60747663551401865</v>
      </c>
      <c r="AF32" s="322">
        <v>107</v>
      </c>
      <c r="AG32" s="322">
        <v>65</v>
      </c>
      <c r="AH32" s="322">
        <v>710</v>
      </c>
      <c r="AI32" s="322">
        <f t="shared" ref="AI32:AI36" si="30">AH32/AG32</f>
        <v>10.923076923076923</v>
      </c>
      <c r="AJ32" s="322">
        <v>6</v>
      </c>
      <c r="AK32" s="319">
        <f>AJ32/AG32</f>
        <v>9.2307692307692313E-2</v>
      </c>
      <c r="AM32" s="322">
        <v>0</v>
      </c>
      <c r="AN32" s="322">
        <v>0</v>
      </c>
      <c r="AO32" s="333" t="e">
        <f t="shared" ref="AO32:AO37" si="31">AN32/AM32</f>
        <v>#DIV/0!</v>
      </c>
      <c r="AP32" s="322">
        <v>0</v>
      </c>
      <c r="AQ32" s="319" t="e">
        <f>AP32/AM32</f>
        <v>#DIV/0!</v>
      </c>
      <c r="AU32" s="334" t="e">
        <f>(#REF!+AJ32)/(#REF!+AJ35)</f>
        <v>#REF!</v>
      </c>
      <c r="AV32" s="334" t="e">
        <f>#REF!/(AJ32+#REF!)</f>
        <v>#REF!</v>
      </c>
      <c r="AW32" s="334" t="e">
        <f>AJ32/(#REF!+AJ32)</f>
        <v>#REF!</v>
      </c>
      <c r="AY32" s="322">
        <f>(AH32*0.1)+(AJ32*6)+(AN32*0.1)+(AP32*6)</f>
        <v>107</v>
      </c>
      <c r="AZ32" s="322">
        <f>(AG32*1)+(AH32*0.1)+(AJ32*6)+(AN32*0.1)+(AP32*6)</f>
        <v>172</v>
      </c>
    </row>
    <row r="33" spans="1:52" x14ac:dyDescent="0.15">
      <c r="A33" s="321" t="s">
        <v>719</v>
      </c>
      <c r="B33" s="322">
        <v>17</v>
      </c>
      <c r="C33" s="319">
        <f t="shared" ref="C33:C37" si="32">E33/D33</f>
        <v>0.66666666666666663</v>
      </c>
      <c r="D33" s="322">
        <v>120</v>
      </c>
      <c r="E33" s="322">
        <v>80</v>
      </c>
      <c r="F33" s="322">
        <v>1078</v>
      </c>
      <c r="G33" s="322">
        <f t="shared" si="28"/>
        <v>13.475</v>
      </c>
      <c r="H33" s="322">
        <v>6</v>
      </c>
      <c r="I33" s="319">
        <f t="shared" ref="I33:I37" si="33">H33/E33</f>
        <v>7.4999999999999997E-2</v>
      </c>
      <c r="K33" s="322">
        <v>0</v>
      </c>
      <c r="L33" s="322">
        <v>0</v>
      </c>
      <c r="M33" s="333" t="e">
        <f t="shared" si="29"/>
        <v>#DIV/0!</v>
      </c>
      <c r="N33" s="322">
        <v>0</v>
      </c>
      <c r="O33" s="319" t="e">
        <f t="shared" ref="O33:O37" si="34">N33/K33</f>
        <v>#DIV/0!</v>
      </c>
      <c r="R33" s="321" t="s">
        <v>273</v>
      </c>
      <c r="S33" s="334">
        <f t="shared" ref="S33:S37" si="35">(D33+K33)/($C$27+$K$27+$M$17+$D$47+$K$47)</f>
        <v>0.15810276679841898</v>
      </c>
      <c r="T33" s="334">
        <f t="shared" ref="T33:T37" si="36">D33/($D$17)</f>
        <v>0.33057851239669422</v>
      </c>
      <c r="U33" s="334">
        <f t="shared" ref="U33:U37" si="37">K33/($M$17+$C$27+$K$38+$K$47)</f>
        <v>0</v>
      </c>
      <c r="W33" s="322">
        <f t="shared" ref="W33:W37" si="38">(F33*0.1)+(H33*6)+(L33*0.1)+(N33*6)</f>
        <v>143.80000000000001</v>
      </c>
      <c r="X33" s="322">
        <f t="shared" ref="X33:X37" si="39">(E33*1)+(F33*0.1)+(H33*6)+(L33*0.1)+(N33*6)</f>
        <v>223.8</v>
      </c>
      <c r="Y33" s="324"/>
      <c r="Z33" s="324"/>
      <c r="AC33" s="321" t="s">
        <v>273</v>
      </c>
      <c r="AD33" s="321"/>
      <c r="AE33" s="319">
        <f t="shared" ref="AE33:AE37" si="40">AG33/AF33</f>
        <v>0.6333333333333333</v>
      </c>
      <c r="AF33" s="322">
        <v>120</v>
      </c>
      <c r="AG33" s="322">
        <v>76</v>
      </c>
      <c r="AH33" s="322">
        <v>892</v>
      </c>
      <c r="AI33" s="322">
        <f t="shared" si="30"/>
        <v>11.736842105263158</v>
      </c>
      <c r="AJ33" s="322">
        <v>5</v>
      </c>
      <c r="AK33" s="319">
        <f t="shared" ref="AK33:AK37" si="41">AJ33/AG33</f>
        <v>6.5789473684210523E-2</v>
      </c>
      <c r="AM33" s="322">
        <v>12</v>
      </c>
      <c r="AN33" s="322">
        <v>108</v>
      </c>
      <c r="AO33" s="333">
        <f t="shared" si="31"/>
        <v>9</v>
      </c>
      <c r="AP33" s="322">
        <v>0</v>
      </c>
      <c r="AQ33" s="319">
        <f t="shared" ref="AQ33:AQ37" si="42">AP33/AM33</f>
        <v>0</v>
      </c>
      <c r="AU33" s="334" t="e">
        <f>(#REF!+AJ33)/(#REF!+AJ36)</f>
        <v>#REF!</v>
      </c>
      <c r="AV33" s="334" t="e">
        <f>#REF!/(AJ33+#REF!)</f>
        <v>#REF!</v>
      </c>
      <c r="AW33" s="334" t="e">
        <f>AJ33/(#REF!+AJ33)</f>
        <v>#REF!</v>
      </c>
      <c r="AY33" s="322">
        <f>(AH33*0.1)+(AJ33*6)+(AN33*0.1)+(AP33*6)</f>
        <v>130</v>
      </c>
      <c r="AZ33" s="322">
        <f>(AG33*1)+(AH33*0.1)+(AJ33*6)+(AN33*0.1)+(AP33*6)</f>
        <v>206</v>
      </c>
    </row>
    <row r="34" spans="1:52" x14ac:dyDescent="0.15">
      <c r="A34" s="321" t="s">
        <v>720</v>
      </c>
      <c r="B34" s="322">
        <v>17</v>
      </c>
      <c r="C34" s="319">
        <f t="shared" si="32"/>
        <v>0.62857142857142856</v>
      </c>
      <c r="D34" s="322">
        <v>35</v>
      </c>
      <c r="E34" s="322">
        <v>22</v>
      </c>
      <c r="F34" s="322">
        <v>263</v>
      </c>
      <c r="G34" s="322">
        <f t="shared" si="28"/>
        <v>11.954545454545455</v>
      </c>
      <c r="H34" s="322">
        <v>2</v>
      </c>
      <c r="I34" s="319">
        <f t="shared" si="33"/>
        <v>9.0909090909090912E-2</v>
      </c>
      <c r="K34" s="322">
        <v>3</v>
      </c>
      <c r="L34" s="322">
        <v>19</v>
      </c>
      <c r="M34" s="333">
        <f t="shared" si="29"/>
        <v>6.333333333333333</v>
      </c>
      <c r="N34" s="322">
        <v>0</v>
      </c>
      <c r="O34" s="319">
        <f t="shared" si="34"/>
        <v>0</v>
      </c>
      <c r="R34" s="321" t="s">
        <v>279</v>
      </c>
      <c r="S34" s="334">
        <f t="shared" si="35"/>
        <v>5.0065876152832672E-2</v>
      </c>
      <c r="T34" s="334">
        <f t="shared" si="36"/>
        <v>9.6418732782369149E-2</v>
      </c>
      <c r="U34" s="334">
        <f t="shared" si="37"/>
        <v>5.2816901408450703E-3</v>
      </c>
      <c r="W34" s="322">
        <f t="shared" si="38"/>
        <v>40.199999999999996</v>
      </c>
      <c r="X34" s="322">
        <f t="shared" si="39"/>
        <v>62.199999999999996</v>
      </c>
      <c r="Y34" s="324"/>
      <c r="Z34" s="324"/>
      <c r="AC34" s="321" t="s">
        <v>274</v>
      </c>
      <c r="AD34" s="321"/>
      <c r="AE34" s="319">
        <f t="shared" si="40"/>
        <v>0.55000000000000004</v>
      </c>
      <c r="AF34" s="322">
        <v>40</v>
      </c>
      <c r="AG34" s="322">
        <v>22</v>
      </c>
      <c r="AH34" s="322">
        <v>325</v>
      </c>
      <c r="AI34" s="322">
        <f t="shared" si="30"/>
        <v>14.772727272727273</v>
      </c>
      <c r="AJ34" s="322">
        <v>2</v>
      </c>
      <c r="AK34" s="319">
        <f t="shared" si="41"/>
        <v>9.0909090909090912E-2</v>
      </c>
      <c r="AM34" s="322">
        <v>5</v>
      </c>
      <c r="AN34" s="322">
        <v>20</v>
      </c>
      <c r="AO34" s="333">
        <f t="shared" si="31"/>
        <v>4</v>
      </c>
      <c r="AP34" s="322">
        <v>0</v>
      </c>
      <c r="AQ34" s="319">
        <f t="shared" si="42"/>
        <v>0</v>
      </c>
      <c r="AU34" s="334" t="e">
        <f>(#REF!+AJ34)/(#REF!+AJ37)</f>
        <v>#REF!</v>
      </c>
      <c r="AV34" s="334" t="e">
        <f>#REF!/(AJ34+#REF!)</f>
        <v>#REF!</v>
      </c>
      <c r="AW34" s="334" t="e">
        <f>AJ34/(#REF!+AJ34)</f>
        <v>#REF!</v>
      </c>
      <c r="AY34" s="322">
        <f>(AH34*0.1)+(AJ34*6)+(AN34*0.1)+(AP34*6)</f>
        <v>46.5</v>
      </c>
      <c r="AZ34" s="322">
        <f>(AG34*1)+(AH34*0.1)+(AJ34*6)+(AN34*0.1)+(AP34*6)</f>
        <v>68.5</v>
      </c>
    </row>
    <row r="35" spans="1:52" x14ac:dyDescent="0.15">
      <c r="A35" s="321" t="s">
        <v>721</v>
      </c>
      <c r="B35" s="322">
        <v>17</v>
      </c>
      <c r="C35" s="319">
        <f t="shared" si="32"/>
        <v>0.60769230769230764</v>
      </c>
      <c r="D35" s="322">
        <v>130</v>
      </c>
      <c r="E35" s="322">
        <v>79</v>
      </c>
      <c r="F35" s="322">
        <v>1329</v>
      </c>
      <c r="G35" s="322">
        <f t="shared" si="28"/>
        <v>16.822784810126581</v>
      </c>
      <c r="H35" s="322">
        <v>10</v>
      </c>
      <c r="I35" s="319">
        <f t="shared" si="33"/>
        <v>0.12658227848101267</v>
      </c>
      <c r="K35" s="322">
        <v>0</v>
      </c>
      <c r="L35" s="322">
        <v>0</v>
      </c>
      <c r="M35" s="333" t="e">
        <f t="shared" si="29"/>
        <v>#DIV/0!</v>
      </c>
      <c r="N35" s="322">
        <v>0</v>
      </c>
      <c r="O35" s="319" t="e">
        <f t="shared" si="34"/>
        <v>#DIV/0!</v>
      </c>
      <c r="R35" s="321" t="s">
        <v>615</v>
      </c>
      <c r="S35" s="334">
        <f t="shared" si="35"/>
        <v>0.17127799736495389</v>
      </c>
      <c r="T35" s="334">
        <f t="shared" si="36"/>
        <v>0.35812672176308541</v>
      </c>
      <c r="U35" s="334">
        <f t="shared" si="37"/>
        <v>0</v>
      </c>
      <c r="W35" s="322">
        <f t="shared" si="38"/>
        <v>192.9</v>
      </c>
      <c r="X35" s="322">
        <f t="shared" si="39"/>
        <v>271.89999999999998</v>
      </c>
      <c r="Y35" s="324"/>
      <c r="Z35" s="324"/>
      <c r="AC35" s="321" t="s">
        <v>275</v>
      </c>
      <c r="AD35" s="321"/>
      <c r="AE35" s="319">
        <f t="shared" si="40"/>
        <v>0.66206896551724137</v>
      </c>
      <c r="AF35" s="322">
        <v>145</v>
      </c>
      <c r="AG35" s="322">
        <v>96</v>
      </c>
      <c r="AH35" s="322">
        <v>1098</v>
      </c>
      <c r="AI35" s="322">
        <f t="shared" si="30"/>
        <v>11.4375</v>
      </c>
      <c r="AJ35" s="322">
        <v>7</v>
      </c>
      <c r="AK35" s="319">
        <f t="shared" si="41"/>
        <v>7.2916666666666671E-2</v>
      </c>
      <c r="AM35" s="322">
        <v>0</v>
      </c>
      <c r="AN35" s="322">
        <v>0</v>
      </c>
      <c r="AO35" s="333" t="e">
        <f t="shared" si="31"/>
        <v>#DIV/0!</v>
      </c>
      <c r="AP35" s="322">
        <v>0</v>
      </c>
      <c r="AQ35" s="319" t="e">
        <f t="shared" si="42"/>
        <v>#DIV/0!</v>
      </c>
      <c r="AU35" s="334" t="e">
        <f>(#REF!+AJ35)/(#REF!+AJ38)</f>
        <v>#REF!</v>
      </c>
      <c r="AV35" s="334" t="e">
        <f>#REF!/(AJ35+#REF!)</f>
        <v>#REF!</v>
      </c>
      <c r="AW35" s="334" t="e">
        <f>AJ35/(#REF!+AJ35)</f>
        <v>#REF!</v>
      </c>
      <c r="AY35" s="322">
        <f>(AH35*0.1)+(AJ35*6)+(AN35*0.1)+(AP35*6)</f>
        <v>151.80000000000001</v>
      </c>
      <c r="AZ35" s="322">
        <f>(AG35*1)+(AH35*0.1)+(AJ35*6)+(AN35*0.1)+(AP35*6)</f>
        <v>247.8</v>
      </c>
    </row>
    <row r="36" spans="1:52" x14ac:dyDescent="0.15">
      <c r="A36" s="321" t="s">
        <v>2310</v>
      </c>
      <c r="B36" s="322">
        <v>17</v>
      </c>
      <c r="C36" s="319">
        <f t="shared" si="32"/>
        <v>0.58823529411764708</v>
      </c>
      <c r="D36" s="322">
        <v>34</v>
      </c>
      <c r="E36" s="322">
        <v>20</v>
      </c>
      <c r="F36" s="322">
        <v>230</v>
      </c>
      <c r="G36" s="322">
        <f t="shared" si="28"/>
        <v>11.5</v>
      </c>
      <c r="H36" s="322">
        <v>1</v>
      </c>
      <c r="I36" s="319">
        <f t="shared" si="33"/>
        <v>0.05</v>
      </c>
      <c r="K36" s="322">
        <v>3</v>
      </c>
      <c r="L36" s="322">
        <v>12</v>
      </c>
      <c r="M36" s="333">
        <f t="shared" si="29"/>
        <v>4</v>
      </c>
      <c r="N36" s="322">
        <v>0</v>
      </c>
      <c r="O36" s="319">
        <f t="shared" si="34"/>
        <v>0</v>
      </c>
      <c r="R36" s="321" t="s">
        <v>2311</v>
      </c>
      <c r="S36" s="334">
        <f t="shared" si="35"/>
        <v>4.8748353096179184E-2</v>
      </c>
      <c r="T36" s="334">
        <f t="shared" si="36"/>
        <v>9.366391184573003E-2</v>
      </c>
      <c r="U36" s="334">
        <f t="shared" si="37"/>
        <v>5.2816901408450703E-3</v>
      </c>
      <c r="W36" s="322">
        <f t="shared" si="38"/>
        <v>30.2</v>
      </c>
      <c r="X36" s="322">
        <f t="shared" si="39"/>
        <v>50.2</v>
      </c>
      <c r="Y36" s="324"/>
      <c r="Z36" s="324"/>
      <c r="AC36" s="321" t="s">
        <v>276</v>
      </c>
      <c r="AD36" s="321"/>
      <c r="AE36" s="319">
        <f t="shared" si="40"/>
        <v>0.6</v>
      </c>
      <c r="AF36" s="322">
        <v>10</v>
      </c>
      <c r="AG36" s="322">
        <v>6</v>
      </c>
      <c r="AH36" s="322">
        <v>100</v>
      </c>
      <c r="AI36" s="322">
        <f t="shared" si="30"/>
        <v>16.666666666666668</v>
      </c>
      <c r="AJ36" s="322">
        <v>0</v>
      </c>
      <c r="AK36" s="319">
        <f t="shared" si="41"/>
        <v>0</v>
      </c>
      <c r="AM36" s="322">
        <v>0</v>
      </c>
      <c r="AN36" s="322">
        <v>0</v>
      </c>
      <c r="AO36" s="333" t="e">
        <f t="shared" si="31"/>
        <v>#DIV/0!</v>
      </c>
      <c r="AP36" s="322">
        <v>0</v>
      </c>
      <c r="AQ36" s="319" t="e">
        <f t="shared" si="42"/>
        <v>#DIV/0!</v>
      </c>
      <c r="AU36" s="334" t="e">
        <f>(#REF!+AJ36)/(#REF!+AI41)</f>
        <v>#REF!</v>
      </c>
      <c r="AV36" s="334" t="e">
        <f>#REF!/(AJ36+#REF!)</f>
        <v>#REF!</v>
      </c>
      <c r="AW36" s="334" t="e">
        <f>AJ36/(#REF!+AJ36)</f>
        <v>#REF!</v>
      </c>
      <c r="AY36" s="322">
        <f>(AH36*0.1)+(AJ36*6)+(AN36*0.1)+(AP36*6)</f>
        <v>10</v>
      </c>
      <c r="AZ36" s="322">
        <f>(AG36*1)+(AH36*0.1)+(AJ36*6)+(AN36*0.1)+(AP36*6)</f>
        <v>16</v>
      </c>
    </row>
    <row r="37" spans="1:52" x14ac:dyDescent="0.15">
      <c r="A37" s="321" t="s">
        <v>2671</v>
      </c>
      <c r="B37" s="322">
        <v>8</v>
      </c>
      <c r="C37" s="319" t="e">
        <f t="shared" si="32"/>
        <v>#DIV/0!</v>
      </c>
      <c r="D37" s="322">
        <v>0</v>
      </c>
      <c r="E37" s="322">
        <v>0</v>
      </c>
      <c r="F37" s="322">
        <v>0</v>
      </c>
      <c r="G37" s="322" t="e">
        <f t="shared" si="28"/>
        <v>#DIV/0!</v>
      </c>
      <c r="H37" s="322">
        <v>0</v>
      </c>
      <c r="I37" s="319" t="e">
        <f t="shared" si="33"/>
        <v>#DIV/0!</v>
      </c>
      <c r="K37" s="322">
        <v>0</v>
      </c>
      <c r="L37" s="322">
        <v>0</v>
      </c>
      <c r="M37" s="333" t="e">
        <f t="shared" si="29"/>
        <v>#DIV/0!</v>
      </c>
      <c r="N37" s="322">
        <v>0</v>
      </c>
      <c r="O37" s="319" t="e">
        <f t="shared" si="34"/>
        <v>#DIV/0!</v>
      </c>
      <c r="R37" s="321" t="s">
        <v>2672</v>
      </c>
      <c r="S37" s="334">
        <f t="shared" si="35"/>
        <v>0</v>
      </c>
      <c r="T37" s="334">
        <f t="shared" si="36"/>
        <v>0</v>
      </c>
      <c r="U37" s="334">
        <f t="shared" si="37"/>
        <v>0</v>
      </c>
      <c r="W37" s="322">
        <f t="shared" si="38"/>
        <v>0</v>
      </c>
      <c r="X37" s="322">
        <f t="shared" si="39"/>
        <v>0</v>
      </c>
      <c r="Y37" s="324"/>
      <c r="Z37" s="324"/>
      <c r="AC37" s="321" t="s">
        <v>279</v>
      </c>
      <c r="AD37" s="321"/>
      <c r="AE37" s="319" t="e">
        <f t="shared" si="40"/>
        <v>#DIV/0!</v>
      </c>
      <c r="AF37" s="322"/>
      <c r="AG37" s="322"/>
      <c r="AH37" s="322"/>
      <c r="AI37" s="322"/>
      <c r="AJ37" s="322"/>
      <c r="AK37" s="319" t="e">
        <f t="shared" si="41"/>
        <v>#DIV/0!</v>
      </c>
      <c r="AM37" s="322"/>
      <c r="AN37" s="322"/>
      <c r="AO37" s="333" t="e">
        <f t="shared" si="31"/>
        <v>#DIV/0!</v>
      </c>
      <c r="AP37" s="322"/>
      <c r="AQ37" s="319" t="e">
        <f t="shared" si="42"/>
        <v>#DIV/0!</v>
      </c>
      <c r="AU37" s="334" t="e">
        <f>(#REF!+AJ37)/(#REF!+AJ42)</f>
        <v>#REF!</v>
      </c>
      <c r="AV37" s="334" t="e">
        <f>#REF!/(AJ37+#REF!)</f>
        <v>#REF!</v>
      </c>
      <c r="AW37" s="334" t="e">
        <f>AJ37/(#REF!+AJ37)</f>
        <v>#REF!</v>
      </c>
      <c r="AY37" s="322"/>
      <c r="AZ37" s="322"/>
    </row>
    <row r="38" spans="1:52" x14ac:dyDescent="0.15">
      <c r="A38" s="320" t="s">
        <v>44</v>
      </c>
      <c r="B38" s="320"/>
      <c r="C38" s="316"/>
      <c r="D38" s="320">
        <f>SUM(D32:D37)</f>
        <v>319</v>
      </c>
      <c r="E38" s="320">
        <f t="shared" ref="E38:H38" si="43">SUM(E32:E37)</f>
        <v>201</v>
      </c>
      <c r="F38" s="320">
        <f t="shared" si="43"/>
        <v>2900</v>
      </c>
      <c r="G38" s="320"/>
      <c r="H38" s="320">
        <f t="shared" si="43"/>
        <v>19</v>
      </c>
      <c r="I38" s="320"/>
      <c r="J38" s="320"/>
      <c r="K38" s="320">
        <f>SUM(K32:K37)</f>
        <v>6</v>
      </c>
      <c r="L38" s="320">
        <f t="shared" ref="L38:N38" si="44">SUM(L32:L37)</f>
        <v>31</v>
      </c>
      <c r="M38" s="320"/>
      <c r="N38" s="320">
        <f t="shared" si="44"/>
        <v>0</v>
      </c>
      <c r="O38" s="320"/>
      <c r="AC38" s="320" t="s">
        <v>44</v>
      </c>
      <c r="AD38" s="320"/>
      <c r="AE38" s="316"/>
      <c r="AF38" s="320">
        <f>SUM(AF32:AF37)</f>
        <v>422</v>
      </c>
      <c r="AG38" s="320">
        <f t="shared" ref="AG38:AH38" si="45">SUM(AG32:AG37)</f>
        <v>265</v>
      </c>
      <c r="AH38" s="320">
        <f t="shared" si="45"/>
        <v>3125</v>
      </c>
      <c r="AI38" s="320"/>
      <c r="AJ38" s="320">
        <f t="shared" ref="AJ38" si="46">SUM(AJ32:AJ37)</f>
        <v>20</v>
      </c>
      <c r="AK38" s="320"/>
      <c r="AL38" s="320"/>
      <c r="AM38" s="320">
        <f>SUM(AM32:AM37)</f>
        <v>17</v>
      </c>
      <c r="AN38" s="320">
        <f t="shared" ref="AN38" si="47">SUM(AN32:AN37)</f>
        <v>128</v>
      </c>
      <c r="AO38" s="320"/>
      <c r="AP38" s="320">
        <f t="shared" ref="AP38" si="48">SUM(AP32:AP37)</f>
        <v>0</v>
      </c>
      <c r="AQ38" s="320"/>
    </row>
    <row r="39" spans="1:52" x14ac:dyDescent="0.15">
      <c r="A39" s="320"/>
      <c r="C39" s="324"/>
      <c r="D39" s="324"/>
      <c r="E39" s="324"/>
      <c r="F39" s="324"/>
      <c r="G39" s="324"/>
      <c r="H39" s="324"/>
      <c r="I39" s="324"/>
      <c r="J39" s="324"/>
      <c r="K39" s="324"/>
      <c r="L39" s="324"/>
      <c r="AC39" s="320"/>
      <c r="AE39" s="324"/>
      <c r="AF39" s="324"/>
      <c r="AG39" s="324"/>
      <c r="AH39" s="324"/>
      <c r="AI39" s="324"/>
      <c r="AJ39" s="324"/>
      <c r="AK39" s="324"/>
      <c r="AL39" s="324"/>
      <c r="AM39" s="324"/>
      <c r="AN39" s="324"/>
    </row>
    <row r="40" spans="1:52" x14ac:dyDescent="0.15">
      <c r="A40" s="320"/>
      <c r="C40" s="324"/>
      <c r="D40" s="324"/>
      <c r="E40" s="324"/>
      <c r="F40" s="324"/>
      <c r="G40" s="324"/>
      <c r="H40" s="324"/>
      <c r="I40" s="324"/>
      <c r="J40" s="324"/>
      <c r="K40" s="324"/>
      <c r="L40" s="324"/>
      <c r="AC40" s="320"/>
      <c r="AE40" s="324"/>
      <c r="AF40" s="324"/>
      <c r="AG40" s="324"/>
      <c r="AH40" s="324"/>
      <c r="AI40" s="324"/>
      <c r="AJ40" s="324"/>
      <c r="AK40" s="324"/>
      <c r="AL40" s="324"/>
      <c r="AM40" s="324"/>
      <c r="AN40" s="324"/>
    </row>
    <row r="41" spans="1:52" x14ac:dyDescent="0.15">
      <c r="A41" s="514" t="s">
        <v>52</v>
      </c>
      <c r="B41" s="514"/>
      <c r="C41" s="514"/>
      <c r="D41" s="514"/>
      <c r="E41" s="514"/>
      <c r="F41" s="514"/>
      <c r="G41" s="514"/>
      <c r="H41" s="324"/>
      <c r="I41" s="324"/>
      <c r="J41" s="514" t="s">
        <v>49</v>
      </c>
      <c r="K41" s="514"/>
      <c r="L41" s="514"/>
      <c r="M41" s="514"/>
      <c r="N41" s="514"/>
      <c r="R41" s="514" t="s">
        <v>50</v>
      </c>
      <c r="S41" s="514"/>
      <c r="T41" s="514"/>
      <c r="V41" s="514" t="s">
        <v>51</v>
      </c>
      <c r="W41" s="513"/>
      <c r="AC41" s="514" t="s">
        <v>52</v>
      </c>
      <c r="AD41" s="514"/>
      <c r="AE41" s="514"/>
      <c r="AF41" s="514"/>
      <c r="AG41" s="514"/>
      <c r="AH41" s="514"/>
      <c r="AI41" s="514"/>
      <c r="AJ41" s="324"/>
      <c r="AK41" s="324"/>
      <c r="AL41" s="514" t="s">
        <v>49</v>
      </c>
      <c r="AM41" s="514"/>
      <c r="AN41" s="514"/>
      <c r="AO41" s="514"/>
      <c r="AP41" s="514"/>
      <c r="AT41" s="514" t="s">
        <v>50</v>
      </c>
      <c r="AU41" s="514"/>
      <c r="AV41" s="514"/>
      <c r="AX41" s="514" t="s">
        <v>51</v>
      </c>
      <c r="AY41" s="513"/>
    </row>
    <row r="42" spans="1:52" x14ac:dyDescent="0.15">
      <c r="A42" s="320" t="s">
        <v>31</v>
      </c>
      <c r="B42" s="320" t="s">
        <v>66</v>
      </c>
      <c r="C42" s="320" t="s">
        <v>34</v>
      </c>
      <c r="D42" s="320" t="s">
        <v>17</v>
      </c>
      <c r="E42" s="320" t="s">
        <v>18</v>
      </c>
      <c r="F42" s="320" t="s">
        <v>19</v>
      </c>
      <c r="G42" s="320" t="s">
        <v>20</v>
      </c>
      <c r="H42" s="320" t="s">
        <v>6</v>
      </c>
      <c r="I42" s="320" t="s">
        <v>53</v>
      </c>
      <c r="K42" s="320" t="s">
        <v>10</v>
      </c>
      <c r="L42" s="320" t="s">
        <v>11</v>
      </c>
      <c r="M42" s="320" t="s">
        <v>12</v>
      </c>
      <c r="N42" s="320" t="s">
        <v>54</v>
      </c>
      <c r="O42" s="320" t="s">
        <v>7</v>
      </c>
      <c r="R42" s="320" t="s">
        <v>31</v>
      </c>
      <c r="S42" s="320" t="s">
        <v>47</v>
      </c>
      <c r="T42" s="320" t="s">
        <v>45</v>
      </c>
      <c r="U42" s="320" t="s">
        <v>46</v>
      </c>
      <c r="W42" s="320" t="s">
        <v>14</v>
      </c>
      <c r="X42" s="320" t="s">
        <v>21</v>
      </c>
      <c r="Y42" s="320"/>
      <c r="Z42" s="320"/>
      <c r="AC42" s="320" t="s">
        <v>31</v>
      </c>
      <c r="AD42" s="320" t="s">
        <v>66</v>
      </c>
      <c r="AE42" s="320" t="s">
        <v>34</v>
      </c>
      <c r="AF42" s="320" t="s">
        <v>17</v>
      </c>
      <c r="AG42" s="320" t="s">
        <v>18</v>
      </c>
      <c r="AH42" s="320" t="s">
        <v>19</v>
      </c>
      <c r="AI42" s="320" t="s">
        <v>20</v>
      </c>
      <c r="AJ42" s="320" t="s">
        <v>6</v>
      </c>
      <c r="AK42" s="320" t="s">
        <v>53</v>
      </c>
      <c r="AM42" s="320" t="s">
        <v>10</v>
      </c>
      <c r="AN42" s="320" t="s">
        <v>11</v>
      </c>
      <c r="AO42" s="320" t="s">
        <v>12</v>
      </c>
      <c r="AP42" s="320" t="s">
        <v>54</v>
      </c>
      <c r="AQ42" s="320" t="s">
        <v>7</v>
      </c>
      <c r="AU42" s="320" t="s">
        <v>47</v>
      </c>
      <c r="AV42" s="320" t="s">
        <v>45</v>
      </c>
      <c r="AW42" s="320" t="s">
        <v>46</v>
      </c>
      <c r="AY42" s="320" t="s">
        <v>14</v>
      </c>
      <c r="AZ42" s="320" t="s">
        <v>21</v>
      </c>
    </row>
    <row r="43" spans="1:52" x14ac:dyDescent="0.15">
      <c r="A43" s="321" t="s">
        <v>722</v>
      </c>
      <c r="B43" s="322">
        <v>17</v>
      </c>
      <c r="C43" s="319">
        <f>E43/D43</f>
        <v>0.75510204081632648</v>
      </c>
      <c r="D43" s="322">
        <v>98</v>
      </c>
      <c r="E43" s="322">
        <v>74</v>
      </c>
      <c r="F43" s="322">
        <v>903</v>
      </c>
      <c r="G43" s="322">
        <f>F43/E43</f>
        <v>12.202702702702704</v>
      </c>
      <c r="H43" s="322">
        <v>4</v>
      </c>
      <c r="I43" s="319">
        <f>H43/E43</f>
        <v>5.4054054054054057E-2</v>
      </c>
      <c r="K43" s="322">
        <v>0</v>
      </c>
      <c r="L43" s="322">
        <v>0</v>
      </c>
      <c r="M43" s="322" t="e">
        <f>L43/K43</f>
        <v>#DIV/0!</v>
      </c>
      <c r="N43" s="322">
        <v>0</v>
      </c>
      <c r="O43" s="319" t="e">
        <f>N43/K43</f>
        <v>#DIV/0!</v>
      </c>
      <c r="R43" s="321" t="s">
        <v>277</v>
      </c>
      <c r="S43" s="334">
        <f>(D43+K43)/($D$47+$K$47+$D$38+$K$38+$J$27+$C$27+$M$17)</f>
        <v>8.8050314465408799E-2</v>
      </c>
      <c r="T43" s="334">
        <f>D43/($D$47+$D$38+$J$27)</f>
        <v>0.1798165137614679</v>
      </c>
      <c r="U43" s="334">
        <f>K43/($K$47+$K$38+$C$27+$M$17)</f>
        <v>0</v>
      </c>
      <c r="W43" s="322">
        <f>(F43*0.1)+(H43*6)+(L43*0.1)+(N43*6)</f>
        <v>114.30000000000001</v>
      </c>
      <c r="X43" s="322">
        <f>(E43*1)+(F43*0.1)+(H43*6)+(L43*0.1)+(N43*6)</f>
        <v>188.3</v>
      </c>
      <c r="Y43" s="324"/>
      <c r="Z43" s="324"/>
      <c r="AC43" s="321" t="s">
        <v>277</v>
      </c>
      <c r="AD43" s="321"/>
      <c r="AE43" s="319">
        <f>AG43/AF43</f>
        <v>0.5625</v>
      </c>
      <c r="AF43" s="322">
        <v>16</v>
      </c>
      <c r="AG43" s="322">
        <v>9</v>
      </c>
      <c r="AH43" s="322">
        <v>108</v>
      </c>
      <c r="AI43" s="322">
        <f>AH43/AG43</f>
        <v>12</v>
      </c>
      <c r="AJ43" s="322">
        <v>1</v>
      </c>
      <c r="AK43" s="319">
        <f>AJ43/AG43</f>
        <v>0.1111111111111111</v>
      </c>
      <c r="AM43" s="322">
        <v>0</v>
      </c>
      <c r="AN43" s="322">
        <v>0</v>
      </c>
      <c r="AO43" s="322">
        <v>0</v>
      </c>
      <c r="AP43" s="322">
        <v>0</v>
      </c>
      <c r="AQ43" s="319" t="e">
        <f>AP43/AM43</f>
        <v>#DIV/0!</v>
      </c>
      <c r="AU43" s="334" t="e">
        <f>(#REF!+AJ43)/(#REF!+AJ46)</f>
        <v>#REF!</v>
      </c>
      <c r="AV43" s="334" t="e">
        <f>#REF!/(AJ43+#REF!)</f>
        <v>#REF!</v>
      </c>
      <c r="AW43" s="334" t="e">
        <f>AJ43/(#REF!+AJ43)</f>
        <v>#REF!</v>
      </c>
      <c r="AY43" s="322">
        <f>(AH43*0.1)+(AJ43*6)+(AN43*0.1)+(AP43*6)</f>
        <v>16.8</v>
      </c>
      <c r="AZ43" s="322">
        <f>(AG43*1)+(AH43*0.1)+(AJ43*6)+(AN43*0.1)+(AP43*6)</f>
        <v>25.8</v>
      </c>
    </row>
    <row r="44" spans="1:52" x14ac:dyDescent="0.15">
      <c r="A44" s="321" t="s">
        <v>723</v>
      </c>
      <c r="B44" s="322">
        <v>5</v>
      </c>
      <c r="C44" s="319">
        <f t="shared" ref="C44:C46" si="49">E44/D44</f>
        <v>0.5</v>
      </c>
      <c r="D44" s="322">
        <v>10</v>
      </c>
      <c r="E44" s="322">
        <v>5</v>
      </c>
      <c r="F44" s="322">
        <v>70</v>
      </c>
      <c r="G44" s="322">
        <f>F44/E44</f>
        <v>14</v>
      </c>
      <c r="H44" s="322">
        <v>0</v>
      </c>
      <c r="I44" s="319">
        <f t="shared" ref="I44:I46" si="50">H44/E44</f>
        <v>0</v>
      </c>
      <c r="K44" s="322">
        <v>0</v>
      </c>
      <c r="L44" s="322">
        <v>0</v>
      </c>
      <c r="M44" s="322" t="e">
        <f t="shared" ref="M44:M46" si="51">L44/K44</f>
        <v>#DIV/0!</v>
      </c>
      <c r="N44" s="322">
        <v>0</v>
      </c>
      <c r="O44" s="319" t="e">
        <f t="shared" ref="O44:O46" si="52">N44/K44</f>
        <v>#DIV/0!</v>
      </c>
      <c r="R44" s="321" t="s">
        <v>616</v>
      </c>
      <c r="S44" s="334">
        <f t="shared" ref="S44:S46" si="53">(D44+K44)/($D$47+$K$47+$D$38+$K$38+$J$27+$C$27+$M$17)</f>
        <v>8.9847259658580418E-3</v>
      </c>
      <c r="T44" s="334">
        <f t="shared" ref="T44:T46" si="54">D44/($D$47+$D$38+$J$27)</f>
        <v>1.834862385321101E-2</v>
      </c>
      <c r="U44" s="334">
        <f t="shared" ref="U44:U46" si="55">K44/($K$47+$K$38+$C$27+$M$17)</f>
        <v>0</v>
      </c>
      <c r="W44" s="322">
        <f t="shared" ref="W44:W46" si="56">(F44*0.1)+(H44*6)+(L44*0.1)+(N44*6)</f>
        <v>7</v>
      </c>
      <c r="X44" s="322">
        <f t="shared" ref="X44:X46" si="57">(E44*1)+(F44*0.1)+(H44*6)+(L44*0.1)+(N44*6)</f>
        <v>12</v>
      </c>
      <c r="Y44" s="324"/>
      <c r="Z44" s="324"/>
      <c r="AC44" s="321" t="s">
        <v>278</v>
      </c>
      <c r="AD44" s="321"/>
      <c r="AE44" s="319">
        <f t="shared" ref="AE44:AE46" si="58">AG44/AF44</f>
        <v>0.74285714285714288</v>
      </c>
      <c r="AF44" s="322">
        <v>35</v>
      </c>
      <c r="AG44" s="322">
        <v>26</v>
      </c>
      <c r="AH44" s="322">
        <v>283</v>
      </c>
      <c r="AI44" s="322">
        <f>AH44/AG44</f>
        <v>10.884615384615385</v>
      </c>
      <c r="AJ44" s="322">
        <v>2</v>
      </c>
      <c r="AK44" s="319">
        <f t="shared" ref="AK44:AK46" si="59">AJ44/AG44</f>
        <v>7.6923076923076927E-2</v>
      </c>
      <c r="AM44" s="322">
        <v>0</v>
      </c>
      <c r="AN44" s="322">
        <v>0</v>
      </c>
      <c r="AO44" s="322">
        <v>0</v>
      </c>
      <c r="AP44" s="322">
        <v>0</v>
      </c>
      <c r="AQ44" s="319" t="e">
        <f t="shared" ref="AQ44:AQ46" si="60">AP44/AM44</f>
        <v>#DIV/0!</v>
      </c>
      <c r="AU44" s="334" t="e">
        <f>(#REF!+AJ44)/(#REF!+AJ47)</f>
        <v>#REF!</v>
      </c>
      <c r="AV44" s="334" t="e">
        <f>#REF!/(AJ44+#REF!)</f>
        <v>#REF!</v>
      </c>
      <c r="AW44" s="334" t="e">
        <f>AJ44/(#REF!+AJ44)</f>
        <v>#REF!</v>
      </c>
      <c r="AY44" s="322">
        <f>(AH44*0.1)+(AJ44*6)+(AN44*0.1)+(AP44*6)</f>
        <v>40.299999999999997</v>
      </c>
      <c r="AZ44" s="322">
        <f>(AG44*1)+(AH44*0.1)+(AJ44*6)+(AN44*0.1)+(AP44*6)</f>
        <v>66.3</v>
      </c>
    </row>
    <row r="45" spans="1:52" x14ac:dyDescent="0.15">
      <c r="A45" s="321" t="s">
        <v>724</v>
      </c>
      <c r="B45" s="322">
        <v>10</v>
      </c>
      <c r="C45" s="319">
        <f t="shared" si="49"/>
        <v>0.6</v>
      </c>
      <c r="D45" s="322">
        <v>15</v>
      </c>
      <c r="E45" s="322">
        <v>9</v>
      </c>
      <c r="F45" s="322">
        <v>89</v>
      </c>
      <c r="G45" s="322">
        <f>F45/E45</f>
        <v>9.8888888888888893</v>
      </c>
      <c r="H45" s="322">
        <v>0</v>
      </c>
      <c r="I45" s="319">
        <f t="shared" si="50"/>
        <v>0</v>
      </c>
      <c r="K45" s="322">
        <v>0</v>
      </c>
      <c r="L45" s="322">
        <v>0</v>
      </c>
      <c r="M45" s="322" t="e">
        <f t="shared" si="51"/>
        <v>#DIV/0!</v>
      </c>
      <c r="N45" s="322">
        <v>0</v>
      </c>
      <c r="O45" s="319" t="e">
        <f t="shared" si="52"/>
        <v>#DIV/0!</v>
      </c>
      <c r="R45" s="321" t="s">
        <v>280</v>
      </c>
      <c r="S45" s="334">
        <f t="shared" si="53"/>
        <v>1.3477088948787063E-2</v>
      </c>
      <c r="T45" s="334">
        <f t="shared" si="54"/>
        <v>2.7522935779816515E-2</v>
      </c>
      <c r="U45" s="334">
        <f t="shared" si="55"/>
        <v>0</v>
      </c>
      <c r="W45" s="322">
        <f t="shared" si="56"/>
        <v>8.9</v>
      </c>
      <c r="X45" s="322">
        <f t="shared" si="57"/>
        <v>17.899999999999999</v>
      </c>
      <c r="Y45" s="324"/>
      <c r="Z45" s="324"/>
      <c r="AC45" s="321" t="s">
        <v>438</v>
      </c>
      <c r="AD45" s="321"/>
      <c r="AE45" s="319">
        <f t="shared" si="58"/>
        <v>0.5</v>
      </c>
      <c r="AF45" s="322">
        <v>12</v>
      </c>
      <c r="AG45" s="322">
        <v>6</v>
      </c>
      <c r="AH45" s="322">
        <v>65</v>
      </c>
      <c r="AI45" s="322">
        <f>AH45/AG45</f>
        <v>10.833333333333334</v>
      </c>
      <c r="AJ45" s="322">
        <v>0</v>
      </c>
      <c r="AK45" s="319">
        <f t="shared" si="59"/>
        <v>0</v>
      </c>
      <c r="AM45" s="322">
        <v>0</v>
      </c>
      <c r="AN45" s="322">
        <v>0</v>
      </c>
      <c r="AO45" s="322">
        <v>0</v>
      </c>
      <c r="AP45" s="322">
        <v>0</v>
      </c>
      <c r="AQ45" s="319" t="e">
        <f t="shared" si="60"/>
        <v>#DIV/0!</v>
      </c>
      <c r="AU45" s="334" t="e">
        <f>(#REF!+AJ45)/(#REF!+AI49)</f>
        <v>#REF!</v>
      </c>
      <c r="AV45" s="334" t="e">
        <f>#REF!/(AJ45+#REF!)</f>
        <v>#REF!</v>
      </c>
      <c r="AW45" s="334" t="e">
        <f>AJ45/(#REF!+AJ45)</f>
        <v>#REF!</v>
      </c>
      <c r="AY45" s="322">
        <f>(AH45*0.1)+(AJ45*6)+(AN45*0.1)+(AP45*6)</f>
        <v>6.5</v>
      </c>
      <c r="AZ45" s="322">
        <f>(AG45*1)+(AH45*0.1)+(AJ45*6)+(AN45*0.1)+(AP45*6)</f>
        <v>12.5</v>
      </c>
    </row>
    <row r="46" spans="1:52" x14ac:dyDescent="0.15">
      <c r="A46" s="321" t="s">
        <v>2613</v>
      </c>
      <c r="B46" s="322">
        <v>0</v>
      </c>
      <c r="C46" s="319" t="e">
        <f t="shared" si="49"/>
        <v>#DIV/0!</v>
      </c>
      <c r="D46" s="322"/>
      <c r="E46" s="322"/>
      <c r="F46" s="322"/>
      <c r="G46" s="322" t="e">
        <f>F46/E46</f>
        <v>#DIV/0!</v>
      </c>
      <c r="H46" s="322"/>
      <c r="I46" s="319" t="e">
        <f t="shared" si="50"/>
        <v>#DIV/0!</v>
      </c>
      <c r="K46" s="322">
        <v>0</v>
      </c>
      <c r="L46" s="322">
        <v>0</v>
      </c>
      <c r="M46" s="322" t="e">
        <f t="shared" si="51"/>
        <v>#DIV/0!</v>
      </c>
      <c r="N46" s="322">
        <v>0</v>
      </c>
      <c r="O46" s="319" t="e">
        <f t="shared" si="52"/>
        <v>#DIV/0!</v>
      </c>
      <c r="R46" s="321" t="s">
        <v>2614</v>
      </c>
      <c r="S46" s="334">
        <f t="shared" si="53"/>
        <v>0</v>
      </c>
      <c r="T46" s="334">
        <f t="shared" si="54"/>
        <v>0</v>
      </c>
      <c r="U46" s="334">
        <f t="shared" si="55"/>
        <v>0</v>
      </c>
      <c r="W46" s="322">
        <f t="shared" si="56"/>
        <v>0</v>
      </c>
      <c r="X46" s="322">
        <f t="shared" si="57"/>
        <v>0</v>
      </c>
      <c r="Y46" s="324"/>
      <c r="Z46" s="324"/>
      <c r="AC46" s="321" t="s">
        <v>434</v>
      </c>
      <c r="AD46" s="321"/>
      <c r="AE46" s="319" t="e">
        <f t="shared" si="58"/>
        <v>#DIV/0!</v>
      </c>
      <c r="AF46" s="322"/>
      <c r="AG46" s="322"/>
      <c r="AH46" s="322"/>
      <c r="AI46" s="322" t="e">
        <f>AH46/AG46</f>
        <v>#DIV/0!</v>
      </c>
      <c r="AJ46" s="322"/>
      <c r="AK46" s="319" t="e">
        <f t="shared" si="59"/>
        <v>#DIV/0!</v>
      </c>
      <c r="AM46" s="322"/>
      <c r="AN46" s="322"/>
      <c r="AO46" s="322"/>
      <c r="AP46" s="322">
        <v>0</v>
      </c>
      <c r="AQ46" s="319" t="e">
        <f t="shared" si="60"/>
        <v>#DIV/0!</v>
      </c>
      <c r="AU46" s="334" t="e">
        <f>(#REF!+AJ46)/(#REF!+AI50)</f>
        <v>#REF!</v>
      </c>
      <c r="AV46" s="334" t="e">
        <f>#REF!/(AJ46+#REF!)</f>
        <v>#REF!</v>
      </c>
      <c r="AW46" s="334" t="e">
        <f>AJ46/(#REF!+AJ46)</f>
        <v>#REF!</v>
      </c>
      <c r="AY46" s="322">
        <f>(AH46*0.1)+(AJ46*6)+(AN46*0.1)+(AP46*6)</f>
        <v>0</v>
      </c>
      <c r="AZ46" s="322">
        <f>(AG46*1)+(AH46*0.1)+(AJ46*6)+(AN46*0.1)+(AP46*6)</f>
        <v>0</v>
      </c>
    </row>
    <row r="47" spans="1:52" x14ac:dyDescent="0.15">
      <c r="A47" s="320" t="s">
        <v>44</v>
      </c>
      <c r="B47" s="320"/>
      <c r="C47" s="316"/>
      <c r="D47" s="320">
        <f>SUM(D43:D46)</f>
        <v>123</v>
      </c>
      <c r="E47" s="320">
        <f t="shared" ref="E47:H47" si="61">SUM(E43:E46)</f>
        <v>88</v>
      </c>
      <c r="F47" s="320">
        <f t="shared" si="61"/>
        <v>1062</v>
      </c>
      <c r="G47" s="320"/>
      <c r="H47" s="320">
        <f t="shared" si="61"/>
        <v>4</v>
      </c>
      <c r="I47" s="320"/>
      <c r="J47" s="320"/>
      <c r="K47" s="320">
        <f>SUM(K43:K46)</f>
        <v>0</v>
      </c>
      <c r="L47" s="320">
        <f t="shared" ref="L47:N47" si="62">SUM(L43:L46)</f>
        <v>0</v>
      </c>
      <c r="M47" s="320"/>
      <c r="N47" s="320">
        <f t="shared" si="62"/>
        <v>0</v>
      </c>
      <c r="O47" s="316"/>
      <c r="Q47" s="325"/>
      <c r="S47" s="325"/>
      <c r="U47" s="324"/>
      <c r="V47" s="324"/>
      <c r="AC47" s="320" t="s">
        <v>44</v>
      </c>
      <c r="AD47" s="320"/>
      <c r="AE47" s="316"/>
      <c r="AF47" s="320">
        <f>SUM(AF43:AF46)</f>
        <v>63</v>
      </c>
      <c r="AG47" s="320">
        <f t="shared" ref="AG47:AH47" si="63">SUM(AG43:AG46)</f>
        <v>41</v>
      </c>
      <c r="AH47" s="320">
        <f t="shared" si="63"/>
        <v>456</v>
      </c>
      <c r="AI47" s="320"/>
      <c r="AJ47" s="320">
        <f t="shared" ref="AJ47" si="64">SUM(AJ43:AJ46)</f>
        <v>3</v>
      </c>
      <c r="AK47" s="320"/>
      <c r="AL47" s="320"/>
      <c r="AM47" s="320">
        <f>SUM(AM43:AM46)</f>
        <v>0</v>
      </c>
      <c r="AN47" s="320">
        <f t="shared" ref="AN47" si="65">SUM(AN43:AN46)</f>
        <v>0</v>
      </c>
      <c r="AO47" s="320"/>
      <c r="AP47" s="320">
        <f t="shared" ref="AP47" si="66">SUM(AP43:AP46)</f>
        <v>0</v>
      </c>
      <c r="AQ47" s="316"/>
      <c r="AS47" s="325"/>
      <c r="AT47" s="325"/>
      <c r="AU47" s="325"/>
      <c r="AW47" s="324"/>
      <c r="AX47" s="324"/>
    </row>
    <row r="48" spans="1:52" x14ac:dyDescent="0.15">
      <c r="H48" s="329"/>
      <c r="I48" s="324"/>
      <c r="J48" s="324"/>
      <c r="P48" s="325"/>
      <c r="Q48" s="325"/>
      <c r="R48" s="325"/>
      <c r="T48" s="324"/>
      <c r="U48" s="324"/>
      <c r="AJ48" s="329"/>
      <c r="AK48" s="324"/>
      <c r="AL48" s="324"/>
      <c r="AR48" s="325"/>
      <c r="AS48" s="325"/>
      <c r="AT48" s="325"/>
      <c r="AV48" s="324"/>
      <c r="AW48" s="324"/>
    </row>
    <row r="49" spans="1:50" x14ac:dyDescent="0.15">
      <c r="H49" s="329"/>
      <c r="I49" s="324"/>
      <c r="J49" s="324"/>
      <c r="P49" s="325"/>
      <c r="Q49" s="325"/>
      <c r="R49" s="325"/>
      <c r="T49" s="324"/>
      <c r="U49" s="324"/>
      <c r="AJ49" s="329"/>
      <c r="AK49" s="324"/>
      <c r="AL49" s="324"/>
      <c r="AR49" s="325"/>
      <c r="AS49" s="325"/>
      <c r="AT49" s="325"/>
      <c r="AV49" s="324"/>
      <c r="AW49" s="324"/>
    </row>
    <row r="50" spans="1:50" x14ac:dyDescent="0.15">
      <c r="A50" s="514" t="s">
        <v>57</v>
      </c>
      <c r="B50" s="514"/>
      <c r="C50" s="514"/>
      <c r="D50" s="514"/>
      <c r="E50" s="514"/>
      <c r="F50" s="514"/>
      <c r="G50" s="514"/>
      <c r="H50" s="329"/>
      <c r="I50" s="324"/>
      <c r="J50" s="514" t="s">
        <v>58</v>
      </c>
      <c r="K50" s="516"/>
      <c r="L50" s="516"/>
      <c r="M50" s="516"/>
      <c r="N50" s="516"/>
      <c r="P50" s="336"/>
      <c r="Q50" s="325"/>
      <c r="R50" s="514" t="s">
        <v>62</v>
      </c>
      <c r="S50" s="516"/>
      <c r="T50" s="516"/>
      <c r="U50" s="516"/>
      <c r="V50" s="516"/>
      <c r="AC50" s="514" t="s">
        <v>57</v>
      </c>
      <c r="AD50" s="514"/>
      <c r="AE50" s="514"/>
      <c r="AF50" s="514"/>
      <c r="AG50" s="514"/>
      <c r="AH50" s="514"/>
      <c r="AI50" s="514"/>
      <c r="AJ50" s="329"/>
      <c r="AK50" s="324"/>
      <c r="AL50" s="514" t="s">
        <v>58</v>
      </c>
      <c r="AM50" s="516"/>
      <c r="AN50" s="516"/>
      <c r="AO50" s="516"/>
      <c r="AP50" s="516"/>
      <c r="AR50" s="336"/>
      <c r="AS50" s="325"/>
      <c r="AT50" s="514" t="s">
        <v>62</v>
      </c>
      <c r="AU50" s="516"/>
      <c r="AV50" s="516"/>
      <c r="AW50" s="516"/>
      <c r="AX50" s="516"/>
    </row>
    <row r="51" spans="1:50" x14ac:dyDescent="0.15">
      <c r="A51" s="316"/>
      <c r="B51" s="320" t="s">
        <v>17</v>
      </c>
      <c r="C51" s="320" t="s">
        <v>42</v>
      </c>
      <c r="D51" s="320" t="s">
        <v>19</v>
      </c>
      <c r="E51" s="320" t="s">
        <v>6</v>
      </c>
      <c r="H51" s="324"/>
      <c r="I51" s="324"/>
      <c r="J51" s="512" t="s">
        <v>59</v>
      </c>
      <c r="K51" s="513"/>
      <c r="L51" s="513"/>
      <c r="M51" s="513"/>
      <c r="N51" s="316" t="s">
        <v>60</v>
      </c>
      <c r="R51" s="512" t="s">
        <v>59</v>
      </c>
      <c r="S51" s="513"/>
      <c r="T51" s="513"/>
      <c r="U51" s="513"/>
      <c r="V51" s="316" t="s">
        <v>60</v>
      </c>
      <c r="AC51" s="316"/>
      <c r="AD51" s="320" t="s">
        <v>17</v>
      </c>
      <c r="AE51" s="320" t="s">
        <v>42</v>
      </c>
      <c r="AF51" s="320" t="s">
        <v>19</v>
      </c>
      <c r="AG51" s="320" t="s">
        <v>6</v>
      </c>
      <c r="AJ51" s="324"/>
      <c r="AK51" s="324"/>
      <c r="AL51" s="512" t="s">
        <v>59</v>
      </c>
      <c r="AM51" s="513"/>
      <c r="AN51" s="513"/>
      <c r="AO51" s="513"/>
      <c r="AP51" s="316" t="s">
        <v>60</v>
      </c>
      <c r="AT51" s="512" t="s">
        <v>59</v>
      </c>
      <c r="AU51" s="513"/>
      <c r="AV51" s="513"/>
      <c r="AW51" s="513"/>
      <c r="AX51" s="316" t="s">
        <v>60</v>
      </c>
    </row>
    <row r="52" spans="1:50" x14ac:dyDescent="0.15">
      <c r="A52" s="335" t="s">
        <v>33</v>
      </c>
      <c r="B52" s="322">
        <f>SUM(J22:J26,D32:D37,D43:D46)</f>
        <v>545</v>
      </c>
      <c r="C52" s="322">
        <f>SUM(E43:E46,E32:E37,K22:K26)</f>
        <v>363</v>
      </c>
      <c r="D52" s="322">
        <f>SUM(F43:F46,F32:F37,L22:L26)</f>
        <v>4501</v>
      </c>
      <c r="E52" s="322">
        <f>SUM(N22:N26,H32:H37,H43:H46)</f>
        <v>26</v>
      </c>
      <c r="H52" s="324"/>
      <c r="I52" s="324"/>
      <c r="J52" s="510" t="s">
        <v>1234</v>
      </c>
      <c r="K52" s="510"/>
      <c r="L52" s="510"/>
      <c r="M52" s="510"/>
      <c r="N52" s="321" t="s">
        <v>373</v>
      </c>
      <c r="R52" s="510"/>
      <c r="S52" s="510"/>
      <c r="T52" s="510"/>
      <c r="U52" s="510"/>
      <c r="V52" s="321"/>
      <c r="AC52" s="335" t="s">
        <v>33</v>
      </c>
      <c r="AD52" s="322">
        <f>SUM(AL22:AL26,AF32:AF37,AF43:AF46)</f>
        <v>583</v>
      </c>
      <c r="AE52" s="322">
        <f>SUM(AG43:AG46,AG32:AG37,AL22:AL26)</f>
        <v>404</v>
      </c>
      <c r="AF52" s="322">
        <f>SUM(AH43:AH46,AH32:AH37,AM22:AM26)</f>
        <v>3653</v>
      </c>
      <c r="AG52" s="322">
        <f>SUM(AP22:AP26,AJ32:AJ37,AJ43:AJ46)</f>
        <v>27</v>
      </c>
      <c r="AJ52" s="324"/>
      <c r="AK52" s="324"/>
      <c r="AL52" s="511"/>
      <c r="AM52" s="510"/>
      <c r="AN52" s="510"/>
      <c r="AO52" s="510"/>
      <c r="AP52" s="321"/>
      <c r="AT52" s="511"/>
      <c r="AU52" s="510"/>
      <c r="AV52" s="510"/>
      <c r="AW52" s="510"/>
      <c r="AX52" s="321"/>
    </row>
    <row r="53" spans="1:50" x14ac:dyDescent="0.15">
      <c r="A53" s="335" t="s">
        <v>43</v>
      </c>
      <c r="B53" s="322">
        <f>SUM(C17)</f>
        <v>545</v>
      </c>
      <c r="C53" s="322">
        <f>SUM(D17)</f>
        <v>363</v>
      </c>
      <c r="D53" s="322">
        <f>SUM(F17)</f>
        <v>4501</v>
      </c>
      <c r="E53" s="322">
        <f>SUM(H17)</f>
        <v>26</v>
      </c>
      <c r="F53" s="320"/>
      <c r="J53" s="510" t="s">
        <v>1792</v>
      </c>
      <c r="K53" s="510"/>
      <c r="L53" s="510"/>
      <c r="M53" s="510"/>
      <c r="N53" s="321" t="s">
        <v>374</v>
      </c>
      <c r="R53" s="510"/>
      <c r="S53" s="510"/>
      <c r="T53" s="510"/>
      <c r="U53" s="510"/>
      <c r="V53" s="321"/>
      <c r="AC53" s="335" t="s">
        <v>43</v>
      </c>
      <c r="AD53" s="322">
        <f>SUM(AE17)</f>
        <v>583</v>
      </c>
      <c r="AE53" s="322">
        <f>SUM(AF17)</f>
        <v>378</v>
      </c>
      <c r="AF53" s="322">
        <f>SUM(AH17)</f>
        <v>4072</v>
      </c>
      <c r="AG53" s="322">
        <f>SUM(AJ17)</f>
        <v>27</v>
      </c>
      <c r="AH53" s="320"/>
      <c r="AL53" s="511"/>
      <c r="AM53" s="510"/>
      <c r="AN53" s="510"/>
      <c r="AO53" s="510"/>
      <c r="AP53" s="321"/>
      <c r="AT53" s="511"/>
      <c r="AU53" s="510"/>
      <c r="AV53" s="510"/>
      <c r="AW53" s="510"/>
      <c r="AX53" s="321"/>
    </row>
    <row r="54" spans="1:50" x14ac:dyDescent="0.15">
      <c r="A54" s="335" t="s">
        <v>65</v>
      </c>
      <c r="B54" s="321"/>
      <c r="F54" s="320"/>
      <c r="J54" s="510" t="s">
        <v>2312</v>
      </c>
      <c r="K54" s="510"/>
      <c r="L54" s="510"/>
      <c r="M54" s="510"/>
      <c r="N54" s="321" t="s">
        <v>373</v>
      </c>
      <c r="R54" s="511"/>
      <c r="S54" s="510"/>
      <c r="T54" s="510"/>
      <c r="U54" s="510"/>
      <c r="V54" s="321"/>
      <c r="AC54" s="335" t="s">
        <v>65</v>
      </c>
      <c r="AD54" s="321"/>
      <c r="AH54" s="320"/>
      <c r="AL54" s="511"/>
      <c r="AM54" s="510"/>
      <c r="AN54" s="510"/>
      <c r="AO54" s="510"/>
      <c r="AP54" s="321"/>
      <c r="AT54" s="511"/>
      <c r="AU54" s="510"/>
      <c r="AV54" s="510"/>
      <c r="AW54" s="510"/>
      <c r="AX54" s="321"/>
    </row>
    <row r="55" spans="1:50" x14ac:dyDescent="0.15">
      <c r="J55" s="510" t="s">
        <v>1317</v>
      </c>
      <c r="K55" s="510"/>
      <c r="L55" s="510"/>
      <c r="M55" s="510"/>
      <c r="N55" s="321" t="s">
        <v>373</v>
      </c>
      <c r="R55" s="511"/>
      <c r="S55" s="510"/>
      <c r="T55" s="510"/>
      <c r="U55" s="510"/>
      <c r="V55" s="321"/>
      <c r="AL55" s="511"/>
      <c r="AM55" s="510"/>
      <c r="AN55" s="510"/>
      <c r="AO55" s="510"/>
      <c r="AP55" s="321"/>
      <c r="AT55" s="511"/>
      <c r="AU55" s="510"/>
      <c r="AV55" s="510"/>
      <c r="AW55" s="510"/>
      <c r="AX55" s="321"/>
    </row>
    <row r="56" spans="1:50" x14ac:dyDescent="0.15">
      <c r="A56" s="316"/>
      <c r="B56" s="320" t="s">
        <v>1</v>
      </c>
      <c r="C56" s="320" t="s">
        <v>4</v>
      </c>
      <c r="D56" s="320" t="s">
        <v>6</v>
      </c>
      <c r="J56" s="510" t="s">
        <v>2313</v>
      </c>
      <c r="K56" s="510"/>
      <c r="L56" s="510"/>
      <c r="M56" s="510"/>
      <c r="N56" s="321" t="s">
        <v>373</v>
      </c>
      <c r="R56" s="511"/>
      <c r="S56" s="510"/>
      <c r="T56" s="510"/>
      <c r="U56" s="510"/>
      <c r="V56" s="321"/>
      <c r="AC56" s="316"/>
      <c r="AD56" s="320" t="s">
        <v>1</v>
      </c>
      <c r="AE56" s="320" t="s">
        <v>4</v>
      </c>
      <c r="AF56" s="320" t="s">
        <v>6</v>
      </c>
      <c r="AL56" s="511"/>
      <c r="AM56" s="510"/>
      <c r="AN56" s="510"/>
      <c r="AO56" s="510"/>
      <c r="AP56" s="321"/>
      <c r="AT56" s="511"/>
      <c r="AU56" s="510"/>
      <c r="AV56" s="510"/>
      <c r="AW56" s="510"/>
      <c r="AX56" s="321"/>
    </row>
    <row r="57" spans="1:50" x14ac:dyDescent="0.15">
      <c r="A57" s="335" t="s">
        <v>56</v>
      </c>
      <c r="B57" s="322">
        <f>SUM(M14:M16,C22:C26,K32:K37,K43:K46)</f>
        <v>568</v>
      </c>
      <c r="C57" s="322">
        <f>SUM(N14:N16,D22:D26,L32:L37,L43:L46)</f>
        <v>2734</v>
      </c>
      <c r="D57" s="322">
        <f>SUM(P14:P16,F22:F26,N32:N37,N43:N46)</f>
        <v>32</v>
      </c>
      <c r="J57" s="510" t="s">
        <v>1884</v>
      </c>
      <c r="K57" s="510"/>
      <c r="L57" s="510"/>
      <c r="M57" s="510"/>
      <c r="N57" s="321" t="s">
        <v>374</v>
      </c>
      <c r="R57" s="511"/>
      <c r="S57" s="510"/>
      <c r="T57" s="510"/>
      <c r="U57" s="510"/>
      <c r="V57" s="321"/>
      <c r="AC57" s="335" t="s">
        <v>56</v>
      </c>
      <c r="AD57" s="322">
        <f>SUM(AO14:AO16,AE22:AE26,AM32:AM37,AM43:AM46)</f>
        <v>421</v>
      </c>
      <c r="AE57" s="322">
        <f>SUM(AP14:AP16,AF22:AF26,AN32:AN37,AN43:AN46)</f>
        <v>2231</v>
      </c>
      <c r="AF57" s="322">
        <f>SUM(AR14:AR16,AH22:AH26,AP32:AP37,AP43:AP46)</f>
        <v>18</v>
      </c>
      <c r="AL57" s="511"/>
      <c r="AM57" s="510"/>
      <c r="AN57" s="510"/>
      <c r="AO57" s="510"/>
      <c r="AP57" s="321"/>
      <c r="AT57" s="511"/>
      <c r="AU57" s="510"/>
      <c r="AV57" s="510"/>
      <c r="AW57" s="510"/>
      <c r="AX57" s="321"/>
    </row>
    <row r="58" spans="1:50" x14ac:dyDescent="0.15">
      <c r="A58" s="335" t="s">
        <v>65</v>
      </c>
      <c r="B58" s="321"/>
      <c r="J58" s="510" t="s">
        <v>2465</v>
      </c>
      <c r="K58" s="510"/>
      <c r="L58" s="510"/>
      <c r="M58" s="510"/>
      <c r="N58" s="321" t="s">
        <v>16</v>
      </c>
      <c r="R58" s="511"/>
      <c r="S58" s="510"/>
      <c r="T58" s="510"/>
      <c r="U58" s="510"/>
      <c r="V58" s="321"/>
      <c r="AC58" s="335" t="s">
        <v>65</v>
      </c>
      <c r="AD58" s="321"/>
      <c r="AL58" s="511"/>
      <c r="AM58" s="510"/>
      <c r="AN58" s="510"/>
      <c r="AO58" s="510"/>
      <c r="AP58" s="321"/>
      <c r="AT58" s="511"/>
      <c r="AU58" s="510"/>
      <c r="AV58" s="510"/>
      <c r="AW58" s="510"/>
      <c r="AX58" s="321"/>
    </row>
    <row r="59" spans="1:50" x14ac:dyDescent="0.15">
      <c r="J59" s="510" t="s">
        <v>2610</v>
      </c>
      <c r="K59" s="510"/>
      <c r="L59" s="510"/>
      <c r="M59" s="510"/>
      <c r="N59" s="321" t="s">
        <v>0</v>
      </c>
      <c r="R59" s="511"/>
      <c r="S59" s="510"/>
      <c r="T59" s="510"/>
      <c r="U59" s="510"/>
      <c r="V59" s="321"/>
      <c r="AL59" s="511"/>
      <c r="AM59" s="510"/>
      <c r="AN59" s="510"/>
      <c r="AO59" s="510"/>
      <c r="AP59" s="321"/>
      <c r="AT59" s="511"/>
      <c r="AU59" s="510"/>
      <c r="AV59" s="510"/>
      <c r="AW59" s="510"/>
      <c r="AX59" s="321"/>
    </row>
    <row r="60" spans="1:50" x14ac:dyDescent="0.15">
      <c r="B60" s="320" t="s">
        <v>40</v>
      </c>
      <c r="C60" s="320" t="s">
        <v>41</v>
      </c>
      <c r="J60" s="314" t="s">
        <v>2611</v>
      </c>
      <c r="N60" s="314" t="s">
        <v>373</v>
      </c>
      <c r="AD60" s="320" t="s">
        <v>40</v>
      </c>
      <c r="AE60" s="320" t="s">
        <v>41</v>
      </c>
    </row>
    <row r="61" spans="1:50" x14ac:dyDescent="0.15">
      <c r="A61" s="335" t="s">
        <v>39</v>
      </c>
      <c r="B61" s="319">
        <f>B57/(B53+B57)</f>
        <v>0.51033243486073676</v>
      </c>
      <c r="C61" s="319">
        <f>B53/(B53+B57)</f>
        <v>0.48966756513926324</v>
      </c>
      <c r="J61" s="314" t="s">
        <v>2612</v>
      </c>
      <c r="N61" s="314" t="s">
        <v>373</v>
      </c>
      <c r="AC61" s="335" t="s">
        <v>39</v>
      </c>
      <c r="AD61" s="319">
        <f>AD57/(AD53+AD57)</f>
        <v>0.41932270916334663</v>
      </c>
      <c r="AE61" s="319">
        <f>AD53/(AD53+AD57)</f>
        <v>0.58067729083665343</v>
      </c>
      <c r="AL61" s="314" t="s">
        <v>61</v>
      </c>
    </row>
    <row r="62" spans="1:50" x14ac:dyDescent="0.15">
      <c r="A62" s="335" t="s">
        <v>64</v>
      </c>
      <c r="B62" s="321"/>
      <c r="C62" s="321"/>
      <c r="AC62" s="335" t="s">
        <v>64</v>
      </c>
      <c r="AD62" s="321"/>
      <c r="AE62" s="321"/>
    </row>
    <row r="64" spans="1:50" x14ac:dyDescent="0.15">
      <c r="J64" s="314" t="s">
        <v>61</v>
      </c>
    </row>
    <row r="73" spans="1:23" x14ac:dyDescent="0.15">
      <c r="A73" s="514" t="s">
        <v>55</v>
      </c>
      <c r="B73" s="514"/>
      <c r="C73" s="514"/>
      <c r="D73" s="514"/>
      <c r="E73" s="514"/>
      <c r="F73" s="514"/>
      <c r="G73" s="514"/>
      <c r="H73" s="514"/>
      <c r="I73" s="514"/>
      <c r="J73" s="514"/>
      <c r="K73" s="514"/>
      <c r="L73" s="514"/>
      <c r="M73" s="514"/>
      <c r="N73" s="514"/>
      <c r="O73" s="514"/>
      <c r="P73" s="514"/>
      <c r="Q73" s="514"/>
      <c r="R73" s="514"/>
      <c r="S73" s="514"/>
      <c r="T73" s="514"/>
      <c r="U73" s="514"/>
      <c r="V73" s="514"/>
      <c r="W73" s="514"/>
    </row>
    <row r="74" spans="1:23" x14ac:dyDescent="0.15">
      <c r="A74" s="315"/>
      <c r="B74" s="315"/>
      <c r="C74" s="315"/>
      <c r="D74" s="315"/>
      <c r="E74" s="315"/>
      <c r="F74" s="315"/>
      <c r="G74" s="315"/>
      <c r="H74" s="315"/>
      <c r="I74" s="315"/>
      <c r="J74" s="315"/>
      <c r="K74" s="315"/>
      <c r="L74" s="315"/>
      <c r="M74" s="315"/>
      <c r="N74" s="315"/>
      <c r="O74" s="315"/>
      <c r="P74" s="315"/>
      <c r="Q74" s="315"/>
      <c r="R74" s="315"/>
      <c r="S74" s="315"/>
      <c r="T74" s="315"/>
      <c r="U74" s="315"/>
      <c r="V74" s="315"/>
      <c r="W74" s="315"/>
    </row>
    <row r="75" spans="1:23" x14ac:dyDescent="0.15">
      <c r="H75" s="515" t="s">
        <v>36</v>
      </c>
      <c r="I75" s="515"/>
      <c r="J75" s="515"/>
      <c r="M75" s="515" t="s">
        <v>37</v>
      </c>
      <c r="N75" s="515"/>
      <c r="O75" s="515"/>
      <c r="S75" s="316" t="s">
        <v>94</v>
      </c>
    </row>
    <row r="76" spans="1:23" x14ac:dyDescent="0.15">
      <c r="H76" s="515" t="s">
        <v>38</v>
      </c>
      <c r="I76" s="515"/>
      <c r="J76" s="515"/>
      <c r="M76" s="317" t="s">
        <v>75</v>
      </c>
      <c r="S76" s="318" t="s">
        <v>40</v>
      </c>
      <c r="T76" s="318" t="s">
        <v>41</v>
      </c>
    </row>
    <row r="77" spans="1:23" x14ac:dyDescent="0.15">
      <c r="H77" s="515"/>
      <c r="I77" s="515"/>
      <c r="J77" s="515"/>
      <c r="S77" s="319" t="e">
        <f>(M87+C97+K108+K117)/(M87+C97+K108+C87)</f>
        <v>#DIV/0!</v>
      </c>
      <c r="T77" s="319" t="e">
        <f>C87/(C87+M87+C97+K108+K117)</f>
        <v>#DIV/0!</v>
      </c>
    </row>
    <row r="80" spans="1:23" x14ac:dyDescent="0.15">
      <c r="A80" s="514" t="s">
        <v>38</v>
      </c>
      <c r="B80" s="514"/>
      <c r="C80" s="514"/>
      <c r="D80" s="514"/>
      <c r="E80" s="514"/>
      <c r="F80" s="514"/>
      <c r="G80" s="514"/>
      <c r="H80" s="514"/>
      <c r="I80" s="514"/>
      <c r="J80" s="514"/>
      <c r="K80" s="514"/>
      <c r="L80" s="514"/>
      <c r="M80" s="514"/>
      <c r="N80" s="514"/>
      <c r="O80" s="514"/>
      <c r="P80" s="514"/>
      <c r="Q80" s="514"/>
      <c r="R80" s="514"/>
      <c r="S80" s="514"/>
      <c r="T80" s="514"/>
      <c r="U80" s="514"/>
      <c r="V80" s="514"/>
      <c r="W80" s="514"/>
    </row>
    <row r="83" spans="1:27" x14ac:dyDescent="0.15">
      <c r="C83" s="514" t="s">
        <v>48</v>
      </c>
      <c r="D83" s="514"/>
      <c r="E83" s="514"/>
      <c r="F83" s="514"/>
      <c r="G83" s="514"/>
      <c r="H83" s="514"/>
      <c r="I83" s="514"/>
      <c r="L83" s="514" t="s">
        <v>49</v>
      </c>
      <c r="M83" s="516"/>
      <c r="N83" s="516"/>
      <c r="O83" s="516"/>
      <c r="P83" s="516"/>
      <c r="R83" s="514" t="s">
        <v>50</v>
      </c>
      <c r="S83" s="514"/>
      <c r="T83" s="514"/>
      <c r="V83" s="514" t="s">
        <v>51</v>
      </c>
      <c r="W83" s="514"/>
      <c r="X83" s="320" t="s">
        <v>63</v>
      </c>
      <c r="Y83" s="320"/>
      <c r="Z83" s="320"/>
    </row>
    <row r="84" spans="1:27" x14ac:dyDescent="0.15">
      <c r="A84" s="320" t="s">
        <v>0</v>
      </c>
      <c r="B84" s="320" t="s">
        <v>66</v>
      </c>
      <c r="C84" s="320" t="s">
        <v>1</v>
      </c>
      <c r="D84" s="320" t="s">
        <v>2</v>
      </c>
      <c r="E84" s="320" t="s">
        <v>3</v>
      </c>
      <c r="F84" s="320" t="s">
        <v>4</v>
      </c>
      <c r="G84" s="320" t="s">
        <v>5</v>
      </c>
      <c r="H84" s="320" t="s">
        <v>6</v>
      </c>
      <c r="I84" s="320" t="s">
        <v>7</v>
      </c>
      <c r="J84" s="320" t="s">
        <v>8</v>
      </c>
      <c r="K84" s="320" t="s">
        <v>9</v>
      </c>
      <c r="M84" s="320" t="s">
        <v>10</v>
      </c>
      <c r="N84" s="320" t="s">
        <v>11</v>
      </c>
      <c r="O84" s="320" t="s">
        <v>12</v>
      </c>
      <c r="P84" s="320" t="s">
        <v>6</v>
      </c>
      <c r="Q84" s="320" t="s">
        <v>13</v>
      </c>
      <c r="R84" s="320"/>
      <c r="S84" s="320" t="s">
        <v>47</v>
      </c>
      <c r="T84" s="320" t="s">
        <v>45</v>
      </c>
      <c r="U84" s="320" t="s">
        <v>46</v>
      </c>
      <c r="V84" s="320"/>
      <c r="W84" s="320" t="s">
        <v>14</v>
      </c>
      <c r="X84" s="326" t="e">
        <f>((F84*0.05)+(H84*4)+(J84*-1)+(N84*0.1)+(P84*6))*0.4</f>
        <v>#VALUE!</v>
      </c>
      <c r="Y84" s="324"/>
      <c r="Z84" s="324"/>
    </row>
    <row r="85" spans="1:27" x14ac:dyDescent="0.15">
      <c r="A85" s="321" t="s">
        <v>717</v>
      </c>
      <c r="B85" s="322"/>
      <c r="C85" s="322"/>
      <c r="D85" s="322"/>
      <c r="E85" s="319" t="e">
        <f>D85/C85</f>
        <v>#DIV/0!</v>
      </c>
      <c r="F85" s="322"/>
      <c r="G85" s="323" t="e">
        <f>F85/C85</f>
        <v>#DIV/0!</v>
      </c>
      <c r="H85" s="322"/>
      <c r="I85" s="319" t="e">
        <f>H85/C85</f>
        <v>#DIV/0!</v>
      </c>
      <c r="J85" s="322"/>
      <c r="K85" s="319" t="e">
        <f>J85/C85</f>
        <v>#DIV/0!</v>
      </c>
      <c r="M85" s="322"/>
      <c r="N85" s="322"/>
      <c r="O85" s="322" t="e">
        <f>N85/M85</f>
        <v>#DIV/0!</v>
      </c>
      <c r="P85" s="322"/>
      <c r="Q85" s="319" t="e">
        <f>P85/M85</f>
        <v>#DIV/0!</v>
      </c>
      <c r="R85" s="324"/>
      <c r="S85" s="319">
        <f>(C85+M85)/($C$17+$M$17)</f>
        <v>0</v>
      </c>
      <c r="T85" s="319">
        <f>C85/($C$17)</f>
        <v>0</v>
      </c>
      <c r="U85" s="319">
        <f>M85/($M$17)</f>
        <v>0</v>
      </c>
      <c r="V85" s="325"/>
      <c r="W85" s="322">
        <f>(F85*0.05)+(H85*4)+(J85*-1)+(N85*0.1)+(P85*6)</f>
        <v>0</v>
      </c>
      <c r="X85" s="326">
        <f t="shared" ref="X85:X86" si="67">((F85*0.05)+(H85*4)+(J85*-1)+(N85*0.1)+(P85*6))*0.4</f>
        <v>0</v>
      </c>
      <c r="Y85" s="324"/>
      <c r="Z85" s="324"/>
    </row>
    <row r="86" spans="1:27" x14ac:dyDescent="0.15">
      <c r="A86" s="335"/>
      <c r="B86" s="322"/>
      <c r="C86" s="322"/>
      <c r="D86" s="322"/>
      <c r="E86" s="319" t="e">
        <f>D86/C86</f>
        <v>#DIV/0!</v>
      </c>
      <c r="F86" s="322"/>
      <c r="G86" s="323" t="e">
        <f>F86/C86</f>
        <v>#DIV/0!</v>
      </c>
      <c r="H86" s="322"/>
      <c r="I86" s="319" t="e">
        <f>H86/C86</f>
        <v>#DIV/0!</v>
      </c>
      <c r="J86" s="322"/>
      <c r="K86" s="319" t="e">
        <f t="shared" ref="K86:K87" si="68">J86/C86</f>
        <v>#DIV/0!</v>
      </c>
      <c r="M86" s="322"/>
      <c r="N86" s="322"/>
      <c r="O86" s="322" t="e">
        <f>N86/M86</f>
        <v>#DIV/0!</v>
      </c>
      <c r="P86" s="322"/>
      <c r="Q86" s="319" t="e">
        <f t="shared" ref="Q86:Q87" si="69">P86/M86</f>
        <v>#DIV/0!</v>
      </c>
      <c r="R86" s="324"/>
      <c r="S86" s="319">
        <f t="shared" ref="S86:S87" si="70">(C86+M86)/($C$17+$M$17)</f>
        <v>0</v>
      </c>
      <c r="T86" s="319">
        <f t="shared" ref="T86:T87" si="71">C86/($C$17)</f>
        <v>0</v>
      </c>
      <c r="U86" s="319">
        <f t="shared" ref="U86:U87" si="72">M86/($M$17)</f>
        <v>0</v>
      </c>
      <c r="V86" s="325"/>
      <c r="W86" s="322">
        <f t="shared" ref="W86:W87" si="73">(F86*0.05)+(H86*4)+(J86*-1)+(N86*0.1)+(P86*6)</f>
        <v>0</v>
      </c>
      <c r="X86" s="326">
        <f t="shared" si="67"/>
        <v>0</v>
      </c>
      <c r="Y86" s="324"/>
      <c r="Z86" s="324"/>
    </row>
    <row r="87" spans="1:27" x14ac:dyDescent="0.15">
      <c r="A87" s="321" t="s">
        <v>1102</v>
      </c>
      <c r="B87" s="322"/>
      <c r="C87" s="322"/>
      <c r="D87" s="322"/>
      <c r="E87" s="319" t="e">
        <f>D87/C87</f>
        <v>#DIV/0!</v>
      </c>
      <c r="F87" s="322"/>
      <c r="G87" s="323" t="e">
        <f>F87/C87</f>
        <v>#DIV/0!</v>
      </c>
      <c r="H87" s="322"/>
      <c r="I87" s="319" t="e">
        <f>H87/C87</f>
        <v>#DIV/0!</v>
      </c>
      <c r="J87" s="322"/>
      <c r="K87" s="319" t="e">
        <f t="shared" si="68"/>
        <v>#DIV/0!</v>
      </c>
      <c r="M87" s="322"/>
      <c r="N87" s="322"/>
      <c r="O87" s="322" t="e">
        <f>N87/M87</f>
        <v>#DIV/0!</v>
      </c>
      <c r="P87" s="322"/>
      <c r="Q87" s="319" t="e">
        <f t="shared" si="69"/>
        <v>#DIV/0!</v>
      </c>
      <c r="R87" s="324"/>
      <c r="S87" s="319">
        <f t="shared" si="70"/>
        <v>0</v>
      </c>
      <c r="T87" s="319">
        <f t="shared" si="71"/>
        <v>0</v>
      </c>
      <c r="U87" s="319">
        <f t="shared" si="72"/>
        <v>0</v>
      </c>
      <c r="V87" s="325"/>
      <c r="W87" s="322">
        <f t="shared" si="73"/>
        <v>0</v>
      </c>
      <c r="X87" s="324"/>
      <c r="Y87" s="324"/>
      <c r="Z87" s="324"/>
    </row>
    <row r="88" spans="1:27" x14ac:dyDescent="0.15">
      <c r="A88" s="320" t="s">
        <v>44</v>
      </c>
      <c r="B88" s="320"/>
      <c r="C88" s="320">
        <f>SUM(C85:C87)</f>
        <v>0</v>
      </c>
      <c r="D88" s="320">
        <f>SUM(D85:D87)</f>
        <v>0</v>
      </c>
      <c r="E88" s="320"/>
      <c r="F88" s="320">
        <f t="shared" ref="F88" si="74">SUM(F85:F87)</f>
        <v>0</v>
      </c>
      <c r="G88" s="320"/>
      <c r="H88" s="320">
        <f t="shared" ref="H88" si="75">SUM(H85:H87)</f>
        <v>0</v>
      </c>
      <c r="I88" s="320"/>
      <c r="J88" s="320">
        <f t="shared" ref="J88" si="76">SUM(J85:J87)</f>
        <v>0</v>
      </c>
      <c r="K88" s="320"/>
      <c r="L88" s="316"/>
      <c r="M88" s="320">
        <f>SUM(M85:M87)</f>
        <v>0</v>
      </c>
      <c r="N88" s="320">
        <f>SUM(N85:N87)</f>
        <v>0</v>
      </c>
      <c r="O88" s="320"/>
      <c r="P88" s="320">
        <f>SUM(P85:P87)</f>
        <v>0</v>
      </c>
      <c r="Q88" s="320"/>
      <c r="R88" s="320"/>
      <c r="S88" s="327">
        <f>S85+S86+S87</f>
        <v>0</v>
      </c>
      <c r="T88" s="328" t="e">
        <f>C88/(C88+M88)</f>
        <v>#DIV/0!</v>
      </c>
      <c r="U88" s="328" t="e">
        <f>M88/(M88+C88)</f>
        <v>#DIV/0!</v>
      </c>
      <c r="V88" s="325"/>
      <c r="W88" s="324"/>
    </row>
    <row r="89" spans="1:27" x14ac:dyDescent="0.15">
      <c r="B89" s="324"/>
      <c r="C89" s="324"/>
      <c r="D89" s="329"/>
      <c r="E89" s="324"/>
      <c r="F89" s="330"/>
      <c r="G89" s="324"/>
      <c r="H89" s="331"/>
      <c r="I89" s="324"/>
      <c r="J89" s="331"/>
      <c r="K89" s="324"/>
      <c r="L89" s="324"/>
      <c r="M89" s="324"/>
      <c r="N89" s="324"/>
      <c r="O89" s="324"/>
      <c r="P89" s="324"/>
      <c r="Q89" s="324"/>
      <c r="R89" s="324"/>
    </row>
    <row r="90" spans="1:27" x14ac:dyDescent="0.15">
      <c r="B90" s="324"/>
      <c r="C90" s="324"/>
      <c r="D90" s="329"/>
      <c r="E90" s="324"/>
      <c r="F90" s="330"/>
      <c r="G90" s="324"/>
      <c r="H90" s="331"/>
      <c r="I90" s="324"/>
      <c r="J90" s="331"/>
      <c r="K90" s="324"/>
      <c r="L90" s="324"/>
      <c r="M90" s="324"/>
      <c r="N90" s="324"/>
      <c r="O90" s="324"/>
      <c r="P90" s="324"/>
      <c r="Q90" s="324"/>
      <c r="R90" s="324"/>
      <c r="X90" s="315"/>
      <c r="Y90" s="315"/>
      <c r="Z90" s="315"/>
      <c r="AA90" s="315"/>
    </row>
    <row r="91" spans="1:27" x14ac:dyDescent="0.15">
      <c r="A91" s="514" t="s">
        <v>49</v>
      </c>
      <c r="B91" s="514"/>
      <c r="C91" s="514"/>
      <c r="D91" s="514"/>
      <c r="E91" s="514"/>
      <c r="F91" s="514"/>
      <c r="G91" s="514"/>
      <c r="H91" s="514" t="s">
        <v>52</v>
      </c>
      <c r="I91" s="516"/>
      <c r="J91" s="516"/>
      <c r="K91" s="516"/>
      <c r="L91" s="516"/>
      <c r="M91" s="516"/>
      <c r="N91" s="324"/>
      <c r="O91" s="324"/>
      <c r="R91" s="514" t="s">
        <v>50</v>
      </c>
      <c r="S91" s="514"/>
      <c r="T91" s="514"/>
      <c r="V91" s="514" t="s">
        <v>51</v>
      </c>
      <c r="W91" s="514"/>
      <c r="X91" s="320" t="s">
        <v>21</v>
      </c>
      <c r="Y91" s="320"/>
      <c r="Z91" s="320"/>
      <c r="AA91" s="320"/>
    </row>
    <row r="92" spans="1:27" x14ac:dyDescent="0.15">
      <c r="A92" s="320" t="s">
        <v>16</v>
      </c>
      <c r="B92" s="320" t="s">
        <v>66</v>
      </c>
      <c r="C92" s="320" t="s">
        <v>1</v>
      </c>
      <c r="D92" s="320" t="s">
        <v>4</v>
      </c>
      <c r="E92" s="320" t="s">
        <v>5</v>
      </c>
      <c r="F92" s="320" t="s">
        <v>6</v>
      </c>
      <c r="G92" s="320" t="s">
        <v>7</v>
      </c>
      <c r="I92" s="320" t="s">
        <v>34</v>
      </c>
      <c r="J92" s="320" t="s">
        <v>17</v>
      </c>
      <c r="K92" s="320" t="s">
        <v>18</v>
      </c>
      <c r="L92" s="320" t="s">
        <v>19</v>
      </c>
      <c r="M92" s="320" t="s">
        <v>20</v>
      </c>
      <c r="N92" s="320" t="s">
        <v>6</v>
      </c>
      <c r="O92" s="320" t="s">
        <v>53</v>
      </c>
      <c r="R92" s="320" t="s">
        <v>16</v>
      </c>
      <c r="S92" s="320" t="s">
        <v>47</v>
      </c>
      <c r="T92" s="320" t="s">
        <v>45</v>
      </c>
      <c r="U92" s="320" t="s">
        <v>46</v>
      </c>
      <c r="W92" s="320" t="s">
        <v>14</v>
      </c>
      <c r="X92" s="322" t="e">
        <f>(D92*0.1)+(F92*6)+(K92*1)+(L92*0.1)+(N92*6)</f>
        <v>#VALUE!</v>
      </c>
      <c r="Y92" s="324"/>
      <c r="Z92" s="324"/>
      <c r="AA92" s="324"/>
    </row>
    <row r="93" spans="1:27" x14ac:dyDescent="0.15">
      <c r="A93" s="335"/>
      <c r="B93" s="332"/>
      <c r="C93" s="322"/>
      <c r="D93" s="322"/>
      <c r="E93" s="322" t="e">
        <f>D93/C93</f>
        <v>#DIV/0!</v>
      </c>
      <c r="F93" s="322"/>
      <c r="G93" s="319" t="e">
        <f>F93/C93</f>
        <v>#DIV/0!</v>
      </c>
      <c r="I93" s="319" t="e">
        <f>K93/J93</f>
        <v>#DIV/0!</v>
      </c>
      <c r="J93" s="322"/>
      <c r="K93" s="322"/>
      <c r="L93" s="322"/>
      <c r="M93" s="322" t="e">
        <f>L93/K93</f>
        <v>#DIV/0!</v>
      </c>
      <c r="N93" s="322"/>
      <c r="O93" s="319" t="e">
        <f>N93/K93</f>
        <v>#DIV/0!</v>
      </c>
      <c r="R93" s="321"/>
      <c r="S93" s="319">
        <f>(C93+J93)/($C$27+$J$27+$M$17+$D$17+$K$38+$K$47)</f>
        <v>0</v>
      </c>
      <c r="T93" s="319">
        <f>J93/($J$27+$E$38+$E$47)</f>
        <v>0</v>
      </c>
      <c r="U93" s="319">
        <f>C93/($C$27+$M$17+$K$38+$K$47)</f>
        <v>0</v>
      </c>
      <c r="W93" s="322">
        <f>(D93*0.1)+(F93*6)+(L93*0.1)+(N93*6)</f>
        <v>0</v>
      </c>
      <c r="X93" s="322">
        <f t="shared" ref="X93:X96" si="77">(D93*0.1)+(F93*6)+(K93*1)+(L93*0.1)+(N93*6)</f>
        <v>0</v>
      </c>
      <c r="Y93" s="324"/>
      <c r="Z93" s="324"/>
      <c r="AA93" s="324"/>
    </row>
    <row r="94" spans="1:27" x14ac:dyDescent="0.15">
      <c r="A94" s="335"/>
      <c r="B94" s="332"/>
      <c r="C94" s="322"/>
      <c r="D94" s="322"/>
      <c r="E94" s="322" t="e">
        <f>D94/C94</f>
        <v>#DIV/0!</v>
      </c>
      <c r="F94" s="322"/>
      <c r="G94" s="319" t="e">
        <f>F94/C94</f>
        <v>#DIV/0!</v>
      </c>
      <c r="I94" s="319" t="e">
        <f t="shared" ref="I94:I97" si="78">K94/J94</f>
        <v>#DIV/0!</v>
      </c>
      <c r="J94" s="322"/>
      <c r="K94" s="322"/>
      <c r="L94" s="322"/>
      <c r="M94" s="322" t="e">
        <f>L94/K94</f>
        <v>#DIV/0!</v>
      </c>
      <c r="N94" s="322"/>
      <c r="O94" s="319" t="e">
        <f t="shared" ref="O94:O97" si="79">N94/K94</f>
        <v>#DIV/0!</v>
      </c>
      <c r="R94" s="321"/>
      <c r="S94" s="319">
        <f t="shared" ref="S94:S97" si="80">(C94+J94)/($C$27+$J$27+$M$17+$D$17+$K$38+$K$47)</f>
        <v>0</v>
      </c>
      <c r="T94" s="319">
        <f t="shared" ref="T94:T97" si="81">J94/($J$27+$E$38+$E$47)</f>
        <v>0</v>
      </c>
      <c r="U94" s="319">
        <f t="shared" ref="U94:U97" si="82">C94/($C$27+$M$17+$K$38+$K$47)</f>
        <v>0</v>
      </c>
      <c r="W94" s="322">
        <f t="shared" ref="W94:W97" si="83">(D94*0.1)+(F94*6)+(L94*0.1)+(N94*6)</f>
        <v>0</v>
      </c>
      <c r="X94" s="322">
        <f t="shared" si="77"/>
        <v>0</v>
      </c>
      <c r="Y94" s="324"/>
      <c r="Z94" s="324"/>
      <c r="AA94" s="324"/>
    </row>
    <row r="95" spans="1:27" x14ac:dyDescent="0.15">
      <c r="A95" s="321" t="s">
        <v>1103</v>
      </c>
      <c r="B95" s="332"/>
      <c r="C95" s="322"/>
      <c r="D95" s="322"/>
      <c r="E95" s="322" t="e">
        <f>D95/C95</f>
        <v>#DIV/0!</v>
      </c>
      <c r="F95" s="322"/>
      <c r="G95" s="319" t="e">
        <f>F95/C95</f>
        <v>#DIV/0!</v>
      </c>
      <c r="I95" s="319" t="e">
        <f t="shared" si="78"/>
        <v>#DIV/0!</v>
      </c>
      <c r="J95" s="322"/>
      <c r="K95" s="322"/>
      <c r="L95" s="322"/>
      <c r="M95" s="322" t="e">
        <f>L95/K95</f>
        <v>#DIV/0!</v>
      </c>
      <c r="N95" s="322"/>
      <c r="O95" s="319" t="e">
        <f t="shared" si="79"/>
        <v>#DIV/0!</v>
      </c>
      <c r="R95" s="321" t="s">
        <v>1104</v>
      </c>
      <c r="S95" s="319">
        <f t="shared" si="80"/>
        <v>0</v>
      </c>
      <c r="T95" s="319">
        <f t="shared" si="81"/>
        <v>0</v>
      </c>
      <c r="U95" s="319">
        <f t="shared" si="82"/>
        <v>0</v>
      </c>
      <c r="W95" s="322">
        <f t="shared" si="83"/>
        <v>0</v>
      </c>
      <c r="X95" s="322">
        <f t="shared" si="77"/>
        <v>0</v>
      </c>
      <c r="Y95" s="324"/>
      <c r="Z95" s="324"/>
      <c r="AA95" s="324"/>
    </row>
    <row r="96" spans="1:27" x14ac:dyDescent="0.15">
      <c r="A96" s="321" t="s">
        <v>718</v>
      </c>
      <c r="B96" s="332"/>
      <c r="C96" s="322"/>
      <c r="D96" s="322"/>
      <c r="E96" s="322" t="e">
        <f>D96/C96</f>
        <v>#DIV/0!</v>
      </c>
      <c r="F96" s="322"/>
      <c r="G96" s="319" t="e">
        <f>F96/C96</f>
        <v>#DIV/0!</v>
      </c>
      <c r="I96" s="319" t="e">
        <f t="shared" si="78"/>
        <v>#DIV/0!</v>
      </c>
      <c r="J96" s="322"/>
      <c r="K96" s="322"/>
      <c r="L96" s="322"/>
      <c r="M96" s="322" t="e">
        <f>L96/K96</f>
        <v>#DIV/0!</v>
      </c>
      <c r="N96" s="322"/>
      <c r="O96" s="319" t="e">
        <f t="shared" si="79"/>
        <v>#DIV/0!</v>
      </c>
      <c r="R96" s="321" t="s">
        <v>270</v>
      </c>
      <c r="S96" s="319">
        <f t="shared" si="80"/>
        <v>0</v>
      </c>
      <c r="T96" s="319">
        <f t="shared" si="81"/>
        <v>0</v>
      </c>
      <c r="U96" s="319">
        <f t="shared" si="82"/>
        <v>0</v>
      </c>
      <c r="W96" s="322">
        <f t="shared" si="83"/>
        <v>0</v>
      </c>
      <c r="X96" s="322">
        <f t="shared" si="77"/>
        <v>0</v>
      </c>
      <c r="Y96" s="324"/>
      <c r="Z96" s="324"/>
      <c r="AA96" s="324"/>
    </row>
    <row r="97" spans="1:26" x14ac:dyDescent="0.15">
      <c r="A97" s="321"/>
      <c r="B97" s="332"/>
      <c r="C97" s="322"/>
      <c r="D97" s="322"/>
      <c r="E97" s="322" t="e">
        <f>D97/C97</f>
        <v>#DIV/0!</v>
      </c>
      <c r="F97" s="322"/>
      <c r="G97" s="319" t="e">
        <f>F97/C97</f>
        <v>#DIV/0!</v>
      </c>
      <c r="I97" s="319" t="e">
        <f t="shared" si="78"/>
        <v>#DIV/0!</v>
      </c>
      <c r="J97" s="322"/>
      <c r="K97" s="322"/>
      <c r="L97" s="322"/>
      <c r="M97" s="322" t="e">
        <f>L97/K97</f>
        <v>#DIV/0!</v>
      </c>
      <c r="N97" s="322"/>
      <c r="O97" s="319" t="e">
        <f t="shared" si="79"/>
        <v>#DIV/0!</v>
      </c>
      <c r="R97" s="321"/>
      <c r="S97" s="319">
        <f t="shared" si="80"/>
        <v>0</v>
      </c>
      <c r="T97" s="319">
        <f t="shared" si="81"/>
        <v>0</v>
      </c>
      <c r="U97" s="319">
        <f t="shared" si="82"/>
        <v>0</v>
      </c>
      <c r="W97" s="322">
        <f t="shared" si="83"/>
        <v>0</v>
      </c>
    </row>
    <row r="98" spans="1:26" x14ac:dyDescent="0.15">
      <c r="A98" s="320" t="s">
        <v>44</v>
      </c>
      <c r="B98" s="320"/>
      <c r="C98" s="320">
        <f>SUM(C93:C97)</f>
        <v>0</v>
      </c>
      <c r="D98" s="320">
        <f t="shared" ref="D98" si="84">SUM(D93:D97)</f>
        <v>0</v>
      </c>
      <c r="E98" s="320"/>
      <c r="F98" s="320">
        <f t="shared" ref="F98" si="85">SUM(F93:F97)</f>
        <v>0</v>
      </c>
      <c r="G98" s="320"/>
      <c r="H98" s="320"/>
      <c r="I98" s="320"/>
      <c r="J98" s="320">
        <f>SUM(J93:J97)</f>
        <v>0</v>
      </c>
      <c r="K98" s="320">
        <f t="shared" ref="K98:L98" si="86">SUM(K93:K97)</f>
        <v>0</v>
      </c>
      <c r="L98" s="320">
        <f t="shared" si="86"/>
        <v>0</v>
      </c>
      <c r="M98" s="320"/>
      <c r="N98" s="320">
        <f t="shared" ref="N98" si="87">SUM(N93:N97)</f>
        <v>0</v>
      </c>
      <c r="O98" s="320"/>
    </row>
    <row r="99" spans="1:26" x14ac:dyDescent="0.15">
      <c r="A99" s="320"/>
      <c r="B99" s="324"/>
      <c r="C99" s="324"/>
      <c r="D99" s="324"/>
      <c r="E99" s="324"/>
      <c r="F99" s="324"/>
      <c r="G99" s="324"/>
      <c r="H99" s="320"/>
      <c r="I99" s="324"/>
      <c r="J99" s="324"/>
      <c r="K99" s="324"/>
      <c r="L99" s="324"/>
      <c r="M99" s="324"/>
      <c r="N99" s="324"/>
    </row>
    <row r="100" spans="1:26" x14ac:dyDescent="0.15">
      <c r="B100" s="324"/>
      <c r="C100" s="324"/>
      <c r="D100" s="324"/>
      <c r="E100" s="324"/>
      <c r="F100" s="324"/>
      <c r="G100" s="324"/>
      <c r="H100" s="324"/>
      <c r="I100" s="324"/>
      <c r="J100" s="324"/>
      <c r="K100" s="324"/>
      <c r="L100" s="324"/>
      <c r="M100" s="324"/>
    </row>
    <row r="101" spans="1:26" x14ac:dyDescent="0.15">
      <c r="A101" s="514" t="s">
        <v>52</v>
      </c>
      <c r="B101" s="514"/>
      <c r="C101" s="514"/>
      <c r="D101" s="514"/>
      <c r="E101" s="514"/>
      <c r="F101" s="514"/>
      <c r="G101" s="514"/>
      <c r="H101" s="324"/>
      <c r="I101" s="324"/>
      <c r="J101" s="514" t="s">
        <v>49</v>
      </c>
      <c r="K101" s="514"/>
      <c r="L101" s="514"/>
      <c r="M101" s="514"/>
      <c r="N101" s="514"/>
      <c r="R101" s="514" t="s">
        <v>50</v>
      </c>
      <c r="S101" s="514"/>
      <c r="T101" s="514"/>
      <c r="V101" s="514" t="s">
        <v>51</v>
      </c>
      <c r="W101" s="513"/>
      <c r="X101" s="320" t="s">
        <v>21</v>
      </c>
      <c r="Y101" s="320"/>
      <c r="Z101" s="320"/>
    </row>
    <row r="102" spans="1:26" x14ac:dyDescent="0.15">
      <c r="A102" s="320" t="s">
        <v>25</v>
      </c>
      <c r="B102" s="320" t="s">
        <v>66</v>
      </c>
      <c r="C102" s="320" t="s">
        <v>34</v>
      </c>
      <c r="D102" s="320" t="s">
        <v>17</v>
      </c>
      <c r="E102" s="320" t="s">
        <v>18</v>
      </c>
      <c r="F102" s="320" t="s">
        <v>19</v>
      </c>
      <c r="G102" s="320" t="s">
        <v>20</v>
      </c>
      <c r="H102" s="320" t="s">
        <v>6</v>
      </c>
      <c r="I102" s="320" t="s">
        <v>53</v>
      </c>
      <c r="K102" s="320" t="s">
        <v>10</v>
      </c>
      <c r="L102" s="320" t="s">
        <v>11</v>
      </c>
      <c r="M102" s="320" t="s">
        <v>12</v>
      </c>
      <c r="N102" s="320" t="s">
        <v>26</v>
      </c>
      <c r="O102" s="320" t="s">
        <v>7</v>
      </c>
      <c r="R102" s="320" t="s">
        <v>25</v>
      </c>
      <c r="S102" s="320" t="s">
        <v>47</v>
      </c>
      <c r="T102" s="320" t="s">
        <v>45</v>
      </c>
      <c r="U102" s="320" t="s">
        <v>46</v>
      </c>
      <c r="W102" s="320" t="s">
        <v>14</v>
      </c>
      <c r="X102" s="322" t="e">
        <f>(E102*1)+(F102*0.1)+(H102*6)+(L102*0.1)+(N102*6)</f>
        <v>#VALUE!</v>
      </c>
      <c r="Y102" s="324"/>
      <c r="Z102" s="324"/>
    </row>
    <row r="103" spans="1:26" x14ac:dyDescent="0.15">
      <c r="A103" s="321" t="s">
        <v>1315</v>
      </c>
      <c r="B103" s="322"/>
      <c r="C103" s="319" t="e">
        <f>E103/D103</f>
        <v>#DIV/0!</v>
      </c>
      <c r="D103" s="322"/>
      <c r="E103" s="322"/>
      <c r="F103" s="322"/>
      <c r="G103" s="322" t="e">
        <f t="shared" ref="G103:G108" si="88">F103/E103</f>
        <v>#DIV/0!</v>
      </c>
      <c r="H103" s="322"/>
      <c r="I103" s="319" t="e">
        <f>H103/E103</f>
        <v>#DIV/0!</v>
      </c>
      <c r="K103" s="322"/>
      <c r="L103" s="322"/>
      <c r="M103" s="333" t="e">
        <f t="shared" ref="M103:M108" si="89">L103/K103</f>
        <v>#DIV/0!</v>
      </c>
      <c r="N103" s="322"/>
      <c r="O103" s="319" t="e">
        <f>N103/K103</f>
        <v>#DIV/0!</v>
      </c>
      <c r="R103" s="321" t="s">
        <v>1316</v>
      </c>
      <c r="S103" s="334">
        <f>(D103+K103)/($C$27+$K$27+$M$17+$D$47+$K$47)</f>
        <v>0</v>
      </c>
      <c r="T103" s="334">
        <f>D103/($D$17)</f>
        <v>0</v>
      </c>
      <c r="U103" s="334">
        <f>K103/($M$17+$C$27+$K$38+$K$47)</f>
        <v>0</v>
      </c>
      <c r="W103" s="322">
        <f>(F103*0.1)+(H103*6)+(L103*0.1)+(N103*6)</f>
        <v>0</v>
      </c>
      <c r="X103" s="322">
        <f t="shared" ref="X103:X107" si="90">(E103*1)+(F103*0.1)+(H103*6)+(L103*0.1)+(N103*6)</f>
        <v>0</v>
      </c>
      <c r="Y103" s="324"/>
      <c r="Z103" s="324"/>
    </row>
    <row r="104" spans="1:26" x14ac:dyDescent="0.15">
      <c r="A104" s="321" t="s">
        <v>719</v>
      </c>
      <c r="B104" s="322"/>
      <c r="C104" s="319" t="e">
        <f t="shared" ref="C104:C108" si="91">E104/D104</f>
        <v>#DIV/0!</v>
      </c>
      <c r="D104" s="322"/>
      <c r="E104" s="322"/>
      <c r="F104" s="322"/>
      <c r="G104" s="322" t="e">
        <f t="shared" si="88"/>
        <v>#DIV/0!</v>
      </c>
      <c r="H104" s="322"/>
      <c r="I104" s="319" t="e">
        <f t="shared" ref="I104:I108" si="92">H104/E104</f>
        <v>#DIV/0!</v>
      </c>
      <c r="K104" s="322"/>
      <c r="L104" s="322"/>
      <c r="M104" s="333" t="e">
        <f t="shared" si="89"/>
        <v>#DIV/0!</v>
      </c>
      <c r="N104" s="322"/>
      <c r="O104" s="319" t="e">
        <f t="shared" ref="O104:O108" si="93">N104/K104</f>
        <v>#DIV/0!</v>
      </c>
      <c r="R104" s="321" t="s">
        <v>273</v>
      </c>
      <c r="S104" s="334">
        <f t="shared" ref="S104:S108" si="94">(D104+K104)/($C$27+$K$27+$M$17+$D$47+$K$47)</f>
        <v>0</v>
      </c>
      <c r="T104" s="334">
        <f t="shared" ref="T104:T108" si="95">D104/($D$17)</f>
        <v>0</v>
      </c>
      <c r="U104" s="334">
        <f t="shared" ref="U104:U108" si="96">K104/($M$17+$C$27+$K$38+$K$47)</f>
        <v>0</v>
      </c>
      <c r="W104" s="322">
        <f t="shared" ref="W104:W108" si="97">(F104*0.1)+(H104*6)+(L104*0.1)+(N104*6)</f>
        <v>0</v>
      </c>
      <c r="X104" s="322">
        <f t="shared" si="90"/>
        <v>0</v>
      </c>
      <c r="Y104" s="324"/>
      <c r="Z104" s="324"/>
    </row>
    <row r="105" spans="1:26" x14ac:dyDescent="0.15">
      <c r="A105" s="321" t="s">
        <v>720</v>
      </c>
      <c r="B105" s="322"/>
      <c r="C105" s="319" t="e">
        <f t="shared" si="91"/>
        <v>#DIV/0!</v>
      </c>
      <c r="D105" s="322"/>
      <c r="E105" s="322"/>
      <c r="F105" s="322"/>
      <c r="G105" s="322" t="e">
        <f t="shared" si="88"/>
        <v>#DIV/0!</v>
      </c>
      <c r="H105" s="322"/>
      <c r="I105" s="319" t="e">
        <f t="shared" si="92"/>
        <v>#DIV/0!</v>
      </c>
      <c r="K105" s="322"/>
      <c r="L105" s="322"/>
      <c r="M105" s="333" t="e">
        <f t="shared" si="89"/>
        <v>#DIV/0!</v>
      </c>
      <c r="N105" s="322"/>
      <c r="O105" s="319" t="e">
        <f t="shared" si="93"/>
        <v>#DIV/0!</v>
      </c>
      <c r="R105" s="321" t="s">
        <v>279</v>
      </c>
      <c r="S105" s="334">
        <f t="shared" si="94"/>
        <v>0</v>
      </c>
      <c r="T105" s="334">
        <f t="shared" si="95"/>
        <v>0</v>
      </c>
      <c r="U105" s="334">
        <f t="shared" si="96"/>
        <v>0</v>
      </c>
      <c r="W105" s="322">
        <f t="shared" si="97"/>
        <v>0</v>
      </c>
      <c r="X105" s="322">
        <f t="shared" si="90"/>
        <v>0</v>
      </c>
      <c r="Y105" s="324"/>
      <c r="Z105" s="324"/>
    </row>
    <row r="106" spans="1:26" x14ac:dyDescent="0.15">
      <c r="A106" s="321" t="s">
        <v>721</v>
      </c>
      <c r="B106" s="322"/>
      <c r="C106" s="319" t="e">
        <f t="shared" si="91"/>
        <v>#DIV/0!</v>
      </c>
      <c r="D106" s="322"/>
      <c r="E106" s="322"/>
      <c r="F106" s="322"/>
      <c r="G106" s="322" t="e">
        <f t="shared" si="88"/>
        <v>#DIV/0!</v>
      </c>
      <c r="H106" s="322"/>
      <c r="I106" s="319" t="e">
        <f t="shared" si="92"/>
        <v>#DIV/0!</v>
      </c>
      <c r="K106" s="322"/>
      <c r="L106" s="322"/>
      <c r="M106" s="333" t="e">
        <f t="shared" si="89"/>
        <v>#DIV/0!</v>
      </c>
      <c r="N106" s="322"/>
      <c r="O106" s="319" t="e">
        <f t="shared" si="93"/>
        <v>#DIV/0!</v>
      </c>
      <c r="R106" s="321" t="s">
        <v>615</v>
      </c>
      <c r="S106" s="334">
        <f t="shared" si="94"/>
        <v>0</v>
      </c>
      <c r="T106" s="334">
        <f t="shared" si="95"/>
        <v>0</v>
      </c>
      <c r="U106" s="334">
        <f t="shared" si="96"/>
        <v>0</v>
      </c>
      <c r="W106" s="322">
        <f t="shared" si="97"/>
        <v>0</v>
      </c>
      <c r="X106" s="322">
        <f t="shared" si="90"/>
        <v>0</v>
      </c>
      <c r="Y106" s="324"/>
      <c r="Z106" s="324"/>
    </row>
    <row r="107" spans="1:26" x14ac:dyDescent="0.15">
      <c r="A107" s="335"/>
      <c r="B107" s="322"/>
      <c r="C107" s="319" t="e">
        <f t="shared" si="91"/>
        <v>#DIV/0!</v>
      </c>
      <c r="D107" s="322"/>
      <c r="E107" s="322"/>
      <c r="F107" s="322"/>
      <c r="G107" s="322" t="e">
        <f t="shared" si="88"/>
        <v>#DIV/0!</v>
      </c>
      <c r="H107" s="322"/>
      <c r="I107" s="319" t="e">
        <f t="shared" si="92"/>
        <v>#DIV/0!</v>
      </c>
      <c r="K107" s="322"/>
      <c r="L107" s="322"/>
      <c r="M107" s="333" t="e">
        <f t="shared" si="89"/>
        <v>#DIV/0!</v>
      </c>
      <c r="N107" s="322"/>
      <c r="O107" s="319" t="e">
        <f t="shared" si="93"/>
        <v>#DIV/0!</v>
      </c>
      <c r="R107" s="321"/>
      <c r="S107" s="334">
        <f t="shared" si="94"/>
        <v>0</v>
      </c>
      <c r="T107" s="334">
        <f t="shared" si="95"/>
        <v>0</v>
      </c>
      <c r="U107" s="334">
        <f t="shared" si="96"/>
        <v>0</v>
      </c>
      <c r="W107" s="322">
        <f t="shared" si="97"/>
        <v>0</v>
      </c>
      <c r="X107" s="322">
        <f t="shared" si="90"/>
        <v>0</v>
      </c>
      <c r="Y107" s="324"/>
      <c r="Z107" s="324"/>
    </row>
    <row r="108" spans="1:26" x14ac:dyDescent="0.15">
      <c r="A108" s="321"/>
      <c r="B108" s="322"/>
      <c r="C108" s="319" t="e">
        <f t="shared" si="91"/>
        <v>#DIV/0!</v>
      </c>
      <c r="D108" s="322"/>
      <c r="E108" s="322"/>
      <c r="F108" s="322"/>
      <c r="G108" s="322" t="e">
        <f t="shared" si="88"/>
        <v>#DIV/0!</v>
      </c>
      <c r="H108" s="322"/>
      <c r="I108" s="319" t="e">
        <f t="shared" si="92"/>
        <v>#DIV/0!</v>
      </c>
      <c r="K108" s="322"/>
      <c r="L108" s="322"/>
      <c r="M108" s="333" t="e">
        <f t="shared" si="89"/>
        <v>#DIV/0!</v>
      </c>
      <c r="N108" s="322"/>
      <c r="O108" s="319" t="e">
        <f t="shared" si="93"/>
        <v>#DIV/0!</v>
      </c>
      <c r="R108" s="321"/>
      <c r="S108" s="334">
        <f t="shared" si="94"/>
        <v>0</v>
      </c>
      <c r="T108" s="334">
        <f t="shared" si="95"/>
        <v>0</v>
      </c>
      <c r="U108" s="334">
        <f t="shared" si="96"/>
        <v>0</v>
      </c>
      <c r="W108" s="322">
        <f t="shared" si="97"/>
        <v>0</v>
      </c>
    </row>
    <row r="109" spans="1:26" x14ac:dyDescent="0.15">
      <c r="A109" s="320" t="s">
        <v>44</v>
      </c>
      <c r="B109" s="320"/>
      <c r="C109" s="316"/>
      <c r="D109" s="320">
        <f>SUM(D103:D108)</f>
        <v>0</v>
      </c>
      <c r="E109" s="320">
        <f t="shared" ref="E109:F109" si="98">SUM(E103:E108)</f>
        <v>0</v>
      </c>
      <c r="F109" s="320">
        <f t="shared" si="98"/>
        <v>0</v>
      </c>
      <c r="G109" s="320"/>
      <c r="H109" s="320">
        <f t="shared" ref="H109" si="99">SUM(H103:H108)</f>
        <v>0</v>
      </c>
      <c r="I109" s="320"/>
      <c r="J109" s="320"/>
      <c r="K109" s="320">
        <f>SUM(K103:K108)</f>
        <v>0</v>
      </c>
      <c r="L109" s="320">
        <f t="shared" ref="L109" si="100">SUM(L103:L108)</f>
        <v>0</v>
      </c>
      <c r="M109" s="320"/>
      <c r="N109" s="320">
        <f t="shared" ref="N109" si="101">SUM(N103:N108)</f>
        <v>0</v>
      </c>
      <c r="O109" s="320"/>
    </row>
    <row r="110" spans="1:26" x14ac:dyDescent="0.15">
      <c r="A110" s="320"/>
      <c r="C110" s="324"/>
      <c r="D110" s="324"/>
      <c r="E110" s="324"/>
      <c r="F110" s="324"/>
      <c r="G110" s="324"/>
      <c r="H110" s="324"/>
      <c r="I110" s="324"/>
      <c r="J110" s="324"/>
      <c r="K110" s="324"/>
      <c r="L110" s="324"/>
    </row>
    <row r="111" spans="1:26" x14ac:dyDescent="0.15">
      <c r="A111" s="320"/>
      <c r="C111" s="324"/>
      <c r="D111" s="324"/>
      <c r="E111" s="324"/>
      <c r="F111" s="324"/>
      <c r="G111" s="324"/>
      <c r="H111" s="324"/>
      <c r="I111" s="324"/>
      <c r="J111" s="324"/>
      <c r="K111" s="324"/>
      <c r="L111" s="324"/>
    </row>
    <row r="112" spans="1:26" x14ac:dyDescent="0.15">
      <c r="A112" s="514" t="s">
        <v>52</v>
      </c>
      <c r="B112" s="514"/>
      <c r="C112" s="514"/>
      <c r="D112" s="514"/>
      <c r="E112" s="514"/>
      <c r="F112" s="514"/>
      <c r="G112" s="514"/>
      <c r="H112" s="324"/>
      <c r="I112" s="324"/>
      <c r="J112" s="514" t="s">
        <v>49</v>
      </c>
      <c r="K112" s="514"/>
      <c r="L112" s="514"/>
      <c r="M112" s="514"/>
      <c r="N112" s="514"/>
      <c r="R112" s="514" t="s">
        <v>50</v>
      </c>
      <c r="S112" s="514"/>
      <c r="T112" s="514"/>
      <c r="V112" s="514" t="s">
        <v>51</v>
      </c>
      <c r="W112" s="513"/>
      <c r="X112" s="320" t="s">
        <v>21</v>
      </c>
      <c r="Y112" s="320"/>
      <c r="Z112" s="320"/>
    </row>
    <row r="113" spans="1:26" x14ac:dyDescent="0.15">
      <c r="A113" s="320" t="s">
        <v>31</v>
      </c>
      <c r="B113" s="320" t="s">
        <v>66</v>
      </c>
      <c r="C113" s="320" t="s">
        <v>34</v>
      </c>
      <c r="D113" s="320" t="s">
        <v>17</v>
      </c>
      <c r="E113" s="320" t="s">
        <v>18</v>
      </c>
      <c r="F113" s="320" t="s">
        <v>19</v>
      </c>
      <c r="G113" s="320" t="s">
        <v>20</v>
      </c>
      <c r="H113" s="320" t="s">
        <v>6</v>
      </c>
      <c r="I113" s="320" t="s">
        <v>53</v>
      </c>
      <c r="K113" s="320" t="s">
        <v>10</v>
      </c>
      <c r="L113" s="320" t="s">
        <v>11</v>
      </c>
      <c r="M113" s="320" t="s">
        <v>12</v>
      </c>
      <c r="N113" s="320" t="s">
        <v>54</v>
      </c>
      <c r="O113" s="320" t="s">
        <v>7</v>
      </c>
      <c r="R113" s="320" t="s">
        <v>31</v>
      </c>
      <c r="S113" s="320" t="s">
        <v>47</v>
      </c>
      <c r="T113" s="320" t="s">
        <v>45</v>
      </c>
      <c r="U113" s="320" t="s">
        <v>46</v>
      </c>
      <c r="W113" s="320" t="s">
        <v>14</v>
      </c>
      <c r="X113" s="322" t="e">
        <f>(E113*1)+(F113*0.1)+(H113*6)+(L113*0.1)+(N113*6)</f>
        <v>#VALUE!</v>
      </c>
      <c r="Y113" s="324"/>
      <c r="Z113" s="324"/>
    </row>
    <row r="114" spans="1:26" x14ac:dyDescent="0.15">
      <c r="A114" s="321" t="s">
        <v>722</v>
      </c>
      <c r="B114" s="322"/>
      <c r="C114" s="319" t="e">
        <f>E114/D114</f>
        <v>#DIV/0!</v>
      </c>
      <c r="D114" s="322"/>
      <c r="E114" s="322"/>
      <c r="F114" s="322"/>
      <c r="G114" s="322" t="e">
        <f>F114/E114</f>
        <v>#DIV/0!</v>
      </c>
      <c r="H114" s="322"/>
      <c r="I114" s="319" t="e">
        <f>H114/E114</f>
        <v>#DIV/0!</v>
      </c>
      <c r="K114" s="322">
        <v>0</v>
      </c>
      <c r="L114" s="322">
        <v>0</v>
      </c>
      <c r="M114" s="322" t="e">
        <f>L114/K114</f>
        <v>#DIV/0!</v>
      </c>
      <c r="N114" s="322">
        <v>0</v>
      </c>
      <c r="O114" s="319" t="e">
        <f>N114/K114</f>
        <v>#DIV/0!</v>
      </c>
      <c r="R114" s="321" t="s">
        <v>277</v>
      </c>
      <c r="S114" s="334">
        <f>(D114+K114)/($D$47+$K$47+$D$38+$K$38+$J$27+$C$27+$M$17)</f>
        <v>0</v>
      </c>
      <c r="T114" s="334">
        <f>D114/($D$47+$D$38+$J$27)</f>
        <v>0</v>
      </c>
      <c r="U114" s="334">
        <f>K114/($K$47+$K$38+$C$27+$M$17)</f>
        <v>0</v>
      </c>
      <c r="W114" s="322">
        <f>(F114*0.1)+(H114*6)+(L114*0.1)+(N114*6)</f>
        <v>0</v>
      </c>
      <c r="X114" s="322">
        <f t="shared" ref="X114:X116" si="102">(E114*1)+(F114*0.1)+(H114*6)+(L114*0.1)+(N114*6)</f>
        <v>0</v>
      </c>
      <c r="Y114" s="324"/>
      <c r="Z114" s="324"/>
    </row>
    <row r="115" spans="1:26" x14ac:dyDescent="0.15">
      <c r="A115" s="321" t="s">
        <v>723</v>
      </c>
      <c r="B115" s="322"/>
      <c r="C115" s="319" t="e">
        <f t="shared" ref="C115:C117" si="103">E115/D115</f>
        <v>#DIV/0!</v>
      </c>
      <c r="D115" s="322"/>
      <c r="E115" s="322"/>
      <c r="F115" s="322"/>
      <c r="G115" s="322" t="e">
        <f>F115/E115</f>
        <v>#DIV/0!</v>
      </c>
      <c r="H115" s="322"/>
      <c r="I115" s="319" t="e">
        <f t="shared" ref="I115:I117" si="104">H115/E115</f>
        <v>#DIV/0!</v>
      </c>
      <c r="K115" s="322">
        <v>0</v>
      </c>
      <c r="L115" s="322">
        <v>0</v>
      </c>
      <c r="M115" s="322" t="e">
        <f t="shared" ref="M115:M117" si="105">L115/K115</f>
        <v>#DIV/0!</v>
      </c>
      <c r="N115" s="322">
        <v>0</v>
      </c>
      <c r="O115" s="319" t="e">
        <f t="shared" ref="O115:O117" si="106">N115/K115</f>
        <v>#DIV/0!</v>
      </c>
      <c r="R115" s="321" t="s">
        <v>616</v>
      </c>
      <c r="S115" s="334">
        <f t="shared" ref="S115:S117" si="107">(D115+K115)/($D$47+$K$47+$D$38+$K$38+$J$27+$C$27+$M$17)</f>
        <v>0</v>
      </c>
      <c r="T115" s="334">
        <f t="shared" ref="T115:T117" si="108">D115/($D$47+$D$38+$J$27)</f>
        <v>0</v>
      </c>
      <c r="U115" s="334">
        <f t="shared" ref="U115:U117" si="109">K115/($K$47+$K$38+$C$27+$M$17)</f>
        <v>0</v>
      </c>
      <c r="W115" s="322">
        <f t="shared" ref="W115:W117" si="110">(F115*0.1)+(H115*6)+(L115*0.1)+(N115*6)</f>
        <v>0</v>
      </c>
      <c r="X115" s="322">
        <f t="shared" si="102"/>
        <v>0</v>
      </c>
      <c r="Y115" s="324"/>
      <c r="Z115" s="324"/>
    </row>
    <row r="116" spans="1:26" x14ac:dyDescent="0.15">
      <c r="A116" s="321" t="s">
        <v>724</v>
      </c>
      <c r="B116" s="322"/>
      <c r="C116" s="319" t="e">
        <f t="shared" si="103"/>
        <v>#DIV/0!</v>
      </c>
      <c r="D116" s="322"/>
      <c r="E116" s="322"/>
      <c r="F116" s="322"/>
      <c r="G116" s="322" t="e">
        <f>F116/E116</f>
        <v>#DIV/0!</v>
      </c>
      <c r="H116" s="322"/>
      <c r="I116" s="319" t="e">
        <f t="shared" si="104"/>
        <v>#DIV/0!</v>
      </c>
      <c r="K116" s="322">
        <v>0</v>
      </c>
      <c r="L116" s="322">
        <v>0</v>
      </c>
      <c r="M116" s="322" t="e">
        <f t="shared" si="105"/>
        <v>#DIV/0!</v>
      </c>
      <c r="N116" s="322">
        <v>0</v>
      </c>
      <c r="O116" s="319" t="e">
        <f t="shared" si="106"/>
        <v>#DIV/0!</v>
      </c>
      <c r="R116" s="321" t="s">
        <v>280</v>
      </c>
      <c r="S116" s="334">
        <f t="shared" si="107"/>
        <v>0</v>
      </c>
      <c r="T116" s="334">
        <f t="shared" si="108"/>
        <v>0</v>
      </c>
      <c r="U116" s="334">
        <f t="shared" si="109"/>
        <v>0</v>
      </c>
      <c r="W116" s="322">
        <f t="shared" si="110"/>
        <v>0</v>
      </c>
      <c r="X116" s="322">
        <f t="shared" si="102"/>
        <v>0</v>
      </c>
      <c r="Y116" s="324"/>
      <c r="Z116" s="324"/>
    </row>
    <row r="117" spans="1:26" x14ac:dyDescent="0.15">
      <c r="A117" s="321" t="s">
        <v>1438</v>
      </c>
      <c r="B117" s="322"/>
      <c r="C117" s="319" t="e">
        <f t="shared" si="103"/>
        <v>#DIV/0!</v>
      </c>
      <c r="D117" s="322"/>
      <c r="E117" s="322"/>
      <c r="F117" s="322"/>
      <c r="G117" s="322" t="e">
        <f>F117/E117</f>
        <v>#DIV/0!</v>
      </c>
      <c r="H117" s="322"/>
      <c r="I117" s="319" t="e">
        <f t="shared" si="104"/>
        <v>#DIV/0!</v>
      </c>
      <c r="K117" s="322">
        <v>0</v>
      </c>
      <c r="L117" s="322">
        <v>0</v>
      </c>
      <c r="M117" s="322" t="e">
        <f t="shared" si="105"/>
        <v>#DIV/0!</v>
      </c>
      <c r="N117" s="322">
        <v>0</v>
      </c>
      <c r="O117" s="319" t="e">
        <f t="shared" si="106"/>
        <v>#DIV/0!</v>
      </c>
      <c r="R117" s="321" t="s">
        <v>434</v>
      </c>
      <c r="S117" s="334">
        <f t="shared" si="107"/>
        <v>0</v>
      </c>
      <c r="T117" s="334">
        <f t="shared" si="108"/>
        <v>0</v>
      </c>
      <c r="U117" s="334">
        <f t="shared" si="109"/>
        <v>0</v>
      </c>
      <c r="W117" s="322">
        <f t="shared" si="110"/>
        <v>0</v>
      </c>
    </row>
    <row r="118" spans="1:26" x14ac:dyDescent="0.15">
      <c r="A118" s="320" t="s">
        <v>44</v>
      </c>
      <c r="B118" s="320"/>
      <c r="C118" s="316"/>
      <c r="D118" s="320">
        <f>SUM(D114:D117)</f>
        <v>0</v>
      </c>
      <c r="E118" s="320">
        <f t="shared" ref="E118:F118" si="111">SUM(E114:E117)</f>
        <v>0</v>
      </c>
      <c r="F118" s="320">
        <f t="shared" si="111"/>
        <v>0</v>
      </c>
      <c r="G118" s="320"/>
      <c r="H118" s="320">
        <f t="shared" ref="H118" si="112">SUM(H114:H117)</f>
        <v>0</v>
      </c>
      <c r="I118" s="320"/>
      <c r="J118" s="320"/>
      <c r="K118" s="320">
        <f>SUM(K114:K117)</f>
        <v>0</v>
      </c>
      <c r="L118" s="320">
        <f t="shared" ref="L118" si="113">SUM(L114:L117)</f>
        <v>0</v>
      </c>
      <c r="M118" s="320"/>
      <c r="N118" s="320">
        <f t="shared" ref="N118" si="114">SUM(N114:N117)</f>
        <v>0</v>
      </c>
      <c r="O118" s="316"/>
      <c r="Q118" s="325"/>
      <c r="S118" s="325"/>
      <c r="U118" s="324"/>
      <c r="V118" s="324"/>
    </row>
    <row r="119" spans="1:26" x14ac:dyDescent="0.15">
      <c r="H119" s="329"/>
      <c r="I119" s="324"/>
      <c r="J119" s="324"/>
      <c r="P119" s="325"/>
      <c r="Q119" s="325"/>
      <c r="R119" s="325"/>
      <c r="T119" s="324"/>
      <c r="U119" s="324"/>
    </row>
    <row r="120" spans="1:26" x14ac:dyDescent="0.15">
      <c r="H120" s="329"/>
      <c r="I120" s="324"/>
      <c r="J120" s="324"/>
      <c r="P120" s="325"/>
      <c r="Q120" s="325"/>
      <c r="R120" s="325"/>
      <c r="T120" s="324"/>
      <c r="U120" s="324"/>
    </row>
    <row r="121" spans="1:26" x14ac:dyDescent="0.15">
      <c r="A121" s="514" t="s">
        <v>57</v>
      </c>
      <c r="B121" s="514"/>
      <c r="C121" s="514"/>
      <c r="D121" s="514"/>
      <c r="E121" s="514"/>
      <c r="F121" s="514"/>
      <c r="G121" s="514"/>
      <c r="H121" s="329"/>
      <c r="I121" s="324"/>
      <c r="J121" s="514" t="s">
        <v>58</v>
      </c>
      <c r="K121" s="516"/>
      <c r="L121" s="516"/>
      <c r="M121" s="516"/>
      <c r="N121" s="516"/>
      <c r="P121" s="336"/>
      <c r="Q121" s="325"/>
      <c r="R121" s="514" t="s">
        <v>62</v>
      </c>
      <c r="S121" s="516"/>
      <c r="T121" s="516"/>
      <c r="U121" s="516"/>
      <c r="V121" s="516"/>
    </row>
    <row r="122" spans="1:26" x14ac:dyDescent="0.15">
      <c r="A122" s="316"/>
      <c r="B122" s="320" t="s">
        <v>17</v>
      </c>
      <c r="C122" s="320" t="s">
        <v>42</v>
      </c>
      <c r="D122" s="320" t="s">
        <v>19</v>
      </c>
      <c r="E122" s="320" t="s">
        <v>6</v>
      </c>
      <c r="H122" s="324"/>
      <c r="I122" s="324"/>
      <c r="J122" s="512" t="s">
        <v>59</v>
      </c>
      <c r="K122" s="513"/>
      <c r="L122" s="513"/>
      <c r="M122" s="513"/>
      <c r="N122" s="316" t="s">
        <v>60</v>
      </c>
      <c r="R122" s="512" t="s">
        <v>59</v>
      </c>
      <c r="S122" s="513"/>
      <c r="T122" s="513"/>
      <c r="U122" s="513"/>
      <c r="V122" s="316" t="s">
        <v>60</v>
      </c>
    </row>
    <row r="123" spans="1:26" x14ac:dyDescent="0.15">
      <c r="A123" s="335" t="s">
        <v>33</v>
      </c>
      <c r="B123" s="322">
        <f>SUM(J93:J97,D103:D108,D114:D117)</f>
        <v>0</v>
      </c>
      <c r="C123" s="322">
        <f>SUM(E114:E117,E103:E108,K93:K97)</f>
        <v>0</v>
      </c>
      <c r="D123" s="322">
        <f>SUM(F114:F117,F103:F108,L93:L97)</f>
        <v>0</v>
      </c>
      <c r="E123" s="322">
        <f>SUM(N93:N97,H103:H108,H114:H117)</f>
        <v>0</v>
      </c>
      <c r="H123" s="324"/>
      <c r="I123" s="324"/>
      <c r="J123" s="510" t="s">
        <v>1234</v>
      </c>
      <c r="K123" s="510"/>
      <c r="L123" s="510"/>
      <c r="M123" s="510"/>
      <c r="N123" s="321" t="s">
        <v>373</v>
      </c>
      <c r="R123" s="510" t="s">
        <v>1439</v>
      </c>
      <c r="S123" s="510"/>
      <c r="T123" s="510"/>
      <c r="U123" s="510"/>
      <c r="V123" s="321" t="s">
        <v>374</v>
      </c>
    </row>
    <row r="124" spans="1:26" x14ac:dyDescent="0.15">
      <c r="A124" s="335" t="s">
        <v>43</v>
      </c>
      <c r="B124" s="322">
        <f>SUM(C88)</f>
        <v>0</v>
      </c>
      <c r="C124" s="322">
        <f>SUM(D88)</f>
        <v>0</v>
      </c>
      <c r="D124" s="322">
        <f>SUM(F88)</f>
        <v>0</v>
      </c>
      <c r="E124" s="322">
        <f>SUM(H88)</f>
        <v>0</v>
      </c>
      <c r="F124" s="320"/>
      <c r="J124" s="510" t="s">
        <v>1440</v>
      </c>
      <c r="K124" s="510"/>
      <c r="L124" s="510"/>
      <c r="M124" s="510"/>
      <c r="N124" s="321" t="s">
        <v>374</v>
      </c>
      <c r="R124" s="511"/>
      <c r="S124" s="510"/>
      <c r="T124" s="510"/>
      <c r="U124" s="510"/>
      <c r="V124" s="321"/>
    </row>
    <row r="125" spans="1:26" x14ac:dyDescent="0.15">
      <c r="A125" s="335" t="s">
        <v>65</v>
      </c>
      <c r="B125" s="321"/>
      <c r="F125" s="320"/>
      <c r="J125" s="510"/>
      <c r="K125" s="510"/>
      <c r="L125" s="510"/>
      <c r="M125" s="510"/>
      <c r="N125" s="321"/>
      <c r="R125" s="511"/>
      <c r="S125" s="510"/>
      <c r="T125" s="510"/>
      <c r="U125" s="510"/>
      <c r="V125" s="321"/>
    </row>
    <row r="126" spans="1:26" x14ac:dyDescent="0.15">
      <c r="J126" s="510" t="s">
        <v>1317</v>
      </c>
      <c r="K126" s="510"/>
      <c r="L126" s="510"/>
      <c r="M126" s="510"/>
      <c r="N126" s="321" t="s">
        <v>373</v>
      </c>
      <c r="R126" s="511"/>
      <c r="S126" s="510"/>
      <c r="T126" s="510"/>
      <c r="U126" s="510"/>
      <c r="V126" s="321"/>
    </row>
    <row r="127" spans="1:26" x14ac:dyDescent="0.15">
      <c r="A127" s="316"/>
      <c r="B127" s="320" t="s">
        <v>1</v>
      </c>
      <c r="C127" s="320" t="s">
        <v>4</v>
      </c>
      <c r="D127" s="320" t="s">
        <v>6</v>
      </c>
      <c r="J127" s="510"/>
      <c r="K127" s="510"/>
      <c r="L127" s="510"/>
      <c r="M127" s="510"/>
      <c r="N127" s="321"/>
      <c r="R127" s="511"/>
      <c r="S127" s="510"/>
      <c r="T127" s="510"/>
      <c r="U127" s="510"/>
      <c r="V127" s="321"/>
    </row>
    <row r="128" spans="1:26" x14ac:dyDescent="0.15">
      <c r="A128" s="335" t="s">
        <v>56</v>
      </c>
      <c r="B128" s="322">
        <f>SUM(M85:M87,C93:C97,K103:K108,K114:K117)</f>
        <v>0</v>
      </c>
      <c r="C128" s="322">
        <f>SUM(N85:N87,D93:D97,L103:L108,L114:L117)</f>
        <v>0</v>
      </c>
      <c r="D128" s="322">
        <f>SUM(P85:P87,F93:F97,N103:N108,N114:N117)</f>
        <v>0</v>
      </c>
      <c r="J128" s="510"/>
      <c r="K128" s="510"/>
      <c r="L128" s="510"/>
      <c r="M128" s="510"/>
      <c r="N128" s="321"/>
      <c r="R128" s="511"/>
      <c r="S128" s="510"/>
      <c r="T128" s="510"/>
      <c r="U128" s="510"/>
      <c r="V128" s="321"/>
    </row>
    <row r="129" spans="1:23" x14ac:dyDescent="0.15">
      <c r="A129" s="335" t="s">
        <v>65</v>
      </c>
      <c r="B129" s="321"/>
      <c r="J129" s="510"/>
      <c r="K129" s="510"/>
      <c r="L129" s="510"/>
      <c r="M129" s="510"/>
      <c r="N129" s="321"/>
      <c r="R129" s="511"/>
      <c r="S129" s="510"/>
      <c r="T129" s="510"/>
      <c r="U129" s="510"/>
      <c r="V129" s="321"/>
    </row>
    <row r="130" spans="1:23" x14ac:dyDescent="0.15">
      <c r="J130" s="510"/>
      <c r="K130" s="510"/>
      <c r="L130" s="510"/>
      <c r="M130" s="510"/>
      <c r="N130" s="321"/>
      <c r="R130" s="511"/>
      <c r="S130" s="510"/>
      <c r="T130" s="510"/>
      <c r="U130" s="510"/>
      <c r="V130" s="321"/>
    </row>
    <row r="131" spans="1:23" x14ac:dyDescent="0.15">
      <c r="B131" s="320" t="s">
        <v>40</v>
      </c>
      <c r="C131" s="320" t="s">
        <v>41</v>
      </c>
    </row>
    <row r="132" spans="1:23" x14ac:dyDescent="0.15">
      <c r="A132" s="335" t="s">
        <v>39</v>
      </c>
      <c r="B132" s="319" t="e">
        <f>B128/(B124+B128)</f>
        <v>#DIV/0!</v>
      </c>
      <c r="C132" s="319" t="e">
        <f>B124/(B124+B128)</f>
        <v>#DIV/0!</v>
      </c>
      <c r="J132" s="314" t="s">
        <v>61</v>
      </c>
    </row>
    <row r="133" spans="1:23" x14ac:dyDescent="0.15">
      <c r="A133" s="335" t="s">
        <v>64</v>
      </c>
      <c r="B133" s="321"/>
      <c r="C133" s="321"/>
    </row>
    <row r="141" spans="1:23" x14ac:dyDescent="0.15">
      <c r="A141" s="514" t="s">
        <v>93</v>
      </c>
      <c r="B141" s="514"/>
      <c r="C141" s="514"/>
      <c r="D141" s="514"/>
      <c r="E141" s="514"/>
      <c r="F141" s="514"/>
      <c r="G141" s="514"/>
      <c r="H141" s="514"/>
      <c r="I141" s="514"/>
      <c r="J141" s="514"/>
      <c r="K141" s="514"/>
      <c r="L141" s="514"/>
      <c r="M141" s="514"/>
      <c r="N141" s="514"/>
      <c r="O141" s="514"/>
      <c r="P141" s="514"/>
      <c r="Q141" s="514"/>
      <c r="R141" s="514"/>
      <c r="S141" s="514"/>
      <c r="T141" s="514"/>
      <c r="U141" s="514"/>
      <c r="V141" s="514"/>
      <c r="W141" s="514"/>
    </row>
    <row r="142" spans="1:23" x14ac:dyDescent="0.15">
      <c r="A142" s="315"/>
      <c r="B142" s="315"/>
      <c r="C142" s="315"/>
      <c r="D142" s="315"/>
      <c r="E142" s="315"/>
      <c r="F142" s="315"/>
      <c r="G142" s="315"/>
      <c r="H142" s="315"/>
      <c r="I142" s="315"/>
      <c r="J142" s="315"/>
      <c r="K142" s="315"/>
      <c r="L142" s="315"/>
      <c r="M142" s="315"/>
      <c r="N142" s="315"/>
      <c r="O142" s="315"/>
      <c r="P142" s="315"/>
      <c r="Q142" s="315"/>
      <c r="R142" s="315"/>
      <c r="S142" s="315"/>
      <c r="T142" s="315"/>
      <c r="U142" s="315"/>
      <c r="V142" s="315"/>
      <c r="W142" s="315"/>
    </row>
    <row r="143" spans="1:23" x14ac:dyDescent="0.15">
      <c r="H143" s="515" t="s">
        <v>36</v>
      </c>
      <c r="I143" s="513"/>
      <c r="J143" s="513"/>
      <c r="M143" s="515" t="s">
        <v>37</v>
      </c>
      <c r="N143" s="515"/>
      <c r="O143" s="515"/>
    </row>
    <row r="144" spans="1:23" x14ac:dyDescent="0.15">
      <c r="H144" s="515" t="s">
        <v>38</v>
      </c>
      <c r="I144" s="515"/>
      <c r="J144" s="515"/>
    </row>
    <row r="145" spans="1:20" x14ac:dyDescent="0.15">
      <c r="H145" s="515"/>
      <c r="I145" s="513"/>
      <c r="J145" s="513"/>
    </row>
    <row r="146" spans="1:20" x14ac:dyDescent="0.15">
      <c r="H146" s="515"/>
      <c r="I146" s="513"/>
      <c r="J146" s="513"/>
    </row>
    <row r="147" spans="1:20" x14ac:dyDescent="0.15">
      <c r="D147" s="316" t="s">
        <v>83</v>
      </c>
      <c r="P147" s="316" t="s">
        <v>84</v>
      </c>
    </row>
    <row r="148" spans="1:20" x14ac:dyDescent="0.15">
      <c r="A148" s="320" t="s">
        <v>90</v>
      </c>
      <c r="P148" s="316" t="s">
        <v>90</v>
      </c>
      <c r="S148" s="320" t="s">
        <v>92</v>
      </c>
    </row>
    <row r="149" spans="1:20" x14ac:dyDescent="0.15">
      <c r="A149" s="335" t="s">
        <v>79</v>
      </c>
      <c r="B149" s="337" t="s">
        <v>89</v>
      </c>
      <c r="C149" s="337" t="s">
        <v>2</v>
      </c>
      <c r="D149" s="337" t="s">
        <v>3</v>
      </c>
      <c r="E149" s="337" t="s">
        <v>19</v>
      </c>
      <c r="F149" s="337" t="s">
        <v>6</v>
      </c>
      <c r="G149" s="337" t="s">
        <v>76</v>
      </c>
      <c r="H149" s="337" t="s">
        <v>10</v>
      </c>
      <c r="I149" s="337" t="s">
        <v>19</v>
      </c>
      <c r="J149" s="337" t="s">
        <v>77</v>
      </c>
      <c r="K149" s="337" t="s">
        <v>6</v>
      </c>
      <c r="L149" s="337" t="s">
        <v>14</v>
      </c>
      <c r="O149" s="337" t="s">
        <v>85</v>
      </c>
      <c r="P149" s="337" t="s">
        <v>86</v>
      </c>
      <c r="Q149" s="337" t="s">
        <v>87</v>
      </c>
      <c r="S149" s="318" t="s">
        <v>40</v>
      </c>
      <c r="T149" s="318" t="s">
        <v>41</v>
      </c>
    </row>
    <row r="150" spans="1:20" x14ac:dyDescent="0.15">
      <c r="A150" s="321" t="s">
        <v>44</v>
      </c>
      <c r="B150" s="332">
        <f>AVERAGE(B160,B170)</f>
        <v>514</v>
      </c>
      <c r="C150" s="332">
        <f>AVERAGE(C160,C170)</f>
        <v>328</v>
      </c>
      <c r="D150" s="338">
        <f>C150/B150</f>
        <v>0.63813229571984431</v>
      </c>
      <c r="E150" s="332">
        <f>AVERAGE(E160,E170)</f>
        <v>3973.5</v>
      </c>
      <c r="F150" s="332">
        <f t="shared" ref="F150:I150" si="115">AVERAGE(F160,F170)</f>
        <v>22.5</v>
      </c>
      <c r="G150" s="332">
        <f t="shared" si="115"/>
        <v>9.5</v>
      </c>
      <c r="H150" s="332">
        <f t="shared" si="115"/>
        <v>160.5</v>
      </c>
      <c r="I150" s="332">
        <f t="shared" si="115"/>
        <v>783</v>
      </c>
      <c r="J150" s="339">
        <f>I150/H150</f>
        <v>4.8785046728971961</v>
      </c>
      <c r="K150" s="332">
        <f>AVERAGE(K160,K170)</f>
        <v>12</v>
      </c>
      <c r="L150" s="322">
        <f>((E150*0.05)+(F150*4)+(G150*-1)+(I150*0.1)+(K150*6))</f>
        <v>429.47500000000002</v>
      </c>
      <c r="O150" s="338">
        <f>(B150+H150)/(B152+F152+B154+F154+B156+F156+B150+H150)</f>
        <v>0.4374189364461738</v>
      </c>
      <c r="P150" s="319">
        <f>B150/(B150+F152+F154+F156)</f>
        <v>0.51684263448969336</v>
      </c>
      <c r="Q150" s="319">
        <f>H150/(H150+B152+B154+B156)</f>
        <v>0.29315068493150687</v>
      </c>
      <c r="S150" s="319">
        <f>(H150+B152+B154+B156)/(H150+B152+B154+B156+B150)</f>
        <v>0.51577955723033442</v>
      </c>
      <c r="T150" s="319">
        <f>B150/(B150+H150+B152+B154+B156)</f>
        <v>0.48422044276966558</v>
      </c>
    </row>
    <row r="151" spans="1:20" x14ac:dyDescent="0.15">
      <c r="A151" s="335" t="s">
        <v>80</v>
      </c>
      <c r="B151" s="337" t="s">
        <v>10</v>
      </c>
      <c r="C151" s="337" t="s">
        <v>19</v>
      </c>
      <c r="D151" s="337" t="s">
        <v>77</v>
      </c>
      <c r="E151" s="337" t="s">
        <v>6</v>
      </c>
      <c r="F151" s="337" t="s">
        <v>17</v>
      </c>
      <c r="G151" s="337" t="s">
        <v>18</v>
      </c>
      <c r="H151" s="337" t="s">
        <v>19</v>
      </c>
      <c r="I151" s="337" t="s">
        <v>78</v>
      </c>
      <c r="J151" s="337" t="s">
        <v>6</v>
      </c>
      <c r="K151" s="337" t="s">
        <v>14</v>
      </c>
      <c r="L151" s="332" t="s">
        <v>91</v>
      </c>
      <c r="O151" s="318" t="s">
        <v>85</v>
      </c>
      <c r="P151" s="318" t="s">
        <v>87</v>
      </c>
      <c r="Q151" s="318" t="s">
        <v>88</v>
      </c>
    </row>
    <row r="152" spans="1:20" x14ac:dyDescent="0.15">
      <c r="A152" s="321" t="s">
        <v>44</v>
      </c>
      <c r="B152" s="332">
        <f>AVERAGE(B162,B172)</f>
        <v>379.5</v>
      </c>
      <c r="C152" s="332">
        <f>AVERAGE(C162,C172)</f>
        <v>1810</v>
      </c>
      <c r="D152" s="339">
        <f>C152/B152</f>
        <v>4.7694334650856387</v>
      </c>
      <c r="E152" s="332">
        <f>AVERAGE(E162,E172)</f>
        <v>16.5</v>
      </c>
      <c r="F152" s="332">
        <f t="shared" ref="F152:H152" si="116">AVERAGE(F162,F172)</f>
        <v>83.5</v>
      </c>
      <c r="G152" s="332">
        <f t="shared" si="116"/>
        <v>61</v>
      </c>
      <c r="H152" s="332">
        <f t="shared" si="116"/>
        <v>388.5</v>
      </c>
      <c r="I152" s="339">
        <f>H152/G152</f>
        <v>6.3688524590163933</v>
      </c>
      <c r="J152" s="332">
        <f>AVERAGE(J162,J172)</f>
        <v>0.5</v>
      </c>
      <c r="K152" s="322">
        <f>(C152*0.1)+(E152*6)+(H152*0.1)+(J152*6)</f>
        <v>321.85000000000002</v>
      </c>
      <c r="L152" s="322">
        <f>(C152*0.1)+(E152*6)+(G152*1)+(H152*0.1)+(J152*6)</f>
        <v>382.85</v>
      </c>
      <c r="O152" s="338">
        <f>(B152+F152)/(B152+F152+B154+F154+B156+F156+B150+H150)</f>
        <v>0.30025940337224383</v>
      </c>
      <c r="P152" s="319">
        <f>B152/(H150+B152+B154+B156)</f>
        <v>0.69315068493150689</v>
      </c>
      <c r="Q152" s="319">
        <f>F152/(F152+F154+F156)</f>
        <v>0.17377731529656607</v>
      </c>
    </row>
    <row r="153" spans="1:20" x14ac:dyDescent="0.15">
      <c r="A153" s="335" t="s">
        <v>81</v>
      </c>
      <c r="B153" s="337" t="s">
        <v>10</v>
      </c>
      <c r="C153" s="337" t="s">
        <v>19</v>
      </c>
      <c r="D153" s="337" t="s">
        <v>77</v>
      </c>
      <c r="E153" s="337" t="s">
        <v>6</v>
      </c>
      <c r="F153" s="337" t="s">
        <v>17</v>
      </c>
      <c r="G153" s="337" t="s">
        <v>18</v>
      </c>
      <c r="H153" s="337" t="s">
        <v>19</v>
      </c>
      <c r="I153" s="337" t="s">
        <v>78</v>
      </c>
      <c r="J153" s="337" t="s">
        <v>6</v>
      </c>
      <c r="K153" s="337" t="s">
        <v>14</v>
      </c>
      <c r="L153" s="332" t="s">
        <v>91</v>
      </c>
      <c r="O153" s="318" t="s">
        <v>85</v>
      </c>
      <c r="P153" s="318" t="s">
        <v>87</v>
      </c>
      <c r="Q153" s="318" t="s">
        <v>88</v>
      </c>
    </row>
    <row r="154" spans="1:20" x14ac:dyDescent="0.15">
      <c r="A154" s="321" t="s">
        <v>44</v>
      </c>
      <c r="B154" s="332">
        <f>AVERAGE(B164,B174)</f>
        <v>7.5</v>
      </c>
      <c r="C154" s="332">
        <f>AVERAGE(C164,C174)</f>
        <v>18</v>
      </c>
      <c r="D154" s="332">
        <f>C154/B154</f>
        <v>2.4</v>
      </c>
      <c r="E154" s="332">
        <f>AVERAGE(E164,E174)</f>
        <v>0</v>
      </c>
      <c r="F154" s="332">
        <f t="shared" ref="F154:H154" si="117">AVERAGE(F164,F174)</f>
        <v>292.5</v>
      </c>
      <c r="G154" s="332">
        <f t="shared" si="117"/>
        <v>189</v>
      </c>
      <c r="H154" s="332">
        <f t="shared" si="117"/>
        <v>2576.5</v>
      </c>
      <c r="I154" s="339">
        <f>H154/G154</f>
        <v>13.632275132275133</v>
      </c>
      <c r="J154" s="332">
        <f>AVERAGE(J164,J174)</f>
        <v>16.5</v>
      </c>
      <c r="K154" s="322">
        <f>(C154*0.1)+(E154*6)+(H154*0.1)+(J154*6)</f>
        <v>358.45000000000005</v>
      </c>
      <c r="L154" s="322">
        <f>(C154*0.1)+(E154*6)+(G154*1)+(H154*0.1)+(J154*6)</f>
        <v>547.45000000000005</v>
      </c>
      <c r="O154" s="338">
        <f>(B154+F154)/(B152+F152+B154+F154+B156+F156+B150+H150)</f>
        <v>0.19455252918287938</v>
      </c>
      <c r="P154" s="319">
        <f>B154/(B152+H150+B154+B156)</f>
        <v>1.3698630136986301E-2</v>
      </c>
      <c r="Q154" s="319">
        <f>F154/(F154+F152+F156)</f>
        <v>0.60874089490114469</v>
      </c>
    </row>
    <row r="155" spans="1:20" x14ac:dyDescent="0.15">
      <c r="A155" s="335" t="s">
        <v>82</v>
      </c>
      <c r="B155" s="337" t="s">
        <v>10</v>
      </c>
      <c r="C155" s="337" t="s">
        <v>19</v>
      </c>
      <c r="D155" s="337" t="s">
        <v>77</v>
      </c>
      <c r="E155" s="337" t="s">
        <v>6</v>
      </c>
      <c r="F155" s="337" t="s">
        <v>17</v>
      </c>
      <c r="G155" s="337" t="s">
        <v>18</v>
      </c>
      <c r="H155" s="337" t="s">
        <v>19</v>
      </c>
      <c r="I155" s="337" t="s">
        <v>78</v>
      </c>
      <c r="J155" s="337" t="s">
        <v>6</v>
      </c>
      <c r="K155" s="337" t="s">
        <v>14</v>
      </c>
      <c r="L155" s="332" t="s">
        <v>91</v>
      </c>
      <c r="O155" s="318" t="s">
        <v>85</v>
      </c>
      <c r="P155" s="318" t="s">
        <v>87</v>
      </c>
      <c r="Q155" s="318" t="s">
        <v>88</v>
      </c>
    </row>
    <row r="156" spans="1:20" x14ac:dyDescent="0.15">
      <c r="A156" s="321" t="s">
        <v>44</v>
      </c>
      <c r="B156" s="332">
        <f>AVERAGE(B166,B176)</f>
        <v>0</v>
      </c>
      <c r="C156" s="332">
        <f>AVERAGE(C166,C176)</f>
        <v>0</v>
      </c>
      <c r="D156" s="332" t="e">
        <f>C156/B156</f>
        <v>#DIV/0!</v>
      </c>
      <c r="E156" s="332">
        <f>AVERAGE(E166,E176)</f>
        <v>0</v>
      </c>
      <c r="F156" s="332">
        <f>AVERAGE(F166,F176)</f>
        <v>104.5</v>
      </c>
      <c r="G156" s="332">
        <f t="shared" ref="G156:H156" si="118">AVERAGE(G166,G176)</f>
        <v>78</v>
      </c>
      <c r="H156" s="332">
        <f t="shared" si="118"/>
        <v>1008</v>
      </c>
      <c r="I156" s="339">
        <f>H156/G156</f>
        <v>12.923076923076923</v>
      </c>
      <c r="J156" s="332">
        <f>AVERAGE(J166,J176)</f>
        <v>5</v>
      </c>
      <c r="K156" s="322">
        <f>(C156*0.1)+(E156*6)+(H156*0.1)+(J156*6)</f>
        <v>130.80000000000001</v>
      </c>
      <c r="L156" s="322">
        <f>(C156*0.1)+(E156*6)+(G156*1)+(H156*0.1)+(J156*6)</f>
        <v>208.8</v>
      </c>
      <c r="O156" s="338">
        <f>(B156+F156)/(B152+F152+B154+F154+B156+F156+B150+H150)</f>
        <v>6.7769130998702978E-2</v>
      </c>
      <c r="P156" s="334">
        <f>B156/(B156+B154+B152+H150)</f>
        <v>0</v>
      </c>
      <c r="Q156" s="319">
        <f>F156/(F156+F154+F152)</f>
        <v>0.21748178980228927</v>
      </c>
    </row>
    <row r="157" spans="1:20" x14ac:dyDescent="0.15">
      <c r="B157" s="340"/>
      <c r="C157" s="340"/>
      <c r="D157" s="340"/>
      <c r="E157" s="340"/>
      <c r="F157" s="340"/>
      <c r="G157" s="340"/>
      <c r="H157" s="340"/>
      <c r="I157" s="340"/>
      <c r="J157" s="340"/>
      <c r="K157" s="340"/>
      <c r="L157" s="341"/>
      <c r="P157" s="316"/>
    </row>
    <row r="158" spans="1:20" x14ac:dyDescent="0.15">
      <c r="A158" s="320">
        <v>2022</v>
      </c>
      <c r="P158" s="316">
        <v>2022</v>
      </c>
      <c r="S158" s="320" t="s">
        <v>92</v>
      </c>
    </row>
    <row r="159" spans="1:20" x14ac:dyDescent="0.15">
      <c r="A159" s="335" t="s">
        <v>79</v>
      </c>
      <c r="B159" s="337" t="s">
        <v>89</v>
      </c>
      <c r="C159" s="337" t="s">
        <v>2</v>
      </c>
      <c r="D159" s="337" t="s">
        <v>3</v>
      </c>
      <c r="E159" s="337" t="s">
        <v>19</v>
      </c>
      <c r="F159" s="337" t="s">
        <v>6</v>
      </c>
      <c r="G159" s="337" t="s">
        <v>76</v>
      </c>
      <c r="H159" s="337" t="s">
        <v>10</v>
      </c>
      <c r="I159" s="337" t="s">
        <v>19</v>
      </c>
      <c r="J159" s="337" t="s">
        <v>77</v>
      </c>
      <c r="K159" s="337" t="s">
        <v>6</v>
      </c>
      <c r="L159" s="337" t="s">
        <v>14</v>
      </c>
      <c r="O159" s="337" t="s">
        <v>85</v>
      </c>
      <c r="P159" s="337" t="s">
        <v>86</v>
      </c>
      <c r="Q159" s="337" t="s">
        <v>87</v>
      </c>
      <c r="S159" s="318" t="s">
        <v>40</v>
      </c>
      <c r="T159" s="318" t="s">
        <v>41</v>
      </c>
    </row>
    <row r="160" spans="1:20" x14ac:dyDescent="0.15">
      <c r="A160" s="321" t="s">
        <v>44</v>
      </c>
      <c r="B160" s="332">
        <v>536</v>
      </c>
      <c r="C160" s="332">
        <v>350</v>
      </c>
      <c r="D160" s="338">
        <f>C160/B160</f>
        <v>0.65298507462686572</v>
      </c>
      <c r="E160" s="332">
        <v>4364</v>
      </c>
      <c r="F160" s="332">
        <v>25</v>
      </c>
      <c r="G160" s="332">
        <v>9</v>
      </c>
      <c r="H160" s="332">
        <v>172</v>
      </c>
      <c r="I160" s="332">
        <v>763</v>
      </c>
      <c r="J160" s="339">
        <f>I160/H160</f>
        <v>4.4360465116279073</v>
      </c>
      <c r="K160" s="332">
        <v>14</v>
      </c>
      <c r="L160" s="322">
        <f>((E160*0.05)+(F160*4)+(G160*-1)+(I160*0.1)+(K160*6))</f>
        <v>469.50000000000006</v>
      </c>
      <c r="O160" s="338">
        <f>(B160+H160)/(B162+F162+B164+F164+B166+F166+B160+H160)</f>
        <v>0.4466876971608833</v>
      </c>
      <c r="P160" s="319">
        <f>B160/(B160+F162+F164+F166)</f>
        <v>0.5148895292987512</v>
      </c>
      <c r="Q160" s="319">
        <f>H160/(H160+B162+B164+B166)</f>
        <v>0.31617647058823528</v>
      </c>
      <c r="S160" s="319">
        <f>(H160+B162+B164+B166)/(H160+B162+B164+B166+B160)</f>
        <v>0.50370370370370365</v>
      </c>
      <c r="T160" s="319">
        <f>B160/(B160+H160+B162+B164+B166)</f>
        <v>0.49629629629629629</v>
      </c>
    </row>
    <row r="161" spans="1:20" x14ac:dyDescent="0.15">
      <c r="A161" s="335" t="s">
        <v>80</v>
      </c>
      <c r="B161" s="337" t="s">
        <v>10</v>
      </c>
      <c r="C161" s="337" t="s">
        <v>19</v>
      </c>
      <c r="D161" s="337" t="s">
        <v>77</v>
      </c>
      <c r="E161" s="337" t="s">
        <v>6</v>
      </c>
      <c r="F161" s="337" t="s">
        <v>17</v>
      </c>
      <c r="G161" s="337" t="s">
        <v>18</v>
      </c>
      <c r="H161" s="337" t="s">
        <v>19</v>
      </c>
      <c r="I161" s="337" t="s">
        <v>78</v>
      </c>
      <c r="J161" s="337" t="s">
        <v>6</v>
      </c>
      <c r="K161" s="337" t="s">
        <v>14</v>
      </c>
      <c r="L161" s="337" t="s">
        <v>91</v>
      </c>
      <c r="O161" s="318" t="s">
        <v>85</v>
      </c>
      <c r="P161" s="318" t="s">
        <v>87</v>
      </c>
      <c r="Q161" s="318" t="s">
        <v>88</v>
      </c>
    </row>
    <row r="162" spans="1:20" x14ac:dyDescent="0.15">
      <c r="A162" s="321" t="s">
        <v>44</v>
      </c>
      <c r="B162" s="332">
        <v>368</v>
      </c>
      <c r="C162" s="332">
        <v>1745</v>
      </c>
      <c r="D162" s="339">
        <f>C162/B162</f>
        <v>4.7418478260869561</v>
      </c>
      <c r="E162" s="332">
        <v>18</v>
      </c>
      <c r="F162" s="332">
        <v>61</v>
      </c>
      <c r="G162" s="332">
        <v>48</v>
      </c>
      <c r="H162" s="332">
        <v>262</v>
      </c>
      <c r="I162" s="339">
        <f>H162/G162</f>
        <v>5.458333333333333</v>
      </c>
      <c r="J162" s="332">
        <v>0</v>
      </c>
      <c r="K162" s="322">
        <f>(C162*0.1)+(E162*6)+(H162*0.1)+(J162*6)</f>
        <v>308.7</v>
      </c>
      <c r="L162" s="322">
        <f>(C162*0.1)+(E162*6)+(G162*1)+(H162*0.1)+(J162*6)</f>
        <v>356.7</v>
      </c>
      <c r="O162" s="338">
        <f>(B162+F162)/(B162+F162+B164+F164+B166+F166+B160+H160)</f>
        <v>0.27066246056782334</v>
      </c>
      <c r="P162" s="319">
        <f>B162/(H160+B162+B164+B166)</f>
        <v>0.67647058823529416</v>
      </c>
      <c r="Q162" s="319">
        <f>F162/(F162+F164+F166)</f>
        <v>0.12079207920792079</v>
      </c>
    </row>
    <row r="163" spans="1:20" x14ac:dyDescent="0.15">
      <c r="A163" s="335" t="s">
        <v>81</v>
      </c>
      <c r="B163" s="337" t="s">
        <v>10</v>
      </c>
      <c r="C163" s="337" t="s">
        <v>19</v>
      </c>
      <c r="D163" s="337" t="s">
        <v>77</v>
      </c>
      <c r="E163" s="337" t="s">
        <v>6</v>
      </c>
      <c r="F163" s="337" t="s">
        <v>17</v>
      </c>
      <c r="G163" s="337" t="s">
        <v>18</v>
      </c>
      <c r="H163" s="337" t="s">
        <v>19</v>
      </c>
      <c r="I163" s="337" t="s">
        <v>78</v>
      </c>
      <c r="J163" s="337" t="s">
        <v>6</v>
      </c>
      <c r="K163" s="337" t="s">
        <v>14</v>
      </c>
      <c r="L163" s="337" t="s">
        <v>91</v>
      </c>
      <c r="O163" s="318" t="s">
        <v>85</v>
      </c>
      <c r="P163" s="318" t="s">
        <v>87</v>
      </c>
      <c r="Q163" s="318" t="s">
        <v>88</v>
      </c>
    </row>
    <row r="164" spans="1:20" x14ac:dyDescent="0.15">
      <c r="A164" s="321" t="s">
        <v>44</v>
      </c>
      <c r="B164" s="332">
        <v>4</v>
      </c>
      <c r="C164" s="332">
        <v>1</v>
      </c>
      <c r="D164" s="332">
        <f>C164/B164</f>
        <v>0.25</v>
      </c>
      <c r="E164" s="332">
        <v>0</v>
      </c>
      <c r="F164" s="332">
        <v>351</v>
      </c>
      <c r="G164" s="332">
        <v>231</v>
      </c>
      <c r="H164" s="332">
        <v>3196</v>
      </c>
      <c r="I164" s="339">
        <f>H164/G164</f>
        <v>13.835497835497835</v>
      </c>
      <c r="J164" s="332">
        <v>22</v>
      </c>
      <c r="K164" s="322">
        <f>(C164*0.1)+(E164*6)+(H164*0.1)+(J164*6)</f>
        <v>451.70000000000005</v>
      </c>
      <c r="L164" s="322">
        <f>(C164*0.1)+(E164*6)+(G164*1)+(H164*0.1)+(J164*6)</f>
        <v>682.7</v>
      </c>
      <c r="O164" s="338">
        <f>(B164+F164)/(B162+F162+B164+F164+B166+F166+B160+H160)</f>
        <v>0.22397476340694006</v>
      </c>
      <c r="P164" s="319">
        <f>B164/(B162+H160+B164+B166)</f>
        <v>7.3529411764705881E-3</v>
      </c>
      <c r="Q164" s="319">
        <f>F164/(F164+F162+F166)</f>
        <v>0.695049504950495</v>
      </c>
    </row>
    <row r="165" spans="1:20" x14ac:dyDescent="0.15">
      <c r="A165" s="335" t="s">
        <v>82</v>
      </c>
      <c r="B165" s="337" t="s">
        <v>10</v>
      </c>
      <c r="C165" s="337" t="s">
        <v>19</v>
      </c>
      <c r="D165" s="337" t="s">
        <v>77</v>
      </c>
      <c r="E165" s="337" t="s">
        <v>6</v>
      </c>
      <c r="F165" s="337" t="s">
        <v>17</v>
      </c>
      <c r="G165" s="337" t="s">
        <v>18</v>
      </c>
      <c r="H165" s="337" t="s">
        <v>19</v>
      </c>
      <c r="I165" s="337" t="s">
        <v>78</v>
      </c>
      <c r="J165" s="337" t="s">
        <v>6</v>
      </c>
      <c r="K165" s="337" t="s">
        <v>14</v>
      </c>
      <c r="L165" s="337" t="s">
        <v>91</v>
      </c>
      <c r="O165" s="318" t="s">
        <v>85</v>
      </c>
      <c r="P165" s="318" t="s">
        <v>87</v>
      </c>
      <c r="Q165" s="318" t="s">
        <v>88</v>
      </c>
    </row>
    <row r="166" spans="1:20" x14ac:dyDescent="0.15">
      <c r="A166" s="321" t="s">
        <v>44</v>
      </c>
      <c r="B166" s="332">
        <v>0</v>
      </c>
      <c r="C166" s="332">
        <v>0</v>
      </c>
      <c r="D166" s="332" t="e">
        <f>C166/B166</f>
        <v>#DIV/0!</v>
      </c>
      <c r="E166" s="332">
        <v>0</v>
      </c>
      <c r="F166" s="332">
        <v>93</v>
      </c>
      <c r="G166" s="332">
        <v>71</v>
      </c>
      <c r="H166" s="332">
        <v>906</v>
      </c>
      <c r="I166" s="339">
        <f>H166/G166</f>
        <v>12.76056338028169</v>
      </c>
      <c r="J166" s="332">
        <v>3</v>
      </c>
      <c r="K166" s="322">
        <f>(C166*0.1)+(E166*6)+(H166*0.1)+(J166*6)</f>
        <v>108.60000000000001</v>
      </c>
      <c r="L166" s="322">
        <f>(C166*0.1)+(E166*6)+(G166*1)+(H166*0.1)+(J166*6)</f>
        <v>179.60000000000002</v>
      </c>
      <c r="O166" s="338">
        <f>(B166+F166)/(B162+F162+B164+F164+B166+F166+B160+H160)</f>
        <v>5.867507886435331E-2</v>
      </c>
      <c r="P166" s="334">
        <f>B166/(B166+B164+B162+H160)</f>
        <v>0</v>
      </c>
      <c r="Q166" s="319">
        <f>F166/(F166+F164+F162)</f>
        <v>0.18415841584158416</v>
      </c>
    </row>
    <row r="168" spans="1:20" x14ac:dyDescent="0.15">
      <c r="A168" s="320">
        <v>2021</v>
      </c>
      <c r="P168" s="316">
        <v>2021</v>
      </c>
      <c r="S168" s="320" t="s">
        <v>92</v>
      </c>
    </row>
    <row r="169" spans="1:20" x14ac:dyDescent="0.15">
      <c r="A169" s="335" t="s">
        <v>79</v>
      </c>
      <c r="B169" s="337" t="s">
        <v>89</v>
      </c>
      <c r="C169" s="337" t="s">
        <v>2</v>
      </c>
      <c r="D169" s="337" t="s">
        <v>3</v>
      </c>
      <c r="E169" s="337" t="s">
        <v>19</v>
      </c>
      <c r="F169" s="337" t="s">
        <v>6</v>
      </c>
      <c r="G169" s="337" t="s">
        <v>76</v>
      </c>
      <c r="H169" s="337" t="s">
        <v>10</v>
      </c>
      <c r="I169" s="337" t="s">
        <v>19</v>
      </c>
      <c r="J169" s="337" t="s">
        <v>77</v>
      </c>
      <c r="K169" s="337" t="s">
        <v>6</v>
      </c>
      <c r="L169" s="337" t="s">
        <v>14</v>
      </c>
      <c r="O169" s="337" t="s">
        <v>85</v>
      </c>
      <c r="P169" s="337" t="s">
        <v>86</v>
      </c>
      <c r="Q169" s="337" t="s">
        <v>87</v>
      </c>
      <c r="S169" s="318" t="s">
        <v>40</v>
      </c>
      <c r="T169" s="318" t="s">
        <v>41</v>
      </c>
    </row>
    <row r="170" spans="1:20" x14ac:dyDescent="0.15">
      <c r="A170" s="321" t="s">
        <v>44</v>
      </c>
      <c r="B170" s="332">
        <v>492</v>
      </c>
      <c r="C170" s="332">
        <v>306</v>
      </c>
      <c r="D170" s="338">
        <f>C170/B170</f>
        <v>0.62195121951219512</v>
      </c>
      <c r="E170" s="332">
        <v>3583</v>
      </c>
      <c r="F170" s="332">
        <v>20</v>
      </c>
      <c r="G170" s="332">
        <v>10</v>
      </c>
      <c r="H170" s="332">
        <v>149</v>
      </c>
      <c r="I170" s="332">
        <v>803</v>
      </c>
      <c r="J170" s="332">
        <f>I170/H170</f>
        <v>5.3892617449664426</v>
      </c>
      <c r="K170" s="332">
        <v>10</v>
      </c>
      <c r="L170" s="322">
        <f>((E170*0.05)+(F170*4)+(G170*-1)+(I170*0.1)+(K170*6))</f>
        <v>389.45</v>
      </c>
      <c r="O170" s="338">
        <f>(B170+H170)/(B172+F172+B174+F174+B176+F176+B170+H170)</f>
        <v>0.42761841227484992</v>
      </c>
      <c r="P170" s="319">
        <f>B170/(B170+F172+F174+F176)</f>
        <v>0.51898734177215189</v>
      </c>
      <c r="Q170" s="319">
        <f>H170/(H170+B172+B174+B176)</f>
        <v>0.27041742286751363</v>
      </c>
      <c r="S170" s="319">
        <f>(H170+B172+B174+B176)/(H170+B172+B174+B176+B170)</f>
        <v>0.52828379674017256</v>
      </c>
      <c r="T170" s="319">
        <f>B170/(B170+H170+B172+B174+B176)</f>
        <v>0.47171620325982744</v>
      </c>
    </row>
    <row r="171" spans="1:20" x14ac:dyDescent="0.15">
      <c r="A171" s="335" t="s">
        <v>80</v>
      </c>
      <c r="B171" s="337" t="s">
        <v>10</v>
      </c>
      <c r="C171" s="337" t="s">
        <v>19</v>
      </c>
      <c r="D171" s="337" t="s">
        <v>77</v>
      </c>
      <c r="E171" s="337" t="s">
        <v>6</v>
      </c>
      <c r="F171" s="337" t="s">
        <v>17</v>
      </c>
      <c r="G171" s="337" t="s">
        <v>18</v>
      </c>
      <c r="H171" s="337" t="s">
        <v>19</v>
      </c>
      <c r="I171" s="337" t="s">
        <v>78</v>
      </c>
      <c r="J171" s="337" t="s">
        <v>6</v>
      </c>
      <c r="K171" s="337" t="s">
        <v>14</v>
      </c>
      <c r="L171" s="337" t="s">
        <v>91</v>
      </c>
      <c r="O171" s="318" t="s">
        <v>85</v>
      </c>
      <c r="P171" s="318" t="s">
        <v>87</v>
      </c>
      <c r="Q171" s="318" t="s">
        <v>88</v>
      </c>
    </row>
    <row r="172" spans="1:20" x14ac:dyDescent="0.15">
      <c r="A172" s="321" t="s">
        <v>44</v>
      </c>
      <c r="B172" s="332">
        <v>391</v>
      </c>
      <c r="C172" s="332">
        <v>1875</v>
      </c>
      <c r="D172" s="339">
        <f>C172/B172</f>
        <v>4.7953964194373402</v>
      </c>
      <c r="E172" s="332">
        <v>15</v>
      </c>
      <c r="F172" s="332">
        <v>106</v>
      </c>
      <c r="G172" s="332">
        <v>74</v>
      </c>
      <c r="H172" s="332">
        <v>515</v>
      </c>
      <c r="I172" s="339">
        <f>H172/G172</f>
        <v>6.9594594594594597</v>
      </c>
      <c r="J172" s="332">
        <v>1</v>
      </c>
      <c r="K172" s="322">
        <f>(C172*0.1)+(E172*6)+(H172*0.1)+(J172*6)</f>
        <v>335</v>
      </c>
      <c r="L172" s="322">
        <f>(C172*0.1)+(E172*6)+(G172*1)+(H172*0.1)+(J172*6)</f>
        <v>409</v>
      </c>
      <c r="O172" s="338">
        <f>(B172+F172)/(B172+F172+B174+F174+B176+F176+B170+H170)</f>
        <v>0.33155436957971979</v>
      </c>
      <c r="P172" s="319">
        <f>B172/(H170+B172+B174+B176)</f>
        <v>0.70961887477313979</v>
      </c>
      <c r="Q172" s="319">
        <f>F172/(F172+F174+F176)</f>
        <v>0.23245614035087719</v>
      </c>
    </row>
    <row r="173" spans="1:20" x14ac:dyDescent="0.15">
      <c r="A173" s="335" t="s">
        <v>81</v>
      </c>
      <c r="B173" s="337" t="s">
        <v>10</v>
      </c>
      <c r="C173" s="337" t="s">
        <v>19</v>
      </c>
      <c r="D173" s="337" t="s">
        <v>77</v>
      </c>
      <c r="E173" s="337" t="s">
        <v>6</v>
      </c>
      <c r="F173" s="337" t="s">
        <v>17</v>
      </c>
      <c r="G173" s="337" t="s">
        <v>18</v>
      </c>
      <c r="H173" s="337" t="s">
        <v>19</v>
      </c>
      <c r="I173" s="337" t="s">
        <v>78</v>
      </c>
      <c r="J173" s="337" t="s">
        <v>6</v>
      </c>
      <c r="K173" s="337" t="s">
        <v>14</v>
      </c>
      <c r="L173" s="337" t="s">
        <v>91</v>
      </c>
      <c r="O173" s="318" t="s">
        <v>85</v>
      </c>
      <c r="P173" s="318" t="s">
        <v>87</v>
      </c>
      <c r="Q173" s="318" t="s">
        <v>88</v>
      </c>
    </row>
    <row r="174" spans="1:20" x14ac:dyDescent="0.15">
      <c r="A174" s="321" t="s">
        <v>44</v>
      </c>
      <c r="B174" s="332">
        <v>11</v>
      </c>
      <c r="C174" s="332">
        <v>35</v>
      </c>
      <c r="D174" s="339">
        <f>C174/B174</f>
        <v>3.1818181818181817</v>
      </c>
      <c r="E174" s="332">
        <v>0</v>
      </c>
      <c r="F174" s="332">
        <v>234</v>
      </c>
      <c r="G174" s="332">
        <v>147</v>
      </c>
      <c r="H174" s="332">
        <v>1957</v>
      </c>
      <c r="I174" s="339">
        <f>H174/G174</f>
        <v>13.312925170068027</v>
      </c>
      <c r="J174" s="332">
        <v>11</v>
      </c>
      <c r="K174" s="322">
        <f>(C174*0.1)+(E174*6)+(H174*0.1)+(J174*6)</f>
        <v>265.20000000000005</v>
      </c>
      <c r="L174" s="322">
        <f>(C174*0.1)+(E174*6)+(G174*1)+(H174*0.1)+(J174*6)</f>
        <v>412.20000000000005</v>
      </c>
      <c r="O174" s="338">
        <f>(B174+F174)/(B172+F172+B174+F174+B176+F176+B170+H170)</f>
        <v>0.16344229486324216</v>
      </c>
      <c r="P174" s="319">
        <f>B174/(B172+H170+B174+B176)</f>
        <v>1.9963702359346643E-2</v>
      </c>
      <c r="Q174" s="319">
        <f>F174/(F174+F172+F176)</f>
        <v>0.51315789473684215</v>
      </c>
    </row>
    <row r="175" spans="1:20" x14ac:dyDescent="0.15">
      <c r="A175" s="335" t="s">
        <v>82</v>
      </c>
      <c r="B175" s="337" t="s">
        <v>10</v>
      </c>
      <c r="C175" s="337" t="s">
        <v>19</v>
      </c>
      <c r="D175" s="337" t="s">
        <v>77</v>
      </c>
      <c r="E175" s="337" t="s">
        <v>6</v>
      </c>
      <c r="F175" s="337" t="s">
        <v>17</v>
      </c>
      <c r="G175" s="337" t="s">
        <v>18</v>
      </c>
      <c r="H175" s="337" t="s">
        <v>19</v>
      </c>
      <c r="I175" s="337" t="s">
        <v>78</v>
      </c>
      <c r="J175" s="337" t="s">
        <v>6</v>
      </c>
      <c r="K175" s="337" t="s">
        <v>14</v>
      </c>
      <c r="L175" s="337" t="s">
        <v>91</v>
      </c>
      <c r="O175" s="318" t="s">
        <v>85</v>
      </c>
      <c r="P175" s="318" t="s">
        <v>87</v>
      </c>
      <c r="Q175" s="318" t="s">
        <v>88</v>
      </c>
    </row>
    <row r="176" spans="1:20" x14ac:dyDescent="0.15">
      <c r="A176" s="321" t="s">
        <v>44</v>
      </c>
      <c r="B176" s="332">
        <v>0</v>
      </c>
      <c r="C176" s="332">
        <v>0</v>
      </c>
      <c r="D176" s="332" t="e">
        <f>C176/B176</f>
        <v>#DIV/0!</v>
      </c>
      <c r="E176" s="332">
        <v>0</v>
      </c>
      <c r="F176" s="332">
        <v>116</v>
      </c>
      <c r="G176" s="332">
        <v>85</v>
      </c>
      <c r="H176" s="332">
        <v>1110</v>
      </c>
      <c r="I176" s="339">
        <f>H176/G176</f>
        <v>13.058823529411764</v>
      </c>
      <c r="J176" s="332">
        <v>7</v>
      </c>
      <c r="K176" s="322">
        <f>(C176*0.1)+(E176*6)+(H176*0.1)+(J176*6)</f>
        <v>153</v>
      </c>
      <c r="L176" s="322">
        <f>(C176*0.1)+(E176*6)+(G176*1)+(H176*0.1)+(J176*6)</f>
        <v>238</v>
      </c>
      <c r="O176" s="338">
        <f>(B176+F176)/(B172+F172+B174+F174+B176+F176+B170+H170)</f>
        <v>7.7384923282188128E-2</v>
      </c>
      <c r="P176" s="334">
        <f>B176/(B176+B174+B172+H170)</f>
        <v>0</v>
      </c>
      <c r="Q176" s="319">
        <f>F176/(F176+F174+F172)</f>
        <v>0.25438596491228072</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J59:M59"/>
    <mergeCell ref="R59:U59"/>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A121:G121"/>
    <mergeCell ref="J121:N121"/>
    <mergeCell ref="R121:V121"/>
    <mergeCell ref="C83:I83"/>
    <mergeCell ref="L83:P83"/>
    <mergeCell ref="R83:T83"/>
    <mergeCell ref="V83:W83"/>
    <mergeCell ref="A91:G91"/>
    <mergeCell ref="H91:M91"/>
    <mergeCell ref="R91:T91"/>
    <mergeCell ref="V91:W91"/>
    <mergeCell ref="A101:G101"/>
    <mergeCell ref="J101:N101"/>
    <mergeCell ref="R101:T101"/>
    <mergeCell ref="V101:W101"/>
    <mergeCell ref="A112:G112"/>
    <mergeCell ref="J112:N112"/>
    <mergeCell ref="R112:T112"/>
    <mergeCell ref="V112:W112"/>
    <mergeCell ref="H143:J143"/>
    <mergeCell ref="M143:O143"/>
    <mergeCell ref="H144:J144"/>
    <mergeCell ref="H145:J145"/>
    <mergeCell ref="H146:J146"/>
    <mergeCell ref="J127:M127"/>
    <mergeCell ref="R127:U127"/>
    <mergeCell ref="J128:M128"/>
    <mergeCell ref="R128:U128"/>
    <mergeCell ref="J129:M129"/>
    <mergeCell ref="R129:U129"/>
    <mergeCell ref="J130:M130"/>
    <mergeCell ref="R130:U130"/>
    <mergeCell ref="J124:M124"/>
    <mergeCell ref="R124:U124"/>
    <mergeCell ref="J125:M125"/>
    <mergeCell ref="R125:U125"/>
    <mergeCell ref="J126:M126"/>
    <mergeCell ref="R126:U126"/>
    <mergeCell ref="J122:M122"/>
    <mergeCell ref="A141:W141"/>
    <mergeCell ref="R122:U122"/>
    <mergeCell ref="J123:M123"/>
    <mergeCell ref="R123:U123"/>
  </mergeCells>
  <hyperlinks>
    <hyperlink ref="H6" location="ARI!A90" display="RSP Projections: Year 2" xr:uid="{976587DB-FB23-44C7-A2DE-CE6F5DB5B5A9}"/>
    <hyperlink ref="H6:J6" location="ARI!A110" display="RSP Projections: Year 2" xr:uid="{580C4D10-5264-412F-ABD1-272FBED79969}"/>
    <hyperlink ref="M5:O5" location="ARI!AX11" display="Adjustable Projections: Year 1" xr:uid="{BD00D46C-AD33-4EF1-A079-39225EF7BEEA}"/>
    <hyperlink ref="AJ5" location="ARI!C9" display="RSP Projections: Year 1" xr:uid="{E8AD82F8-EAB8-427F-BF55-0F7343B3049A}"/>
    <hyperlink ref="AJ6" location="ARI!A90" display="RSP Projections: Year 2" xr:uid="{8761CBE1-BDEF-4E0B-B63C-B8DD41233EDF}"/>
    <hyperlink ref="AJ6:AL6" location="ARI!A110" display="RSP Projections: Year 2" xr:uid="{B3AA92A9-551D-48D2-A8EC-770A353E5C80}"/>
    <hyperlink ref="AO5:AQ5" location="ARI!AX11" display="Adjustable Projections: Year 1" xr:uid="{98C9C51E-70AE-430D-9683-EA4C3892DADA}"/>
    <hyperlink ref="H5" location="ARI!C9" display="RSP Projections: Year 1" xr:uid="{3BDC1F61-661D-41A9-AB46-13CE520235BE}"/>
    <hyperlink ref="H76" location="ARI!A90" display="RSP Projections: Year 2" xr:uid="{566668D1-12E4-448A-8F2D-B2E1A63E8395}"/>
    <hyperlink ref="H76:J76" location="ARI!A110" display="RSP Projections: Year 2" xr:uid="{3F8CA799-8543-4D17-9971-167FBCEEEFC0}"/>
    <hyperlink ref="M75:O75" location="ARI!AX11" display="Adjustable Projections: Year 1" xr:uid="{414C1251-27E5-42A0-9741-9AE037B90AB8}"/>
    <hyperlink ref="H75" location="ARI!C9" display="RSP Projections: Year 1" xr:uid="{D0F4FFE4-7717-4F8D-BCE8-0694DF07E2DD}"/>
    <hyperlink ref="M143:O143" location="ARI!AX11" display="Adjustable Projections: Year 1" xr:uid="{CFACCD09-6B51-4EF1-A2DA-81E75076719A}"/>
    <hyperlink ref="H144:J144" location="ARI!A110" display="RSP Projections: Year 2" xr:uid="{92A7D1F7-AF5D-4F69-90AD-F174DE63AD97}"/>
    <hyperlink ref="H144" location="ARI!A90" display="RSP Projections: Year 2" xr:uid="{7A048563-472A-4AEC-8989-42E389600097}"/>
    <hyperlink ref="H143" location="ARI!C9" display="RSP Projections: Year 1" xr:uid="{545EBE93-2558-40BD-9F0E-266953B7A834}"/>
    <hyperlink ref="M6" location="ARI!A170" display="Past Run/Pass Performances" xr:uid="{A11D79EE-B0F6-448F-9C88-8F9837FEAB5A}"/>
    <hyperlink ref="M76" location="ARI!A170" display="Past Run/Pass Performances" xr:uid="{60A087B1-93C5-4B63-A563-07BC8086EF79}"/>
  </hyperlinks>
  <pageMargins left="0" right="0" top="0" bottom="0" header="0" footer="0"/>
  <pageSetup scale="54" orientation="landscape"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8332D-5011-4DD0-A57A-96BEDEE170BB}">
  <dimension ref="A1:AZ176"/>
  <sheetViews>
    <sheetView zoomScale="200" zoomScaleNormal="200" workbookViewId="0">
      <selection sqref="A1:X193"/>
    </sheetView>
  </sheetViews>
  <sheetFormatPr defaultColWidth="3.6640625" defaultRowHeight="6.6" x14ac:dyDescent="0.15"/>
  <cols>
    <col min="1" max="1" width="11.6640625" style="69" customWidth="1"/>
    <col min="2" max="3" width="3.88671875" style="69" bestFit="1" customWidth="1"/>
    <col min="4" max="4" width="5" style="69" customWidth="1"/>
    <col min="5" max="5" width="4.33203125" style="69" bestFit="1" customWidth="1"/>
    <col min="6" max="6" width="4.109375" style="69" bestFit="1" customWidth="1"/>
    <col min="7" max="7" width="5.33203125" style="69" customWidth="1"/>
    <col min="8" max="8" width="3.88671875" style="69" bestFit="1" customWidth="1"/>
    <col min="9" max="9" width="4.6640625" style="69" customWidth="1"/>
    <col min="10" max="10" width="3.88671875" style="69" bestFit="1" customWidth="1"/>
    <col min="11" max="11" width="4.33203125" style="69" bestFit="1" customWidth="1"/>
    <col min="12" max="12" width="3.88671875" style="69" bestFit="1" customWidth="1"/>
    <col min="13" max="13" width="4.6640625" style="69" customWidth="1"/>
    <col min="14" max="14" width="3.109375" style="69" customWidth="1"/>
    <col min="15" max="15" width="4.5546875" style="69" customWidth="1"/>
    <col min="16" max="16" width="3.6640625" style="69" customWidth="1"/>
    <col min="17" max="17" width="4.33203125" style="69" bestFit="1" customWidth="1"/>
    <col min="18" max="18" width="11" style="69" customWidth="1"/>
    <col min="19" max="20" width="4.88671875" style="69" customWidth="1"/>
    <col min="21" max="21" width="4.109375" style="69" customWidth="1"/>
    <col min="22" max="22" width="3.6640625" style="69"/>
    <col min="23" max="24" width="3.88671875" style="69" bestFit="1" customWidth="1"/>
    <col min="25" max="29" width="3.6640625" style="69"/>
    <col min="30" max="30" width="3.88671875" style="69" bestFit="1" customWidth="1"/>
    <col min="31" max="31" width="4.33203125" style="69" bestFit="1" customWidth="1"/>
    <col min="32" max="32" width="4.109375" style="69" bestFit="1" customWidth="1"/>
    <col min="33" max="33" width="4.33203125" style="69" bestFit="1" customWidth="1"/>
    <col min="34" max="34" width="4.109375" style="69" bestFit="1" customWidth="1"/>
    <col min="35" max="35" width="4.33203125" style="69" bestFit="1" customWidth="1"/>
    <col min="36" max="36" width="3.88671875" style="69" bestFit="1" customWidth="1"/>
    <col min="37" max="37" width="4.33203125" style="69" bestFit="1" customWidth="1"/>
    <col min="38" max="38" width="3.88671875" style="69" bestFit="1" customWidth="1"/>
    <col min="39" max="39" width="4.33203125" style="69" bestFit="1" customWidth="1"/>
    <col min="40" max="40" width="3.88671875" style="69" bestFit="1" customWidth="1"/>
    <col min="41" max="41" width="4.33203125" style="69" bestFit="1" customWidth="1"/>
    <col min="42" max="42" width="3.88671875" style="69" bestFit="1" customWidth="1"/>
    <col min="43" max="43" width="4.33203125" style="69" bestFit="1" customWidth="1"/>
    <col min="44" max="44" width="3.88671875" style="69" bestFit="1" customWidth="1"/>
    <col min="45" max="45" width="4.33203125" style="69" bestFit="1" customWidth="1"/>
    <col min="46" max="46" width="3.6640625" style="69"/>
    <col min="47" max="47" width="5.88671875" style="69" bestFit="1" customWidth="1"/>
    <col min="48" max="48" width="4.6640625" style="69" bestFit="1" customWidth="1"/>
    <col min="49" max="49" width="4.5546875" style="69" bestFit="1" customWidth="1"/>
    <col min="50" max="50" width="3.6640625" style="69"/>
    <col min="51" max="52" width="3.88671875" style="69" bestFit="1" customWidth="1"/>
    <col min="53" max="16384" width="3.6640625" style="69"/>
  </cols>
  <sheetData>
    <row r="1" spans="1:52" x14ac:dyDescent="0.15">
      <c r="A1" s="547" t="s">
        <v>120</v>
      </c>
      <c r="B1" s="547"/>
      <c r="C1" s="547"/>
      <c r="D1" s="547"/>
      <c r="E1" s="547"/>
      <c r="F1" s="547"/>
      <c r="G1" s="547"/>
      <c r="H1" s="547"/>
      <c r="I1" s="547"/>
      <c r="J1" s="547"/>
      <c r="K1" s="547"/>
      <c r="L1" s="547"/>
      <c r="M1" s="547"/>
      <c r="N1" s="547"/>
      <c r="O1" s="547"/>
      <c r="P1" s="547"/>
      <c r="Q1" s="547"/>
      <c r="R1" s="547"/>
      <c r="S1" s="547"/>
      <c r="T1" s="547"/>
      <c r="U1" s="547"/>
      <c r="V1" s="547"/>
      <c r="W1" s="547"/>
    </row>
    <row r="2" spans="1:52" x14ac:dyDescent="0.15">
      <c r="C2" s="70"/>
      <c r="D2" s="70"/>
      <c r="E2" s="70"/>
      <c r="F2" s="70"/>
      <c r="G2" s="70"/>
      <c r="H2" s="70"/>
      <c r="I2" s="70"/>
      <c r="J2" s="70"/>
      <c r="K2" s="70"/>
      <c r="L2" s="70"/>
      <c r="M2" s="70"/>
      <c r="N2" s="70"/>
    </row>
    <row r="3" spans="1:52" x14ac:dyDescent="0.15">
      <c r="A3" s="547" t="s">
        <v>55</v>
      </c>
      <c r="B3" s="547"/>
      <c r="C3" s="547"/>
      <c r="D3" s="547"/>
      <c r="E3" s="547"/>
      <c r="F3" s="547"/>
      <c r="G3" s="547"/>
      <c r="H3" s="547"/>
      <c r="I3" s="547"/>
      <c r="J3" s="547"/>
      <c r="K3" s="547"/>
      <c r="L3" s="547"/>
      <c r="M3" s="547"/>
      <c r="N3" s="547"/>
      <c r="O3" s="547"/>
      <c r="P3" s="547"/>
      <c r="Q3" s="547"/>
      <c r="R3" s="547"/>
      <c r="S3" s="547"/>
      <c r="T3" s="547"/>
      <c r="U3" s="547"/>
      <c r="V3" s="547"/>
      <c r="W3" s="547"/>
      <c r="AC3" s="547" t="s">
        <v>55</v>
      </c>
      <c r="AD3" s="547"/>
      <c r="AE3" s="547"/>
      <c r="AF3" s="547"/>
      <c r="AG3" s="547"/>
      <c r="AH3" s="547"/>
      <c r="AI3" s="547"/>
      <c r="AJ3" s="547"/>
      <c r="AK3" s="547"/>
      <c r="AL3" s="547"/>
      <c r="AM3" s="547"/>
      <c r="AN3" s="547"/>
      <c r="AO3" s="547"/>
      <c r="AP3" s="547"/>
      <c r="AQ3" s="547"/>
      <c r="AR3" s="547"/>
      <c r="AS3" s="547"/>
      <c r="AT3" s="547"/>
      <c r="AU3" s="547"/>
      <c r="AV3" s="547"/>
      <c r="AW3" s="547"/>
      <c r="AX3" s="547"/>
      <c r="AY3" s="547"/>
    </row>
    <row r="4" spans="1:52" x14ac:dyDescent="0.15">
      <c r="A4" s="70"/>
      <c r="B4" s="70"/>
      <c r="C4" s="70"/>
      <c r="D4" s="70"/>
      <c r="E4" s="70"/>
      <c r="F4" s="70"/>
      <c r="G4" s="70"/>
      <c r="H4" s="70"/>
      <c r="I4" s="70"/>
      <c r="J4" s="70"/>
      <c r="K4" s="70"/>
      <c r="L4" s="70"/>
      <c r="M4" s="70"/>
      <c r="N4" s="70"/>
      <c r="O4" s="70"/>
      <c r="P4" s="70"/>
      <c r="Q4" s="70"/>
      <c r="R4" s="70"/>
      <c r="S4" s="70"/>
      <c r="T4" s="70"/>
      <c r="U4" s="70"/>
      <c r="V4" s="70"/>
      <c r="W4" s="70"/>
      <c r="X4" s="70"/>
      <c r="Y4" s="70"/>
      <c r="Z4" s="70"/>
      <c r="AA4" s="70"/>
      <c r="AC4" s="70"/>
      <c r="AD4" s="70"/>
      <c r="AE4" s="70"/>
      <c r="AF4" s="70"/>
      <c r="AG4" s="70"/>
      <c r="AH4" s="70"/>
      <c r="AI4" s="70"/>
      <c r="AJ4" s="70"/>
      <c r="AK4" s="70"/>
      <c r="AL4" s="70"/>
      <c r="AM4" s="70"/>
      <c r="AN4" s="70"/>
      <c r="AO4" s="70"/>
      <c r="AP4" s="70"/>
      <c r="AQ4" s="70"/>
      <c r="AR4" s="70"/>
      <c r="AS4" s="70"/>
      <c r="AT4" s="70"/>
      <c r="AU4" s="70"/>
      <c r="AV4" s="70"/>
      <c r="AW4" s="70"/>
      <c r="AX4" s="70"/>
      <c r="AY4" s="70"/>
    </row>
    <row r="5" spans="1:52" x14ac:dyDescent="0.15">
      <c r="H5" s="548" t="s">
        <v>36</v>
      </c>
      <c r="I5" s="549"/>
      <c r="J5" s="549"/>
      <c r="M5" s="548" t="s">
        <v>37</v>
      </c>
      <c r="N5" s="548"/>
      <c r="O5" s="548"/>
      <c r="S5" s="71" t="s">
        <v>94</v>
      </c>
      <c r="AJ5" s="548" t="s">
        <v>36</v>
      </c>
      <c r="AK5" s="549"/>
      <c r="AL5" s="549"/>
      <c r="AO5" s="548" t="s">
        <v>37</v>
      </c>
      <c r="AP5" s="548"/>
      <c r="AQ5" s="548"/>
    </row>
    <row r="6" spans="1:52" x14ac:dyDescent="0.15">
      <c r="H6" s="548" t="s">
        <v>38</v>
      </c>
      <c r="I6" s="548"/>
      <c r="J6" s="548"/>
      <c r="M6" s="72" t="s">
        <v>75</v>
      </c>
      <c r="S6" s="73" t="s">
        <v>40</v>
      </c>
      <c r="T6" s="73" t="s">
        <v>41</v>
      </c>
      <c r="AJ6" s="548" t="s">
        <v>38</v>
      </c>
      <c r="AK6" s="548"/>
      <c r="AL6" s="548"/>
    </row>
    <row r="7" spans="1:52" x14ac:dyDescent="0.15">
      <c r="H7" s="548"/>
      <c r="I7" s="549"/>
      <c r="J7" s="549"/>
      <c r="S7" s="74">
        <f>(M17+C27+K38+K47)/(M17+C27+K38+C17)</f>
        <v>0.47530288909599255</v>
      </c>
      <c r="T7" s="74">
        <f>C17/(C17+M17+C27+K38+K47)</f>
        <v>0.5246971109040075</v>
      </c>
      <c r="AJ7" s="548"/>
      <c r="AK7" s="549"/>
      <c r="AL7" s="549"/>
    </row>
    <row r="8" spans="1:52" x14ac:dyDescent="0.15">
      <c r="S8" s="69" t="s">
        <v>656</v>
      </c>
    </row>
    <row r="10" spans="1:52" x14ac:dyDescent="0.15">
      <c r="A10" s="547" t="s">
        <v>36</v>
      </c>
      <c r="B10" s="547"/>
      <c r="C10" s="547"/>
      <c r="D10" s="547"/>
      <c r="E10" s="547"/>
      <c r="F10" s="547"/>
      <c r="G10" s="547"/>
      <c r="H10" s="547"/>
      <c r="I10" s="547"/>
      <c r="J10" s="547"/>
      <c r="K10" s="547"/>
      <c r="L10" s="547"/>
      <c r="M10" s="547"/>
      <c r="N10" s="547"/>
      <c r="O10" s="547"/>
      <c r="P10" s="547"/>
      <c r="Q10" s="547"/>
      <c r="R10" s="547"/>
      <c r="S10" s="547"/>
      <c r="T10" s="547"/>
      <c r="U10" s="547"/>
      <c r="V10" s="547"/>
      <c r="W10" s="547"/>
      <c r="AC10" s="547" t="s">
        <v>37</v>
      </c>
      <c r="AD10" s="547"/>
      <c r="AE10" s="547"/>
      <c r="AF10" s="547"/>
      <c r="AG10" s="547"/>
      <c r="AH10" s="547"/>
      <c r="AI10" s="547"/>
      <c r="AJ10" s="547"/>
      <c r="AK10" s="547"/>
      <c r="AL10" s="547"/>
      <c r="AM10" s="547"/>
      <c r="AN10" s="547"/>
      <c r="AO10" s="547"/>
      <c r="AP10" s="547"/>
      <c r="AQ10" s="547"/>
      <c r="AR10" s="547"/>
      <c r="AS10" s="547"/>
      <c r="AT10" s="547"/>
      <c r="AU10" s="547"/>
      <c r="AV10" s="547"/>
      <c r="AW10" s="547"/>
      <c r="AX10" s="547"/>
      <c r="AY10" s="547"/>
    </row>
    <row r="12" spans="1:52" x14ac:dyDescent="0.15">
      <c r="C12" s="547" t="s">
        <v>48</v>
      </c>
      <c r="D12" s="547"/>
      <c r="E12" s="547"/>
      <c r="F12" s="547"/>
      <c r="G12" s="547"/>
      <c r="H12" s="547"/>
      <c r="I12" s="547"/>
      <c r="L12" s="547" t="s">
        <v>49</v>
      </c>
      <c r="M12" s="553"/>
      <c r="N12" s="553"/>
      <c r="O12" s="553"/>
      <c r="P12" s="553"/>
      <c r="R12" s="547" t="s">
        <v>50</v>
      </c>
      <c r="S12" s="547"/>
      <c r="T12" s="547"/>
      <c r="V12" s="547" t="s">
        <v>51</v>
      </c>
      <c r="W12" s="547"/>
      <c r="AE12" s="547" t="s">
        <v>48</v>
      </c>
      <c r="AF12" s="547"/>
      <c r="AG12" s="547"/>
      <c r="AH12" s="547"/>
      <c r="AI12" s="547"/>
      <c r="AJ12" s="547"/>
      <c r="AK12" s="547"/>
      <c r="AN12" s="547" t="s">
        <v>49</v>
      </c>
      <c r="AO12" s="553"/>
      <c r="AP12" s="553"/>
      <c r="AQ12" s="553"/>
      <c r="AR12" s="553"/>
      <c r="AT12" s="547" t="s">
        <v>50</v>
      </c>
      <c r="AU12" s="547"/>
      <c r="AV12" s="547"/>
      <c r="AX12" s="547" t="s">
        <v>51</v>
      </c>
      <c r="AY12" s="547"/>
    </row>
    <row r="13" spans="1:52" x14ac:dyDescent="0.15">
      <c r="A13" s="75" t="s">
        <v>0</v>
      </c>
      <c r="B13" s="75" t="s">
        <v>66</v>
      </c>
      <c r="C13" s="75" t="s">
        <v>1</v>
      </c>
      <c r="D13" s="75" t="s">
        <v>2</v>
      </c>
      <c r="E13" s="75" t="s">
        <v>3</v>
      </c>
      <c r="F13" s="75" t="s">
        <v>4</v>
      </c>
      <c r="G13" s="75" t="s">
        <v>5</v>
      </c>
      <c r="H13" s="75" t="s">
        <v>6</v>
      </c>
      <c r="I13" s="75" t="s">
        <v>7</v>
      </c>
      <c r="J13" s="75" t="s">
        <v>8</v>
      </c>
      <c r="K13" s="75" t="s">
        <v>9</v>
      </c>
      <c r="M13" s="75" t="s">
        <v>10</v>
      </c>
      <c r="N13" s="75" t="s">
        <v>11</v>
      </c>
      <c r="O13" s="75" t="s">
        <v>12</v>
      </c>
      <c r="P13" s="75" t="s">
        <v>6</v>
      </c>
      <c r="Q13" s="75" t="s">
        <v>13</v>
      </c>
      <c r="R13" s="75"/>
      <c r="S13" s="75" t="s">
        <v>47</v>
      </c>
      <c r="T13" s="75" t="s">
        <v>45</v>
      </c>
      <c r="U13" s="75" t="s">
        <v>46</v>
      </c>
      <c r="V13" s="75"/>
      <c r="W13" s="75" t="s">
        <v>14</v>
      </c>
      <c r="X13" s="75" t="s">
        <v>63</v>
      </c>
      <c r="Y13" s="75"/>
      <c r="Z13" s="75"/>
      <c r="AC13" s="75" t="s">
        <v>0</v>
      </c>
      <c r="AD13" s="75" t="s">
        <v>66</v>
      </c>
      <c r="AE13" s="75" t="s">
        <v>1</v>
      </c>
      <c r="AF13" s="75" t="s">
        <v>2</v>
      </c>
      <c r="AG13" s="75" t="s">
        <v>3</v>
      </c>
      <c r="AH13" s="75" t="s">
        <v>4</v>
      </c>
      <c r="AI13" s="75" t="s">
        <v>5</v>
      </c>
      <c r="AJ13" s="75" t="s">
        <v>6</v>
      </c>
      <c r="AK13" s="75" t="s">
        <v>7</v>
      </c>
      <c r="AL13" s="75" t="s">
        <v>8</v>
      </c>
      <c r="AM13" s="75" t="s">
        <v>9</v>
      </c>
      <c r="AO13" s="75" t="s">
        <v>10</v>
      </c>
      <c r="AP13" s="75" t="s">
        <v>11</v>
      </c>
      <c r="AQ13" s="75" t="s">
        <v>12</v>
      </c>
      <c r="AR13" s="75" t="s">
        <v>6</v>
      </c>
      <c r="AS13" s="75" t="s">
        <v>13</v>
      </c>
      <c r="AT13" s="75"/>
      <c r="AU13" s="75" t="s">
        <v>47</v>
      </c>
      <c r="AV13" s="75" t="s">
        <v>45</v>
      </c>
      <c r="AW13" s="75" t="s">
        <v>46</v>
      </c>
      <c r="AX13" s="75"/>
      <c r="AY13" s="75" t="s">
        <v>14</v>
      </c>
      <c r="AZ13" s="75" t="s">
        <v>63</v>
      </c>
    </row>
    <row r="14" spans="1:52" x14ac:dyDescent="0.15">
      <c r="A14" s="76" t="s">
        <v>708</v>
      </c>
      <c r="B14" s="77"/>
      <c r="C14" s="77"/>
      <c r="D14" s="77"/>
      <c r="E14" s="74" t="e">
        <f>D14/C14</f>
        <v>#DIV/0!</v>
      </c>
      <c r="F14" s="77"/>
      <c r="G14" s="78" t="e">
        <f>F14/C14</f>
        <v>#DIV/0!</v>
      </c>
      <c r="H14" s="77"/>
      <c r="I14" s="74" t="e">
        <f>H14/C14</f>
        <v>#DIV/0!</v>
      </c>
      <c r="J14" s="77"/>
      <c r="K14" s="74" t="e">
        <f>J14/C14</f>
        <v>#DIV/0!</v>
      </c>
      <c r="M14" s="77"/>
      <c r="N14" s="77"/>
      <c r="O14" s="77" t="e">
        <f>N14/M14</f>
        <v>#DIV/0!</v>
      </c>
      <c r="P14" s="77"/>
      <c r="Q14" s="74" t="e">
        <f>P14/M14</f>
        <v>#DIV/0!</v>
      </c>
      <c r="R14" s="79"/>
      <c r="S14" s="74">
        <f>(C14+M14)/($C$17+$M$17)</f>
        <v>0</v>
      </c>
      <c r="T14" s="74">
        <f>C14/($C$17)</f>
        <v>0</v>
      </c>
      <c r="U14" s="74">
        <f>M14/($M$17)</f>
        <v>0</v>
      </c>
      <c r="V14" s="80"/>
      <c r="W14" s="77">
        <f>(F14*0.05)+(H14*4)+(J14*-1)+(N14*0.1)+(P14*6)</f>
        <v>0</v>
      </c>
      <c r="X14" s="81">
        <f>((F14*0.05)+(H14*4)+(J14*-1)+(N14*0.1)+(P14*6))*0.4</f>
        <v>0</v>
      </c>
      <c r="Y14" s="79"/>
      <c r="Z14" s="79"/>
      <c r="AC14" s="76" t="s">
        <v>281</v>
      </c>
      <c r="AD14" s="76"/>
      <c r="AE14" s="77">
        <v>583</v>
      </c>
      <c r="AF14" s="77">
        <v>378</v>
      </c>
      <c r="AG14" s="74">
        <f>AF14/AE14</f>
        <v>0.64837049742710118</v>
      </c>
      <c r="AH14" s="77">
        <v>4072</v>
      </c>
      <c r="AI14" s="78">
        <f>AH14/AE14</f>
        <v>6.9845626072041167</v>
      </c>
      <c r="AJ14" s="77">
        <v>27</v>
      </c>
      <c r="AK14" s="74">
        <f>AJ14/AE14</f>
        <v>4.6312178387650088E-2</v>
      </c>
      <c r="AL14" s="77">
        <v>11</v>
      </c>
      <c r="AM14" s="74">
        <f>AL14/AE14</f>
        <v>1.8867924528301886E-2</v>
      </c>
      <c r="AO14" s="77">
        <v>100</v>
      </c>
      <c r="AP14" s="77">
        <v>590</v>
      </c>
      <c r="AQ14" s="77">
        <f>AP14/AO14</f>
        <v>5.9</v>
      </c>
      <c r="AR14" s="77">
        <v>5</v>
      </c>
      <c r="AS14" s="74">
        <f>AR14/AO14</f>
        <v>0.05</v>
      </c>
      <c r="AT14" s="79"/>
      <c r="AU14" s="74">
        <f>(AE14+AO14)/(AE17+AO17)</f>
        <v>1</v>
      </c>
      <c r="AV14" s="74">
        <f>AE14/(AO14+AE14)</f>
        <v>0.85358711566617862</v>
      </c>
      <c r="AW14" s="74">
        <f>AO14/(AE14+AO14)</f>
        <v>0.14641288433382138</v>
      </c>
      <c r="AX14" s="80"/>
      <c r="AY14" s="77">
        <f>((AH14*0.05)+(AJ14*4)+(AL14*-1)+(AP14*0.1)+(AR14*6))*0.55</f>
        <v>214.28000000000003</v>
      </c>
      <c r="AZ14" s="81">
        <f>((AH14*0.05)+(AJ14*4)+(AL14*-1)+(AP14*0.1)+(AR14*6))*0.4</f>
        <v>155.84000000000003</v>
      </c>
    </row>
    <row r="15" spans="1:52" x14ac:dyDescent="0.15">
      <c r="A15" s="76" t="s">
        <v>2615</v>
      </c>
      <c r="B15" s="77"/>
      <c r="C15" s="77"/>
      <c r="D15" s="77"/>
      <c r="E15" s="74" t="e">
        <f>D15/C15</f>
        <v>#DIV/0!</v>
      </c>
      <c r="F15" s="77"/>
      <c r="G15" s="78" t="e">
        <f>F15/C15</f>
        <v>#DIV/0!</v>
      </c>
      <c r="H15" s="77"/>
      <c r="I15" s="74" t="e">
        <f>H15/C15</f>
        <v>#DIV/0!</v>
      </c>
      <c r="J15" s="77"/>
      <c r="K15" s="74" t="e">
        <f t="shared" ref="K15:K16" si="0">J15/C15</f>
        <v>#DIV/0!</v>
      </c>
      <c r="M15" s="77"/>
      <c r="N15" s="77"/>
      <c r="O15" s="77" t="e">
        <f>N15/M15</f>
        <v>#DIV/0!</v>
      </c>
      <c r="P15" s="77"/>
      <c r="Q15" s="74" t="e">
        <f t="shared" ref="Q15:Q16" si="1">P15/M15</f>
        <v>#DIV/0!</v>
      </c>
      <c r="R15" s="79"/>
      <c r="S15" s="74">
        <f t="shared" ref="S15:S16" si="2">(C15+M15)/($C$17+$M$17)</f>
        <v>0</v>
      </c>
      <c r="T15" s="74">
        <f t="shared" ref="T15:T16" si="3">C15/($C$17)</f>
        <v>0</v>
      </c>
      <c r="U15" s="74">
        <f t="shared" ref="U15:U16" si="4">M15/($M$17)</f>
        <v>0</v>
      </c>
      <c r="V15" s="80"/>
      <c r="W15" s="77">
        <f t="shared" ref="W15:W16" si="5">(F15*0.05)+(H15*4)+(J15*-1)+(N15*0.1)+(P15*6)</f>
        <v>0</v>
      </c>
      <c r="X15" s="81">
        <f t="shared" ref="X15:X16" si="6">((F15*0.05)+(H15*4)+(J15*-1)+(N15*0.1)+(P15*6))*0.4</f>
        <v>0</v>
      </c>
      <c r="Y15" s="79"/>
      <c r="Z15" s="79"/>
      <c r="AC15" s="76" t="s">
        <v>282</v>
      </c>
      <c r="AD15" s="76"/>
      <c r="AE15" s="77">
        <v>0</v>
      </c>
      <c r="AF15" s="77">
        <v>0</v>
      </c>
      <c r="AG15" s="74">
        <v>0</v>
      </c>
      <c r="AH15" s="77">
        <v>0</v>
      </c>
      <c r="AI15" s="78"/>
      <c r="AJ15" s="77">
        <v>0</v>
      </c>
      <c r="AK15" s="74" t="e">
        <f>AJ15/AE15</f>
        <v>#DIV/0!</v>
      </c>
      <c r="AL15" s="77">
        <v>0</v>
      </c>
      <c r="AM15" s="74" t="e">
        <f t="shared" ref="AM15:AM16" si="7">AL15/AE15</f>
        <v>#DIV/0!</v>
      </c>
      <c r="AO15" s="77">
        <v>0</v>
      </c>
      <c r="AP15" s="77">
        <v>0</v>
      </c>
      <c r="AQ15" s="77"/>
      <c r="AR15" s="77">
        <v>0</v>
      </c>
      <c r="AS15" s="74" t="e">
        <f t="shared" ref="AS15:AS16" si="8">AR15/AO15</f>
        <v>#DIV/0!</v>
      </c>
      <c r="AT15" s="79"/>
      <c r="AU15" s="74" t="e">
        <f>(AE15+AO15)/(AD18+AN18)</f>
        <v>#DIV/0!</v>
      </c>
      <c r="AV15" s="74" t="e">
        <f>AE15/(AO15+AE15)</f>
        <v>#DIV/0!</v>
      </c>
      <c r="AW15" s="74" t="e">
        <f>AO15/(AE15+AO15)</f>
        <v>#DIV/0!</v>
      </c>
      <c r="AX15" s="80"/>
      <c r="AY15" s="77"/>
      <c r="AZ15" s="81"/>
    </row>
    <row r="16" spans="1:52" x14ac:dyDescent="0.15">
      <c r="A16" s="76" t="s">
        <v>709</v>
      </c>
      <c r="B16" s="77">
        <v>17</v>
      </c>
      <c r="C16" s="77">
        <v>563</v>
      </c>
      <c r="D16" s="77">
        <v>379</v>
      </c>
      <c r="E16" s="74">
        <f>D16/C16</f>
        <v>0.67317939609236233</v>
      </c>
      <c r="F16" s="77">
        <v>3887</v>
      </c>
      <c r="G16" s="78">
        <f>F16/C16</f>
        <v>6.9040852575488456</v>
      </c>
      <c r="H16" s="77">
        <v>22</v>
      </c>
      <c r="I16" s="74">
        <f>H16/C16</f>
        <v>3.9076376554174071E-2</v>
      </c>
      <c r="J16" s="77">
        <v>15</v>
      </c>
      <c r="K16" s="74">
        <f t="shared" si="0"/>
        <v>2.664298401420959E-2</v>
      </c>
      <c r="M16" s="77">
        <v>72</v>
      </c>
      <c r="N16" s="77">
        <v>310</v>
      </c>
      <c r="O16" s="77">
        <f>N16/M16</f>
        <v>4.3055555555555554</v>
      </c>
      <c r="P16" s="77">
        <v>4</v>
      </c>
      <c r="Q16" s="74">
        <f t="shared" si="1"/>
        <v>5.5555555555555552E-2</v>
      </c>
      <c r="R16" s="79"/>
      <c r="S16" s="74">
        <f t="shared" si="2"/>
        <v>1</v>
      </c>
      <c r="T16" s="74">
        <f t="shared" si="3"/>
        <v>1</v>
      </c>
      <c r="U16" s="74">
        <f t="shared" si="4"/>
        <v>1</v>
      </c>
      <c r="V16" s="80"/>
      <c r="W16" s="77">
        <f t="shared" si="5"/>
        <v>322.35000000000002</v>
      </c>
      <c r="X16" s="81">
        <f t="shared" si="6"/>
        <v>128.94000000000003</v>
      </c>
      <c r="Y16" s="79"/>
      <c r="Z16" s="79"/>
      <c r="AC16" s="76" t="s">
        <v>283</v>
      </c>
      <c r="AD16" s="76"/>
      <c r="AE16" s="77"/>
      <c r="AF16" s="77"/>
      <c r="AG16" s="74" t="e">
        <f>AF16/AE16</f>
        <v>#DIV/0!</v>
      </c>
      <c r="AH16" s="77"/>
      <c r="AI16" s="78" t="e">
        <f>AH16/AE16</f>
        <v>#DIV/0!</v>
      </c>
      <c r="AJ16" s="77"/>
      <c r="AK16" s="74" t="e">
        <f>AJ16/AE16</f>
        <v>#DIV/0!</v>
      </c>
      <c r="AL16" s="77"/>
      <c r="AM16" s="74" t="e">
        <f t="shared" si="7"/>
        <v>#DIV/0!</v>
      </c>
      <c r="AO16" s="77"/>
      <c r="AP16" s="77"/>
      <c r="AQ16" s="77" t="e">
        <f>AP16/AO16</f>
        <v>#DIV/0!</v>
      </c>
      <c r="AR16" s="77"/>
      <c r="AS16" s="74" t="e">
        <f t="shared" si="8"/>
        <v>#DIV/0!</v>
      </c>
      <c r="AT16" s="79"/>
      <c r="AU16" s="74" t="e">
        <f>(AE16+AO16)/(AD20+AN20)</f>
        <v>#DIV/0!</v>
      </c>
      <c r="AV16" s="74" t="e">
        <f>AE16/(AO16+AE16)</f>
        <v>#DIV/0!</v>
      </c>
      <c r="AW16" s="74" t="e">
        <f>AO16/(AE16+AO16)</f>
        <v>#DIV/0!</v>
      </c>
      <c r="AX16" s="80"/>
      <c r="AY16" s="77">
        <f>((AH16*0.05)+(AJ16*4)+(AL16*-1)+(AP16*0.1)+(AR16*6))*0.55</f>
        <v>0</v>
      </c>
      <c r="AZ16" s="81">
        <f>((AH16*0.05)+(AJ16*4)+(AL16*-1)+(AP16*0.1)+(AR16*6))*0.4</f>
        <v>0</v>
      </c>
    </row>
    <row r="17" spans="1:52" x14ac:dyDescent="0.15">
      <c r="A17" s="75" t="s">
        <v>44</v>
      </c>
      <c r="B17" s="75"/>
      <c r="C17" s="75">
        <f>SUM(C14:C16)</f>
        <v>563</v>
      </c>
      <c r="D17" s="75">
        <f>SUM(D14:D16)</f>
        <v>379</v>
      </c>
      <c r="E17" s="75"/>
      <c r="F17" s="75">
        <f t="shared" ref="F17:J17" si="9">SUM(F14:F16)</f>
        <v>3887</v>
      </c>
      <c r="G17" s="75"/>
      <c r="H17" s="75">
        <f t="shared" si="9"/>
        <v>22</v>
      </c>
      <c r="I17" s="75"/>
      <c r="J17" s="75">
        <f t="shared" si="9"/>
        <v>15</v>
      </c>
      <c r="K17" s="75"/>
      <c r="L17" s="71"/>
      <c r="M17" s="75">
        <f>SUM(M14:M16)</f>
        <v>72</v>
      </c>
      <c r="N17" s="75">
        <f>SUM(N14:N16)</f>
        <v>310</v>
      </c>
      <c r="O17" s="75"/>
      <c r="P17" s="75">
        <f>SUM(P14:P16)</f>
        <v>4</v>
      </c>
      <c r="Q17" s="75"/>
      <c r="R17" s="75"/>
      <c r="S17" s="82">
        <f>S14+S15+S16</f>
        <v>1</v>
      </c>
      <c r="T17" s="83">
        <f>C17/(C17+M17)</f>
        <v>0.88661417322834646</v>
      </c>
      <c r="U17" s="83">
        <f>M17/(M17+C17)</f>
        <v>0.11338582677165354</v>
      </c>
      <c r="V17" s="80"/>
      <c r="W17" s="79"/>
      <c r="X17" s="79"/>
      <c r="Y17" s="79"/>
      <c r="Z17" s="79"/>
      <c r="AC17" s="75" t="s">
        <v>44</v>
      </c>
      <c r="AD17" s="75"/>
      <c r="AE17" s="75">
        <f>SUM(AE14:AE16)</f>
        <v>583</v>
      </c>
      <c r="AF17" s="75">
        <f>SUM(AF14:AF16)</f>
        <v>378</v>
      </c>
      <c r="AG17" s="75"/>
      <c r="AH17" s="75">
        <f t="shared" ref="AH17" si="10">SUM(AH14:AH16)</f>
        <v>4072</v>
      </c>
      <c r="AI17" s="75"/>
      <c r="AJ17" s="75">
        <f t="shared" ref="AJ17" si="11">SUM(AJ14:AJ16)</f>
        <v>27</v>
      </c>
      <c r="AK17" s="75"/>
      <c r="AL17" s="75">
        <f t="shared" ref="AL17" si="12">SUM(AL14:AL16)</f>
        <v>11</v>
      </c>
      <c r="AM17" s="75"/>
      <c r="AN17" s="71"/>
      <c r="AO17" s="75">
        <f>SUM(AO14:AO16)</f>
        <v>100</v>
      </c>
      <c r="AP17" s="75">
        <f>SUM(AP14:AP16)</f>
        <v>590</v>
      </c>
      <c r="AQ17" s="75"/>
      <c r="AR17" s="75">
        <f>SUM(AR14:AR16)</f>
        <v>5</v>
      </c>
      <c r="AS17" s="75"/>
      <c r="AT17" s="75"/>
      <c r="AU17" s="82" t="e">
        <f>AU14+AU15+AU16</f>
        <v>#DIV/0!</v>
      </c>
      <c r="AV17" s="83">
        <f>AE17/(AE17+AO17)</f>
        <v>0.85358711566617862</v>
      </c>
      <c r="AW17" s="83">
        <f>AO17/(AO17+AE17)</f>
        <v>0.14641288433382138</v>
      </c>
      <c r="AX17" s="80"/>
      <c r="AY17" s="79"/>
      <c r="AZ17" s="79"/>
    </row>
    <row r="18" spans="1:52" x14ac:dyDescent="0.15">
      <c r="B18" s="79"/>
      <c r="C18" s="79"/>
      <c r="D18" s="84"/>
      <c r="E18" s="79"/>
      <c r="F18" s="85"/>
      <c r="G18" s="79"/>
      <c r="H18" s="86"/>
      <c r="I18" s="79"/>
      <c r="J18" s="86"/>
      <c r="K18" s="79"/>
      <c r="L18" s="79"/>
      <c r="M18" s="79"/>
      <c r="N18" s="79"/>
      <c r="O18" s="79"/>
      <c r="P18" s="79"/>
      <c r="Q18" s="79"/>
      <c r="R18" s="79"/>
      <c r="AD18" s="79"/>
      <c r="AE18" s="79"/>
      <c r="AF18" s="84"/>
      <c r="AG18" s="79"/>
      <c r="AH18" s="85"/>
      <c r="AI18" s="79"/>
      <c r="AJ18" s="86"/>
      <c r="AK18" s="79"/>
      <c r="AL18" s="86"/>
      <c r="AM18" s="79"/>
      <c r="AN18" s="79"/>
      <c r="AO18" s="79"/>
      <c r="AP18" s="79"/>
      <c r="AQ18" s="79"/>
      <c r="AR18" s="79"/>
      <c r="AS18" s="79"/>
      <c r="AT18" s="79"/>
    </row>
    <row r="19" spans="1:52" x14ac:dyDescent="0.15">
      <c r="B19" s="79"/>
      <c r="C19" s="79"/>
      <c r="D19" s="84"/>
      <c r="E19" s="79"/>
      <c r="F19" s="85"/>
      <c r="G19" s="79"/>
      <c r="H19" s="86"/>
      <c r="I19" s="79"/>
      <c r="J19" s="86"/>
      <c r="K19" s="79"/>
      <c r="L19" s="79"/>
      <c r="M19" s="79"/>
      <c r="N19" s="79"/>
      <c r="O19" s="79"/>
      <c r="P19" s="79"/>
      <c r="Q19" s="79"/>
      <c r="R19" s="79"/>
      <c r="AD19" s="79"/>
      <c r="AE19" s="79"/>
      <c r="AF19" s="84"/>
      <c r="AG19" s="79"/>
      <c r="AH19" s="85"/>
      <c r="AI19" s="79"/>
      <c r="AJ19" s="86"/>
      <c r="AK19" s="79"/>
      <c r="AL19" s="86"/>
      <c r="AM19" s="79"/>
      <c r="AN19" s="79"/>
      <c r="AO19" s="79"/>
      <c r="AP19" s="79"/>
      <c r="AQ19" s="79"/>
      <c r="AR19" s="79"/>
      <c r="AS19" s="79"/>
      <c r="AT19" s="79"/>
    </row>
    <row r="20" spans="1:52" x14ac:dyDescent="0.15">
      <c r="A20" s="547" t="s">
        <v>49</v>
      </c>
      <c r="B20" s="547"/>
      <c r="C20" s="547"/>
      <c r="D20" s="547"/>
      <c r="E20" s="547"/>
      <c r="F20" s="547"/>
      <c r="G20" s="547"/>
      <c r="H20" s="547" t="s">
        <v>52</v>
      </c>
      <c r="I20" s="553"/>
      <c r="J20" s="553"/>
      <c r="K20" s="553"/>
      <c r="L20" s="553"/>
      <c r="M20" s="553"/>
      <c r="N20" s="79"/>
      <c r="O20" s="79"/>
      <c r="R20" s="547" t="s">
        <v>50</v>
      </c>
      <c r="S20" s="547"/>
      <c r="T20" s="547"/>
      <c r="V20" s="547" t="s">
        <v>51</v>
      </c>
      <c r="W20" s="547"/>
      <c r="X20" s="70"/>
      <c r="Y20" s="70"/>
      <c r="Z20" s="70"/>
      <c r="AA20" s="70"/>
      <c r="AC20" s="547" t="s">
        <v>49</v>
      </c>
      <c r="AD20" s="547"/>
      <c r="AE20" s="547"/>
      <c r="AF20" s="547"/>
      <c r="AG20" s="547"/>
      <c r="AH20" s="547"/>
      <c r="AI20" s="547"/>
      <c r="AJ20" s="547" t="s">
        <v>52</v>
      </c>
      <c r="AK20" s="553"/>
      <c r="AL20" s="553"/>
      <c r="AM20" s="553"/>
      <c r="AN20" s="553"/>
      <c r="AO20" s="553"/>
      <c r="AP20" s="79"/>
      <c r="AQ20" s="79"/>
      <c r="AT20" s="547" t="s">
        <v>50</v>
      </c>
      <c r="AU20" s="547"/>
      <c r="AV20" s="547"/>
      <c r="AX20" s="547" t="s">
        <v>51</v>
      </c>
      <c r="AY20" s="547"/>
      <c r="AZ20" s="70"/>
    </row>
    <row r="21" spans="1:52" x14ac:dyDescent="0.15">
      <c r="A21" s="75" t="s">
        <v>16</v>
      </c>
      <c r="B21" s="75" t="s">
        <v>66</v>
      </c>
      <c r="C21" s="75" t="s">
        <v>1</v>
      </c>
      <c r="D21" s="75" t="s">
        <v>4</v>
      </c>
      <c r="E21" s="75" t="s">
        <v>5</v>
      </c>
      <c r="F21" s="75" t="s">
        <v>6</v>
      </c>
      <c r="G21" s="75" t="s">
        <v>7</v>
      </c>
      <c r="I21" s="75" t="s">
        <v>34</v>
      </c>
      <c r="J21" s="75" t="s">
        <v>17</v>
      </c>
      <c r="K21" s="75" t="s">
        <v>18</v>
      </c>
      <c r="L21" s="75" t="s">
        <v>19</v>
      </c>
      <c r="M21" s="75" t="s">
        <v>20</v>
      </c>
      <c r="N21" s="75" t="s">
        <v>6</v>
      </c>
      <c r="O21" s="75" t="s">
        <v>53</v>
      </c>
      <c r="R21" s="75" t="s">
        <v>16</v>
      </c>
      <c r="S21" s="75" t="s">
        <v>47</v>
      </c>
      <c r="T21" s="75" t="s">
        <v>45</v>
      </c>
      <c r="U21" s="75" t="s">
        <v>46</v>
      </c>
      <c r="W21" s="75" t="s">
        <v>14</v>
      </c>
      <c r="X21" s="75" t="s">
        <v>21</v>
      </c>
      <c r="Y21" s="75"/>
      <c r="Z21" s="75"/>
      <c r="AA21" s="75"/>
      <c r="AB21" s="75"/>
      <c r="AC21" s="75" t="s">
        <v>16</v>
      </c>
      <c r="AD21" s="75" t="s">
        <v>66</v>
      </c>
      <c r="AE21" s="75" t="s">
        <v>1</v>
      </c>
      <c r="AF21" s="75" t="s">
        <v>4</v>
      </c>
      <c r="AG21" s="75" t="s">
        <v>5</v>
      </c>
      <c r="AH21" s="75" t="s">
        <v>6</v>
      </c>
      <c r="AI21" s="75" t="s">
        <v>7</v>
      </c>
      <c r="AK21" s="75" t="s">
        <v>34</v>
      </c>
      <c r="AL21" s="75" t="s">
        <v>17</v>
      </c>
      <c r="AM21" s="75" t="s">
        <v>18</v>
      </c>
      <c r="AN21" s="75" t="s">
        <v>19</v>
      </c>
      <c r="AO21" s="75" t="s">
        <v>20</v>
      </c>
      <c r="AP21" s="75" t="s">
        <v>6</v>
      </c>
      <c r="AQ21" s="75" t="s">
        <v>53</v>
      </c>
      <c r="AU21" s="75" t="s">
        <v>47</v>
      </c>
      <c r="AV21" s="75" t="s">
        <v>45</v>
      </c>
      <c r="AW21" s="75" t="s">
        <v>46</v>
      </c>
      <c r="AY21" s="75" t="s">
        <v>14</v>
      </c>
      <c r="AZ21" s="75" t="s">
        <v>21</v>
      </c>
    </row>
    <row r="22" spans="1:52" x14ac:dyDescent="0.15">
      <c r="A22" s="76" t="s">
        <v>710</v>
      </c>
      <c r="B22" s="87">
        <v>17</v>
      </c>
      <c r="C22" s="77">
        <v>265</v>
      </c>
      <c r="D22" s="77">
        <v>1113</v>
      </c>
      <c r="E22" s="77">
        <f>D22/C22</f>
        <v>4.2</v>
      </c>
      <c r="F22" s="77">
        <v>9</v>
      </c>
      <c r="G22" s="74">
        <f>F22/C22</f>
        <v>3.3962264150943396E-2</v>
      </c>
      <c r="I22" s="74">
        <f>K22/J22</f>
        <v>0.78125</v>
      </c>
      <c r="J22" s="77">
        <v>64</v>
      </c>
      <c r="K22" s="77">
        <v>50</v>
      </c>
      <c r="L22" s="77">
        <v>300</v>
      </c>
      <c r="M22" s="77">
        <f>L22/K22</f>
        <v>6</v>
      </c>
      <c r="N22" s="77">
        <v>3</v>
      </c>
      <c r="O22" s="74">
        <f>N22/K22</f>
        <v>0.06</v>
      </c>
      <c r="R22" s="76" t="s">
        <v>284</v>
      </c>
      <c r="S22" s="74">
        <f>(C22+J22)/($C$27+$J$27+$M$17+$D$17+$K$38+$K$47)</f>
        <v>0.32965931863727455</v>
      </c>
      <c r="T22" s="74">
        <f>J22/($J$27+$E$38+$E$47)</f>
        <v>0.15960099750623441</v>
      </c>
      <c r="U22" s="74">
        <f>C22/($C$27+$M$17+$K$38+$K$47)</f>
        <v>0.51960784313725494</v>
      </c>
      <c r="W22" s="77">
        <f>(D22*0.1)+(F22*6)+(L22*0.1)+(N22*6)</f>
        <v>213.3</v>
      </c>
      <c r="X22" s="77">
        <f>(D22*0.1)+(F22*6)+(K22*1)+(L22*0.1)+(N22*6)</f>
        <v>263.3</v>
      </c>
      <c r="Y22" s="79"/>
      <c r="Z22" s="79"/>
      <c r="AA22" s="79"/>
      <c r="AB22" s="79"/>
      <c r="AC22" s="76" t="s">
        <v>284</v>
      </c>
      <c r="AD22" s="76"/>
      <c r="AE22" s="77">
        <v>200</v>
      </c>
      <c r="AF22" s="77">
        <v>1040</v>
      </c>
      <c r="AG22" s="77">
        <f>AF22/AE22</f>
        <v>5.2</v>
      </c>
      <c r="AH22" s="77">
        <v>7</v>
      </c>
      <c r="AI22" s="74">
        <f>AH22/AE22</f>
        <v>3.5000000000000003E-2</v>
      </c>
      <c r="AK22" s="74">
        <f>AM22/AL22</f>
        <v>0.8</v>
      </c>
      <c r="AL22" s="77">
        <v>70</v>
      </c>
      <c r="AM22" s="77">
        <v>56</v>
      </c>
      <c r="AN22" s="77">
        <v>364</v>
      </c>
      <c r="AO22" s="77">
        <f>AN22/AM22</f>
        <v>6.5</v>
      </c>
      <c r="AP22" s="77">
        <v>2</v>
      </c>
      <c r="AQ22" s="74">
        <f>AP22/AM22</f>
        <v>3.5714285714285712E-2</v>
      </c>
      <c r="AU22" s="74" t="e">
        <f>(#REF!+AL22)/(#REF!+AL25)</f>
        <v>#REF!</v>
      </c>
      <c r="AV22" s="74" t="e">
        <f>#REF!/(AL22+#REF!)</f>
        <v>#REF!</v>
      </c>
      <c r="AW22" s="74" t="e">
        <f>AL22/(#REF!+AL22)</f>
        <v>#REF!</v>
      </c>
      <c r="AY22" s="77" t="e">
        <f>(#REF!*0.1)+(AE22*6)+(AK22*0.1)+(AM22*6)</f>
        <v>#REF!</v>
      </c>
      <c r="AZ22" s="77" t="e">
        <f>(#REF!*0.1)+(AE22*6)+(AJ22*1)+(AK22*0.1)+(AM22*6)</f>
        <v>#REF!</v>
      </c>
    </row>
    <row r="23" spans="1:52" x14ac:dyDescent="0.15">
      <c r="A23" s="76" t="s">
        <v>711</v>
      </c>
      <c r="B23" s="87">
        <v>17</v>
      </c>
      <c r="C23" s="77">
        <v>136</v>
      </c>
      <c r="D23" s="77">
        <v>598</v>
      </c>
      <c r="E23" s="77">
        <f>D23/C23</f>
        <v>4.3970588235294121</v>
      </c>
      <c r="F23" s="77">
        <v>3</v>
      </c>
      <c r="G23" s="74">
        <f>F23/C23</f>
        <v>2.2058823529411766E-2</v>
      </c>
      <c r="I23" s="74">
        <f t="shared" ref="I23:I26" si="13">K23/J23</f>
        <v>0.8</v>
      </c>
      <c r="J23" s="77">
        <v>35</v>
      </c>
      <c r="K23" s="77">
        <v>28</v>
      </c>
      <c r="L23" s="77">
        <v>210</v>
      </c>
      <c r="M23" s="77">
        <f>L23/K23</f>
        <v>7.5</v>
      </c>
      <c r="N23" s="77">
        <v>1</v>
      </c>
      <c r="O23" s="74">
        <f t="shared" ref="O23:O26" si="14">N23/K23</f>
        <v>3.5714285714285712E-2</v>
      </c>
      <c r="R23" s="76" t="s">
        <v>620</v>
      </c>
      <c r="S23" s="74">
        <f t="shared" ref="S23:S26" si="15">(C23+J23)/($C$27+$J$27+$M$17+$D$17+$K$38+$K$47)</f>
        <v>0.17134268537074149</v>
      </c>
      <c r="T23" s="74">
        <f t="shared" ref="T23:T26" si="16">J23/($J$27+$E$38+$E$47)</f>
        <v>8.7281795511221949E-2</v>
      </c>
      <c r="U23" s="74">
        <f t="shared" ref="U23:U26" si="17">C23/($C$27+$M$17+$K$38+$K$47)</f>
        <v>0.26666666666666666</v>
      </c>
      <c r="W23" s="77">
        <f t="shared" ref="W23:W25" si="18">(D23*0.1)+(F23*6)+(L23*0.1)+(N23*6)</f>
        <v>104.80000000000001</v>
      </c>
      <c r="X23" s="77">
        <f t="shared" ref="X23:X26" si="19">(D23*0.1)+(F23*6)+(K23*1)+(L23*0.1)+(N23*6)</f>
        <v>132.80000000000001</v>
      </c>
      <c r="Y23" s="79"/>
      <c r="Z23" s="79"/>
      <c r="AA23" s="79"/>
      <c r="AB23" s="79"/>
      <c r="AC23" s="76" t="s">
        <v>285</v>
      </c>
      <c r="AD23" s="76"/>
      <c r="AE23" s="77">
        <v>96</v>
      </c>
      <c r="AF23" s="77">
        <v>445</v>
      </c>
      <c r="AG23" s="77">
        <f>AF23/AE23</f>
        <v>4.635416666666667</v>
      </c>
      <c r="AH23" s="77">
        <v>6</v>
      </c>
      <c r="AI23" s="74">
        <f>AH23/AE23</f>
        <v>6.25E-2</v>
      </c>
      <c r="AK23" s="74">
        <f t="shared" ref="AK23:AK26" si="20">AM23/AL23</f>
        <v>0.58333333333333337</v>
      </c>
      <c r="AL23" s="77">
        <v>24</v>
      </c>
      <c r="AM23" s="77">
        <v>14</v>
      </c>
      <c r="AN23" s="77">
        <v>110</v>
      </c>
      <c r="AO23" s="77">
        <f>AN23/AM23</f>
        <v>7.8571428571428568</v>
      </c>
      <c r="AP23" s="77">
        <v>2</v>
      </c>
      <c r="AQ23" s="74">
        <f t="shared" ref="AQ23:AQ26" si="21">AP23/AM23</f>
        <v>0.14285714285714285</v>
      </c>
      <c r="AU23" s="74" t="e">
        <f>(#REF!+AL23)/(#REF!+AL26)</f>
        <v>#REF!</v>
      </c>
      <c r="AV23" s="74" t="e">
        <f>#REF!/(AL23+#REF!)</f>
        <v>#REF!</v>
      </c>
      <c r="AW23" s="74" t="e">
        <f>AL23/(#REF!+AL23)</f>
        <v>#REF!</v>
      </c>
      <c r="AY23" s="77" t="e">
        <f>(#REF!*0.1)+(AE23*6)+(AK23*0.1)+(AM23*6)</f>
        <v>#REF!</v>
      </c>
      <c r="AZ23" s="77" t="e">
        <f>(#REF!*0.1)+(AE23*6)+(AJ23*1)+(AK23*0.1)+(AM23*6)</f>
        <v>#REF!</v>
      </c>
    </row>
    <row r="24" spans="1:52" x14ac:dyDescent="0.15">
      <c r="A24" s="76" t="s">
        <v>2617</v>
      </c>
      <c r="B24" s="87">
        <v>8</v>
      </c>
      <c r="C24" s="77">
        <v>6</v>
      </c>
      <c r="D24" s="77">
        <v>25</v>
      </c>
      <c r="E24" s="77">
        <f>D24/C24</f>
        <v>4.166666666666667</v>
      </c>
      <c r="F24" s="77">
        <v>0</v>
      </c>
      <c r="G24" s="74">
        <f>F24/C24</f>
        <v>0</v>
      </c>
      <c r="I24" s="74">
        <f t="shared" si="13"/>
        <v>1</v>
      </c>
      <c r="J24" s="77">
        <v>3</v>
      </c>
      <c r="K24" s="77">
        <v>3</v>
      </c>
      <c r="L24" s="77">
        <v>10</v>
      </c>
      <c r="M24" s="77">
        <f>L24/K24</f>
        <v>3.3333333333333335</v>
      </c>
      <c r="N24" s="77">
        <v>0</v>
      </c>
      <c r="O24" s="74">
        <f t="shared" si="14"/>
        <v>0</v>
      </c>
      <c r="R24" s="76" t="s">
        <v>286</v>
      </c>
      <c r="S24" s="74">
        <f t="shared" si="15"/>
        <v>9.0180360721442889E-3</v>
      </c>
      <c r="T24" s="74">
        <f t="shared" si="16"/>
        <v>7.481296758104738E-3</v>
      </c>
      <c r="U24" s="74">
        <f t="shared" si="17"/>
        <v>1.1764705882352941E-2</v>
      </c>
      <c r="W24" s="77">
        <f t="shared" si="18"/>
        <v>3.5</v>
      </c>
      <c r="X24" s="77">
        <f t="shared" si="19"/>
        <v>6.5</v>
      </c>
      <c r="Y24" s="79"/>
      <c r="Z24" s="79"/>
      <c r="AA24" s="79"/>
      <c r="AB24" s="79"/>
      <c r="AC24" s="76" t="s">
        <v>286</v>
      </c>
      <c r="AD24" s="76"/>
      <c r="AE24" s="77">
        <v>8</v>
      </c>
      <c r="AF24" s="77">
        <v>28</v>
      </c>
      <c r="AG24" s="77">
        <f>AF24/AE24</f>
        <v>3.5</v>
      </c>
      <c r="AH24" s="77">
        <v>0</v>
      </c>
      <c r="AI24" s="74">
        <f>AH24/AE24</f>
        <v>0</v>
      </c>
      <c r="AK24" s="74">
        <f t="shared" si="20"/>
        <v>0.5</v>
      </c>
      <c r="AL24" s="77">
        <v>4</v>
      </c>
      <c r="AM24" s="77">
        <v>2</v>
      </c>
      <c r="AN24" s="77">
        <v>17</v>
      </c>
      <c r="AO24" s="77">
        <f>AN24/AM24</f>
        <v>8.5</v>
      </c>
      <c r="AP24" s="77">
        <v>0</v>
      </c>
      <c r="AQ24" s="74">
        <f t="shared" si="21"/>
        <v>0</v>
      </c>
      <c r="AU24" s="74" t="e">
        <f>(#REF!+AL24)/(#REF!+AK30)</f>
        <v>#REF!</v>
      </c>
      <c r="AV24" s="74" t="e">
        <f>#REF!/(AL24+#REF!)</f>
        <v>#REF!</v>
      </c>
      <c r="AW24" s="74" t="e">
        <f>AL24/(#REF!+AL24)</f>
        <v>#REF!</v>
      </c>
      <c r="AY24" s="77" t="e">
        <f>(#REF!*0.1)+(AE24*6)+(AK24*0.1)+(AM24*6)</f>
        <v>#REF!</v>
      </c>
      <c r="AZ24" s="77" t="e">
        <f>(#REF!*0.1)+(AE24*6)+(AJ24*1)+(AK24*0.1)+(AM24*6)</f>
        <v>#REF!</v>
      </c>
    </row>
    <row r="25" spans="1:52" x14ac:dyDescent="0.15">
      <c r="A25" s="76" t="s">
        <v>2618</v>
      </c>
      <c r="B25" s="87">
        <v>8</v>
      </c>
      <c r="C25" s="77">
        <v>8</v>
      </c>
      <c r="D25" s="77">
        <v>37</v>
      </c>
      <c r="E25" s="77">
        <f>D25/C25</f>
        <v>4.625</v>
      </c>
      <c r="F25" s="77">
        <v>0</v>
      </c>
      <c r="G25" s="74">
        <f>F25/C25</f>
        <v>0</v>
      </c>
      <c r="I25" s="74">
        <f t="shared" si="13"/>
        <v>0.8571428571428571</v>
      </c>
      <c r="J25" s="77">
        <v>7</v>
      </c>
      <c r="K25" s="77">
        <v>6</v>
      </c>
      <c r="L25" s="77">
        <v>39</v>
      </c>
      <c r="M25" s="77">
        <f>L25/K25</f>
        <v>6.5</v>
      </c>
      <c r="N25" s="77">
        <v>0</v>
      </c>
      <c r="O25" s="74">
        <f t="shared" si="14"/>
        <v>0</v>
      </c>
      <c r="R25" s="76" t="s">
        <v>2619</v>
      </c>
      <c r="S25" s="74">
        <f t="shared" si="15"/>
        <v>1.503006012024048E-2</v>
      </c>
      <c r="T25" s="74">
        <f t="shared" si="16"/>
        <v>1.7456359102244388E-2</v>
      </c>
      <c r="U25" s="74">
        <f t="shared" si="17"/>
        <v>1.5686274509803921E-2</v>
      </c>
      <c r="W25" s="77">
        <f t="shared" si="18"/>
        <v>7.6000000000000005</v>
      </c>
      <c r="X25" s="77">
        <f t="shared" si="19"/>
        <v>13.6</v>
      </c>
      <c r="Y25" s="79"/>
      <c r="Z25" s="79"/>
      <c r="AA25" s="79"/>
      <c r="AB25" s="79"/>
      <c r="AC25" s="76" t="s">
        <v>287</v>
      </c>
      <c r="AD25" s="76"/>
      <c r="AE25" s="77"/>
      <c r="AF25" s="77"/>
      <c r="AG25" s="77" t="e">
        <f>AF25/AE25</f>
        <v>#DIV/0!</v>
      </c>
      <c r="AH25" s="77">
        <v>0</v>
      </c>
      <c r="AI25" s="74" t="e">
        <f>AH25/AE25</f>
        <v>#DIV/0!</v>
      </c>
      <c r="AK25" s="74" t="e">
        <f t="shared" si="20"/>
        <v>#DIV/0!</v>
      </c>
      <c r="AL25" s="77"/>
      <c r="AM25" s="77"/>
      <c r="AN25" s="77"/>
      <c r="AO25" s="77" t="e">
        <f>AN25/AM25</f>
        <v>#DIV/0!</v>
      </c>
      <c r="AP25" s="77">
        <v>0</v>
      </c>
      <c r="AQ25" s="74" t="e">
        <f t="shared" si="21"/>
        <v>#DIV/0!</v>
      </c>
      <c r="AU25" s="74" t="e">
        <f>(#REF!+AL25)/(#REF!+AL31)</f>
        <v>#REF!</v>
      </c>
      <c r="AV25" s="74" t="e">
        <f>#REF!/(AL25+#REF!)</f>
        <v>#REF!</v>
      </c>
      <c r="AW25" s="74" t="e">
        <f>AL25/(#REF!+AL25)</f>
        <v>#REF!</v>
      </c>
      <c r="AY25" s="77" t="e">
        <f>(#REF!*0.1)+(AE25*6)+(AK25*0.1)+(AM25*6)</f>
        <v>#REF!</v>
      </c>
      <c r="AZ25" s="77" t="e">
        <f>(#REF!*0.1)+(AE25*6)+(AJ25*1)+(AK25*0.1)+(AM25*6)</f>
        <v>#REF!</v>
      </c>
    </row>
    <row r="26" spans="1:52" x14ac:dyDescent="0.15">
      <c r="A26" s="76" t="s">
        <v>2620</v>
      </c>
      <c r="B26" s="87">
        <v>0</v>
      </c>
      <c r="C26" s="77"/>
      <c r="D26" s="77"/>
      <c r="E26" s="77" t="e">
        <f>D26/C26</f>
        <v>#DIV/0!</v>
      </c>
      <c r="F26" s="77"/>
      <c r="G26" s="74" t="e">
        <f>F26/C26</f>
        <v>#DIV/0!</v>
      </c>
      <c r="I26" s="74" t="e">
        <f t="shared" si="13"/>
        <v>#DIV/0!</v>
      </c>
      <c r="J26" s="77"/>
      <c r="K26" s="77"/>
      <c r="L26" s="77"/>
      <c r="M26" s="77" t="e">
        <f>L26/K26</f>
        <v>#DIV/0!</v>
      </c>
      <c r="N26" s="77"/>
      <c r="O26" s="74" t="e">
        <f t="shared" si="14"/>
        <v>#DIV/0!</v>
      </c>
      <c r="R26" s="76" t="s">
        <v>2621</v>
      </c>
      <c r="S26" s="74">
        <f t="shared" si="15"/>
        <v>0</v>
      </c>
      <c r="T26" s="74">
        <f t="shared" si="16"/>
        <v>0</v>
      </c>
      <c r="U26" s="74">
        <f t="shared" si="17"/>
        <v>0</v>
      </c>
      <c r="W26" s="77">
        <f t="shared" ref="W26" si="22">(D26*0.1)+(F26*6)+(K26*0.1)+(N26*6)</f>
        <v>0</v>
      </c>
      <c r="X26" s="77">
        <f t="shared" si="19"/>
        <v>0</v>
      </c>
      <c r="Y26" s="79"/>
      <c r="Z26" s="79"/>
      <c r="AA26" s="79"/>
      <c r="AB26" s="79"/>
      <c r="AC26" s="76" t="s">
        <v>288</v>
      </c>
      <c r="AD26" s="76"/>
      <c r="AE26" s="77"/>
      <c r="AF26" s="77"/>
      <c r="AG26" s="77" t="e">
        <f>AF26/AE26</f>
        <v>#DIV/0!</v>
      </c>
      <c r="AH26" s="77"/>
      <c r="AI26" s="74" t="e">
        <f>AH26/AE26</f>
        <v>#DIV/0!</v>
      </c>
      <c r="AK26" s="74" t="e">
        <f t="shared" si="20"/>
        <v>#DIV/0!</v>
      </c>
      <c r="AL26" s="77"/>
      <c r="AM26" s="77"/>
      <c r="AN26" s="77"/>
      <c r="AO26" s="77"/>
      <c r="AP26" s="77">
        <f>(AF26*0.1)+(AH26*6)+(AM26*0.1)+(AO26*6)</f>
        <v>0</v>
      </c>
      <c r="AQ26" s="74" t="e">
        <f t="shared" si="21"/>
        <v>#DIV/0!</v>
      </c>
      <c r="AU26" s="74" t="e">
        <f>(#REF!+AL26)/(#REF!+AL32)</f>
        <v>#REF!</v>
      </c>
      <c r="AV26" s="74" t="e">
        <f>#REF!/(AL26+#REF!)</f>
        <v>#REF!</v>
      </c>
      <c r="AW26" s="74" t="e">
        <f>AL26/(#REF!+AL26)</f>
        <v>#REF!</v>
      </c>
      <c r="AY26" s="77" t="e">
        <f>(#REF!*0.1)+(AE26*6)+(AI26*1)+(AJ26*0.1)+(AL26*6)</f>
        <v>#REF!</v>
      </c>
      <c r="AZ26" s="77" t="e">
        <f>(#REF!*0.1)+(AE26*6)+(AJ26*1)+(AK26*0.1)+(AM26*6)</f>
        <v>#REF!</v>
      </c>
    </row>
    <row r="27" spans="1:52" x14ac:dyDescent="0.15">
      <c r="A27" s="75" t="s">
        <v>44</v>
      </c>
      <c r="B27" s="75"/>
      <c r="C27" s="75">
        <f>SUM(C22:C26)</f>
        <v>415</v>
      </c>
      <c r="D27" s="75">
        <f t="shared" ref="D27:F27" si="23">SUM(D22:D26)</f>
        <v>1773</v>
      </c>
      <c r="E27" s="75"/>
      <c r="F27" s="75">
        <f t="shared" si="23"/>
        <v>12</v>
      </c>
      <c r="G27" s="75"/>
      <c r="H27" s="75"/>
      <c r="I27" s="75"/>
      <c r="J27" s="75">
        <f>SUM(J22:J26)</f>
        <v>109</v>
      </c>
      <c r="K27" s="75">
        <f t="shared" ref="K27:N27" si="24">SUM(K22:K26)</f>
        <v>87</v>
      </c>
      <c r="L27" s="75">
        <f t="shared" si="24"/>
        <v>559</v>
      </c>
      <c r="M27" s="75"/>
      <c r="N27" s="75">
        <f t="shared" si="24"/>
        <v>4</v>
      </c>
      <c r="O27" s="75"/>
      <c r="AC27" s="75" t="s">
        <v>44</v>
      </c>
      <c r="AD27" s="75"/>
      <c r="AE27" s="75">
        <f>SUM(AE22:AE26)</f>
        <v>304</v>
      </c>
      <c r="AF27" s="75">
        <f t="shared" ref="AF27" si="25">SUM(AF22:AF26)</f>
        <v>1513</v>
      </c>
      <c r="AG27" s="75"/>
      <c r="AH27" s="75">
        <f t="shared" ref="AH27" si="26">SUM(AH22:AH26)</f>
        <v>13</v>
      </c>
      <c r="AI27" s="75"/>
      <c r="AJ27" s="75"/>
      <c r="AK27" s="75"/>
      <c r="AL27" s="75">
        <f>SUM(AL22:AL26)</f>
        <v>98</v>
      </c>
      <c r="AM27" s="75">
        <f t="shared" ref="AM27:AN27" si="27">SUM(AM22:AM26)</f>
        <v>72</v>
      </c>
      <c r="AN27" s="75">
        <f t="shared" si="27"/>
        <v>491</v>
      </c>
      <c r="AO27" s="75"/>
      <c r="AP27" s="75">
        <f t="shared" ref="AP27" si="28">SUM(AP22:AP26)</f>
        <v>4</v>
      </c>
      <c r="AQ27" s="75"/>
    </row>
    <row r="28" spans="1:52" x14ac:dyDescent="0.15">
      <c r="A28" s="75"/>
      <c r="B28" s="79"/>
      <c r="C28" s="79"/>
      <c r="D28" s="79"/>
      <c r="E28" s="79"/>
      <c r="F28" s="79"/>
      <c r="G28" s="79"/>
      <c r="H28" s="75"/>
      <c r="I28" s="79"/>
      <c r="J28" s="79"/>
      <c r="K28" s="79"/>
      <c r="L28" s="79"/>
      <c r="M28" s="79"/>
      <c r="N28" s="79"/>
      <c r="AC28" s="75"/>
      <c r="AD28" s="79"/>
      <c r="AE28" s="79"/>
      <c r="AF28" s="79"/>
      <c r="AG28" s="79"/>
      <c r="AH28" s="79"/>
      <c r="AI28" s="79"/>
      <c r="AJ28" s="75"/>
      <c r="AK28" s="79"/>
      <c r="AL28" s="79"/>
      <c r="AM28" s="79"/>
      <c r="AN28" s="79"/>
      <c r="AO28" s="79"/>
      <c r="AP28" s="79"/>
    </row>
    <row r="29" spans="1:52" x14ac:dyDescent="0.15">
      <c r="B29" s="79"/>
      <c r="C29" s="79"/>
      <c r="D29" s="79"/>
      <c r="E29" s="79"/>
      <c r="F29" s="79"/>
      <c r="G29" s="79"/>
      <c r="H29" s="79"/>
      <c r="I29" s="79"/>
      <c r="J29" s="79"/>
      <c r="K29" s="79"/>
      <c r="L29" s="79"/>
      <c r="M29" s="79"/>
      <c r="AD29" s="79"/>
      <c r="AE29" s="79"/>
      <c r="AF29" s="79"/>
      <c r="AG29" s="79"/>
      <c r="AH29" s="79"/>
      <c r="AI29" s="79"/>
      <c r="AJ29" s="79"/>
      <c r="AK29" s="79"/>
      <c r="AL29" s="79"/>
      <c r="AM29" s="79"/>
      <c r="AN29" s="79"/>
      <c r="AO29" s="79"/>
    </row>
    <row r="30" spans="1:52" x14ac:dyDescent="0.15">
      <c r="A30" s="547" t="s">
        <v>52</v>
      </c>
      <c r="B30" s="547"/>
      <c r="C30" s="547"/>
      <c r="D30" s="547"/>
      <c r="E30" s="547"/>
      <c r="F30" s="547"/>
      <c r="G30" s="547"/>
      <c r="H30" s="79"/>
      <c r="I30" s="79"/>
      <c r="J30" s="547" t="s">
        <v>49</v>
      </c>
      <c r="K30" s="547"/>
      <c r="L30" s="547"/>
      <c r="M30" s="547"/>
      <c r="N30" s="547"/>
      <c r="R30" s="547" t="s">
        <v>50</v>
      </c>
      <c r="S30" s="547"/>
      <c r="T30" s="547"/>
      <c r="V30" s="547" t="s">
        <v>51</v>
      </c>
      <c r="W30" s="549"/>
      <c r="AC30" s="547" t="s">
        <v>52</v>
      </c>
      <c r="AD30" s="547"/>
      <c r="AE30" s="547"/>
      <c r="AF30" s="547"/>
      <c r="AG30" s="547"/>
      <c r="AH30" s="547"/>
      <c r="AI30" s="547"/>
      <c r="AJ30" s="79"/>
      <c r="AK30" s="79"/>
      <c r="AL30" s="547" t="s">
        <v>49</v>
      </c>
      <c r="AM30" s="547"/>
      <c r="AN30" s="547"/>
      <c r="AO30" s="547"/>
      <c r="AP30" s="547"/>
      <c r="AT30" s="547" t="s">
        <v>50</v>
      </c>
      <c r="AU30" s="547"/>
      <c r="AV30" s="547"/>
      <c r="AX30" s="547" t="s">
        <v>51</v>
      </c>
      <c r="AY30" s="549"/>
    </row>
    <row r="31" spans="1:52" x14ac:dyDescent="0.15">
      <c r="A31" s="75" t="s">
        <v>25</v>
      </c>
      <c r="B31" s="75" t="s">
        <v>66</v>
      </c>
      <c r="C31" s="75" t="s">
        <v>34</v>
      </c>
      <c r="D31" s="75" t="s">
        <v>17</v>
      </c>
      <c r="E31" s="75" t="s">
        <v>18</v>
      </c>
      <c r="F31" s="75" t="s">
        <v>19</v>
      </c>
      <c r="G31" s="75" t="s">
        <v>20</v>
      </c>
      <c r="H31" s="75" t="s">
        <v>6</v>
      </c>
      <c r="I31" s="75" t="s">
        <v>53</v>
      </c>
      <c r="K31" s="75" t="s">
        <v>10</v>
      </c>
      <c r="L31" s="75" t="s">
        <v>11</v>
      </c>
      <c r="M31" s="75" t="s">
        <v>12</v>
      </c>
      <c r="N31" s="75" t="s">
        <v>26</v>
      </c>
      <c r="O31" s="75" t="s">
        <v>7</v>
      </c>
      <c r="R31" s="75" t="s">
        <v>25</v>
      </c>
      <c r="S31" s="75" t="s">
        <v>47</v>
      </c>
      <c r="T31" s="75" t="s">
        <v>45</v>
      </c>
      <c r="U31" s="75" t="s">
        <v>46</v>
      </c>
      <c r="W31" s="75" t="s">
        <v>14</v>
      </c>
      <c r="X31" s="75" t="s">
        <v>21</v>
      </c>
      <c r="Y31" s="75"/>
      <c r="Z31" s="75"/>
      <c r="AC31" s="75" t="s">
        <v>25</v>
      </c>
      <c r="AD31" s="75" t="s">
        <v>66</v>
      </c>
      <c r="AE31" s="75" t="s">
        <v>34</v>
      </c>
      <c r="AF31" s="75" t="s">
        <v>17</v>
      </c>
      <c r="AG31" s="75" t="s">
        <v>18</v>
      </c>
      <c r="AH31" s="75" t="s">
        <v>19</v>
      </c>
      <c r="AI31" s="75" t="s">
        <v>20</v>
      </c>
      <c r="AJ31" s="75" t="s">
        <v>6</v>
      </c>
      <c r="AK31" s="75" t="s">
        <v>53</v>
      </c>
      <c r="AM31" s="75" t="s">
        <v>10</v>
      </c>
      <c r="AN31" s="75" t="s">
        <v>11</v>
      </c>
      <c r="AO31" s="75" t="s">
        <v>12</v>
      </c>
      <c r="AP31" s="75" t="s">
        <v>26</v>
      </c>
      <c r="AQ31" s="75" t="s">
        <v>7</v>
      </c>
      <c r="AU31" s="75" t="s">
        <v>47</v>
      </c>
      <c r="AV31" s="75" t="s">
        <v>45</v>
      </c>
      <c r="AW31" s="75" t="s">
        <v>46</v>
      </c>
      <c r="AY31" s="75" t="s">
        <v>14</v>
      </c>
      <c r="AZ31" s="75" t="s">
        <v>21</v>
      </c>
    </row>
    <row r="32" spans="1:52" x14ac:dyDescent="0.15">
      <c r="A32" s="76" t="s">
        <v>712</v>
      </c>
      <c r="B32" s="77">
        <v>17</v>
      </c>
      <c r="C32" s="74">
        <f>E32/D32</f>
        <v>0.6767676767676768</v>
      </c>
      <c r="D32" s="77">
        <v>99</v>
      </c>
      <c r="E32" s="77">
        <v>67</v>
      </c>
      <c r="F32" s="77">
        <v>970</v>
      </c>
      <c r="G32" s="77">
        <f t="shared" ref="G32:G37" si="29">F32/E32</f>
        <v>14.477611940298507</v>
      </c>
      <c r="H32" s="77">
        <v>4</v>
      </c>
      <c r="I32" s="74">
        <f>H32/E32</f>
        <v>5.9701492537313432E-2</v>
      </c>
      <c r="K32" s="77"/>
      <c r="L32" s="77"/>
      <c r="M32" s="88" t="e">
        <f t="shared" ref="M32:M37" si="30">L32/K32</f>
        <v>#DIV/0!</v>
      </c>
      <c r="N32" s="77"/>
      <c r="O32" s="74" t="e">
        <f>N32/K32</f>
        <v>#DIV/0!</v>
      </c>
      <c r="R32" s="76" t="s">
        <v>621</v>
      </c>
      <c r="S32" s="89">
        <f>(D32+K32)/($C$27+$K$27+$M$17+$D$47+$K$47)</f>
        <v>0.140625</v>
      </c>
      <c r="T32" s="89">
        <f>D32/($D$17)</f>
        <v>0.26121372031662271</v>
      </c>
      <c r="U32" s="89">
        <f>K32/($M$17+$C$27+$K$38+$K$47)</f>
        <v>0</v>
      </c>
      <c r="W32" s="77">
        <f>(F32*0.1)+(H32*6)+(L32*0.1)+(N32*6)</f>
        <v>121</v>
      </c>
      <c r="X32" s="77">
        <f>(E32*1)+(F32*0.1)+(H32*6)+(L32*0.1)+(N32*6)</f>
        <v>188</v>
      </c>
      <c r="Y32" s="79"/>
      <c r="Z32" s="79"/>
      <c r="AC32" s="76" t="s">
        <v>289</v>
      </c>
      <c r="AD32" s="76"/>
      <c r="AE32" s="74">
        <f>AG32/AF32</f>
        <v>0.60747663551401865</v>
      </c>
      <c r="AF32" s="77">
        <v>107</v>
      </c>
      <c r="AG32" s="77">
        <v>65</v>
      </c>
      <c r="AH32" s="77">
        <v>710</v>
      </c>
      <c r="AI32" s="77">
        <f t="shared" ref="AI32:AI36" si="31">AH32/AG32</f>
        <v>10.923076923076923</v>
      </c>
      <c r="AJ32" s="77">
        <v>6</v>
      </c>
      <c r="AK32" s="74">
        <f>AJ32/AG32</f>
        <v>9.2307692307692313E-2</v>
      </c>
      <c r="AM32" s="77">
        <v>0</v>
      </c>
      <c r="AN32" s="77">
        <v>0</v>
      </c>
      <c r="AO32" s="88" t="e">
        <f t="shared" ref="AO32:AO37" si="32">AN32/AM32</f>
        <v>#DIV/0!</v>
      </c>
      <c r="AP32" s="77">
        <v>0</v>
      </c>
      <c r="AQ32" s="74" t="e">
        <f>AP32/AM32</f>
        <v>#DIV/0!</v>
      </c>
      <c r="AU32" s="89" t="e">
        <f>(#REF!+AJ32)/(#REF!+AJ35)</f>
        <v>#REF!</v>
      </c>
      <c r="AV32" s="89" t="e">
        <f>#REF!/(AJ32+#REF!)</f>
        <v>#REF!</v>
      </c>
      <c r="AW32" s="89" t="e">
        <f>AJ32/(#REF!+AJ32)</f>
        <v>#REF!</v>
      </c>
      <c r="AY32" s="77">
        <f>(AH32*0.1)+(AJ32*6)+(AN32*0.1)+(AP32*6)</f>
        <v>107</v>
      </c>
      <c r="AZ32" s="77">
        <f>(AG32*1)+(AH32*0.1)+(AJ32*6)+(AN32*0.1)+(AP32*6)</f>
        <v>172</v>
      </c>
    </row>
    <row r="33" spans="1:52" x14ac:dyDescent="0.15">
      <c r="A33" s="76" t="s">
        <v>713</v>
      </c>
      <c r="B33" s="77">
        <v>17</v>
      </c>
      <c r="C33" s="74">
        <f t="shared" ref="C33:C37" si="33">E33/D33</f>
        <v>0.6071428571428571</v>
      </c>
      <c r="D33" s="77">
        <v>140</v>
      </c>
      <c r="E33" s="77">
        <v>85</v>
      </c>
      <c r="F33" s="77">
        <v>880</v>
      </c>
      <c r="G33" s="77">
        <f t="shared" si="29"/>
        <v>10.352941176470589</v>
      </c>
      <c r="H33" s="77">
        <v>4</v>
      </c>
      <c r="I33" s="74">
        <f t="shared" ref="I33:I37" si="34">H33/E33</f>
        <v>4.7058823529411764E-2</v>
      </c>
      <c r="K33" s="77">
        <v>6</v>
      </c>
      <c r="L33" s="77">
        <v>48</v>
      </c>
      <c r="M33" s="88">
        <f t="shared" si="30"/>
        <v>8</v>
      </c>
      <c r="N33" s="77">
        <v>0</v>
      </c>
      <c r="O33" s="74">
        <f t="shared" ref="O33:O37" si="35">N33/K33</f>
        <v>0</v>
      </c>
      <c r="R33" s="76" t="s">
        <v>290</v>
      </c>
      <c r="S33" s="89">
        <f t="shared" ref="S33:S37" si="36">(D33+K33)/($C$27+$K$27+$M$17+$D$47+$K$47)</f>
        <v>0.20738636363636365</v>
      </c>
      <c r="T33" s="89">
        <f t="shared" ref="T33:T37" si="37">D33/($D$17)</f>
        <v>0.36939313984168864</v>
      </c>
      <c r="U33" s="89">
        <f t="shared" ref="U33:U37" si="38">K33/($M$17+$C$27+$K$38+$K$47)</f>
        <v>1.1764705882352941E-2</v>
      </c>
      <c r="W33" s="77">
        <f t="shared" ref="W33:W37" si="39">(F33*0.1)+(H33*6)+(L33*0.1)+(N33*6)</f>
        <v>116.8</v>
      </c>
      <c r="X33" s="77">
        <f t="shared" ref="X33:X37" si="40">(E33*1)+(F33*0.1)+(H33*6)+(L33*0.1)+(N33*6)</f>
        <v>201.8</v>
      </c>
      <c r="Y33" s="79"/>
      <c r="Z33" s="79"/>
      <c r="AC33" s="76" t="s">
        <v>290</v>
      </c>
      <c r="AD33" s="76"/>
      <c r="AE33" s="74">
        <f t="shared" ref="AE33:AE37" si="41">AG33/AF33</f>
        <v>0.6333333333333333</v>
      </c>
      <c r="AF33" s="77">
        <v>120</v>
      </c>
      <c r="AG33" s="77">
        <v>76</v>
      </c>
      <c r="AH33" s="77">
        <v>892</v>
      </c>
      <c r="AI33" s="77">
        <f t="shared" si="31"/>
        <v>11.736842105263158</v>
      </c>
      <c r="AJ33" s="77">
        <v>5</v>
      </c>
      <c r="AK33" s="74">
        <f t="shared" ref="AK33:AK37" si="42">AJ33/AG33</f>
        <v>6.5789473684210523E-2</v>
      </c>
      <c r="AM33" s="77">
        <v>12</v>
      </c>
      <c r="AN33" s="77">
        <v>108</v>
      </c>
      <c r="AO33" s="88">
        <f t="shared" si="32"/>
        <v>9</v>
      </c>
      <c r="AP33" s="77">
        <v>0</v>
      </c>
      <c r="AQ33" s="74">
        <f t="shared" ref="AQ33:AQ37" si="43">AP33/AM33</f>
        <v>0</v>
      </c>
      <c r="AU33" s="89" t="e">
        <f>(#REF!+AJ33)/(#REF!+AJ36)</f>
        <v>#REF!</v>
      </c>
      <c r="AV33" s="89" t="e">
        <f>#REF!/(AJ33+#REF!)</f>
        <v>#REF!</v>
      </c>
      <c r="AW33" s="89" t="e">
        <f>AJ33/(#REF!+AJ33)</f>
        <v>#REF!</v>
      </c>
      <c r="AY33" s="77">
        <f>(AH33*0.1)+(AJ33*6)+(AN33*0.1)+(AP33*6)</f>
        <v>130</v>
      </c>
      <c r="AZ33" s="77">
        <f>(AG33*1)+(AH33*0.1)+(AJ33*6)+(AN33*0.1)+(AP33*6)</f>
        <v>206</v>
      </c>
    </row>
    <row r="34" spans="1:52" x14ac:dyDescent="0.15">
      <c r="A34" s="76" t="s">
        <v>2315</v>
      </c>
      <c r="B34" s="77">
        <v>12</v>
      </c>
      <c r="C34" s="74">
        <f t="shared" si="33"/>
        <v>0.57999999999999996</v>
      </c>
      <c r="D34" s="77">
        <v>50</v>
      </c>
      <c r="E34" s="77">
        <v>29</v>
      </c>
      <c r="F34" s="77">
        <v>290</v>
      </c>
      <c r="G34" s="77">
        <f t="shared" si="29"/>
        <v>10</v>
      </c>
      <c r="H34" s="77">
        <v>1</v>
      </c>
      <c r="I34" s="74">
        <f t="shared" si="34"/>
        <v>3.4482758620689655E-2</v>
      </c>
      <c r="K34" s="77"/>
      <c r="L34" s="77"/>
      <c r="M34" s="88" t="e">
        <f t="shared" si="30"/>
        <v>#DIV/0!</v>
      </c>
      <c r="N34" s="77"/>
      <c r="O34" s="74" t="e">
        <f t="shared" si="35"/>
        <v>#DIV/0!</v>
      </c>
      <c r="R34" s="76" t="s">
        <v>2316</v>
      </c>
      <c r="S34" s="89">
        <f t="shared" si="36"/>
        <v>7.1022727272727279E-2</v>
      </c>
      <c r="T34" s="89">
        <f t="shared" si="37"/>
        <v>0.13192612137203166</v>
      </c>
      <c r="U34" s="89">
        <f t="shared" si="38"/>
        <v>0</v>
      </c>
      <c r="W34" s="77">
        <f t="shared" si="39"/>
        <v>35</v>
      </c>
      <c r="X34" s="77">
        <f t="shared" si="40"/>
        <v>64</v>
      </c>
      <c r="Y34" s="79"/>
      <c r="Z34" s="79"/>
      <c r="AC34" s="76" t="s">
        <v>291</v>
      </c>
      <c r="AD34" s="76"/>
      <c r="AE34" s="74">
        <f t="shared" si="41"/>
        <v>0.55000000000000004</v>
      </c>
      <c r="AF34" s="77">
        <v>40</v>
      </c>
      <c r="AG34" s="77">
        <v>22</v>
      </c>
      <c r="AH34" s="77">
        <v>325</v>
      </c>
      <c r="AI34" s="77">
        <f t="shared" si="31"/>
        <v>14.772727272727273</v>
      </c>
      <c r="AJ34" s="77">
        <v>2</v>
      </c>
      <c r="AK34" s="74">
        <f t="shared" si="42"/>
        <v>9.0909090909090912E-2</v>
      </c>
      <c r="AM34" s="77">
        <v>5</v>
      </c>
      <c r="AN34" s="77">
        <v>20</v>
      </c>
      <c r="AO34" s="88">
        <f t="shared" si="32"/>
        <v>4</v>
      </c>
      <c r="AP34" s="77">
        <v>0</v>
      </c>
      <c r="AQ34" s="74">
        <f t="shared" si="43"/>
        <v>0</v>
      </c>
      <c r="AU34" s="89" t="e">
        <f>(#REF!+AJ34)/(#REF!+AJ37)</f>
        <v>#REF!</v>
      </c>
      <c r="AV34" s="89" t="e">
        <f>#REF!/(AJ34+#REF!)</f>
        <v>#REF!</v>
      </c>
      <c r="AW34" s="89" t="e">
        <f>AJ34/(#REF!+AJ34)</f>
        <v>#REF!</v>
      </c>
      <c r="AY34" s="77">
        <f>(AH34*0.1)+(AJ34*6)+(AN34*0.1)+(AP34*6)</f>
        <v>46.5</v>
      </c>
      <c r="AZ34" s="77">
        <f>(AG34*1)+(AH34*0.1)+(AJ34*6)+(AN34*0.1)+(AP34*6)</f>
        <v>68.5</v>
      </c>
    </row>
    <row r="35" spans="1:52" x14ac:dyDescent="0.15">
      <c r="A35" s="76" t="s">
        <v>2318</v>
      </c>
      <c r="B35" s="77">
        <v>14</v>
      </c>
      <c r="C35" s="74">
        <f t="shared" si="33"/>
        <v>0.7</v>
      </c>
      <c r="D35" s="77">
        <v>10</v>
      </c>
      <c r="E35" s="77">
        <v>7</v>
      </c>
      <c r="F35" s="77">
        <v>78</v>
      </c>
      <c r="G35" s="77">
        <f t="shared" si="29"/>
        <v>11.142857142857142</v>
      </c>
      <c r="H35" s="77">
        <v>0</v>
      </c>
      <c r="I35" s="74">
        <f t="shared" si="34"/>
        <v>0</v>
      </c>
      <c r="K35" s="77">
        <v>15</v>
      </c>
      <c r="L35" s="77">
        <v>115</v>
      </c>
      <c r="M35" s="88">
        <f t="shared" si="30"/>
        <v>7.666666666666667</v>
      </c>
      <c r="N35" s="77">
        <v>1</v>
      </c>
      <c r="O35" s="74">
        <f t="shared" si="35"/>
        <v>6.6666666666666666E-2</v>
      </c>
      <c r="R35" s="76" t="s">
        <v>622</v>
      </c>
      <c r="S35" s="89">
        <f t="shared" si="36"/>
        <v>3.551136363636364E-2</v>
      </c>
      <c r="T35" s="89">
        <f t="shared" si="37"/>
        <v>2.6385224274406333E-2</v>
      </c>
      <c r="U35" s="89">
        <f t="shared" si="38"/>
        <v>2.9411764705882353E-2</v>
      </c>
      <c r="W35" s="77">
        <f t="shared" si="39"/>
        <v>25.3</v>
      </c>
      <c r="X35" s="77">
        <f t="shared" si="40"/>
        <v>32.299999999999997</v>
      </c>
      <c r="Y35" s="79"/>
      <c r="Z35" s="79"/>
      <c r="AC35" s="76" t="s">
        <v>292</v>
      </c>
      <c r="AD35" s="76"/>
      <c r="AE35" s="74">
        <f t="shared" si="41"/>
        <v>0.66206896551724137</v>
      </c>
      <c r="AF35" s="77">
        <v>145</v>
      </c>
      <c r="AG35" s="77">
        <v>96</v>
      </c>
      <c r="AH35" s="77">
        <v>1098</v>
      </c>
      <c r="AI35" s="77">
        <f t="shared" si="31"/>
        <v>11.4375</v>
      </c>
      <c r="AJ35" s="77">
        <v>7</v>
      </c>
      <c r="AK35" s="74">
        <f t="shared" si="42"/>
        <v>7.2916666666666671E-2</v>
      </c>
      <c r="AM35" s="77">
        <v>0</v>
      </c>
      <c r="AN35" s="77">
        <v>0</v>
      </c>
      <c r="AO35" s="88" t="e">
        <f t="shared" si="32"/>
        <v>#DIV/0!</v>
      </c>
      <c r="AP35" s="77">
        <v>0</v>
      </c>
      <c r="AQ35" s="74" t="e">
        <f t="shared" si="43"/>
        <v>#DIV/0!</v>
      </c>
      <c r="AU35" s="89" t="e">
        <f>(#REF!+AJ35)/(#REF!+AJ38)</f>
        <v>#REF!</v>
      </c>
      <c r="AV35" s="89" t="e">
        <f>#REF!/(AJ35+#REF!)</f>
        <v>#REF!</v>
      </c>
      <c r="AW35" s="89" t="e">
        <f>AJ35/(#REF!+AJ35)</f>
        <v>#REF!</v>
      </c>
      <c r="AY35" s="77">
        <f>(AH35*0.1)+(AJ35*6)+(AN35*0.1)+(AP35*6)</f>
        <v>151.80000000000001</v>
      </c>
      <c r="AZ35" s="77">
        <f>(AG35*1)+(AH35*0.1)+(AJ35*6)+(AN35*0.1)+(AP35*6)</f>
        <v>247.8</v>
      </c>
    </row>
    <row r="36" spans="1:52" x14ac:dyDescent="0.15">
      <c r="A36" s="76" t="s">
        <v>2622</v>
      </c>
      <c r="B36" s="77">
        <v>17</v>
      </c>
      <c r="C36" s="74">
        <f t="shared" si="33"/>
        <v>0.58333333333333337</v>
      </c>
      <c r="D36" s="77">
        <v>24</v>
      </c>
      <c r="E36" s="77">
        <v>14</v>
      </c>
      <c r="F36" s="77">
        <v>196</v>
      </c>
      <c r="G36" s="77">
        <f t="shared" si="29"/>
        <v>14</v>
      </c>
      <c r="H36" s="77">
        <v>2</v>
      </c>
      <c r="I36" s="74">
        <f t="shared" si="34"/>
        <v>0.14285714285714285</v>
      </c>
      <c r="K36" s="77"/>
      <c r="L36" s="77"/>
      <c r="M36" s="88" t="e">
        <f t="shared" si="30"/>
        <v>#DIV/0!</v>
      </c>
      <c r="N36" s="77"/>
      <c r="O36" s="74" t="e">
        <f t="shared" si="35"/>
        <v>#DIV/0!</v>
      </c>
      <c r="R36" s="76" t="s">
        <v>2623</v>
      </c>
      <c r="S36" s="89">
        <f t="shared" si="36"/>
        <v>3.4090909090909088E-2</v>
      </c>
      <c r="T36" s="89">
        <f t="shared" si="37"/>
        <v>6.3324538258575203E-2</v>
      </c>
      <c r="U36" s="89">
        <f t="shared" si="38"/>
        <v>0</v>
      </c>
      <c r="W36" s="77">
        <f t="shared" si="39"/>
        <v>31.6</v>
      </c>
      <c r="X36" s="77">
        <f t="shared" si="40"/>
        <v>45.6</v>
      </c>
      <c r="Y36" s="79"/>
      <c r="Z36" s="79"/>
      <c r="AC36" s="76" t="s">
        <v>293</v>
      </c>
      <c r="AD36" s="76"/>
      <c r="AE36" s="74">
        <f t="shared" si="41"/>
        <v>0.6</v>
      </c>
      <c r="AF36" s="77">
        <v>10</v>
      </c>
      <c r="AG36" s="77">
        <v>6</v>
      </c>
      <c r="AH36" s="77">
        <v>100</v>
      </c>
      <c r="AI36" s="77">
        <f t="shared" si="31"/>
        <v>16.666666666666668</v>
      </c>
      <c r="AJ36" s="77">
        <v>0</v>
      </c>
      <c r="AK36" s="74">
        <f t="shared" si="42"/>
        <v>0</v>
      </c>
      <c r="AM36" s="77">
        <v>0</v>
      </c>
      <c r="AN36" s="77">
        <v>0</v>
      </c>
      <c r="AO36" s="88" t="e">
        <f t="shared" si="32"/>
        <v>#DIV/0!</v>
      </c>
      <c r="AP36" s="77">
        <v>0</v>
      </c>
      <c r="AQ36" s="74" t="e">
        <f t="shared" si="43"/>
        <v>#DIV/0!</v>
      </c>
      <c r="AU36" s="89" t="e">
        <f>(#REF!+AJ36)/(#REF!+AI41)</f>
        <v>#REF!</v>
      </c>
      <c r="AV36" s="89" t="e">
        <f>#REF!/(AJ36+#REF!)</f>
        <v>#REF!</v>
      </c>
      <c r="AW36" s="89" t="e">
        <f>AJ36/(#REF!+AJ36)</f>
        <v>#REF!</v>
      </c>
      <c r="AY36" s="77">
        <f>(AH36*0.1)+(AJ36*6)+(AN36*0.1)+(AP36*6)</f>
        <v>10</v>
      </c>
      <c r="AZ36" s="77">
        <f>(AG36*1)+(AH36*0.1)+(AJ36*6)+(AN36*0.1)+(AP36*6)</f>
        <v>16</v>
      </c>
    </row>
    <row r="37" spans="1:52" x14ac:dyDescent="0.15">
      <c r="A37" s="76" t="s">
        <v>714</v>
      </c>
      <c r="B37" s="77">
        <v>10</v>
      </c>
      <c r="C37" s="74">
        <f t="shared" si="33"/>
        <v>1</v>
      </c>
      <c r="D37" s="77">
        <v>1</v>
      </c>
      <c r="E37" s="77">
        <v>1</v>
      </c>
      <c r="F37" s="77">
        <v>11</v>
      </c>
      <c r="G37" s="77">
        <f t="shared" si="29"/>
        <v>11</v>
      </c>
      <c r="H37" s="77">
        <v>0</v>
      </c>
      <c r="I37" s="74">
        <f t="shared" si="34"/>
        <v>0</v>
      </c>
      <c r="K37" s="77">
        <v>2</v>
      </c>
      <c r="L37" s="77">
        <v>8</v>
      </c>
      <c r="M37" s="88">
        <f t="shared" si="30"/>
        <v>4</v>
      </c>
      <c r="N37" s="77">
        <v>0</v>
      </c>
      <c r="O37" s="74">
        <f t="shared" si="35"/>
        <v>0</v>
      </c>
      <c r="R37" s="76" t="s">
        <v>623</v>
      </c>
      <c r="S37" s="89">
        <f t="shared" si="36"/>
        <v>4.261363636363636E-3</v>
      </c>
      <c r="T37" s="89">
        <f t="shared" si="37"/>
        <v>2.6385224274406332E-3</v>
      </c>
      <c r="U37" s="89">
        <f t="shared" si="38"/>
        <v>3.9215686274509803E-3</v>
      </c>
      <c r="W37" s="77">
        <f t="shared" si="39"/>
        <v>1.9000000000000001</v>
      </c>
      <c r="X37" s="77">
        <f t="shared" si="40"/>
        <v>2.9000000000000004</v>
      </c>
      <c r="Y37" s="79"/>
      <c r="Z37" s="79"/>
      <c r="AC37" s="76" t="s">
        <v>297</v>
      </c>
      <c r="AD37" s="76"/>
      <c r="AE37" s="74" t="e">
        <f t="shared" si="41"/>
        <v>#DIV/0!</v>
      </c>
      <c r="AF37" s="77"/>
      <c r="AG37" s="77"/>
      <c r="AH37" s="77"/>
      <c r="AI37" s="77"/>
      <c r="AJ37" s="77"/>
      <c r="AK37" s="74" t="e">
        <f t="shared" si="42"/>
        <v>#DIV/0!</v>
      </c>
      <c r="AM37" s="77"/>
      <c r="AN37" s="77"/>
      <c r="AO37" s="88" t="e">
        <f t="shared" si="32"/>
        <v>#DIV/0!</v>
      </c>
      <c r="AP37" s="77"/>
      <c r="AQ37" s="74" t="e">
        <f t="shared" si="43"/>
        <v>#DIV/0!</v>
      </c>
      <c r="AU37" s="89" t="e">
        <f>(#REF!+AJ37)/(#REF!+AJ42)</f>
        <v>#REF!</v>
      </c>
      <c r="AV37" s="89" t="e">
        <f>#REF!/(AJ37+#REF!)</f>
        <v>#REF!</v>
      </c>
      <c r="AW37" s="89" t="e">
        <f>AJ37/(#REF!+AJ37)</f>
        <v>#REF!</v>
      </c>
      <c r="AY37" s="77"/>
      <c r="AZ37" s="77"/>
    </row>
    <row r="38" spans="1:52" x14ac:dyDescent="0.15">
      <c r="A38" s="75" t="s">
        <v>44</v>
      </c>
      <c r="B38" s="75"/>
      <c r="C38" s="71"/>
      <c r="D38" s="75">
        <f>SUM(D32:D37)</f>
        <v>324</v>
      </c>
      <c r="E38" s="75">
        <f t="shared" ref="E38:H38" si="44">SUM(E32:E37)</f>
        <v>203</v>
      </c>
      <c r="F38" s="75">
        <f t="shared" si="44"/>
        <v>2425</v>
      </c>
      <c r="G38" s="75"/>
      <c r="H38" s="75">
        <f t="shared" si="44"/>
        <v>11</v>
      </c>
      <c r="I38" s="75"/>
      <c r="J38" s="75"/>
      <c r="K38" s="75">
        <f>SUM(K32:K37)</f>
        <v>23</v>
      </c>
      <c r="L38" s="75">
        <f t="shared" ref="L38:N38" si="45">SUM(L32:L37)</f>
        <v>171</v>
      </c>
      <c r="M38" s="75"/>
      <c r="N38" s="75">
        <f t="shared" si="45"/>
        <v>1</v>
      </c>
      <c r="O38" s="75"/>
      <c r="AC38" s="75" t="s">
        <v>44</v>
      </c>
      <c r="AD38" s="75"/>
      <c r="AE38" s="71"/>
      <c r="AF38" s="75">
        <f>SUM(AF32:AF37)</f>
        <v>422</v>
      </c>
      <c r="AG38" s="75">
        <f t="shared" ref="AG38:AH38" si="46">SUM(AG32:AG37)</f>
        <v>265</v>
      </c>
      <c r="AH38" s="75">
        <f t="shared" si="46"/>
        <v>3125</v>
      </c>
      <c r="AI38" s="75"/>
      <c r="AJ38" s="75">
        <f t="shared" ref="AJ38" si="47">SUM(AJ32:AJ37)</f>
        <v>20</v>
      </c>
      <c r="AK38" s="75"/>
      <c r="AL38" s="75"/>
      <c r="AM38" s="75">
        <f>SUM(AM32:AM37)</f>
        <v>17</v>
      </c>
      <c r="AN38" s="75">
        <f t="shared" ref="AN38" si="48">SUM(AN32:AN37)</f>
        <v>128</v>
      </c>
      <c r="AO38" s="75"/>
      <c r="AP38" s="75">
        <f t="shared" ref="AP38" si="49">SUM(AP32:AP37)</f>
        <v>0</v>
      </c>
      <c r="AQ38" s="75"/>
    </row>
    <row r="39" spans="1:52" x14ac:dyDescent="0.15">
      <c r="A39" s="98"/>
      <c r="C39" s="79"/>
      <c r="D39" s="79"/>
      <c r="E39" s="79"/>
      <c r="F39" s="79"/>
      <c r="G39" s="79"/>
      <c r="H39" s="79"/>
      <c r="I39" s="79"/>
      <c r="J39" s="79"/>
      <c r="K39" s="79"/>
      <c r="L39" s="79"/>
      <c r="AC39" s="75"/>
      <c r="AE39" s="79"/>
      <c r="AF39" s="79"/>
      <c r="AG39" s="79"/>
      <c r="AH39" s="79"/>
      <c r="AI39" s="79"/>
      <c r="AJ39" s="79"/>
      <c r="AK39" s="79"/>
      <c r="AL39" s="79"/>
      <c r="AM39" s="79"/>
      <c r="AN39" s="79"/>
    </row>
    <row r="40" spans="1:52" x14ac:dyDescent="0.15">
      <c r="A40" s="75"/>
      <c r="C40" s="79"/>
      <c r="D40" s="79"/>
      <c r="E40" s="79"/>
      <c r="F40" s="79"/>
      <c r="G40" s="79"/>
      <c r="H40" s="79"/>
      <c r="I40" s="79"/>
      <c r="J40" s="79"/>
      <c r="K40" s="79"/>
      <c r="L40" s="79"/>
      <c r="AC40" s="75"/>
      <c r="AE40" s="79"/>
      <c r="AF40" s="79"/>
      <c r="AG40" s="79"/>
      <c r="AH40" s="79"/>
      <c r="AI40" s="79"/>
      <c r="AJ40" s="79"/>
      <c r="AK40" s="79"/>
      <c r="AL40" s="79"/>
      <c r="AM40" s="79"/>
      <c r="AN40" s="79"/>
    </row>
    <row r="41" spans="1:52" x14ac:dyDescent="0.15">
      <c r="A41" s="547" t="s">
        <v>52</v>
      </c>
      <c r="B41" s="547"/>
      <c r="C41" s="547"/>
      <c r="D41" s="547"/>
      <c r="E41" s="547"/>
      <c r="F41" s="547"/>
      <c r="G41" s="547"/>
      <c r="H41" s="79"/>
      <c r="I41" s="79"/>
      <c r="J41" s="547" t="s">
        <v>49</v>
      </c>
      <c r="K41" s="547"/>
      <c r="L41" s="547"/>
      <c r="M41" s="547"/>
      <c r="N41" s="547"/>
      <c r="R41" s="547" t="s">
        <v>50</v>
      </c>
      <c r="S41" s="547"/>
      <c r="T41" s="547"/>
      <c r="V41" s="547" t="s">
        <v>51</v>
      </c>
      <c r="W41" s="549"/>
      <c r="AC41" s="547" t="s">
        <v>52</v>
      </c>
      <c r="AD41" s="547"/>
      <c r="AE41" s="547"/>
      <c r="AF41" s="547"/>
      <c r="AG41" s="547"/>
      <c r="AH41" s="547"/>
      <c r="AI41" s="547"/>
      <c r="AJ41" s="79"/>
      <c r="AK41" s="79"/>
      <c r="AL41" s="547" t="s">
        <v>49</v>
      </c>
      <c r="AM41" s="547"/>
      <c r="AN41" s="547"/>
      <c r="AO41" s="547"/>
      <c r="AP41" s="547"/>
      <c r="AT41" s="547" t="s">
        <v>50</v>
      </c>
      <c r="AU41" s="547"/>
      <c r="AV41" s="547"/>
      <c r="AX41" s="547" t="s">
        <v>51</v>
      </c>
      <c r="AY41" s="549"/>
    </row>
    <row r="42" spans="1:52" x14ac:dyDescent="0.15">
      <c r="A42" s="75" t="s">
        <v>31</v>
      </c>
      <c r="B42" s="75" t="s">
        <v>66</v>
      </c>
      <c r="C42" s="75" t="s">
        <v>34</v>
      </c>
      <c r="D42" s="75" t="s">
        <v>17</v>
      </c>
      <c r="E42" s="75" t="s">
        <v>18</v>
      </c>
      <c r="F42" s="75" t="s">
        <v>19</v>
      </c>
      <c r="G42" s="75" t="s">
        <v>20</v>
      </c>
      <c r="H42" s="75" t="s">
        <v>6</v>
      </c>
      <c r="I42" s="75" t="s">
        <v>53</v>
      </c>
      <c r="K42" s="75" t="s">
        <v>10</v>
      </c>
      <c r="L42" s="75" t="s">
        <v>11</v>
      </c>
      <c r="M42" s="75" t="s">
        <v>12</v>
      </c>
      <c r="N42" s="75" t="s">
        <v>54</v>
      </c>
      <c r="O42" s="75" t="s">
        <v>7</v>
      </c>
      <c r="R42" s="75" t="s">
        <v>31</v>
      </c>
      <c r="S42" s="75" t="s">
        <v>47</v>
      </c>
      <c r="T42" s="75" t="s">
        <v>45</v>
      </c>
      <c r="U42" s="75" t="s">
        <v>46</v>
      </c>
      <c r="W42" s="75" t="s">
        <v>14</v>
      </c>
      <c r="X42" s="75" t="s">
        <v>21</v>
      </c>
      <c r="Y42" s="75"/>
      <c r="Z42" s="75"/>
      <c r="AC42" s="75" t="s">
        <v>31</v>
      </c>
      <c r="AD42" s="75" t="s">
        <v>66</v>
      </c>
      <c r="AE42" s="75" t="s">
        <v>34</v>
      </c>
      <c r="AF42" s="75" t="s">
        <v>17</v>
      </c>
      <c r="AG42" s="75" t="s">
        <v>18</v>
      </c>
      <c r="AH42" s="75" t="s">
        <v>19</v>
      </c>
      <c r="AI42" s="75" t="s">
        <v>20</v>
      </c>
      <c r="AJ42" s="75" t="s">
        <v>6</v>
      </c>
      <c r="AK42" s="75" t="s">
        <v>53</v>
      </c>
      <c r="AM42" s="75" t="s">
        <v>10</v>
      </c>
      <c r="AN42" s="75" t="s">
        <v>11</v>
      </c>
      <c r="AO42" s="75" t="s">
        <v>12</v>
      </c>
      <c r="AP42" s="75" t="s">
        <v>54</v>
      </c>
      <c r="AQ42" s="75" t="s">
        <v>7</v>
      </c>
      <c r="AU42" s="75" t="s">
        <v>47</v>
      </c>
      <c r="AV42" s="75" t="s">
        <v>45</v>
      </c>
      <c r="AW42" s="75" t="s">
        <v>46</v>
      </c>
      <c r="AY42" s="75" t="s">
        <v>14</v>
      </c>
      <c r="AZ42" s="75" t="s">
        <v>21</v>
      </c>
    </row>
    <row r="43" spans="1:52" x14ac:dyDescent="0.15">
      <c r="A43" s="76" t="s">
        <v>2624</v>
      </c>
      <c r="B43" s="77">
        <v>17</v>
      </c>
      <c r="C43" s="74">
        <f>E43/D43</f>
        <v>0.56000000000000005</v>
      </c>
      <c r="D43" s="77">
        <v>25</v>
      </c>
      <c r="E43" s="77">
        <v>14</v>
      </c>
      <c r="F43" s="77">
        <v>170</v>
      </c>
      <c r="G43" s="77">
        <f>F43/E43</f>
        <v>12.142857142857142</v>
      </c>
      <c r="H43" s="77">
        <v>2</v>
      </c>
      <c r="I43" s="74">
        <f>H43/E43</f>
        <v>0.14285714285714285</v>
      </c>
      <c r="K43" s="77">
        <v>0</v>
      </c>
      <c r="L43" s="77">
        <v>0</v>
      </c>
      <c r="M43" s="77">
        <v>0</v>
      </c>
      <c r="N43" s="77">
        <v>0</v>
      </c>
      <c r="O43" s="74" t="e">
        <f>N43/K43</f>
        <v>#DIV/0!</v>
      </c>
      <c r="R43" s="76" t="s">
        <v>2625</v>
      </c>
      <c r="S43" s="89">
        <f>(D43+K43)/($D$47+$K$47+$D$38+$K$38+$J$27+$C$27+$M$17)</f>
        <v>2.3299161230195712E-2</v>
      </c>
      <c r="T43" s="89">
        <f>D43/($D$47+$D$38+$J$27)</f>
        <v>4.4404973357015987E-2</v>
      </c>
      <c r="U43" s="89">
        <f>K43/($K$47+$K$38+$C$27+$M$17)</f>
        <v>0</v>
      </c>
      <c r="W43" s="77">
        <f>(F43*0.1)+(H43*6)+(L43*0.1)+(N43*6)</f>
        <v>29</v>
      </c>
      <c r="X43" s="77">
        <f>(E43*1)+(F43*0.1)+(H43*6)+(L43*0.1)+(N43*6)</f>
        <v>43</v>
      </c>
      <c r="Y43" s="79"/>
      <c r="Z43" s="79"/>
      <c r="AC43" s="76" t="s">
        <v>294</v>
      </c>
      <c r="AD43" s="76"/>
      <c r="AE43" s="74">
        <f>AG43/AF43</f>
        <v>0.5625</v>
      </c>
      <c r="AF43" s="77">
        <v>16</v>
      </c>
      <c r="AG43" s="77">
        <v>9</v>
      </c>
      <c r="AH43" s="77">
        <v>108</v>
      </c>
      <c r="AI43" s="77">
        <f>AH43/AG43</f>
        <v>12</v>
      </c>
      <c r="AJ43" s="77">
        <v>1</v>
      </c>
      <c r="AK43" s="74">
        <f>AJ43/AG43</f>
        <v>0.1111111111111111</v>
      </c>
      <c r="AM43" s="77">
        <v>0</v>
      </c>
      <c r="AN43" s="77">
        <v>0</v>
      </c>
      <c r="AO43" s="77">
        <v>0</v>
      </c>
      <c r="AP43" s="77">
        <v>0</v>
      </c>
      <c r="AQ43" s="74" t="e">
        <f>AP43/AM43</f>
        <v>#DIV/0!</v>
      </c>
      <c r="AU43" s="89" t="e">
        <f>(#REF!+AJ43)/(#REF!+AJ46)</f>
        <v>#REF!</v>
      </c>
      <c r="AV43" s="89" t="e">
        <f>#REF!/(AJ43+#REF!)</f>
        <v>#REF!</v>
      </c>
      <c r="AW43" s="89" t="e">
        <f>AJ43/(#REF!+AJ43)</f>
        <v>#REF!</v>
      </c>
      <c r="AY43" s="77">
        <f>(AH43*0.1)+(AJ43*6)+(AN43*0.1)+(AP43*6)</f>
        <v>16.8</v>
      </c>
      <c r="AZ43" s="77">
        <f>(AG43*1)+(AH43*0.1)+(AJ43*6)+(AN43*0.1)+(AP43*6)</f>
        <v>25.8</v>
      </c>
    </row>
    <row r="44" spans="1:52" x14ac:dyDescent="0.15">
      <c r="A44" s="76" t="s">
        <v>715</v>
      </c>
      <c r="B44" s="77">
        <v>17</v>
      </c>
      <c r="C44" s="74">
        <f t="shared" ref="C44:C46" si="50">E44/D44</f>
        <v>0.6966292134831461</v>
      </c>
      <c r="D44" s="77">
        <v>89</v>
      </c>
      <c r="E44" s="77">
        <v>62</v>
      </c>
      <c r="F44" s="77">
        <v>620</v>
      </c>
      <c r="G44" s="77">
        <f>F44/E44</f>
        <v>10</v>
      </c>
      <c r="H44" s="77">
        <v>4</v>
      </c>
      <c r="I44" s="74">
        <f t="shared" ref="I44:I46" si="51">H44/E44</f>
        <v>6.4516129032258063E-2</v>
      </c>
      <c r="K44" s="77">
        <v>0</v>
      </c>
      <c r="L44" s="77">
        <v>0</v>
      </c>
      <c r="M44" s="77">
        <v>0</v>
      </c>
      <c r="N44" s="77">
        <v>0</v>
      </c>
      <c r="O44" s="74" t="e">
        <f t="shared" ref="O44:O46" si="52">N44/K44</f>
        <v>#DIV/0!</v>
      </c>
      <c r="R44" s="76" t="s">
        <v>295</v>
      </c>
      <c r="S44" s="89">
        <f t="shared" ref="S44:S46" si="53">(D44+K44)/($D$47+$K$47+$D$38+$K$38+$J$27+$C$27+$M$17)</f>
        <v>8.2945013979496732E-2</v>
      </c>
      <c r="T44" s="89">
        <f t="shared" ref="T44:T46" si="54">D44/($D$47+$D$38+$J$27)</f>
        <v>0.15808170515097691</v>
      </c>
      <c r="U44" s="89">
        <f t="shared" ref="U44:U46" si="55">K44/($K$47+$K$38+$C$27+$M$17)</f>
        <v>0</v>
      </c>
      <c r="W44" s="77">
        <f t="shared" ref="W44:W46" si="56">(F44*0.1)+(H44*6)+(L44*0.1)+(N44*6)</f>
        <v>86</v>
      </c>
      <c r="X44" s="77">
        <f t="shared" ref="X44:X46" si="57">(E44*1)+(F44*0.1)+(H44*6)+(L44*0.1)+(N44*6)</f>
        <v>148</v>
      </c>
      <c r="Y44" s="79"/>
      <c r="Z44" s="79"/>
      <c r="AC44" s="76" t="s">
        <v>295</v>
      </c>
      <c r="AD44" s="76"/>
      <c r="AE44" s="74">
        <f t="shared" ref="AE44:AE46" si="58">AG44/AF44</f>
        <v>0.74285714285714288</v>
      </c>
      <c r="AF44" s="77">
        <v>35</v>
      </c>
      <c r="AG44" s="77">
        <v>26</v>
      </c>
      <c r="AH44" s="77">
        <v>283</v>
      </c>
      <c r="AI44" s="77">
        <f>AH44/AG44</f>
        <v>10.884615384615385</v>
      </c>
      <c r="AJ44" s="77">
        <v>2</v>
      </c>
      <c r="AK44" s="74">
        <f t="shared" ref="AK44:AK46" si="59">AJ44/AG44</f>
        <v>7.6923076923076927E-2</v>
      </c>
      <c r="AM44" s="77">
        <v>0</v>
      </c>
      <c r="AN44" s="77">
        <v>0</v>
      </c>
      <c r="AO44" s="77">
        <v>0</v>
      </c>
      <c r="AP44" s="77">
        <v>0</v>
      </c>
      <c r="AQ44" s="74" t="e">
        <f t="shared" ref="AQ44:AQ46" si="60">AP44/AM44</f>
        <v>#DIV/0!</v>
      </c>
      <c r="AU44" s="89" t="e">
        <f>(#REF!+AJ44)/(#REF!+AJ47)</f>
        <v>#REF!</v>
      </c>
      <c r="AV44" s="89" t="e">
        <f>#REF!/(AJ44+#REF!)</f>
        <v>#REF!</v>
      </c>
      <c r="AW44" s="89" t="e">
        <f>AJ44/(#REF!+AJ44)</f>
        <v>#REF!</v>
      </c>
      <c r="AY44" s="77">
        <f>(AH44*0.1)+(AJ44*6)+(AN44*0.1)+(AP44*6)</f>
        <v>40.299999999999997</v>
      </c>
      <c r="AZ44" s="77">
        <f>(AG44*1)+(AH44*0.1)+(AJ44*6)+(AN44*0.1)+(AP44*6)</f>
        <v>66.3</v>
      </c>
    </row>
    <row r="45" spans="1:52" x14ac:dyDescent="0.15">
      <c r="A45" s="76" t="s">
        <v>2319</v>
      </c>
      <c r="B45" s="77">
        <v>12</v>
      </c>
      <c r="C45" s="74">
        <f t="shared" si="50"/>
        <v>0.88888888888888884</v>
      </c>
      <c r="D45" s="77">
        <v>9</v>
      </c>
      <c r="E45" s="77">
        <v>8</v>
      </c>
      <c r="F45" s="77">
        <v>53</v>
      </c>
      <c r="G45" s="77">
        <f>F45/E45</f>
        <v>6.625</v>
      </c>
      <c r="H45" s="77">
        <v>0</v>
      </c>
      <c r="I45" s="74">
        <f t="shared" si="51"/>
        <v>0</v>
      </c>
      <c r="K45" s="77">
        <v>0</v>
      </c>
      <c r="L45" s="77">
        <v>0</v>
      </c>
      <c r="M45" s="77">
        <v>0</v>
      </c>
      <c r="N45" s="77">
        <v>0</v>
      </c>
      <c r="O45" s="74" t="e">
        <f t="shared" si="52"/>
        <v>#DIV/0!</v>
      </c>
      <c r="R45" s="76" t="s">
        <v>296</v>
      </c>
      <c r="S45" s="89">
        <f t="shared" si="53"/>
        <v>8.3876980428704562E-3</v>
      </c>
      <c r="T45" s="89">
        <f t="shared" si="54"/>
        <v>1.5985790408525755E-2</v>
      </c>
      <c r="U45" s="89">
        <f t="shared" si="55"/>
        <v>0</v>
      </c>
      <c r="W45" s="77">
        <f t="shared" si="56"/>
        <v>5.3000000000000007</v>
      </c>
      <c r="X45" s="77">
        <f t="shared" si="57"/>
        <v>13.3</v>
      </c>
      <c r="Y45" s="79"/>
      <c r="Z45" s="79"/>
      <c r="AC45" s="76" t="s">
        <v>296</v>
      </c>
      <c r="AD45" s="76"/>
      <c r="AE45" s="74">
        <f t="shared" si="58"/>
        <v>0.5</v>
      </c>
      <c r="AF45" s="77">
        <v>12</v>
      </c>
      <c r="AG45" s="77">
        <v>6</v>
      </c>
      <c r="AH45" s="77">
        <v>65</v>
      </c>
      <c r="AI45" s="77">
        <f>AH45/AG45</f>
        <v>10.833333333333334</v>
      </c>
      <c r="AJ45" s="77">
        <v>0</v>
      </c>
      <c r="AK45" s="74">
        <f t="shared" si="59"/>
        <v>0</v>
      </c>
      <c r="AM45" s="77">
        <v>0</v>
      </c>
      <c r="AN45" s="77">
        <v>0</v>
      </c>
      <c r="AO45" s="77">
        <v>0</v>
      </c>
      <c r="AP45" s="77">
        <v>0</v>
      </c>
      <c r="AQ45" s="74" t="e">
        <f t="shared" si="60"/>
        <v>#DIV/0!</v>
      </c>
      <c r="AU45" s="89" t="e">
        <f>(#REF!+AJ45)/(#REF!+AI49)</f>
        <v>#REF!</v>
      </c>
      <c r="AV45" s="89" t="e">
        <f>#REF!/(AJ45+#REF!)</f>
        <v>#REF!</v>
      </c>
      <c r="AW45" s="89" t="e">
        <f>AJ45/(#REF!+AJ45)</f>
        <v>#REF!</v>
      </c>
      <c r="AY45" s="77">
        <f>(AH45*0.1)+(AJ45*6)+(AN45*0.1)+(AP45*6)</f>
        <v>6.5</v>
      </c>
      <c r="AZ45" s="77">
        <f>(AG45*1)+(AH45*0.1)+(AJ45*6)+(AN45*0.1)+(AP45*6)</f>
        <v>12.5</v>
      </c>
    </row>
    <row r="46" spans="1:52" x14ac:dyDescent="0.15">
      <c r="A46" s="76" t="s">
        <v>716</v>
      </c>
      <c r="B46" s="77">
        <v>12</v>
      </c>
      <c r="C46" s="74">
        <f t="shared" si="50"/>
        <v>0.7142857142857143</v>
      </c>
      <c r="D46" s="77">
        <v>7</v>
      </c>
      <c r="E46" s="77">
        <v>5</v>
      </c>
      <c r="F46" s="77">
        <v>60</v>
      </c>
      <c r="G46" s="77">
        <f>F46/E46</f>
        <v>12</v>
      </c>
      <c r="H46" s="77">
        <v>1</v>
      </c>
      <c r="I46" s="74">
        <f t="shared" si="51"/>
        <v>0.2</v>
      </c>
      <c r="K46" s="77">
        <v>0</v>
      </c>
      <c r="L46" s="77">
        <v>0</v>
      </c>
      <c r="M46" s="77">
        <v>0</v>
      </c>
      <c r="N46" s="77">
        <v>0</v>
      </c>
      <c r="O46" s="74" t="e">
        <f t="shared" si="52"/>
        <v>#DIV/0!</v>
      </c>
      <c r="R46" s="76" t="s">
        <v>624</v>
      </c>
      <c r="S46" s="89">
        <f t="shared" si="53"/>
        <v>6.5237651444547996E-3</v>
      </c>
      <c r="T46" s="89">
        <f t="shared" si="54"/>
        <v>1.2433392539964476E-2</v>
      </c>
      <c r="U46" s="89">
        <f t="shared" si="55"/>
        <v>0</v>
      </c>
      <c r="W46" s="77">
        <f t="shared" si="56"/>
        <v>12</v>
      </c>
      <c r="X46" s="77">
        <f t="shared" si="57"/>
        <v>17</v>
      </c>
      <c r="Y46" s="79"/>
      <c r="Z46" s="79"/>
      <c r="AC46" s="76" t="s">
        <v>394</v>
      </c>
      <c r="AD46" s="76"/>
      <c r="AE46" s="74" t="e">
        <f t="shared" si="58"/>
        <v>#DIV/0!</v>
      </c>
      <c r="AF46" s="77"/>
      <c r="AG46" s="77"/>
      <c r="AH46" s="77"/>
      <c r="AI46" s="77" t="e">
        <f>AH46/AG46</f>
        <v>#DIV/0!</v>
      </c>
      <c r="AJ46" s="77"/>
      <c r="AK46" s="74" t="e">
        <f t="shared" si="59"/>
        <v>#DIV/0!</v>
      </c>
      <c r="AM46" s="77"/>
      <c r="AN46" s="77"/>
      <c r="AO46" s="77"/>
      <c r="AP46" s="77">
        <v>0</v>
      </c>
      <c r="AQ46" s="74" t="e">
        <f t="shared" si="60"/>
        <v>#DIV/0!</v>
      </c>
      <c r="AU46" s="89" t="e">
        <f>(#REF!+AJ46)/(#REF!+AI50)</f>
        <v>#REF!</v>
      </c>
      <c r="AV46" s="89" t="e">
        <f>#REF!/(AJ46+#REF!)</f>
        <v>#REF!</v>
      </c>
      <c r="AW46" s="89" t="e">
        <f>AJ46/(#REF!+AJ46)</f>
        <v>#REF!</v>
      </c>
      <c r="AY46" s="77">
        <f>(AH46*0.1)+(AJ46*6)+(AN46*0.1)+(AP46*6)</f>
        <v>0</v>
      </c>
      <c r="AZ46" s="77">
        <f>(AG46*1)+(AH46*0.1)+(AJ46*6)+(AN46*0.1)+(AP46*6)</f>
        <v>0</v>
      </c>
    </row>
    <row r="47" spans="1:52" x14ac:dyDescent="0.15">
      <c r="A47" s="75" t="s">
        <v>44</v>
      </c>
      <c r="B47" s="75"/>
      <c r="C47" s="71"/>
      <c r="D47" s="75">
        <f>SUM(D43:D46)</f>
        <v>130</v>
      </c>
      <c r="E47" s="75">
        <f t="shared" ref="E47:H47" si="61">SUM(E43:E46)</f>
        <v>89</v>
      </c>
      <c r="F47" s="75">
        <f t="shared" si="61"/>
        <v>903</v>
      </c>
      <c r="G47" s="75"/>
      <c r="H47" s="75">
        <f t="shared" si="61"/>
        <v>7</v>
      </c>
      <c r="I47" s="75"/>
      <c r="J47" s="75"/>
      <c r="K47" s="75">
        <f>SUM(K43:K46)</f>
        <v>0</v>
      </c>
      <c r="L47" s="75">
        <f t="shared" ref="L47:N47" si="62">SUM(L43:L46)</f>
        <v>0</v>
      </c>
      <c r="M47" s="75"/>
      <c r="N47" s="75">
        <f t="shared" si="62"/>
        <v>0</v>
      </c>
      <c r="O47" s="71"/>
      <c r="Q47" s="80"/>
      <c r="S47" s="80"/>
      <c r="U47" s="79"/>
      <c r="V47" s="79"/>
      <c r="AC47" s="75" t="s">
        <v>44</v>
      </c>
      <c r="AD47" s="75"/>
      <c r="AE47" s="71"/>
      <c r="AF47" s="75">
        <f>SUM(AF43:AF46)</f>
        <v>63</v>
      </c>
      <c r="AG47" s="75">
        <f t="shared" ref="AG47:AH47" si="63">SUM(AG43:AG46)</f>
        <v>41</v>
      </c>
      <c r="AH47" s="75">
        <f t="shared" si="63"/>
        <v>456</v>
      </c>
      <c r="AI47" s="75"/>
      <c r="AJ47" s="75">
        <f t="shared" ref="AJ47" si="64">SUM(AJ43:AJ46)</f>
        <v>3</v>
      </c>
      <c r="AK47" s="75"/>
      <c r="AL47" s="75"/>
      <c r="AM47" s="75">
        <f>SUM(AM43:AM46)</f>
        <v>0</v>
      </c>
      <c r="AN47" s="75">
        <f t="shared" ref="AN47" si="65">SUM(AN43:AN46)</f>
        <v>0</v>
      </c>
      <c r="AO47" s="75"/>
      <c r="AP47" s="75">
        <f t="shared" ref="AP47" si="66">SUM(AP43:AP46)</f>
        <v>0</v>
      </c>
      <c r="AQ47" s="71"/>
      <c r="AS47" s="80"/>
      <c r="AT47" s="80"/>
      <c r="AU47" s="80"/>
      <c r="AW47" s="79"/>
      <c r="AX47" s="79"/>
    </row>
    <row r="48" spans="1:52" x14ac:dyDescent="0.15">
      <c r="H48" s="84"/>
      <c r="I48" s="79"/>
      <c r="J48" s="79"/>
      <c r="P48" s="80"/>
      <c r="Q48" s="80"/>
      <c r="R48" s="80"/>
      <c r="T48" s="79"/>
      <c r="U48" s="79"/>
      <c r="AJ48" s="84"/>
      <c r="AK48" s="79"/>
      <c r="AL48" s="79"/>
      <c r="AR48" s="80"/>
      <c r="AS48" s="80"/>
      <c r="AT48" s="80"/>
      <c r="AV48" s="79"/>
      <c r="AW48" s="79"/>
    </row>
    <row r="49" spans="1:50" x14ac:dyDescent="0.15">
      <c r="H49" s="84"/>
      <c r="I49" s="79"/>
      <c r="J49" s="79"/>
      <c r="P49" s="80"/>
      <c r="Q49" s="80"/>
      <c r="R49" s="80"/>
      <c r="T49" s="79"/>
      <c r="U49" s="79"/>
      <c r="AJ49" s="84"/>
      <c r="AK49" s="79"/>
      <c r="AL49" s="79"/>
      <c r="AR49" s="80"/>
      <c r="AS49" s="80"/>
      <c r="AT49" s="80"/>
      <c r="AV49" s="79"/>
      <c r="AW49" s="79"/>
    </row>
    <row r="50" spans="1:50" x14ac:dyDescent="0.15">
      <c r="A50" s="547" t="s">
        <v>57</v>
      </c>
      <c r="B50" s="547"/>
      <c r="C50" s="547"/>
      <c r="D50" s="547"/>
      <c r="E50" s="547"/>
      <c r="F50" s="547"/>
      <c r="G50" s="547"/>
      <c r="H50" s="84"/>
      <c r="I50" s="79"/>
      <c r="J50" s="547" t="s">
        <v>58</v>
      </c>
      <c r="K50" s="553"/>
      <c r="L50" s="553"/>
      <c r="M50" s="553"/>
      <c r="N50" s="553"/>
      <c r="P50" s="90"/>
      <c r="Q50" s="80"/>
      <c r="R50" s="547" t="s">
        <v>62</v>
      </c>
      <c r="S50" s="553"/>
      <c r="T50" s="553"/>
      <c r="U50" s="553"/>
      <c r="V50" s="553"/>
      <c r="AC50" s="547" t="s">
        <v>57</v>
      </c>
      <c r="AD50" s="547"/>
      <c r="AE50" s="547"/>
      <c r="AF50" s="547"/>
      <c r="AG50" s="547"/>
      <c r="AH50" s="547"/>
      <c r="AI50" s="547"/>
      <c r="AJ50" s="84"/>
      <c r="AK50" s="79"/>
      <c r="AL50" s="547" t="s">
        <v>58</v>
      </c>
      <c r="AM50" s="553"/>
      <c r="AN50" s="553"/>
      <c r="AO50" s="553"/>
      <c r="AP50" s="553"/>
      <c r="AR50" s="90"/>
      <c r="AS50" s="80"/>
      <c r="AT50" s="547" t="s">
        <v>62</v>
      </c>
      <c r="AU50" s="553"/>
      <c r="AV50" s="553"/>
      <c r="AW50" s="553"/>
      <c r="AX50" s="553"/>
    </row>
    <row r="51" spans="1:50" x14ac:dyDescent="0.15">
      <c r="A51" s="71"/>
      <c r="B51" s="75" t="s">
        <v>17</v>
      </c>
      <c r="C51" s="75" t="s">
        <v>42</v>
      </c>
      <c r="D51" s="75" t="s">
        <v>19</v>
      </c>
      <c r="E51" s="75" t="s">
        <v>6</v>
      </c>
      <c r="H51" s="79"/>
      <c r="I51" s="79"/>
      <c r="J51" s="552" t="s">
        <v>59</v>
      </c>
      <c r="K51" s="549"/>
      <c r="L51" s="549"/>
      <c r="M51" s="549"/>
      <c r="N51" s="71" t="s">
        <v>60</v>
      </c>
      <c r="R51" s="552" t="s">
        <v>59</v>
      </c>
      <c r="S51" s="549"/>
      <c r="T51" s="549"/>
      <c r="U51" s="549"/>
      <c r="V51" s="71" t="s">
        <v>60</v>
      </c>
      <c r="AC51" s="71"/>
      <c r="AD51" s="75" t="s">
        <v>17</v>
      </c>
      <c r="AE51" s="75" t="s">
        <v>42</v>
      </c>
      <c r="AF51" s="75" t="s">
        <v>19</v>
      </c>
      <c r="AG51" s="75" t="s">
        <v>6</v>
      </c>
      <c r="AJ51" s="79"/>
      <c r="AK51" s="79"/>
      <c r="AL51" s="552" t="s">
        <v>59</v>
      </c>
      <c r="AM51" s="549"/>
      <c r="AN51" s="549"/>
      <c r="AO51" s="549"/>
      <c r="AP51" s="71" t="s">
        <v>60</v>
      </c>
      <c r="AT51" s="552" t="s">
        <v>59</v>
      </c>
      <c r="AU51" s="549"/>
      <c r="AV51" s="549"/>
      <c r="AW51" s="549"/>
      <c r="AX51" s="71" t="s">
        <v>60</v>
      </c>
    </row>
    <row r="52" spans="1:50" x14ac:dyDescent="0.15">
      <c r="A52" s="91" t="s">
        <v>33</v>
      </c>
      <c r="B52" s="77">
        <f>SUM(J22:J26,D32:D37,D43:D46)</f>
        <v>563</v>
      </c>
      <c r="C52" s="77">
        <f>SUM(E43:E46,E32:E37,K22:K26)</f>
        <v>379</v>
      </c>
      <c r="D52" s="77">
        <f>SUM(F43:F46,F32:F37,L22:L26)</f>
        <v>3887</v>
      </c>
      <c r="E52" s="77">
        <f>SUM(N22:N26,H32:H37,H43:H46)</f>
        <v>22</v>
      </c>
      <c r="H52" s="79"/>
      <c r="I52" s="79"/>
      <c r="J52" s="550" t="s">
        <v>1901</v>
      </c>
      <c r="K52" s="550"/>
      <c r="L52" s="550"/>
      <c r="M52" s="550"/>
      <c r="N52" s="76" t="s">
        <v>373</v>
      </c>
      <c r="R52" s="551"/>
      <c r="S52" s="550"/>
      <c r="T52" s="550"/>
      <c r="U52" s="550"/>
      <c r="V52" s="76"/>
      <c r="AC52" s="91" t="s">
        <v>33</v>
      </c>
      <c r="AD52" s="77">
        <f>SUM(AL22:AL26,AF32:AF37,AF43:AF46)</f>
        <v>583</v>
      </c>
      <c r="AE52" s="77">
        <f>SUM(AG43:AG46,AG32:AG37,AL22:AL26)</f>
        <v>404</v>
      </c>
      <c r="AF52" s="77">
        <f>SUM(AH43:AH46,AH32:AH37,AM22:AM26)</f>
        <v>3653</v>
      </c>
      <c r="AG52" s="77">
        <f>SUM(AP22:AP26,AJ32:AJ37,AJ43:AJ46)</f>
        <v>27</v>
      </c>
      <c r="AJ52" s="79"/>
      <c r="AK52" s="79"/>
      <c r="AL52" s="551"/>
      <c r="AM52" s="550"/>
      <c r="AN52" s="550"/>
      <c r="AO52" s="550"/>
      <c r="AP52" s="76"/>
      <c r="AT52" s="551"/>
      <c r="AU52" s="550"/>
      <c r="AV52" s="550"/>
      <c r="AW52" s="550"/>
      <c r="AX52" s="76"/>
    </row>
    <row r="53" spans="1:50" x14ac:dyDescent="0.15">
      <c r="A53" s="91" t="s">
        <v>43</v>
      </c>
      <c r="B53" s="77">
        <f>SUM(C17)</f>
        <v>563</v>
      </c>
      <c r="C53" s="77">
        <f>SUM(D17)</f>
        <v>379</v>
      </c>
      <c r="D53" s="77">
        <f>SUM(F17)</f>
        <v>3887</v>
      </c>
      <c r="E53" s="77">
        <f>SUM(H17)</f>
        <v>22</v>
      </c>
      <c r="F53" s="75"/>
      <c r="J53" s="550"/>
      <c r="K53" s="550"/>
      <c r="L53" s="550"/>
      <c r="M53" s="550"/>
      <c r="N53" s="76"/>
      <c r="R53" s="550"/>
      <c r="S53" s="550"/>
      <c r="T53" s="550"/>
      <c r="U53" s="550"/>
      <c r="V53" s="76"/>
      <c r="AC53" s="91" t="s">
        <v>43</v>
      </c>
      <c r="AD53" s="77">
        <f>SUM(AE17)</f>
        <v>583</v>
      </c>
      <c r="AE53" s="77">
        <f>SUM(AF17)</f>
        <v>378</v>
      </c>
      <c r="AF53" s="77">
        <f>SUM(AH17)</f>
        <v>4072</v>
      </c>
      <c r="AG53" s="77">
        <f>SUM(AJ17)</f>
        <v>27</v>
      </c>
      <c r="AH53" s="75"/>
      <c r="AL53" s="551"/>
      <c r="AM53" s="550"/>
      <c r="AN53" s="550"/>
      <c r="AO53" s="550"/>
      <c r="AP53" s="76"/>
      <c r="AT53" s="551"/>
      <c r="AU53" s="550"/>
      <c r="AV53" s="550"/>
      <c r="AW53" s="550"/>
      <c r="AX53" s="76"/>
    </row>
    <row r="54" spans="1:50" x14ac:dyDescent="0.15">
      <c r="A54" s="91" t="s">
        <v>65</v>
      </c>
      <c r="B54" s="76"/>
      <c r="F54" s="75"/>
      <c r="J54" s="550" t="s">
        <v>1235</v>
      </c>
      <c r="K54" s="550"/>
      <c r="L54" s="550"/>
      <c r="M54" s="550"/>
      <c r="N54" s="76" t="s">
        <v>373</v>
      </c>
      <c r="R54" s="550"/>
      <c r="S54" s="550"/>
      <c r="T54" s="550"/>
      <c r="U54" s="550"/>
      <c r="V54" s="76"/>
      <c r="AC54" s="91" t="s">
        <v>65</v>
      </c>
      <c r="AD54" s="76"/>
      <c r="AH54" s="75"/>
      <c r="AL54" s="551"/>
      <c r="AM54" s="550"/>
      <c r="AN54" s="550"/>
      <c r="AO54" s="550"/>
      <c r="AP54" s="76"/>
      <c r="AT54" s="551"/>
      <c r="AU54" s="550"/>
      <c r="AV54" s="550"/>
      <c r="AW54" s="550"/>
      <c r="AX54" s="76"/>
    </row>
    <row r="55" spans="1:50" x14ac:dyDescent="0.15">
      <c r="J55" s="550" t="s">
        <v>1236</v>
      </c>
      <c r="K55" s="550"/>
      <c r="L55" s="550"/>
      <c r="M55" s="550"/>
      <c r="N55" s="76" t="s">
        <v>374</v>
      </c>
      <c r="R55" s="550"/>
      <c r="S55" s="550"/>
      <c r="T55" s="550"/>
      <c r="U55" s="550"/>
      <c r="V55" s="76"/>
      <c r="AL55" s="551"/>
      <c r="AM55" s="550"/>
      <c r="AN55" s="550"/>
      <c r="AO55" s="550"/>
      <c r="AP55" s="76"/>
      <c r="AT55" s="551"/>
      <c r="AU55" s="550"/>
      <c r="AV55" s="550"/>
      <c r="AW55" s="550"/>
      <c r="AX55" s="76"/>
    </row>
    <row r="56" spans="1:50" x14ac:dyDescent="0.15">
      <c r="A56" s="71"/>
      <c r="B56" s="75" t="s">
        <v>1</v>
      </c>
      <c r="C56" s="75" t="s">
        <v>4</v>
      </c>
      <c r="D56" s="75" t="s">
        <v>6</v>
      </c>
      <c r="J56" s="550" t="s">
        <v>1213</v>
      </c>
      <c r="K56" s="550"/>
      <c r="L56" s="550"/>
      <c r="M56" s="550"/>
      <c r="N56" s="76" t="s">
        <v>373</v>
      </c>
      <c r="R56" s="551"/>
      <c r="S56" s="550"/>
      <c r="T56" s="550"/>
      <c r="U56" s="550"/>
      <c r="V56" s="76"/>
      <c r="AC56" s="71"/>
      <c r="AD56" s="75" t="s">
        <v>1</v>
      </c>
      <c r="AE56" s="75" t="s">
        <v>4</v>
      </c>
      <c r="AF56" s="75" t="s">
        <v>6</v>
      </c>
      <c r="AL56" s="551"/>
      <c r="AM56" s="550"/>
      <c r="AN56" s="550"/>
      <c r="AO56" s="550"/>
      <c r="AP56" s="76"/>
      <c r="AT56" s="551"/>
      <c r="AU56" s="550"/>
      <c r="AV56" s="550"/>
      <c r="AW56" s="550"/>
      <c r="AX56" s="76"/>
    </row>
    <row r="57" spans="1:50" x14ac:dyDescent="0.15">
      <c r="A57" s="91" t="s">
        <v>56</v>
      </c>
      <c r="B57" s="77">
        <f>SUM(M14:M16,C22:C26,K32:K37,K43:K46)</f>
        <v>510</v>
      </c>
      <c r="C57" s="77">
        <f>SUM(N14:N16,D22:D26,L32:L37,L43:L46)</f>
        <v>2254</v>
      </c>
      <c r="D57" s="77">
        <f>SUM(P14:P16,F22:F26,N32:N37,N43:N46)</f>
        <v>17</v>
      </c>
      <c r="J57" s="550" t="s">
        <v>2314</v>
      </c>
      <c r="K57" s="550"/>
      <c r="L57" s="550"/>
      <c r="M57" s="550"/>
      <c r="N57" s="76" t="s">
        <v>16</v>
      </c>
      <c r="R57" s="551"/>
      <c r="S57" s="550"/>
      <c r="T57" s="550"/>
      <c r="U57" s="550"/>
      <c r="V57" s="76"/>
      <c r="AC57" s="91" t="s">
        <v>56</v>
      </c>
      <c r="AD57" s="77">
        <f>SUM(AO14:AO16,AE22:AE26,AM32:AM37,AM43:AM46)</f>
        <v>421</v>
      </c>
      <c r="AE57" s="77">
        <f>SUM(AP14:AP16,AF22:AF26,AN32:AN37,AN43:AN46)</f>
        <v>2231</v>
      </c>
      <c r="AF57" s="77">
        <f>SUM(AR14:AR16,AH22:AH26,AP32:AP37,AP43:AP46)</f>
        <v>18</v>
      </c>
      <c r="AL57" s="551"/>
      <c r="AM57" s="550"/>
      <c r="AN57" s="550"/>
      <c r="AO57" s="550"/>
      <c r="AP57" s="76"/>
      <c r="AT57" s="551"/>
      <c r="AU57" s="550"/>
      <c r="AV57" s="550"/>
      <c r="AW57" s="550"/>
      <c r="AX57" s="76"/>
    </row>
    <row r="58" spans="1:50" x14ac:dyDescent="0.15">
      <c r="A58" s="91" t="s">
        <v>65</v>
      </c>
      <c r="B58" s="76"/>
      <c r="J58" s="550" t="s">
        <v>2317</v>
      </c>
      <c r="K58" s="550"/>
      <c r="L58" s="550"/>
      <c r="M58" s="550"/>
      <c r="N58" s="76" t="s">
        <v>373</v>
      </c>
      <c r="R58" s="551"/>
      <c r="S58" s="550"/>
      <c r="T58" s="550"/>
      <c r="U58" s="550"/>
      <c r="V58" s="76"/>
      <c r="AC58" s="91" t="s">
        <v>65</v>
      </c>
      <c r="AD58" s="76"/>
      <c r="AL58" s="551"/>
      <c r="AM58" s="550"/>
      <c r="AN58" s="550"/>
      <c r="AO58" s="550"/>
      <c r="AP58" s="76"/>
      <c r="AT58" s="551"/>
      <c r="AU58" s="550"/>
      <c r="AV58" s="550"/>
      <c r="AW58" s="550"/>
      <c r="AX58" s="76"/>
    </row>
    <row r="59" spans="1:50" x14ac:dyDescent="0.15">
      <c r="J59" s="550" t="s">
        <v>1258</v>
      </c>
      <c r="K59" s="550"/>
      <c r="L59" s="550"/>
      <c r="M59" s="550"/>
      <c r="N59" s="76" t="s">
        <v>373</v>
      </c>
      <c r="R59" s="551"/>
      <c r="S59" s="550"/>
      <c r="T59" s="550"/>
      <c r="U59" s="550"/>
      <c r="V59" s="76"/>
      <c r="AL59" s="551"/>
      <c r="AM59" s="550"/>
      <c r="AN59" s="550"/>
      <c r="AO59" s="550"/>
      <c r="AP59" s="76"/>
      <c r="AT59" s="551"/>
      <c r="AU59" s="550"/>
      <c r="AV59" s="550"/>
      <c r="AW59" s="550"/>
      <c r="AX59" s="76"/>
    </row>
    <row r="60" spans="1:50" x14ac:dyDescent="0.15">
      <c r="B60" s="75" t="s">
        <v>40</v>
      </c>
      <c r="C60" s="75" t="s">
        <v>41</v>
      </c>
      <c r="J60" s="69" t="s">
        <v>2616</v>
      </c>
      <c r="N60" s="69" t="s">
        <v>0</v>
      </c>
      <c r="AD60" s="75" t="s">
        <v>40</v>
      </c>
      <c r="AE60" s="75" t="s">
        <v>41</v>
      </c>
    </row>
    <row r="61" spans="1:50" x14ac:dyDescent="0.15">
      <c r="A61" s="91" t="s">
        <v>39</v>
      </c>
      <c r="B61" s="74">
        <f>B57/(B53+B57)</f>
        <v>0.47530288909599255</v>
      </c>
      <c r="C61" s="74">
        <f>B53/(B53+B57)</f>
        <v>0.5246971109040075</v>
      </c>
      <c r="AC61" s="91" t="s">
        <v>39</v>
      </c>
      <c r="AD61" s="74">
        <f>AD57/(AD53+AD57)</f>
        <v>0.41932270916334663</v>
      </c>
      <c r="AE61" s="74">
        <f>AD53/(AD53+AD57)</f>
        <v>0.58067729083665343</v>
      </c>
      <c r="AL61" s="69" t="s">
        <v>61</v>
      </c>
    </row>
    <row r="62" spans="1:50" x14ac:dyDescent="0.15">
      <c r="A62" s="91" t="s">
        <v>64</v>
      </c>
      <c r="B62" s="76"/>
      <c r="C62" s="76"/>
      <c r="AC62" s="91" t="s">
        <v>64</v>
      </c>
      <c r="AD62" s="76"/>
      <c r="AE62" s="76"/>
    </row>
    <row r="64" spans="1:50" x14ac:dyDescent="0.15">
      <c r="J64" s="69" t="s">
        <v>61</v>
      </c>
    </row>
    <row r="73" spans="1:23" x14ac:dyDescent="0.15">
      <c r="A73" s="547" t="s">
        <v>55</v>
      </c>
      <c r="B73" s="547"/>
      <c r="C73" s="547"/>
      <c r="D73" s="547"/>
      <c r="E73" s="547"/>
      <c r="F73" s="547"/>
      <c r="G73" s="547"/>
      <c r="H73" s="547"/>
      <c r="I73" s="547"/>
      <c r="J73" s="547"/>
      <c r="K73" s="547"/>
      <c r="L73" s="547"/>
      <c r="M73" s="547"/>
      <c r="N73" s="547"/>
      <c r="O73" s="547"/>
      <c r="P73" s="547"/>
      <c r="Q73" s="547"/>
      <c r="R73" s="547"/>
      <c r="S73" s="547"/>
      <c r="T73" s="547"/>
      <c r="U73" s="547"/>
      <c r="V73" s="547"/>
      <c r="W73" s="547"/>
    </row>
    <row r="74" spans="1:23" x14ac:dyDescent="0.15">
      <c r="A74" s="70"/>
      <c r="B74" s="70"/>
      <c r="C74" s="70"/>
      <c r="D74" s="70"/>
      <c r="E74" s="70"/>
      <c r="F74" s="70"/>
      <c r="G74" s="70"/>
      <c r="H74" s="70"/>
      <c r="I74" s="70"/>
      <c r="J74" s="70"/>
      <c r="K74" s="70"/>
      <c r="L74" s="70"/>
      <c r="M74" s="70"/>
      <c r="N74" s="70"/>
      <c r="O74" s="70"/>
      <c r="P74" s="70"/>
      <c r="Q74" s="70"/>
      <c r="R74" s="70"/>
      <c r="S74" s="70"/>
      <c r="T74" s="70"/>
      <c r="U74" s="70"/>
      <c r="V74" s="70"/>
      <c r="W74" s="70"/>
    </row>
    <row r="75" spans="1:23" x14ac:dyDescent="0.15">
      <c r="H75" s="548" t="s">
        <v>36</v>
      </c>
      <c r="I75" s="548"/>
      <c r="J75" s="548"/>
      <c r="M75" s="548" t="s">
        <v>37</v>
      </c>
      <c r="N75" s="548"/>
      <c r="O75" s="548"/>
      <c r="S75" s="71" t="s">
        <v>94</v>
      </c>
    </row>
    <row r="76" spans="1:23" x14ac:dyDescent="0.15">
      <c r="H76" s="548" t="s">
        <v>38</v>
      </c>
      <c r="I76" s="548"/>
      <c r="J76" s="548"/>
      <c r="M76" s="72" t="s">
        <v>75</v>
      </c>
      <c r="S76" s="73" t="s">
        <v>40</v>
      </c>
      <c r="T76" s="73" t="s">
        <v>41</v>
      </c>
    </row>
    <row r="77" spans="1:23" x14ac:dyDescent="0.15">
      <c r="H77" s="548"/>
      <c r="I77" s="548"/>
      <c r="J77" s="548"/>
      <c r="S77" s="74" t="e">
        <f>(M87+C97+K108+K117)/(M87+C97+K108+C87)</f>
        <v>#DIV/0!</v>
      </c>
      <c r="T77" s="74" t="e">
        <f>C87/(C87+M87+C97+K108+K117)</f>
        <v>#DIV/0!</v>
      </c>
    </row>
    <row r="80" spans="1:23" x14ac:dyDescent="0.15">
      <c r="A80" s="547" t="s">
        <v>38</v>
      </c>
      <c r="B80" s="547"/>
      <c r="C80" s="547"/>
      <c r="D80" s="547"/>
      <c r="E80" s="547"/>
      <c r="F80" s="547"/>
      <c r="G80" s="547"/>
      <c r="H80" s="547"/>
      <c r="I80" s="547"/>
      <c r="J80" s="547"/>
      <c r="K80" s="547"/>
      <c r="L80" s="547"/>
      <c r="M80" s="547"/>
      <c r="N80" s="547"/>
      <c r="O80" s="547"/>
      <c r="P80" s="547"/>
      <c r="Q80" s="547"/>
      <c r="R80" s="547"/>
      <c r="S80" s="547"/>
      <c r="T80" s="547"/>
      <c r="U80" s="547"/>
      <c r="V80" s="547"/>
      <c r="W80" s="547"/>
    </row>
    <row r="82" spans="1:27" x14ac:dyDescent="0.15">
      <c r="C82" s="547" t="s">
        <v>48</v>
      </c>
      <c r="D82" s="547"/>
      <c r="E82" s="547"/>
      <c r="F82" s="547"/>
      <c r="G82" s="547"/>
      <c r="H82" s="547"/>
      <c r="I82" s="547"/>
      <c r="L82" s="547" t="s">
        <v>49</v>
      </c>
      <c r="M82" s="553"/>
      <c r="N82" s="553"/>
      <c r="O82" s="553"/>
      <c r="P82" s="553"/>
      <c r="R82" s="547" t="s">
        <v>50</v>
      </c>
      <c r="S82" s="547"/>
      <c r="T82" s="547"/>
      <c r="V82" s="547" t="s">
        <v>51</v>
      </c>
      <c r="W82" s="547"/>
    </row>
    <row r="83" spans="1:27" x14ac:dyDescent="0.15">
      <c r="A83" s="75" t="s">
        <v>0</v>
      </c>
      <c r="B83" s="75" t="s">
        <v>66</v>
      </c>
      <c r="C83" s="75" t="s">
        <v>1</v>
      </c>
      <c r="D83" s="75" t="s">
        <v>2</v>
      </c>
      <c r="E83" s="75" t="s">
        <v>3</v>
      </c>
      <c r="F83" s="75" t="s">
        <v>4</v>
      </c>
      <c r="G83" s="75" t="s">
        <v>5</v>
      </c>
      <c r="H83" s="75" t="s">
        <v>6</v>
      </c>
      <c r="I83" s="75" t="s">
        <v>7</v>
      </c>
      <c r="J83" s="75" t="s">
        <v>8</v>
      </c>
      <c r="K83" s="75" t="s">
        <v>9</v>
      </c>
      <c r="M83" s="75" t="s">
        <v>10</v>
      </c>
      <c r="N83" s="75" t="s">
        <v>11</v>
      </c>
      <c r="O83" s="75" t="s">
        <v>12</v>
      </c>
      <c r="P83" s="75" t="s">
        <v>6</v>
      </c>
      <c r="Q83" s="75" t="s">
        <v>13</v>
      </c>
      <c r="R83" s="75"/>
      <c r="S83" s="75" t="s">
        <v>47</v>
      </c>
      <c r="T83" s="75" t="s">
        <v>45</v>
      </c>
      <c r="U83" s="75" t="s">
        <v>46</v>
      </c>
      <c r="V83" s="75"/>
      <c r="W83" s="75" t="s">
        <v>14</v>
      </c>
      <c r="X83" s="75" t="s">
        <v>63</v>
      </c>
      <c r="Y83" s="75"/>
      <c r="Z83" s="75"/>
    </row>
    <row r="84" spans="1:27" x14ac:dyDescent="0.15">
      <c r="A84" s="76" t="s">
        <v>617</v>
      </c>
      <c r="B84" s="77"/>
      <c r="C84" s="77"/>
      <c r="D84" s="77"/>
      <c r="E84" s="74" t="e">
        <f>D84/C84</f>
        <v>#DIV/0!</v>
      </c>
      <c r="F84" s="77"/>
      <c r="G84" s="78" t="e">
        <f>F84/C84</f>
        <v>#DIV/0!</v>
      </c>
      <c r="H84" s="77"/>
      <c r="I84" s="74" t="e">
        <f>H84/C84</f>
        <v>#DIV/0!</v>
      </c>
      <c r="J84" s="77"/>
      <c r="K84" s="74" t="e">
        <f>J84/C84</f>
        <v>#DIV/0!</v>
      </c>
      <c r="M84" s="77"/>
      <c r="N84" s="77"/>
      <c r="O84" s="77" t="e">
        <f>N84/M84</f>
        <v>#DIV/0!</v>
      </c>
      <c r="P84" s="77"/>
      <c r="Q84" s="74" t="e">
        <f>P84/M84</f>
        <v>#DIV/0!</v>
      </c>
      <c r="R84" s="79"/>
      <c r="S84" s="74">
        <f>(C84+M84)/($C$17+$M$17)</f>
        <v>0</v>
      </c>
      <c r="T84" s="74">
        <f>C84/($C$17)</f>
        <v>0</v>
      </c>
      <c r="U84" s="74">
        <f>M84/($M$17)</f>
        <v>0</v>
      </c>
      <c r="V84" s="80"/>
      <c r="W84" s="77">
        <f>(F84*0.05)+(H84*4)+(J84*-1)+(N84*0.1)+(P84*6)</f>
        <v>0</v>
      </c>
      <c r="X84" s="81">
        <f>((F84*0.05)+(H84*4)+(J84*-1)+(N84*0.1)+(P84*6))*0.4</f>
        <v>0</v>
      </c>
      <c r="Y84" s="79"/>
      <c r="Z84" s="79"/>
    </row>
    <row r="85" spans="1:27" x14ac:dyDescent="0.15">
      <c r="A85" s="76"/>
      <c r="B85" s="77"/>
      <c r="C85" s="77"/>
      <c r="D85" s="77"/>
      <c r="E85" s="74" t="e">
        <f>D85/C85</f>
        <v>#DIV/0!</v>
      </c>
      <c r="F85" s="77"/>
      <c r="G85" s="78" t="e">
        <f>F85/C85</f>
        <v>#DIV/0!</v>
      </c>
      <c r="H85" s="77"/>
      <c r="I85" s="74" t="e">
        <f>H85/C85</f>
        <v>#DIV/0!</v>
      </c>
      <c r="J85" s="77"/>
      <c r="K85" s="74" t="e">
        <f t="shared" ref="K85:K86" si="67">J85/C85</f>
        <v>#DIV/0!</v>
      </c>
      <c r="M85" s="77"/>
      <c r="N85" s="77"/>
      <c r="O85" s="77" t="e">
        <f>N85/M85</f>
        <v>#DIV/0!</v>
      </c>
      <c r="P85" s="77"/>
      <c r="Q85" s="74" t="e">
        <f t="shared" ref="Q85:Q86" si="68">P85/M85</f>
        <v>#DIV/0!</v>
      </c>
      <c r="R85" s="79"/>
      <c r="S85" s="74">
        <f t="shared" ref="S85:S86" si="69">(C85+M85)/($C$17+$M$17)</f>
        <v>0</v>
      </c>
      <c r="T85" s="74">
        <f t="shared" ref="T85:T86" si="70">C85/($C$17)</f>
        <v>0</v>
      </c>
      <c r="U85" s="74">
        <f t="shared" ref="U85:U86" si="71">M85/($M$17)</f>
        <v>0</v>
      </c>
      <c r="V85" s="80"/>
      <c r="W85" s="77">
        <f t="shared" ref="W85:W86" si="72">(F85*0.05)+(H85*4)+(J85*-1)+(N85*0.1)+(P85*6)</f>
        <v>0</v>
      </c>
      <c r="X85" s="81">
        <f t="shared" ref="X85:X86" si="73">((F85*0.05)+(H85*4)+(J85*-1)+(N85*0.1)+(P85*6))*0.4</f>
        <v>0</v>
      </c>
      <c r="Y85" s="79"/>
      <c r="Z85" s="79"/>
    </row>
    <row r="86" spans="1:27" x14ac:dyDescent="0.15">
      <c r="A86" s="76" t="s">
        <v>618</v>
      </c>
      <c r="B86" s="77"/>
      <c r="C86" s="77"/>
      <c r="D86" s="77"/>
      <c r="E86" s="74" t="e">
        <f>D86/C86</f>
        <v>#DIV/0!</v>
      </c>
      <c r="F86" s="77"/>
      <c r="G86" s="78" t="e">
        <f>F86/C86</f>
        <v>#DIV/0!</v>
      </c>
      <c r="H86" s="77"/>
      <c r="I86" s="74" t="e">
        <f>H86/C86</f>
        <v>#DIV/0!</v>
      </c>
      <c r="J86" s="77"/>
      <c r="K86" s="74" t="e">
        <f t="shared" si="67"/>
        <v>#DIV/0!</v>
      </c>
      <c r="M86" s="77"/>
      <c r="N86" s="77"/>
      <c r="O86" s="77" t="e">
        <f>N86/M86</f>
        <v>#DIV/0!</v>
      </c>
      <c r="P86" s="77"/>
      <c r="Q86" s="74" t="e">
        <f t="shared" si="68"/>
        <v>#DIV/0!</v>
      </c>
      <c r="R86" s="79"/>
      <c r="S86" s="74">
        <f t="shared" si="69"/>
        <v>0</v>
      </c>
      <c r="T86" s="74">
        <f t="shared" si="70"/>
        <v>0</v>
      </c>
      <c r="U86" s="74">
        <f t="shared" si="71"/>
        <v>0</v>
      </c>
      <c r="V86" s="80"/>
      <c r="W86" s="77">
        <f t="shared" si="72"/>
        <v>0</v>
      </c>
      <c r="X86" s="81">
        <f t="shared" si="73"/>
        <v>0</v>
      </c>
      <c r="Y86" s="79"/>
      <c r="Z86" s="79"/>
    </row>
    <row r="87" spans="1:27" x14ac:dyDescent="0.15">
      <c r="A87" s="75" t="s">
        <v>44</v>
      </c>
      <c r="B87" s="75"/>
      <c r="C87" s="75">
        <f>SUM(C84:C86)</f>
        <v>0</v>
      </c>
      <c r="D87" s="75">
        <f>SUM(D84:D86)</f>
        <v>0</v>
      </c>
      <c r="E87" s="75"/>
      <c r="F87" s="75">
        <f t="shared" ref="F87" si="74">SUM(F84:F86)</f>
        <v>0</v>
      </c>
      <c r="G87" s="75"/>
      <c r="H87" s="75">
        <f t="shared" ref="H87" si="75">SUM(H84:H86)</f>
        <v>0</v>
      </c>
      <c r="I87" s="75"/>
      <c r="J87" s="75">
        <f t="shared" ref="J87" si="76">SUM(J84:J86)</f>
        <v>0</v>
      </c>
      <c r="K87" s="75"/>
      <c r="L87" s="71"/>
      <c r="M87" s="75">
        <f>SUM(M84:M86)</f>
        <v>0</v>
      </c>
      <c r="N87" s="75">
        <f>SUM(N84:N86)</f>
        <v>0</v>
      </c>
      <c r="O87" s="75"/>
      <c r="P87" s="75">
        <f>SUM(P84:P86)</f>
        <v>0</v>
      </c>
      <c r="Q87" s="75"/>
      <c r="R87" s="75"/>
      <c r="S87" s="82">
        <f>S84+S85+S86</f>
        <v>0</v>
      </c>
      <c r="T87" s="83" t="e">
        <f>C87/(C87+M87)</f>
        <v>#DIV/0!</v>
      </c>
      <c r="U87" s="83" t="e">
        <f>M87/(M87+C87)</f>
        <v>#DIV/0!</v>
      </c>
      <c r="V87" s="80"/>
      <c r="W87" s="79"/>
      <c r="X87" s="79"/>
      <c r="Y87" s="79"/>
      <c r="Z87" s="79"/>
    </row>
    <row r="88" spans="1:27" x14ac:dyDescent="0.15">
      <c r="B88" s="79"/>
      <c r="C88" s="79"/>
      <c r="D88" s="84"/>
      <c r="E88" s="79"/>
      <c r="F88" s="85"/>
      <c r="G88" s="79"/>
      <c r="H88" s="86"/>
      <c r="I88" s="79"/>
      <c r="J88" s="86"/>
      <c r="K88" s="79"/>
      <c r="L88" s="79"/>
      <c r="M88" s="79"/>
      <c r="N88" s="79"/>
      <c r="O88" s="79"/>
      <c r="P88" s="79"/>
      <c r="Q88" s="79"/>
      <c r="R88" s="79"/>
    </row>
    <row r="89" spans="1:27" x14ac:dyDescent="0.15">
      <c r="B89" s="79"/>
      <c r="C89" s="79"/>
      <c r="D89" s="84"/>
      <c r="E89" s="79"/>
      <c r="F89" s="85"/>
      <c r="G89" s="79"/>
      <c r="H89" s="86"/>
      <c r="I89" s="79"/>
      <c r="J89" s="86"/>
      <c r="K89" s="79"/>
      <c r="L89" s="79"/>
      <c r="M89" s="79"/>
      <c r="N89" s="79"/>
      <c r="O89" s="79"/>
      <c r="P89" s="79"/>
      <c r="Q89" s="79"/>
      <c r="R89" s="79"/>
    </row>
    <row r="90" spans="1:27" x14ac:dyDescent="0.15">
      <c r="A90" s="547" t="s">
        <v>49</v>
      </c>
      <c r="B90" s="547"/>
      <c r="C90" s="547"/>
      <c r="D90" s="547"/>
      <c r="E90" s="547"/>
      <c r="F90" s="547"/>
      <c r="G90" s="547"/>
      <c r="H90" s="547" t="s">
        <v>52</v>
      </c>
      <c r="I90" s="553"/>
      <c r="J90" s="553"/>
      <c r="K90" s="553"/>
      <c r="L90" s="553"/>
      <c r="M90" s="553"/>
      <c r="N90" s="79"/>
      <c r="O90" s="79"/>
      <c r="R90" s="547" t="s">
        <v>50</v>
      </c>
      <c r="S90" s="547"/>
      <c r="T90" s="547"/>
      <c r="V90" s="547" t="s">
        <v>51</v>
      </c>
      <c r="W90" s="547"/>
      <c r="X90" s="70"/>
      <c r="Y90" s="70"/>
      <c r="Z90" s="70"/>
      <c r="AA90" s="70"/>
    </row>
    <row r="91" spans="1:27" x14ac:dyDescent="0.15">
      <c r="A91" s="75" t="s">
        <v>16</v>
      </c>
      <c r="B91" s="75" t="s">
        <v>66</v>
      </c>
      <c r="C91" s="75" t="s">
        <v>1</v>
      </c>
      <c r="D91" s="75" t="s">
        <v>4</v>
      </c>
      <c r="E91" s="75" t="s">
        <v>5</v>
      </c>
      <c r="F91" s="75" t="s">
        <v>6</v>
      </c>
      <c r="G91" s="75" t="s">
        <v>7</v>
      </c>
      <c r="I91" s="75" t="s">
        <v>34</v>
      </c>
      <c r="J91" s="75" t="s">
        <v>17</v>
      </c>
      <c r="K91" s="75" t="s">
        <v>18</v>
      </c>
      <c r="L91" s="75" t="s">
        <v>19</v>
      </c>
      <c r="M91" s="75" t="s">
        <v>20</v>
      </c>
      <c r="N91" s="75" t="s">
        <v>6</v>
      </c>
      <c r="O91" s="75" t="s">
        <v>53</v>
      </c>
      <c r="R91" s="75" t="s">
        <v>16</v>
      </c>
      <c r="S91" s="75" t="s">
        <v>47</v>
      </c>
      <c r="T91" s="75" t="s">
        <v>45</v>
      </c>
      <c r="U91" s="75" t="s">
        <v>46</v>
      </c>
      <c r="W91" s="75" t="s">
        <v>14</v>
      </c>
      <c r="X91" s="75" t="s">
        <v>21</v>
      </c>
      <c r="Y91" s="75"/>
      <c r="Z91" s="75"/>
      <c r="AA91" s="75"/>
    </row>
    <row r="92" spans="1:27" x14ac:dyDescent="0.15">
      <c r="A92" s="76" t="s">
        <v>284</v>
      </c>
      <c r="B92" s="87"/>
      <c r="C92" s="77"/>
      <c r="D92" s="77"/>
      <c r="E92" s="77" t="e">
        <f>D92/C92</f>
        <v>#DIV/0!</v>
      </c>
      <c r="F92" s="77"/>
      <c r="G92" s="74" t="e">
        <f>F92/C92</f>
        <v>#DIV/0!</v>
      </c>
      <c r="I92" s="74" t="e">
        <f>K92/J92</f>
        <v>#DIV/0!</v>
      </c>
      <c r="J92" s="77"/>
      <c r="K92" s="77"/>
      <c r="L92" s="77"/>
      <c r="M92" s="77" t="e">
        <f>L92/K92</f>
        <v>#DIV/0!</v>
      </c>
      <c r="N92" s="77"/>
      <c r="O92" s="74" t="e">
        <f>N92/K92</f>
        <v>#DIV/0!</v>
      </c>
      <c r="R92" s="76" t="s">
        <v>284</v>
      </c>
      <c r="S92" s="74">
        <f>(C92+J92)/($C$27+$J$27+$M$17+$D$17+$K$38+$K$47)</f>
        <v>0</v>
      </c>
      <c r="T92" s="74">
        <f>J92/($J$27+$E$38+$E$47)</f>
        <v>0</v>
      </c>
      <c r="U92" s="74">
        <f>C92/($C$27+$M$17+$K$38+$K$47)</f>
        <v>0</v>
      </c>
      <c r="W92" s="77">
        <v>179.9</v>
      </c>
      <c r="X92" s="77">
        <f>(D92*0.1)+(F92*6)+(K92*1)+(L92*0.1)+(N92*6)</f>
        <v>0</v>
      </c>
      <c r="Y92" s="79"/>
      <c r="Z92" s="79"/>
      <c r="AA92" s="79"/>
    </row>
    <row r="93" spans="1:27" x14ac:dyDescent="0.15">
      <c r="A93" s="76" t="s">
        <v>620</v>
      </c>
      <c r="B93" s="87"/>
      <c r="C93" s="77"/>
      <c r="D93" s="77"/>
      <c r="E93" s="77" t="e">
        <f>D93/C93</f>
        <v>#DIV/0!</v>
      </c>
      <c r="F93" s="77"/>
      <c r="G93" s="74" t="e">
        <f>F93/C93</f>
        <v>#DIV/0!</v>
      </c>
      <c r="I93" s="74" t="e">
        <f t="shared" ref="I93:I96" si="77">K93/J93</f>
        <v>#DIV/0!</v>
      </c>
      <c r="J93" s="77"/>
      <c r="K93" s="77"/>
      <c r="L93" s="77"/>
      <c r="M93" s="77" t="e">
        <f>L93/K93</f>
        <v>#DIV/0!</v>
      </c>
      <c r="N93" s="77"/>
      <c r="O93" s="74" t="e">
        <f t="shared" ref="O93:O96" si="78">N93/K93</f>
        <v>#DIV/0!</v>
      </c>
      <c r="R93" s="76" t="s">
        <v>620</v>
      </c>
      <c r="S93" s="74">
        <f t="shared" ref="S93:S96" si="79">(C93+J93)/($C$27+$J$27+$M$17+$D$17+$K$38+$K$47)</f>
        <v>0</v>
      </c>
      <c r="T93" s="74">
        <f t="shared" ref="T93:T96" si="80">J93/($J$27+$E$38+$E$47)</f>
        <v>0</v>
      </c>
      <c r="U93" s="74">
        <f t="shared" ref="U93:U96" si="81">C93/($C$27+$M$17+$K$38+$K$47)</f>
        <v>0</v>
      </c>
      <c r="W93" s="77">
        <v>137.5</v>
      </c>
      <c r="X93" s="77">
        <f t="shared" ref="X93:X96" si="82">(D93*0.1)+(F93*6)+(K93*1)+(L93*0.1)+(N93*6)</f>
        <v>0</v>
      </c>
      <c r="Y93" s="79"/>
      <c r="Z93" s="79"/>
      <c r="AA93" s="79"/>
    </row>
    <row r="94" spans="1:27" x14ac:dyDescent="0.15">
      <c r="A94" s="76" t="s">
        <v>286</v>
      </c>
      <c r="B94" s="87"/>
      <c r="C94" s="77"/>
      <c r="D94" s="77"/>
      <c r="E94" s="77" t="e">
        <f>D94/C94</f>
        <v>#DIV/0!</v>
      </c>
      <c r="F94" s="77"/>
      <c r="G94" s="74" t="e">
        <f>F94/C94</f>
        <v>#DIV/0!</v>
      </c>
      <c r="I94" s="74" t="e">
        <f t="shared" si="77"/>
        <v>#DIV/0!</v>
      </c>
      <c r="J94" s="77"/>
      <c r="K94" s="77"/>
      <c r="L94" s="77"/>
      <c r="M94" s="77" t="e">
        <f>L94/K94</f>
        <v>#DIV/0!</v>
      </c>
      <c r="N94" s="77"/>
      <c r="O94" s="74" t="e">
        <f t="shared" si="78"/>
        <v>#DIV/0!</v>
      </c>
      <c r="R94" s="76" t="s">
        <v>286</v>
      </c>
      <c r="S94" s="74">
        <f t="shared" si="79"/>
        <v>0</v>
      </c>
      <c r="T94" s="74">
        <f t="shared" si="80"/>
        <v>0</v>
      </c>
      <c r="U94" s="74">
        <f t="shared" si="81"/>
        <v>0</v>
      </c>
      <c r="W94" s="77">
        <v>0</v>
      </c>
      <c r="X94" s="77">
        <f t="shared" si="82"/>
        <v>0</v>
      </c>
      <c r="Y94" s="79"/>
      <c r="Z94" s="79"/>
      <c r="AA94" s="79"/>
    </row>
    <row r="95" spans="1:27" x14ac:dyDescent="0.15">
      <c r="A95" s="76"/>
      <c r="B95" s="87"/>
      <c r="C95" s="77"/>
      <c r="D95" s="77"/>
      <c r="E95" s="77" t="e">
        <f>D95/C95</f>
        <v>#DIV/0!</v>
      </c>
      <c r="F95" s="77"/>
      <c r="G95" s="74" t="e">
        <f>F95/C95</f>
        <v>#DIV/0!</v>
      </c>
      <c r="I95" s="74" t="e">
        <f t="shared" si="77"/>
        <v>#DIV/0!</v>
      </c>
      <c r="J95" s="77"/>
      <c r="K95" s="77"/>
      <c r="L95" s="77"/>
      <c r="M95" s="77" t="e">
        <f>L95/K95</f>
        <v>#DIV/0!</v>
      </c>
      <c r="N95" s="77"/>
      <c r="O95" s="74" t="e">
        <f t="shared" si="78"/>
        <v>#DIV/0!</v>
      </c>
      <c r="R95" s="76"/>
      <c r="S95" s="74">
        <f t="shared" si="79"/>
        <v>0</v>
      </c>
      <c r="T95" s="74">
        <f t="shared" si="80"/>
        <v>0</v>
      </c>
      <c r="U95" s="74">
        <f t="shared" si="81"/>
        <v>0</v>
      </c>
      <c r="W95" s="77">
        <v>7.2000000000000011</v>
      </c>
      <c r="X95" s="77">
        <f t="shared" si="82"/>
        <v>0</v>
      </c>
      <c r="Y95" s="79"/>
      <c r="Z95" s="79"/>
      <c r="AA95" s="79"/>
    </row>
    <row r="96" spans="1:27" x14ac:dyDescent="0.15">
      <c r="A96" s="76"/>
      <c r="B96" s="87"/>
      <c r="C96" s="77"/>
      <c r="D96" s="77"/>
      <c r="E96" s="77" t="e">
        <f>D96/C96</f>
        <v>#DIV/0!</v>
      </c>
      <c r="F96" s="77"/>
      <c r="G96" s="74" t="e">
        <f>F96/C96</f>
        <v>#DIV/0!</v>
      </c>
      <c r="I96" s="74" t="e">
        <f t="shared" si="77"/>
        <v>#DIV/0!</v>
      </c>
      <c r="J96" s="77"/>
      <c r="K96" s="77"/>
      <c r="L96" s="77"/>
      <c r="M96" s="77" t="e">
        <f>L96/K96</f>
        <v>#DIV/0!</v>
      </c>
      <c r="N96" s="77"/>
      <c r="O96" s="74" t="e">
        <f t="shared" si="78"/>
        <v>#DIV/0!</v>
      </c>
      <c r="R96" s="76"/>
      <c r="S96" s="74">
        <f t="shared" si="79"/>
        <v>0</v>
      </c>
      <c r="T96" s="74">
        <f t="shared" si="80"/>
        <v>0</v>
      </c>
      <c r="U96" s="74">
        <f t="shared" si="81"/>
        <v>0</v>
      </c>
      <c r="W96" s="77">
        <v>0</v>
      </c>
      <c r="X96" s="77">
        <f t="shared" si="82"/>
        <v>0</v>
      </c>
      <c r="Y96" s="79"/>
      <c r="Z96" s="79"/>
      <c r="AA96" s="79"/>
    </row>
    <row r="97" spans="1:26" x14ac:dyDescent="0.15">
      <c r="A97" s="75" t="s">
        <v>44</v>
      </c>
      <c r="B97" s="75"/>
      <c r="C97" s="75">
        <f>SUM(C92:C96)</f>
        <v>0</v>
      </c>
      <c r="D97" s="75">
        <f t="shared" ref="D97" si="83">SUM(D92:D96)</f>
        <v>0</v>
      </c>
      <c r="E97" s="75"/>
      <c r="F97" s="75">
        <f t="shared" ref="F97" si="84">SUM(F92:F96)</f>
        <v>0</v>
      </c>
      <c r="G97" s="75"/>
      <c r="H97" s="75"/>
      <c r="I97" s="75"/>
      <c r="J97" s="75">
        <f>SUM(J92:J96)</f>
        <v>0</v>
      </c>
      <c r="K97" s="75">
        <f t="shared" ref="K97:L97" si="85">SUM(K92:K96)</f>
        <v>0</v>
      </c>
      <c r="L97" s="75">
        <f t="shared" si="85"/>
        <v>0</v>
      </c>
      <c r="M97" s="75"/>
      <c r="N97" s="75">
        <f t="shared" ref="N97" si="86">SUM(N92:N96)</f>
        <v>0</v>
      </c>
      <c r="O97" s="75"/>
    </row>
    <row r="98" spans="1:26" x14ac:dyDescent="0.15">
      <c r="A98" s="75"/>
      <c r="B98" s="79"/>
      <c r="C98" s="79"/>
      <c r="D98" s="79"/>
      <c r="E98" s="79"/>
      <c r="F98" s="79"/>
      <c r="G98" s="79"/>
      <c r="H98" s="75"/>
      <c r="I98" s="79"/>
      <c r="J98" s="79"/>
      <c r="K98" s="79"/>
      <c r="L98" s="79"/>
      <c r="M98" s="79"/>
      <c r="N98" s="79"/>
    </row>
    <row r="99" spans="1:26" x14ac:dyDescent="0.15">
      <c r="B99" s="79"/>
      <c r="C99" s="79"/>
      <c r="D99" s="79"/>
      <c r="E99" s="79"/>
      <c r="F99" s="79"/>
      <c r="G99" s="79"/>
      <c r="H99" s="79"/>
      <c r="I99" s="79"/>
      <c r="J99" s="79"/>
      <c r="K99" s="79"/>
      <c r="L99" s="79"/>
      <c r="M99" s="79"/>
    </row>
    <row r="100" spans="1:26" x14ac:dyDescent="0.15">
      <c r="A100" s="547" t="s">
        <v>52</v>
      </c>
      <c r="B100" s="547"/>
      <c r="C100" s="547"/>
      <c r="D100" s="547"/>
      <c r="E100" s="547"/>
      <c r="F100" s="547"/>
      <c r="G100" s="547"/>
      <c r="H100" s="79"/>
      <c r="I100" s="79"/>
      <c r="J100" s="547" t="s">
        <v>49</v>
      </c>
      <c r="K100" s="547"/>
      <c r="L100" s="547"/>
      <c r="M100" s="547"/>
      <c r="N100" s="547"/>
      <c r="R100" s="547" t="s">
        <v>50</v>
      </c>
      <c r="S100" s="547"/>
      <c r="T100" s="547"/>
      <c r="V100" s="547" t="s">
        <v>51</v>
      </c>
      <c r="W100" s="549"/>
    </row>
    <row r="101" spans="1:26" x14ac:dyDescent="0.15">
      <c r="A101" s="75" t="s">
        <v>25</v>
      </c>
      <c r="B101" s="75" t="s">
        <v>66</v>
      </c>
      <c r="C101" s="75" t="s">
        <v>34</v>
      </c>
      <c r="D101" s="75" t="s">
        <v>17</v>
      </c>
      <c r="E101" s="75" t="s">
        <v>18</v>
      </c>
      <c r="F101" s="75" t="s">
        <v>19</v>
      </c>
      <c r="G101" s="75" t="s">
        <v>20</v>
      </c>
      <c r="H101" s="75" t="s">
        <v>6</v>
      </c>
      <c r="I101" s="75" t="s">
        <v>53</v>
      </c>
      <c r="K101" s="75" t="s">
        <v>10</v>
      </c>
      <c r="L101" s="75" t="s">
        <v>11</v>
      </c>
      <c r="M101" s="75" t="s">
        <v>12</v>
      </c>
      <c r="N101" s="75" t="s">
        <v>26</v>
      </c>
      <c r="O101" s="75" t="s">
        <v>7</v>
      </c>
      <c r="R101" s="75" t="s">
        <v>25</v>
      </c>
      <c r="S101" s="75" t="s">
        <v>47</v>
      </c>
      <c r="T101" s="75" t="s">
        <v>45</v>
      </c>
      <c r="U101" s="75" t="s">
        <v>46</v>
      </c>
      <c r="W101" s="75" t="s">
        <v>14</v>
      </c>
      <c r="X101" s="75" t="s">
        <v>21</v>
      </c>
      <c r="Y101" s="75"/>
      <c r="Z101" s="75"/>
    </row>
    <row r="102" spans="1:26" x14ac:dyDescent="0.15">
      <c r="A102" s="76" t="s">
        <v>621</v>
      </c>
      <c r="B102" s="77"/>
      <c r="C102" s="74" t="e">
        <f>E102/D102</f>
        <v>#DIV/0!</v>
      </c>
      <c r="D102" s="77"/>
      <c r="E102" s="77"/>
      <c r="F102" s="77"/>
      <c r="G102" s="77" t="e">
        <f t="shared" ref="G102:G107" si="87">F102/E102</f>
        <v>#DIV/0!</v>
      </c>
      <c r="H102" s="77"/>
      <c r="I102" s="74" t="e">
        <f>H102/E102</f>
        <v>#DIV/0!</v>
      </c>
      <c r="K102" s="77"/>
      <c r="L102" s="77"/>
      <c r="M102" s="88" t="e">
        <f t="shared" ref="M102:M107" si="88">L102/K102</f>
        <v>#DIV/0!</v>
      </c>
      <c r="N102" s="77"/>
      <c r="O102" s="74" t="e">
        <f>N102/K102</f>
        <v>#DIV/0!</v>
      </c>
      <c r="R102" s="76" t="s">
        <v>621</v>
      </c>
      <c r="S102" s="89">
        <f>(D102+K102)/($C$27+$K$27+$M$17+$D$47+$K$47)</f>
        <v>0</v>
      </c>
      <c r="T102" s="89">
        <f>D102/($D$17)</f>
        <v>0</v>
      </c>
      <c r="U102" s="89">
        <f>K102/($M$17+$C$27+$K$38+$K$47)</f>
        <v>0</v>
      </c>
      <c r="W102" s="77">
        <f>(F102*0.1)+(H102*6)+(L102*0.1)+(N102*6)</f>
        <v>0</v>
      </c>
      <c r="X102" s="77">
        <f>(E102*1)+(F102*0.1)+(H102*6)+(L102*0.1)+(N102*6)</f>
        <v>0</v>
      </c>
      <c r="Y102" s="79"/>
      <c r="Z102" s="79"/>
    </row>
    <row r="103" spans="1:26" x14ac:dyDescent="0.15">
      <c r="A103" s="76" t="s">
        <v>290</v>
      </c>
      <c r="B103" s="77"/>
      <c r="C103" s="74" t="e">
        <f t="shared" ref="C103:C107" si="89">E103/D103</f>
        <v>#DIV/0!</v>
      </c>
      <c r="D103" s="77"/>
      <c r="E103" s="77"/>
      <c r="F103" s="77"/>
      <c r="G103" s="77" t="e">
        <f t="shared" si="87"/>
        <v>#DIV/0!</v>
      </c>
      <c r="H103" s="77"/>
      <c r="I103" s="74" t="e">
        <f t="shared" ref="I103:I107" si="90">H103/E103</f>
        <v>#DIV/0!</v>
      </c>
      <c r="K103" s="77"/>
      <c r="L103" s="77"/>
      <c r="M103" s="88" t="e">
        <f t="shared" si="88"/>
        <v>#DIV/0!</v>
      </c>
      <c r="N103" s="77"/>
      <c r="O103" s="74" t="e">
        <f t="shared" ref="O103:O107" si="91">N103/K103</f>
        <v>#DIV/0!</v>
      </c>
      <c r="R103" s="76" t="s">
        <v>290</v>
      </c>
      <c r="S103" s="89">
        <f t="shared" ref="S103:S107" si="92">(D103+K103)/($C$27+$K$27+$M$17+$D$47+$K$47)</f>
        <v>0</v>
      </c>
      <c r="T103" s="89">
        <f t="shared" ref="T103:T107" si="93">D103/($D$17)</f>
        <v>0</v>
      </c>
      <c r="U103" s="89">
        <f t="shared" ref="U103:U107" si="94">K103/($M$17+$C$27+$K$38+$K$47)</f>
        <v>0</v>
      </c>
      <c r="W103" s="77">
        <f t="shared" ref="W103:W107" si="95">(F103*0.1)+(H103*6)+(L103*0.1)+(N103*6)</f>
        <v>0</v>
      </c>
      <c r="X103" s="77">
        <f t="shared" ref="X103:X107" si="96">(E103*1)+(F103*0.1)+(H103*6)+(L103*0.1)+(N103*6)</f>
        <v>0</v>
      </c>
      <c r="Y103" s="79"/>
      <c r="Z103" s="79"/>
    </row>
    <row r="104" spans="1:26" x14ac:dyDescent="0.15">
      <c r="A104" s="76" t="s">
        <v>291</v>
      </c>
      <c r="B104" s="77"/>
      <c r="C104" s="74" t="e">
        <f t="shared" si="89"/>
        <v>#DIV/0!</v>
      </c>
      <c r="D104" s="77"/>
      <c r="E104" s="77"/>
      <c r="F104" s="77"/>
      <c r="G104" s="77" t="e">
        <f t="shared" si="87"/>
        <v>#DIV/0!</v>
      </c>
      <c r="H104" s="77"/>
      <c r="I104" s="74" t="e">
        <f t="shared" si="90"/>
        <v>#DIV/0!</v>
      </c>
      <c r="K104" s="77"/>
      <c r="L104" s="77"/>
      <c r="M104" s="88" t="e">
        <f t="shared" si="88"/>
        <v>#DIV/0!</v>
      </c>
      <c r="N104" s="77"/>
      <c r="O104" s="74" t="e">
        <f t="shared" si="91"/>
        <v>#DIV/0!</v>
      </c>
      <c r="R104" s="76" t="s">
        <v>291</v>
      </c>
      <c r="S104" s="89">
        <f t="shared" si="92"/>
        <v>0</v>
      </c>
      <c r="T104" s="89">
        <f t="shared" si="93"/>
        <v>0</v>
      </c>
      <c r="U104" s="89">
        <f t="shared" si="94"/>
        <v>0</v>
      </c>
      <c r="W104" s="77">
        <f t="shared" si="95"/>
        <v>0</v>
      </c>
      <c r="X104" s="77">
        <f t="shared" si="96"/>
        <v>0</v>
      </c>
      <c r="Y104" s="79"/>
      <c r="Z104" s="79"/>
    </row>
    <row r="105" spans="1:26" x14ac:dyDescent="0.15">
      <c r="A105" s="76" t="s">
        <v>622</v>
      </c>
      <c r="B105" s="77"/>
      <c r="C105" s="74" t="e">
        <f t="shared" si="89"/>
        <v>#DIV/0!</v>
      </c>
      <c r="D105" s="77"/>
      <c r="E105" s="77"/>
      <c r="F105" s="77"/>
      <c r="G105" s="77" t="e">
        <f t="shared" si="87"/>
        <v>#DIV/0!</v>
      </c>
      <c r="H105" s="77"/>
      <c r="I105" s="74" t="e">
        <f t="shared" si="90"/>
        <v>#DIV/0!</v>
      </c>
      <c r="K105" s="77"/>
      <c r="L105" s="77"/>
      <c r="M105" s="88" t="e">
        <f t="shared" si="88"/>
        <v>#DIV/0!</v>
      </c>
      <c r="N105" s="77"/>
      <c r="O105" s="74" t="e">
        <f t="shared" si="91"/>
        <v>#DIV/0!</v>
      </c>
      <c r="R105" s="76" t="s">
        <v>622</v>
      </c>
      <c r="S105" s="89">
        <f t="shared" si="92"/>
        <v>0</v>
      </c>
      <c r="T105" s="89">
        <f t="shared" si="93"/>
        <v>0</v>
      </c>
      <c r="U105" s="89">
        <f t="shared" si="94"/>
        <v>0</v>
      </c>
      <c r="W105" s="77">
        <f t="shared" si="95"/>
        <v>0</v>
      </c>
      <c r="X105" s="77">
        <f t="shared" si="96"/>
        <v>0</v>
      </c>
      <c r="Y105" s="79"/>
      <c r="Z105" s="79"/>
    </row>
    <row r="106" spans="1:26" x14ac:dyDescent="0.15">
      <c r="A106" s="76"/>
      <c r="B106" s="77"/>
      <c r="C106" s="74" t="e">
        <f t="shared" si="89"/>
        <v>#DIV/0!</v>
      </c>
      <c r="D106" s="77"/>
      <c r="E106" s="77"/>
      <c r="F106" s="77"/>
      <c r="G106" s="77" t="e">
        <f t="shared" si="87"/>
        <v>#DIV/0!</v>
      </c>
      <c r="H106" s="77"/>
      <c r="I106" s="74" t="e">
        <f t="shared" si="90"/>
        <v>#DIV/0!</v>
      </c>
      <c r="K106" s="77"/>
      <c r="L106" s="77"/>
      <c r="M106" s="88" t="e">
        <f t="shared" si="88"/>
        <v>#DIV/0!</v>
      </c>
      <c r="N106" s="77"/>
      <c r="O106" s="74" t="e">
        <f t="shared" si="91"/>
        <v>#DIV/0!</v>
      </c>
      <c r="R106" s="76"/>
      <c r="S106" s="89">
        <f t="shared" si="92"/>
        <v>0</v>
      </c>
      <c r="T106" s="89">
        <f t="shared" si="93"/>
        <v>0</v>
      </c>
      <c r="U106" s="89">
        <f t="shared" si="94"/>
        <v>0</v>
      </c>
      <c r="W106" s="77">
        <f t="shared" si="95"/>
        <v>0</v>
      </c>
      <c r="X106" s="77">
        <f t="shared" si="96"/>
        <v>0</v>
      </c>
      <c r="Y106" s="79"/>
      <c r="Z106" s="79"/>
    </row>
    <row r="107" spans="1:26" x14ac:dyDescent="0.15">
      <c r="A107" s="76" t="s">
        <v>623</v>
      </c>
      <c r="B107" s="77"/>
      <c r="C107" s="74" t="e">
        <f t="shared" si="89"/>
        <v>#DIV/0!</v>
      </c>
      <c r="D107" s="77"/>
      <c r="E107" s="77"/>
      <c r="F107" s="77"/>
      <c r="G107" s="77" t="e">
        <f t="shared" si="87"/>
        <v>#DIV/0!</v>
      </c>
      <c r="H107" s="77"/>
      <c r="I107" s="74" t="e">
        <f t="shared" si="90"/>
        <v>#DIV/0!</v>
      </c>
      <c r="K107" s="77"/>
      <c r="L107" s="77"/>
      <c r="M107" s="88" t="e">
        <f t="shared" si="88"/>
        <v>#DIV/0!</v>
      </c>
      <c r="N107" s="77"/>
      <c r="O107" s="74" t="e">
        <f t="shared" si="91"/>
        <v>#DIV/0!</v>
      </c>
      <c r="R107" s="76" t="s">
        <v>623</v>
      </c>
      <c r="S107" s="89">
        <f t="shared" si="92"/>
        <v>0</v>
      </c>
      <c r="T107" s="89">
        <f t="shared" si="93"/>
        <v>0</v>
      </c>
      <c r="U107" s="89">
        <f t="shared" si="94"/>
        <v>0</v>
      </c>
      <c r="W107" s="77">
        <f t="shared" si="95"/>
        <v>0</v>
      </c>
      <c r="X107" s="77">
        <f t="shared" si="96"/>
        <v>0</v>
      </c>
      <c r="Y107" s="79"/>
      <c r="Z107" s="79"/>
    </row>
    <row r="108" spans="1:26" x14ac:dyDescent="0.15">
      <c r="A108" s="75" t="s">
        <v>44</v>
      </c>
      <c r="B108" s="75"/>
      <c r="C108" s="71"/>
      <c r="D108" s="75">
        <f>SUM(D102:D107)</f>
        <v>0</v>
      </c>
      <c r="E108" s="75">
        <f t="shared" ref="E108:F108" si="97">SUM(E102:E107)</f>
        <v>0</v>
      </c>
      <c r="F108" s="75">
        <f t="shared" si="97"/>
        <v>0</v>
      </c>
      <c r="G108" s="75"/>
      <c r="H108" s="75">
        <f t="shared" ref="H108" si="98">SUM(H102:H107)</f>
        <v>0</v>
      </c>
      <c r="I108" s="75"/>
      <c r="J108" s="75"/>
      <c r="K108" s="75">
        <f>SUM(K102:K107)</f>
        <v>0</v>
      </c>
      <c r="L108" s="75">
        <f t="shared" ref="L108" si="99">SUM(L102:L107)</f>
        <v>0</v>
      </c>
      <c r="M108" s="75"/>
      <c r="N108" s="75">
        <f t="shared" ref="N108" si="100">SUM(N102:N107)</f>
        <v>0</v>
      </c>
      <c r="O108" s="75"/>
    </row>
    <row r="109" spans="1:26" x14ac:dyDescent="0.15">
      <c r="A109" s="98"/>
      <c r="C109" s="79"/>
      <c r="D109" s="79"/>
      <c r="E109" s="79"/>
      <c r="F109" s="79"/>
      <c r="G109" s="79"/>
      <c r="H109" s="79"/>
      <c r="I109" s="79"/>
      <c r="J109" s="79"/>
      <c r="K109" s="79"/>
      <c r="L109" s="79"/>
    </row>
    <row r="110" spans="1:26" x14ac:dyDescent="0.15">
      <c r="A110" s="75"/>
      <c r="C110" s="79"/>
      <c r="D110" s="79"/>
      <c r="E110" s="79"/>
      <c r="F110" s="79"/>
      <c r="G110" s="79"/>
      <c r="H110" s="79"/>
      <c r="I110" s="79"/>
      <c r="J110" s="79"/>
      <c r="K110" s="79"/>
      <c r="L110" s="79"/>
    </row>
    <row r="111" spans="1:26" x14ac:dyDescent="0.15">
      <c r="A111" s="547" t="s">
        <v>52</v>
      </c>
      <c r="B111" s="547"/>
      <c r="C111" s="547"/>
      <c r="D111" s="547"/>
      <c r="E111" s="547"/>
      <c r="F111" s="547"/>
      <c r="G111" s="547"/>
      <c r="H111" s="79"/>
      <c r="I111" s="79"/>
      <c r="J111" s="547" t="s">
        <v>49</v>
      </c>
      <c r="K111" s="547"/>
      <c r="L111" s="547"/>
      <c r="M111" s="547"/>
      <c r="N111" s="547"/>
      <c r="R111" s="547" t="s">
        <v>50</v>
      </c>
      <c r="S111" s="547"/>
      <c r="T111" s="547"/>
      <c r="V111" s="547" t="s">
        <v>51</v>
      </c>
      <c r="W111" s="549"/>
    </row>
    <row r="112" spans="1:26" x14ac:dyDescent="0.15">
      <c r="A112" s="75" t="s">
        <v>31</v>
      </c>
      <c r="B112" s="75" t="s">
        <v>66</v>
      </c>
      <c r="C112" s="75" t="s">
        <v>34</v>
      </c>
      <c r="D112" s="75" t="s">
        <v>17</v>
      </c>
      <c r="E112" s="75" t="s">
        <v>18</v>
      </c>
      <c r="F112" s="75" t="s">
        <v>19</v>
      </c>
      <c r="G112" s="75" t="s">
        <v>20</v>
      </c>
      <c r="H112" s="75" t="s">
        <v>6</v>
      </c>
      <c r="I112" s="75" t="s">
        <v>53</v>
      </c>
      <c r="K112" s="75" t="s">
        <v>10</v>
      </c>
      <c r="L112" s="75" t="s">
        <v>11</v>
      </c>
      <c r="M112" s="75" t="s">
        <v>12</v>
      </c>
      <c r="N112" s="75" t="s">
        <v>54</v>
      </c>
      <c r="O112" s="75" t="s">
        <v>7</v>
      </c>
      <c r="R112" s="75" t="s">
        <v>31</v>
      </c>
      <c r="S112" s="75" t="s">
        <v>47</v>
      </c>
      <c r="T112" s="75" t="s">
        <v>45</v>
      </c>
      <c r="U112" s="75" t="s">
        <v>46</v>
      </c>
      <c r="W112" s="75" t="s">
        <v>14</v>
      </c>
      <c r="X112" s="75" t="s">
        <v>21</v>
      </c>
      <c r="Y112" s="75"/>
      <c r="Z112" s="75"/>
    </row>
    <row r="113" spans="1:26" x14ac:dyDescent="0.15">
      <c r="A113" s="76"/>
      <c r="B113" s="77"/>
      <c r="C113" s="74" t="e">
        <f>E113/D113</f>
        <v>#DIV/0!</v>
      </c>
      <c r="D113" s="77"/>
      <c r="E113" s="77"/>
      <c r="F113" s="77"/>
      <c r="G113" s="77" t="e">
        <f>F113/E113</f>
        <v>#DIV/0!</v>
      </c>
      <c r="H113" s="77"/>
      <c r="I113" s="74" t="e">
        <f>H113/E113</f>
        <v>#DIV/0!</v>
      </c>
      <c r="K113" s="77">
        <v>0</v>
      </c>
      <c r="L113" s="77">
        <v>0</v>
      </c>
      <c r="M113" s="77">
        <v>0</v>
      </c>
      <c r="N113" s="77">
        <v>0</v>
      </c>
      <c r="O113" s="74" t="e">
        <f>N113/K113</f>
        <v>#DIV/0!</v>
      </c>
      <c r="R113" s="76"/>
      <c r="S113" s="89">
        <f>(D113+K113)/($D$47+$K$47+$D$38+$K$38+$J$27+$C$27+$M$17)</f>
        <v>0</v>
      </c>
      <c r="T113" s="89">
        <f>D113/($D$47+$D$38+$J$27)</f>
        <v>0</v>
      </c>
      <c r="U113" s="89">
        <f>K113/($K$47+$K$38+$C$27+$M$17)</f>
        <v>0</v>
      </c>
      <c r="W113" s="77">
        <f>(F113*0.1)+(H113*6)+(L113*0.1)+(N113*6)</f>
        <v>0</v>
      </c>
      <c r="X113" s="77">
        <f>(E113*1)+(F113*0.1)+(H113*6)+(L113*0.1)+(N113*6)</f>
        <v>0</v>
      </c>
      <c r="Y113" s="79"/>
      <c r="Z113" s="79"/>
    </row>
    <row r="114" spans="1:26" x14ac:dyDescent="0.15">
      <c r="A114" s="76" t="s">
        <v>295</v>
      </c>
      <c r="B114" s="77">
        <v>16</v>
      </c>
      <c r="C114" s="74" t="e">
        <f t="shared" ref="C114:C116" si="101">E114/D114</f>
        <v>#DIV/0!</v>
      </c>
      <c r="D114" s="77"/>
      <c r="E114" s="77"/>
      <c r="F114" s="77"/>
      <c r="G114" s="77" t="e">
        <f>F114/E114</f>
        <v>#DIV/0!</v>
      </c>
      <c r="H114" s="77">
        <v>9</v>
      </c>
      <c r="I114" s="74" t="e">
        <f t="shared" ref="I114:I116" si="102">H114/E114</f>
        <v>#DIV/0!</v>
      </c>
      <c r="K114" s="77">
        <v>0</v>
      </c>
      <c r="L114" s="77">
        <v>0</v>
      </c>
      <c r="M114" s="77">
        <v>0</v>
      </c>
      <c r="N114" s="77">
        <v>0</v>
      </c>
      <c r="O114" s="74" t="e">
        <f t="shared" ref="O114:O116" si="103">N114/K114</f>
        <v>#DIV/0!</v>
      </c>
      <c r="R114" s="76" t="s">
        <v>295</v>
      </c>
      <c r="S114" s="89">
        <f t="shared" ref="S114:S116" si="104">(D114+K114)/($D$47+$K$47+$D$38+$K$38+$J$27+$C$27+$M$17)</f>
        <v>0</v>
      </c>
      <c r="T114" s="89">
        <f t="shared" ref="T114:T116" si="105">D114/($D$47+$D$38+$J$27)</f>
        <v>0</v>
      </c>
      <c r="U114" s="89">
        <f t="shared" ref="U114:U116" si="106">K114/($K$47+$K$38+$C$27+$M$17)</f>
        <v>0</v>
      </c>
      <c r="W114" s="77">
        <f t="shared" ref="W114:W116" si="107">(F114*0.1)+(H114*6)+(L114*0.1)+(N114*6)</f>
        <v>54</v>
      </c>
      <c r="X114" s="77">
        <f t="shared" ref="X114:X116" si="108">(E114*1)+(F114*0.1)+(H114*6)+(L114*0.1)+(N114*6)</f>
        <v>54</v>
      </c>
      <c r="Y114" s="79"/>
      <c r="Z114" s="79"/>
    </row>
    <row r="115" spans="1:26" x14ac:dyDescent="0.15">
      <c r="A115" s="76" t="s">
        <v>624</v>
      </c>
      <c r="B115" s="77">
        <v>16</v>
      </c>
      <c r="C115" s="74" t="e">
        <f t="shared" si="101"/>
        <v>#DIV/0!</v>
      </c>
      <c r="D115" s="77"/>
      <c r="E115" s="77"/>
      <c r="F115" s="77"/>
      <c r="G115" s="77" t="e">
        <f>F115/E115</f>
        <v>#DIV/0!</v>
      </c>
      <c r="H115" s="77">
        <v>1</v>
      </c>
      <c r="I115" s="74" t="e">
        <f t="shared" si="102"/>
        <v>#DIV/0!</v>
      </c>
      <c r="K115" s="77">
        <v>0</v>
      </c>
      <c r="L115" s="77">
        <v>0</v>
      </c>
      <c r="M115" s="77">
        <v>0</v>
      </c>
      <c r="N115" s="77">
        <v>0</v>
      </c>
      <c r="O115" s="74" t="e">
        <f t="shared" si="103"/>
        <v>#DIV/0!</v>
      </c>
      <c r="R115" s="76" t="s">
        <v>624</v>
      </c>
      <c r="S115" s="89">
        <f t="shared" si="104"/>
        <v>0</v>
      </c>
      <c r="T115" s="89">
        <f t="shared" si="105"/>
        <v>0</v>
      </c>
      <c r="U115" s="89">
        <f t="shared" si="106"/>
        <v>0</v>
      </c>
      <c r="W115" s="77">
        <f t="shared" si="107"/>
        <v>6</v>
      </c>
      <c r="X115" s="77">
        <f t="shared" si="108"/>
        <v>6</v>
      </c>
      <c r="Y115" s="79"/>
      <c r="Z115" s="79"/>
    </row>
    <row r="116" spans="1:26" x14ac:dyDescent="0.15">
      <c r="A116" s="76"/>
      <c r="B116" s="77"/>
      <c r="C116" s="74" t="e">
        <f t="shared" si="101"/>
        <v>#DIV/0!</v>
      </c>
      <c r="D116" s="77"/>
      <c r="E116" s="77"/>
      <c r="F116" s="77"/>
      <c r="G116" s="77" t="e">
        <f>F116/E116</f>
        <v>#DIV/0!</v>
      </c>
      <c r="H116" s="77"/>
      <c r="I116" s="74" t="e">
        <f t="shared" si="102"/>
        <v>#DIV/0!</v>
      </c>
      <c r="K116" s="77"/>
      <c r="L116" s="77"/>
      <c r="M116" s="77">
        <v>0</v>
      </c>
      <c r="N116" s="77">
        <v>0</v>
      </c>
      <c r="O116" s="74" t="e">
        <f t="shared" si="103"/>
        <v>#DIV/0!</v>
      </c>
      <c r="R116" s="76"/>
      <c r="S116" s="89">
        <f t="shared" si="104"/>
        <v>0</v>
      </c>
      <c r="T116" s="89">
        <f t="shared" si="105"/>
        <v>0</v>
      </c>
      <c r="U116" s="89">
        <f t="shared" si="106"/>
        <v>0</v>
      </c>
      <c r="W116" s="77">
        <f t="shared" si="107"/>
        <v>0</v>
      </c>
      <c r="X116" s="77">
        <f t="shared" si="108"/>
        <v>0</v>
      </c>
      <c r="Y116" s="79"/>
      <c r="Z116" s="79"/>
    </row>
    <row r="117" spans="1:26" x14ac:dyDescent="0.15">
      <c r="A117" s="75" t="s">
        <v>44</v>
      </c>
      <c r="B117" s="75"/>
      <c r="C117" s="71"/>
      <c r="D117" s="75">
        <f>SUM(D113:D116)</f>
        <v>0</v>
      </c>
      <c r="E117" s="75">
        <f t="shared" ref="E117:F117" si="109">SUM(E113:E116)</f>
        <v>0</v>
      </c>
      <c r="F117" s="75">
        <f t="shared" si="109"/>
        <v>0</v>
      </c>
      <c r="G117" s="75"/>
      <c r="H117" s="75">
        <f t="shared" ref="H117" si="110">SUM(H113:H116)</f>
        <v>10</v>
      </c>
      <c r="I117" s="75"/>
      <c r="J117" s="75"/>
      <c r="K117" s="75">
        <f>SUM(K113:K116)</f>
        <v>0</v>
      </c>
      <c r="L117" s="75">
        <f t="shared" ref="L117" si="111">SUM(L113:L116)</f>
        <v>0</v>
      </c>
      <c r="M117" s="75"/>
      <c r="N117" s="75">
        <f t="shared" ref="N117" si="112">SUM(N113:N116)</f>
        <v>0</v>
      </c>
      <c r="O117" s="71"/>
      <c r="Q117" s="80"/>
      <c r="S117" s="80"/>
      <c r="U117" s="79"/>
      <c r="V117" s="79"/>
    </row>
    <row r="118" spans="1:26" x14ac:dyDescent="0.15">
      <c r="H118" s="84"/>
      <c r="I118" s="79"/>
      <c r="J118" s="79"/>
      <c r="P118" s="80"/>
      <c r="Q118" s="80"/>
      <c r="R118" s="80"/>
      <c r="T118" s="79"/>
      <c r="U118" s="79"/>
    </row>
    <row r="119" spans="1:26" x14ac:dyDescent="0.15">
      <c r="H119" s="84"/>
      <c r="I119" s="79"/>
      <c r="J119" s="79"/>
      <c r="P119" s="80"/>
      <c r="Q119" s="80"/>
      <c r="R119" s="80"/>
      <c r="T119" s="79"/>
      <c r="U119" s="79"/>
    </row>
    <row r="120" spans="1:26" x14ac:dyDescent="0.15">
      <c r="A120" s="547" t="s">
        <v>57</v>
      </c>
      <c r="B120" s="547"/>
      <c r="C120" s="547"/>
      <c r="D120" s="547"/>
      <c r="E120" s="547"/>
      <c r="F120" s="547"/>
      <c r="G120" s="547"/>
      <c r="H120" s="84"/>
      <c r="I120" s="79"/>
      <c r="J120" s="547" t="s">
        <v>58</v>
      </c>
      <c r="K120" s="553"/>
      <c r="L120" s="553"/>
      <c r="M120" s="553"/>
      <c r="N120" s="553"/>
      <c r="P120" s="90"/>
      <c r="Q120" s="80"/>
      <c r="R120" s="547" t="s">
        <v>62</v>
      </c>
      <c r="S120" s="553"/>
      <c r="T120" s="553"/>
      <c r="U120" s="553"/>
      <c r="V120" s="553"/>
    </row>
    <row r="121" spans="1:26" x14ac:dyDescent="0.15">
      <c r="A121" s="71"/>
      <c r="B121" s="75" t="s">
        <v>17</v>
      </c>
      <c r="C121" s="75" t="s">
        <v>42</v>
      </c>
      <c r="D121" s="75" t="s">
        <v>19</v>
      </c>
      <c r="E121" s="75" t="s">
        <v>6</v>
      </c>
      <c r="H121" s="79"/>
      <c r="I121" s="79"/>
      <c r="J121" s="552" t="s">
        <v>59</v>
      </c>
      <c r="K121" s="549"/>
      <c r="L121" s="549"/>
      <c r="M121" s="549"/>
      <c r="N121" s="71" t="s">
        <v>60</v>
      </c>
      <c r="R121" s="552" t="s">
        <v>59</v>
      </c>
      <c r="S121" s="549"/>
      <c r="T121" s="549"/>
      <c r="U121" s="549"/>
      <c r="V121" s="71" t="s">
        <v>60</v>
      </c>
    </row>
    <row r="122" spans="1:26" x14ac:dyDescent="0.15">
      <c r="A122" s="91" t="s">
        <v>33</v>
      </c>
      <c r="B122" s="77">
        <f>SUM(J92:J96,D102:D107,D113:D116)</f>
        <v>0</v>
      </c>
      <c r="C122" s="77">
        <f>SUM(E113:E116,E102:E107,K92:K96)</f>
        <v>0</v>
      </c>
      <c r="D122" s="77">
        <f>SUM(F113:F116,F102:F107,L92:L96)</f>
        <v>0</v>
      </c>
      <c r="E122" s="77">
        <f>SUM(N92:N96,H102:H107,H113:H116)</f>
        <v>10</v>
      </c>
      <c r="H122" s="79"/>
      <c r="I122" s="79"/>
      <c r="J122" s="550" t="s">
        <v>449</v>
      </c>
      <c r="K122" s="550"/>
      <c r="L122" s="550"/>
      <c r="M122" s="550"/>
      <c r="N122" s="76" t="s">
        <v>373</v>
      </c>
      <c r="R122" s="551"/>
      <c r="S122" s="550"/>
      <c r="T122" s="550"/>
      <c r="U122" s="550"/>
      <c r="V122" s="76"/>
    </row>
    <row r="123" spans="1:26" x14ac:dyDescent="0.15">
      <c r="A123" s="91" t="s">
        <v>43</v>
      </c>
      <c r="B123" s="77">
        <f>SUM(C87)</f>
        <v>0</v>
      </c>
      <c r="C123" s="77">
        <f>SUM(D87)</f>
        <v>0</v>
      </c>
      <c r="D123" s="77">
        <f>SUM(F87)</f>
        <v>0</v>
      </c>
      <c r="E123" s="77">
        <f>SUM(H87)</f>
        <v>0</v>
      </c>
      <c r="F123" s="75"/>
      <c r="J123" s="550" t="s">
        <v>625</v>
      </c>
      <c r="K123" s="550"/>
      <c r="L123" s="550"/>
      <c r="M123" s="550"/>
      <c r="N123" s="76" t="s">
        <v>373</v>
      </c>
      <c r="R123" s="551"/>
      <c r="S123" s="550"/>
      <c r="T123" s="550"/>
      <c r="U123" s="550"/>
      <c r="V123" s="76"/>
    </row>
    <row r="124" spans="1:26" x14ac:dyDescent="0.15">
      <c r="A124" s="91" t="s">
        <v>65</v>
      </c>
      <c r="B124" s="76"/>
      <c r="F124" s="75"/>
      <c r="J124" s="550" t="s">
        <v>461</v>
      </c>
      <c r="K124" s="550"/>
      <c r="L124" s="550"/>
      <c r="M124" s="550"/>
      <c r="N124" s="76" t="s">
        <v>373</v>
      </c>
      <c r="R124" s="551"/>
      <c r="S124" s="550"/>
      <c r="T124" s="550"/>
      <c r="U124" s="550"/>
      <c r="V124" s="76"/>
    </row>
    <row r="125" spans="1:26" x14ac:dyDescent="0.15">
      <c r="J125" s="550" t="s">
        <v>450</v>
      </c>
      <c r="K125" s="550"/>
      <c r="L125" s="550"/>
      <c r="M125" s="550"/>
      <c r="N125" s="76" t="s">
        <v>374</v>
      </c>
      <c r="R125" s="551"/>
      <c r="S125" s="550"/>
      <c r="T125" s="550"/>
      <c r="U125" s="550"/>
      <c r="V125" s="76"/>
    </row>
    <row r="126" spans="1:26" x14ac:dyDescent="0.15">
      <c r="A126" s="71"/>
      <c r="B126" s="75" t="s">
        <v>1</v>
      </c>
      <c r="C126" s="75" t="s">
        <v>4</v>
      </c>
      <c r="D126" s="75" t="s">
        <v>6</v>
      </c>
      <c r="J126" s="550" t="s">
        <v>626</v>
      </c>
      <c r="K126" s="550"/>
      <c r="L126" s="550"/>
      <c r="M126" s="550"/>
      <c r="N126" s="76" t="s">
        <v>374</v>
      </c>
      <c r="R126" s="551"/>
      <c r="S126" s="550"/>
      <c r="T126" s="550"/>
      <c r="U126" s="550"/>
      <c r="V126" s="76"/>
    </row>
    <row r="127" spans="1:26" x14ac:dyDescent="0.15">
      <c r="A127" s="91" t="s">
        <v>56</v>
      </c>
      <c r="B127" s="77">
        <f>SUM(M84:M86,C92:C96,K102:K107,K113:K116)</f>
        <v>0</v>
      </c>
      <c r="C127" s="77">
        <f>SUM(N84:N86,D92:D96,L102:L107,L113:L116)</f>
        <v>0</v>
      </c>
      <c r="D127" s="77">
        <f>SUM(P84:P86,F92:F96,N102:N107,N113:N116)</f>
        <v>0</v>
      </c>
      <c r="J127" s="550" t="s">
        <v>627</v>
      </c>
      <c r="K127" s="550"/>
      <c r="L127" s="550"/>
      <c r="M127" s="550"/>
      <c r="N127" s="76" t="s">
        <v>373</v>
      </c>
      <c r="R127" s="551"/>
      <c r="S127" s="550"/>
      <c r="T127" s="550"/>
      <c r="U127" s="550"/>
      <c r="V127" s="76"/>
    </row>
    <row r="128" spans="1:26" x14ac:dyDescent="0.15">
      <c r="A128" s="91" t="s">
        <v>65</v>
      </c>
      <c r="B128" s="76"/>
      <c r="J128" s="550" t="s">
        <v>628</v>
      </c>
      <c r="K128" s="550"/>
      <c r="L128" s="550"/>
      <c r="M128" s="550"/>
      <c r="N128" s="76" t="s">
        <v>16</v>
      </c>
      <c r="R128" s="551"/>
      <c r="S128" s="550"/>
      <c r="T128" s="550"/>
      <c r="U128" s="550"/>
      <c r="V128" s="76"/>
    </row>
    <row r="129" spans="1:23" x14ac:dyDescent="0.15">
      <c r="J129" s="550" t="s">
        <v>629</v>
      </c>
      <c r="K129" s="550"/>
      <c r="L129" s="550"/>
      <c r="M129" s="550"/>
      <c r="N129" s="76" t="s">
        <v>0</v>
      </c>
      <c r="R129" s="551"/>
      <c r="S129" s="550"/>
      <c r="T129" s="550"/>
      <c r="U129" s="550"/>
      <c r="V129" s="76"/>
    </row>
    <row r="130" spans="1:23" x14ac:dyDescent="0.15">
      <c r="B130" s="75" t="s">
        <v>40</v>
      </c>
      <c r="C130" s="75" t="s">
        <v>41</v>
      </c>
    </row>
    <row r="131" spans="1:23" x14ac:dyDescent="0.15">
      <c r="A131" s="91" t="s">
        <v>39</v>
      </c>
      <c r="B131" s="74" t="e">
        <f>B127/(B123+B127)</f>
        <v>#DIV/0!</v>
      </c>
      <c r="C131" s="74" t="e">
        <f>B123/(B123+B127)</f>
        <v>#DIV/0!</v>
      </c>
      <c r="J131" s="69" t="s">
        <v>61</v>
      </c>
    </row>
    <row r="132" spans="1:23" x14ac:dyDescent="0.15">
      <c r="A132" s="91" t="s">
        <v>64</v>
      </c>
      <c r="B132" s="76"/>
      <c r="C132" s="76"/>
    </row>
    <row r="141" spans="1:23" x14ac:dyDescent="0.15">
      <c r="A141" s="547" t="s">
        <v>93</v>
      </c>
      <c r="B141" s="547"/>
      <c r="C141" s="547"/>
      <c r="D141" s="547"/>
      <c r="E141" s="547"/>
      <c r="F141" s="547"/>
      <c r="G141" s="547"/>
      <c r="H141" s="547"/>
      <c r="I141" s="547"/>
      <c r="J141" s="547"/>
      <c r="K141" s="547"/>
      <c r="L141" s="547"/>
      <c r="M141" s="547"/>
      <c r="N141" s="547"/>
      <c r="O141" s="547"/>
      <c r="P141" s="547"/>
      <c r="Q141" s="547"/>
      <c r="R141" s="547"/>
      <c r="S141" s="547"/>
      <c r="T141" s="547"/>
      <c r="U141" s="547"/>
      <c r="V141" s="547"/>
      <c r="W141" s="547"/>
    </row>
    <row r="142" spans="1:23" x14ac:dyDescent="0.15">
      <c r="A142" s="70"/>
      <c r="B142" s="70"/>
      <c r="C142" s="70"/>
      <c r="D142" s="70"/>
      <c r="E142" s="70"/>
      <c r="F142" s="70"/>
      <c r="G142" s="70"/>
      <c r="H142" s="70"/>
      <c r="I142" s="70"/>
      <c r="J142" s="70"/>
      <c r="K142" s="70"/>
      <c r="L142" s="70"/>
      <c r="M142" s="70"/>
      <c r="N142" s="70"/>
      <c r="O142" s="70"/>
      <c r="P142" s="70"/>
      <c r="Q142" s="70"/>
      <c r="R142" s="70"/>
      <c r="S142" s="70"/>
      <c r="T142" s="70"/>
      <c r="U142" s="70"/>
      <c r="V142" s="70"/>
      <c r="W142" s="70"/>
    </row>
    <row r="143" spans="1:23" x14ac:dyDescent="0.15">
      <c r="H143" s="548" t="s">
        <v>36</v>
      </c>
      <c r="I143" s="549"/>
      <c r="J143" s="549"/>
      <c r="M143" s="548" t="s">
        <v>37</v>
      </c>
      <c r="N143" s="548"/>
      <c r="O143" s="548"/>
    </row>
    <row r="144" spans="1:23" x14ac:dyDescent="0.15">
      <c r="H144" s="548" t="s">
        <v>38</v>
      </c>
      <c r="I144" s="548"/>
      <c r="J144" s="548"/>
    </row>
    <row r="145" spans="1:20" x14ac:dyDescent="0.15">
      <c r="H145" s="548"/>
      <c r="I145" s="549"/>
      <c r="J145" s="549"/>
    </row>
    <row r="146" spans="1:20" x14ac:dyDescent="0.15">
      <c r="H146" s="548"/>
      <c r="I146" s="549"/>
      <c r="J146" s="549"/>
    </row>
    <row r="147" spans="1:20" x14ac:dyDescent="0.15">
      <c r="D147" s="71" t="s">
        <v>83</v>
      </c>
      <c r="P147" s="71" t="s">
        <v>84</v>
      </c>
    </row>
    <row r="148" spans="1:20" x14ac:dyDescent="0.15">
      <c r="A148" s="75" t="s">
        <v>90</v>
      </c>
      <c r="P148" s="71" t="s">
        <v>90</v>
      </c>
      <c r="S148" s="75" t="s">
        <v>92</v>
      </c>
    </row>
    <row r="149" spans="1:20" x14ac:dyDescent="0.15">
      <c r="A149" s="91" t="s">
        <v>79</v>
      </c>
      <c r="B149" s="92" t="s">
        <v>89</v>
      </c>
      <c r="C149" s="92" t="s">
        <v>2</v>
      </c>
      <c r="D149" s="92" t="s">
        <v>3</v>
      </c>
      <c r="E149" s="92" t="s">
        <v>19</v>
      </c>
      <c r="F149" s="92" t="s">
        <v>6</v>
      </c>
      <c r="G149" s="92" t="s">
        <v>76</v>
      </c>
      <c r="H149" s="92" t="s">
        <v>10</v>
      </c>
      <c r="I149" s="92" t="s">
        <v>19</v>
      </c>
      <c r="J149" s="92" t="s">
        <v>77</v>
      </c>
      <c r="K149" s="92" t="s">
        <v>6</v>
      </c>
      <c r="L149" s="92" t="s">
        <v>14</v>
      </c>
      <c r="O149" s="92" t="s">
        <v>85</v>
      </c>
      <c r="P149" s="92" t="s">
        <v>86</v>
      </c>
      <c r="Q149" s="92" t="s">
        <v>87</v>
      </c>
      <c r="S149" s="73" t="s">
        <v>40</v>
      </c>
      <c r="T149" s="73" t="s">
        <v>41</v>
      </c>
    </row>
    <row r="150" spans="1:20" x14ac:dyDescent="0.15">
      <c r="A150" s="76" t="s">
        <v>44</v>
      </c>
      <c r="B150" s="87">
        <f>AVERAGE(B160,B170)</f>
        <v>616</v>
      </c>
      <c r="C150" s="87">
        <f>AVERAGE(C160,C170)</f>
        <v>398.5</v>
      </c>
      <c r="D150" s="93">
        <f>C150/B150</f>
        <v>0.64691558441558439</v>
      </c>
      <c r="E150" s="87">
        <f>AVERAGE(E160,E170)</f>
        <v>3836.5</v>
      </c>
      <c r="F150" s="87">
        <f t="shared" ref="F150:I150" si="113">AVERAGE(F160,F170)</f>
        <v>17</v>
      </c>
      <c r="G150" s="87">
        <f t="shared" si="113"/>
        <v>12.5</v>
      </c>
      <c r="H150" s="87">
        <f t="shared" si="113"/>
        <v>49.5</v>
      </c>
      <c r="I150" s="87">
        <f t="shared" si="113"/>
        <v>166.5</v>
      </c>
      <c r="J150" s="94">
        <f>I150/H150</f>
        <v>3.3636363636363638</v>
      </c>
      <c r="K150" s="87">
        <f>AVERAGE(K160,K170)</f>
        <v>3</v>
      </c>
      <c r="L150" s="77">
        <f>((E150*0.05)+(F150*4)+(G150*-1)+(I150*0.1)+(K150*6))</f>
        <v>281.97500000000002</v>
      </c>
      <c r="O150" s="93">
        <f>(B150+H150)/(B152+F152+B154+F154+B156+F156+B150+H150)</f>
        <v>0.39850299401197603</v>
      </c>
      <c r="P150" s="74">
        <f>B150/(B150+F152+F154+F156)</f>
        <v>0.50637073571722158</v>
      </c>
      <c r="Q150" s="74">
        <f>H150/(H150+B152+B154+B156)</f>
        <v>0.10915104740904079</v>
      </c>
      <c r="S150" s="74">
        <f>(H150+B152+B154+B156)/(H150+B152+B154+B156+B150)</f>
        <v>0.42402992052360916</v>
      </c>
      <c r="T150" s="74">
        <f>B150/(B150+H150+B152+B154+B156)</f>
        <v>0.57597007947639078</v>
      </c>
    </row>
    <row r="151" spans="1:20" x14ac:dyDescent="0.15">
      <c r="A151" s="91" t="s">
        <v>80</v>
      </c>
      <c r="B151" s="92" t="s">
        <v>10</v>
      </c>
      <c r="C151" s="92" t="s">
        <v>19</v>
      </c>
      <c r="D151" s="92" t="s">
        <v>77</v>
      </c>
      <c r="E151" s="92" t="s">
        <v>6</v>
      </c>
      <c r="F151" s="92" t="s">
        <v>17</v>
      </c>
      <c r="G151" s="92" t="s">
        <v>18</v>
      </c>
      <c r="H151" s="92" t="s">
        <v>19</v>
      </c>
      <c r="I151" s="92" t="s">
        <v>78</v>
      </c>
      <c r="J151" s="92" t="s">
        <v>6</v>
      </c>
      <c r="K151" s="92" t="s">
        <v>14</v>
      </c>
      <c r="L151" s="87" t="s">
        <v>91</v>
      </c>
      <c r="O151" s="73" t="s">
        <v>85</v>
      </c>
      <c r="P151" s="73" t="s">
        <v>87</v>
      </c>
      <c r="Q151" s="73" t="s">
        <v>88</v>
      </c>
    </row>
    <row r="152" spans="1:20" x14ac:dyDescent="0.15">
      <c r="A152" s="76" t="s">
        <v>44</v>
      </c>
      <c r="B152" s="87">
        <f>AVERAGE(B162,B172)</f>
        <v>371.5</v>
      </c>
      <c r="C152" s="87">
        <f>AVERAGE(C162,C172)</f>
        <v>1448</v>
      </c>
      <c r="D152" s="94">
        <f>C152/B152</f>
        <v>3.8977119784656797</v>
      </c>
      <c r="E152" s="87">
        <f>AVERAGE(E162,E172)</f>
        <v>8.5</v>
      </c>
      <c r="F152" s="87">
        <f t="shared" ref="F152:H152" si="114">AVERAGE(F162,F172)</f>
        <v>102</v>
      </c>
      <c r="G152" s="87">
        <f t="shared" si="114"/>
        <v>79.5</v>
      </c>
      <c r="H152" s="87">
        <f t="shared" si="114"/>
        <v>498</v>
      </c>
      <c r="I152" s="94">
        <f>H152/G152</f>
        <v>6.2641509433962268</v>
      </c>
      <c r="J152" s="87">
        <f>AVERAGE(J162,J172)</f>
        <v>3.5</v>
      </c>
      <c r="K152" s="77">
        <f>(C152*0.1)+(E152*6)+(H152*0.1)+(J152*6)</f>
        <v>266.60000000000002</v>
      </c>
      <c r="L152" s="77">
        <f>(C152*0.1)+(E152*6)+(G152*1)+(H152*0.1)+(J152*6)</f>
        <v>346.1</v>
      </c>
      <c r="O152" s="93">
        <f>(B152+F152)/(B152+F152+B154+F154+B156+F156+B150+H150)</f>
        <v>0.28353293413173652</v>
      </c>
      <c r="P152" s="74">
        <f>B152/(H150+B152+B154+B156)</f>
        <v>0.81918412348401326</v>
      </c>
      <c r="Q152" s="74">
        <f>F152/(F152+F154+F156)</f>
        <v>0.16985845129059118</v>
      </c>
    </row>
    <row r="153" spans="1:20" x14ac:dyDescent="0.15">
      <c r="A153" s="91" t="s">
        <v>81</v>
      </c>
      <c r="B153" s="92" t="s">
        <v>10</v>
      </c>
      <c r="C153" s="92" t="s">
        <v>19</v>
      </c>
      <c r="D153" s="92" t="s">
        <v>77</v>
      </c>
      <c r="E153" s="92" t="s">
        <v>6</v>
      </c>
      <c r="F153" s="92" t="s">
        <v>17</v>
      </c>
      <c r="G153" s="92" t="s">
        <v>18</v>
      </c>
      <c r="H153" s="92" t="s">
        <v>19</v>
      </c>
      <c r="I153" s="92" t="s">
        <v>78</v>
      </c>
      <c r="J153" s="92" t="s">
        <v>6</v>
      </c>
      <c r="K153" s="92" t="s">
        <v>14</v>
      </c>
      <c r="L153" s="87" t="s">
        <v>91</v>
      </c>
      <c r="O153" s="73" t="s">
        <v>85</v>
      </c>
      <c r="P153" s="73" t="s">
        <v>87</v>
      </c>
      <c r="Q153" s="73" t="s">
        <v>88</v>
      </c>
    </row>
    <row r="154" spans="1:20" x14ac:dyDescent="0.15">
      <c r="A154" s="76" t="s">
        <v>44</v>
      </c>
      <c r="B154" s="87">
        <f>AVERAGE(B164,B174)</f>
        <v>32.5</v>
      </c>
      <c r="C154" s="87">
        <f>AVERAGE(C164,C174)</f>
        <v>199.5</v>
      </c>
      <c r="D154" s="87">
        <f>C154/B154</f>
        <v>6.1384615384615389</v>
      </c>
      <c r="E154" s="87">
        <f>AVERAGE(E164,E174)</f>
        <v>1</v>
      </c>
      <c r="F154" s="87">
        <f t="shared" ref="F154:H154" si="115">AVERAGE(F164,F174)</f>
        <v>367</v>
      </c>
      <c r="G154" s="87">
        <f t="shared" si="115"/>
        <v>221</v>
      </c>
      <c r="H154" s="87">
        <f t="shared" si="115"/>
        <v>2455.5</v>
      </c>
      <c r="I154" s="94">
        <f>H154/G154</f>
        <v>11.110859728506787</v>
      </c>
      <c r="J154" s="87">
        <f>AVERAGE(J164,J174)</f>
        <v>8.5</v>
      </c>
      <c r="K154" s="77">
        <f>(C154*0.1)+(E154*6)+(H154*0.1)+(J154*6)</f>
        <v>322.5</v>
      </c>
      <c r="L154" s="77">
        <f>(C154*0.1)+(E154*6)+(G154*1)+(H154*0.1)+(J154*6)</f>
        <v>543.5</v>
      </c>
      <c r="O154" s="93">
        <f>(B154+F154)/(B152+F152+B154+F154+B156+F156+B150+H150)</f>
        <v>0.23922155688622754</v>
      </c>
      <c r="P154" s="74">
        <f>B154/(B152+H150+B154+B156)</f>
        <v>7.1664829106945979E-2</v>
      </c>
      <c r="Q154" s="74">
        <f>F154/(F154+F152+F156)</f>
        <v>0.61115736885928396</v>
      </c>
    </row>
    <row r="155" spans="1:20" x14ac:dyDescent="0.15">
      <c r="A155" s="91" t="s">
        <v>82</v>
      </c>
      <c r="B155" s="92" t="s">
        <v>10</v>
      </c>
      <c r="C155" s="92" t="s">
        <v>19</v>
      </c>
      <c r="D155" s="92" t="s">
        <v>77</v>
      </c>
      <c r="E155" s="92" t="s">
        <v>6</v>
      </c>
      <c r="F155" s="92" t="s">
        <v>17</v>
      </c>
      <c r="G155" s="92" t="s">
        <v>18</v>
      </c>
      <c r="H155" s="92" t="s">
        <v>19</v>
      </c>
      <c r="I155" s="92" t="s">
        <v>78</v>
      </c>
      <c r="J155" s="92" t="s">
        <v>6</v>
      </c>
      <c r="K155" s="92" t="s">
        <v>14</v>
      </c>
      <c r="L155" s="87" t="s">
        <v>91</v>
      </c>
      <c r="O155" s="73" t="s">
        <v>85</v>
      </c>
      <c r="P155" s="73" t="s">
        <v>87</v>
      </c>
      <c r="Q155" s="73" t="s">
        <v>88</v>
      </c>
    </row>
    <row r="156" spans="1:20" x14ac:dyDescent="0.15">
      <c r="A156" s="76" t="s">
        <v>44</v>
      </c>
      <c r="B156" s="87">
        <f>AVERAGE(B166,B176)</f>
        <v>0</v>
      </c>
      <c r="C156" s="87">
        <f>AVERAGE(C166,C176)</f>
        <v>0</v>
      </c>
      <c r="D156" s="87" t="e">
        <f>C156/B156</f>
        <v>#DIV/0!</v>
      </c>
      <c r="E156" s="87">
        <f>AVERAGE(E166,E176)</f>
        <v>0</v>
      </c>
      <c r="F156" s="87">
        <f>AVERAGE(F166,F176)</f>
        <v>131.5</v>
      </c>
      <c r="G156" s="87">
        <f t="shared" ref="G156:H156" si="116">AVERAGE(G166,G176)</f>
        <v>93.5</v>
      </c>
      <c r="H156" s="87">
        <f t="shared" si="116"/>
        <v>835.5</v>
      </c>
      <c r="I156" s="94">
        <f>H156/G156</f>
        <v>8.9358288770053473</v>
      </c>
      <c r="J156" s="87">
        <f>AVERAGE(J166,J176)</f>
        <v>5.5</v>
      </c>
      <c r="K156" s="77">
        <f>(C156*0.1)+(E156*6)+(H156*0.1)+(J156*6)</f>
        <v>116.55000000000001</v>
      </c>
      <c r="L156" s="77">
        <f>(C156*0.1)+(E156*6)+(G156*1)+(H156*0.1)+(J156*6)</f>
        <v>210.05</v>
      </c>
      <c r="O156" s="93">
        <f>(B156+F156)/(B152+F152+B154+F154+B156+F156+B150+H150)</f>
        <v>7.8742514970059879E-2</v>
      </c>
      <c r="P156" s="89">
        <f>B156/(B156+B154+B152+H150)</f>
        <v>0</v>
      </c>
      <c r="Q156" s="74">
        <f>F156/(F156+F154+F152)</f>
        <v>0.21898417985012489</v>
      </c>
    </row>
    <row r="157" spans="1:20" x14ac:dyDescent="0.15">
      <c r="B157" s="95"/>
      <c r="C157" s="95"/>
      <c r="D157" s="95"/>
      <c r="E157" s="95"/>
      <c r="F157" s="95"/>
      <c r="G157" s="95"/>
      <c r="H157" s="95"/>
      <c r="I157" s="95"/>
      <c r="J157" s="95"/>
      <c r="K157" s="95"/>
      <c r="L157" s="96"/>
      <c r="P157" s="71"/>
    </row>
    <row r="158" spans="1:20" x14ac:dyDescent="0.15">
      <c r="A158" s="75">
        <v>2022</v>
      </c>
      <c r="P158" s="71">
        <v>2022</v>
      </c>
      <c r="S158" s="75" t="s">
        <v>92</v>
      </c>
    </row>
    <row r="159" spans="1:20" x14ac:dyDescent="0.15">
      <c r="A159" s="91" t="s">
        <v>79</v>
      </c>
      <c r="B159" s="92" t="s">
        <v>89</v>
      </c>
      <c r="C159" s="92" t="s">
        <v>2</v>
      </c>
      <c r="D159" s="92" t="s">
        <v>3</v>
      </c>
      <c r="E159" s="92" t="s">
        <v>19</v>
      </c>
      <c r="F159" s="92" t="s">
        <v>6</v>
      </c>
      <c r="G159" s="92" t="s">
        <v>76</v>
      </c>
      <c r="H159" s="92" t="s">
        <v>10</v>
      </c>
      <c r="I159" s="92" t="s">
        <v>19</v>
      </c>
      <c r="J159" s="92" t="s">
        <v>77</v>
      </c>
      <c r="K159" s="92" t="s">
        <v>6</v>
      </c>
      <c r="L159" s="92" t="s">
        <v>14</v>
      </c>
      <c r="O159" s="92" t="s">
        <v>85</v>
      </c>
      <c r="P159" s="92" t="s">
        <v>86</v>
      </c>
      <c r="Q159" s="92" t="s">
        <v>87</v>
      </c>
      <c r="S159" s="73" t="s">
        <v>40</v>
      </c>
      <c r="T159" s="73" t="s">
        <v>41</v>
      </c>
    </row>
    <row r="160" spans="1:20" x14ac:dyDescent="0.15">
      <c r="A160" s="76" t="s">
        <v>44</v>
      </c>
      <c r="B160" s="87">
        <v>569</v>
      </c>
      <c r="C160" s="87">
        <v>362</v>
      </c>
      <c r="D160" s="93">
        <f>C160/B160</f>
        <v>0.63620386643233739</v>
      </c>
      <c r="E160" s="87">
        <v>3656</v>
      </c>
      <c r="F160" s="87">
        <v>11</v>
      </c>
      <c r="G160" s="87">
        <v>14</v>
      </c>
      <c r="H160" s="87">
        <v>74</v>
      </c>
      <c r="I160" s="87">
        <v>275</v>
      </c>
      <c r="J160" s="94">
        <f>I160/H160</f>
        <v>3.7162162162162162</v>
      </c>
      <c r="K160" s="87">
        <v>5</v>
      </c>
      <c r="L160" s="77">
        <f>((E160*0.05)+(F160*4)+(G160*-1)+(I160*0.1)+(K160*6))</f>
        <v>270.3</v>
      </c>
      <c r="O160" s="93">
        <f>(B160+H160)/(B162+F162+B164+F164+B166+F166+B160+H160)</f>
        <v>0.39838909541511774</v>
      </c>
      <c r="P160" s="74">
        <f>B160/(B160+F162+F164+F166)</f>
        <v>0.50940017905102952</v>
      </c>
      <c r="Q160" s="74">
        <f>H160/(H160+B162+B164+B166)</f>
        <v>0.1488933601609658</v>
      </c>
      <c r="S160" s="74">
        <f>(H160+B162+B164+B166)/(H160+B162+B164+B166+B160)</f>
        <v>0.46622889305816134</v>
      </c>
      <c r="T160" s="74">
        <f>B160/(B160+H160+B162+B164+B166)</f>
        <v>0.5337711069418386</v>
      </c>
    </row>
    <row r="161" spans="1:20" x14ac:dyDescent="0.15">
      <c r="A161" s="91" t="s">
        <v>80</v>
      </c>
      <c r="B161" s="92" t="s">
        <v>10</v>
      </c>
      <c r="C161" s="92" t="s">
        <v>19</v>
      </c>
      <c r="D161" s="92" t="s">
        <v>77</v>
      </c>
      <c r="E161" s="92" t="s">
        <v>6</v>
      </c>
      <c r="F161" s="92" t="s">
        <v>17</v>
      </c>
      <c r="G161" s="92" t="s">
        <v>18</v>
      </c>
      <c r="H161" s="92" t="s">
        <v>19</v>
      </c>
      <c r="I161" s="92" t="s">
        <v>78</v>
      </c>
      <c r="J161" s="92" t="s">
        <v>6</v>
      </c>
      <c r="K161" s="92" t="s">
        <v>14</v>
      </c>
      <c r="L161" s="92" t="s">
        <v>91</v>
      </c>
      <c r="O161" s="73" t="s">
        <v>85</v>
      </c>
      <c r="P161" s="73" t="s">
        <v>87</v>
      </c>
      <c r="Q161" s="73" t="s">
        <v>88</v>
      </c>
    </row>
    <row r="162" spans="1:20" x14ac:dyDescent="0.15">
      <c r="A162" s="76" t="s">
        <v>44</v>
      </c>
      <c r="B162" s="87">
        <v>384</v>
      </c>
      <c r="C162" s="87">
        <v>1558</v>
      </c>
      <c r="D162" s="94">
        <f>C162/B162</f>
        <v>4.057291666666667</v>
      </c>
      <c r="E162" s="87">
        <v>10</v>
      </c>
      <c r="F162" s="87">
        <v>95</v>
      </c>
      <c r="G162" s="87">
        <v>77</v>
      </c>
      <c r="H162" s="87">
        <v>482</v>
      </c>
      <c r="I162" s="94">
        <f>H162/G162</f>
        <v>6.2597402597402594</v>
      </c>
      <c r="J162" s="87">
        <v>4</v>
      </c>
      <c r="K162" s="77">
        <f>(C162*0.1)+(E162*6)+(H162*0.1)+(J162*6)</f>
        <v>288</v>
      </c>
      <c r="L162" s="77">
        <f>(C162*0.1)+(E162*6)+(G162*1)+(H162*0.1)+(J162*6)</f>
        <v>365</v>
      </c>
      <c r="O162" s="93">
        <f>(B162+F162)/(B162+F162+B164+F164+B166+F166+B160+H160)</f>
        <v>0.29677819083023543</v>
      </c>
      <c r="P162" s="74">
        <f>B162/(H160+B162+B164+B166)</f>
        <v>0.77263581488933597</v>
      </c>
      <c r="Q162" s="74">
        <f>F162/(F162+F164+F166)</f>
        <v>0.17335766423357665</v>
      </c>
    </row>
    <row r="163" spans="1:20" x14ac:dyDescent="0.15">
      <c r="A163" s="91" t="s">
        <v>81</v>
      </c>
      <c r="B163" s="92" t="s">
        <v>10</v>
      </c>
      <c r="C163" s="92" t="s">
        <v>19</v>
      </c>
      <c r="D163" s="92" t="s">
        <v>77</v>
      </c>
      <c r="E163" s="92" t="s">
        <v>6</v>
      </c>
      <c r="F163" s="92" t="s">
        <v>17</v>
      </c>
      <c r="G163" s="92" t="s">
        <v>18</v>
      </c>
      <c r="H163" s="92" t="s">
        <v>19</v>
      </c>
      <c r="I163" s="92" t="s">
        <v>78</v>
      </c>
      <c r="J163" s="92" t="s">
        <v>6</v>
      </c>
      <c r="K163" s="92" t="s">
        <v>14</v>
      </c>
      <c r="L163" s="92" t="s">
        <v>91</v>
      </c>
      <c r="O163" s="73" t="s">
        <v>85</v>
      </c>
      <c r="P163" s="73" t="s">
        <v>87</v>
      </c>
      <c r="Q163" s="73" t="s">
        <v>88</v>
      </c>
    </row>
    <row r="164" spans="1:20" x14ac:dyDescent="0.15">
      <c r="A164" s="76" t="s">
        <v>44</v>
      </c>
      <c r="B164" s="87">
        <v>39</v>
      </c>
      <c r="C164" s="87">
        <v>213</v>
      </c>
      <c r="D164" s="87">
        <f>C164/B164</f>
        <v>5.4615384615384617</v>
      </c>
      <c r="E164" s="87">
        <v>1</v>
      </c>
      <c r="F164" s="87">
        <v>315</v>
      </c>
      <c r="G164" s="87">
        <v>192</v>
      </c>
      <c r="H164" s="87">
        <v>2164</v>
      </c>
      <c r="I164" s="94">
        <f>H164/G164</f>
        <v>11.270833333333334</v>
      </c>
      <c r="J164" s="87">
        <v>5</v>
      </c>
      <c r="K164" s="77">
        <f>(C164*0.1)+(E164*6)+(H164*0.1)+(J164*6)</f>
        <v>273.70000000000005</v>
      </c>
      <c r="L164" s="77">
        <f>(C164*0.1)+(E164*6)+(G164*1)+(H164*0.1)+(J164*6)</f>
        <v>465.70000000000005</v>
      </c>
      <c r="O164" s="93">
        <f>(B164+F164)/(B162+F162+B164+F164+B166+F166+B160+H160)</f>
        <v>0.21933085501858737</v>
      </c>
      <c r="P164" s="74">
        <f>B164/(B162+H160+B164+B166)</f>
        <v>7.847082494969819E-2</v>
      </c>
      <c r="Q164" s="74">
        <f>F164/(F164+F162+F166)</f>
        <v>0.57481751824817517</v>
      </c>
    </row>
    <row r="165" spans="1:20" x14ac:dyDescent="0.15">
      <c r="A165" s="91" t="s">
        <v>82</v>
      </c>
      <c r="B165" s="92" t="s">
        <v>10</v>
      </c>
      <c r="C165" s="92" t="s">
        <v>19</v>
      </c>
      <c r="D165" s="92" t="s">
        <v>77</v>
      </c>
      <c r="E165" s="92" t="s">
        <v>6</v>
      </c>
      <c r="F165" s="92" t="s">
        <v>17</v>
      </c>
      <c r="G165" s="92" t="s">
        <v>18</v>
      </c>
      <c r="H165" s="92" t="s">
        <v>19</v>
      </c>
      <c r="I165" s="92" t="s">
        <v>78</v>
      </c>
      <c r="J165" s="92" t="s">
        <v>6</v>
      </c>
      <c r="K165" s="92" t="s">
        <v>14</v>
      </c>
      <c r="L165" s="92" t="s">
        <v>91</v>
      </c>
      <c r="O165" s="73" t="s">
        <v>85</v>
      </c>
      <c r="P165" s="73" t="s">
        <v>87</v>
      </c>
      <c r="Q165" s="73" t="s">
        <v>88</v>
      </c>
    </row>
    <row r="166" spans="1:20" x14ac:dyDescent="0.15">
      <c r="A166" s="76" t="s">
        <v>44</v>
      </c>
      <c r="B166" s="87">
        <v>0</v>
      </c>
      <c r="C166" s="87">
        <v>0</v>
      </c>
      <c r="D166" s="87" t="e">
        <f>C166/B166</f>
        <v>#DIV/0!</v>
      </c>
      <c r="E166" s="87">
        <v>0</v>
      </c>
      <c r="F166" s="87">
        <v>138</v>
      </c>
      <c r="G166" s="87">
        <v>94</v>
      </c>
      <c r="H166" s="87">
        <v>915</v>
      </c>
      <c r="I166" s="94">
        <f>H166/G166</f>
        <v>9.7340425531914896</v>
      </c>
      <c r="J166" s="87">
        <v>3</v>
      </c>
      <c r="K166" s="77">
        <f>(C166*0.1)+(E166*6)+(H166*0.1)+(J166*6)</f>
        <v>109.5</v>
      </c>
      <c r="L166" s="77">
        <f>(C166*0.1)+(E166*6)+(G166*1)+(H166*0.1)+(J166*6)</f>
        <v>203.5</v>
      </c>
      <c r="O166" s="93">
        <f>(B166+F166)/(B162+F162+B164+F164+B166+F166+B160+H160)</f>
        <v>8.5501858736059477E-2</v>
      </c>
      <c r="P166" s="89">
        <f>B166/(B166+B164+B162+H160)</f>
        <v>0</v>
      </c>
      <c r="Q166" s="74">
        <f>F166/(F166+F164+F162)</f>
        <v>0.2518248175182482</v>
      </c>
    </row>
    <row r="168" spans="1:20" x14ac:dyDescent="0.15">
      <c r="A168" s="545">
        <v>2021</v>
      </c>
      <c r="B168" s="546"/>
      <c r="C168" s="546"/>
      <c r="D168" s="546"/>
      <c r="E168" s="546"/>
      <c r="F168" s="546"/>
      <c r="P168" s="71">
        <v>2019</v>
      </c>
      <c r="S168" s="75" t="s">
        <v>92</v>
      </c>
    </row>
    <row r="169" spans="1:20" x14ac:dyDescent="0.15">
      <c r="A169" s="91" t="s">
        <v>79</v>
      </c>
      <c r="B169" s="92" t="s">
        <v>89</v>
      </c>
      <c r="C169" s="92" t="s">
        <v>2</v>
      </c>
      <c r="D169" s="92" t="s">
        <v>3</v>
      </c>
      <c r="E169" s="92" t="s">
        <v>19</v>
      </c>
      <c r="F169" s="92" t="s">
        <v>6</v>
      </c>
      <c r="G169" s="92" t="s">
        <v>76</v>
      </c>
      <c r="H169" s="92" t="s">
        <v>10</v>
      </c>
      <c r="I169" s="92" t="s">
        <v>19</v>
      </c>
      <c r="J169" s="92" t="s">
        <v>77</v>
      </c>
      <c r="K169" s="92" t="s">
        <v>6</v>
      </c>
      <c r="L169" s="92" t="s">
        <v>14</v>
      </c>
      <c r="O169" s="92" t="s">
        <v>85</v>
      </c>
      <c r="P169" s="92" t="s">
        <v>86</v>
      </c>
      <c r="Q169" s="92" t="s">
        <v>87</v>
      </c>
      <c r="S169" s="73" t="s">
        <v>40</v>
      </c>
      <c r="T169" s="73" t="s">
        <v>41</v>
      </c>
    </row>
    <row r="170" spans="1:20" x14ac:dyDescent="0.15">
      <c r="A170" s="76" t="s">
        <v>44</v>
      </c>
      <c r="B170" s="87">
        <v>663</v>
      </c>
      <c r="C170" s="87">
        <v>435</v>
      </c>
      <c r="D170" s="93">
        <f>C170/B170</f>
        <v>0.65610859728506787</v>
      </c>
      <c r="E170" s="87">
        <v>4017</v>
      </c>
      <c r="F170" s="87">
        <v>23</v>
      </c>
      <c r="G170" s="87">
        <v>11</v>
      </c>
      <c r="H170" s="87">
        <v>25</v>
      </c>
      <c r="I170" s="87">
        <v>58</v>
      </c>
      <c r="J170" s="87">
        <f>I170/H170</f>
        <v>2.3199999999999998</v>
      </c>
      <c r="K170" s="87">
        <v>1</v>
      </c>
      <c r="L170" s="77">
        <f>((E170*0.05)+(F170*4)+(G170*-1)+(I170*0.1)+(K170*6))</f>
        <v>293.65000000000003</v>
      </c>
      <c r="O170" s="93">
        <f>(B170+H170)/(B172+F172+B174+F174+B176+F176+B170+H170)</f>
        <v>0.39860950173812282</v>
      </c>
      <c r="P170" s="74">
        <f>B170/(B170+F172+F174+F176)</f>
        <v>0.50379939209726443</v>
      </c>
      <c r="Q170" s="74">
        <f>H170/(H170+B172+B174+B176)</f>
        <v>6.097560975609756E-2</v>
      </c>
      <c r="S170" s="74">
        <f>(H170+B172+B174+B176)/(H170+B172+B174+B176+B170)</f>
        <v>0.38210624417520972</v>
      </c>
      <c r="T170" s="74">
        <f>B170/(B170+H170+B172+B174+B176)</f>
        <v>0.61789375582479034</v>
      </c>
    </row>
    <row r="171" spans="1:20" x14ac:dyDescent="0.15">
      <c r="A171" s="91" t="s">
        <v>80</v>
      </c>
      <c r="B171" s="92" t="s">
        <v>10</v>
      </c>
      <c r="C171" s="92" t="s">
        <v>19</v>
      </c>
      <c r="D171" s="92" t="s">
        <v>77</v>
      </c>
      <c r="E171" s="92" t="s">
        <v>6</v>
      </c>
      <c r="F171" s="92" t="s">
        <v>17</v>
      </c>
      <c r="G171" s="92" t="s">
        <v>18</v>
      </c>
      <c r="H171" s="92" t="s">
        <v>19</v>
      </c>
      <c r="I171" s="92" t="s">
        <v>78</v>
      </c>
      <c r="J171" s="92" t="s">
        <v>6</v>
      </c>
      <c r="K171" s="92" t="s">
        <v>14</v>
      </c>
      <c r="L171" s="92" t="s">
        <v>91</v>
      </c>
      <c r="O171" s="73" t="s">
        <v>85</v>
      </c>
      <c r="P171" s="73" t="s">
        <v>87</v>
      </c>
      <c r="Q171" s="73" t="s">
        <v>88</v>
      </c>
    </row>
    <row r="172" spans="1:20" x14ac:dyDescent="0.15">
      <c r="A172" s="76" t="s">
        <v>44</v>
      </c>
      <c r="B172" s="87">
        <v>359</v>
      </c>
      <c r="C172" s="87">
        <v>1338</v>
      </c>
      <c r="D172" s="94">
        <f>C172/B172</f>
        <v>3.7270194986072425</v>
      </c>
      <c r="E172" s="87">
        <v>7</v>
      </c>
      <c r="F172" s="87">
        <v>109</v>
      </c>
      <c r="G172" s="87">
        <v>82</v>
      </c>
      <c r="H172" s="87">
        <v>514</v>
      </c>
      <c r="I172" s="94">
        <f>H172/G172</f>
        <v>6.2682926829268295</v>
      </c>
      <c r="J172" s="87">
        <v>3</v>
      </c>
      <c r="K172" s="77">
        <f>(C172*0.1)+(E172*6)+(H172*0.1)+(J172*6)</f>
        <v>245.20000000000002</v>
      </c>
      <c r="L172" s="77">
        <f>(C172*0.1)+(E172*6)+(G172*1)+(H172*0.1)+(J172*6)</f>
        <v>327.20000000000005</v>
      </c>
      <c r="O172" s="93">
        <f>(B172+F172)/(B172+F172+B174+F174+B176+F176+B170+H170)</f>
        <v>0.27114716106604869</v>
      </c>
      <c r="P172" s="74">
        <f>B172/(H170+B172+B174+B176)</f>
        <v>0.87560975609756098</v>
      </c>
      <c r="Q172" s="74">
        <f>F172/(F172+F174+F176)</f>
        <v>0.1669218989280245</v>
      </c>
    </row>
    <row r="173" spans="1:20" x14ac:dyDescent="0.15">
      <c r="A173" s="91" t="s">
        <v>81</v>
      </c>
      <c r="B173" s="92" t="s">
        <v>10</v>
      </c>
      <c r="C173" s="92" t="s">
        <v>19</v>
      </c>
      <c r="D173" s="92" t="s">
        <v>77</v>
      </c>
      <c r="E173" s="92" t="s">
        <v>6</v>
      </c>
      <c r="F173" s="92" t="s">
        <v>17</v>
      </c>
      <c r="G173" s="92" t="s">
        <v>18</v>
      </c>
      <c r="H173" s="92" t="s">
        <v>19</v>
      </c>
      <c r="I173" s="92" t="s">
        <v>78</v>
      </c>
      <c r="J173" s="92" t="s">
        <v>6</v>
      </c>
      <c r="K173" s="92" t="s">
        <v>14</v>
      </c>
      <c r="L173" s="92" t="s">
        <v>91</v>
      </c>
      <c r="O173" s="73" t="s">
        <v>85</v>
      </c>
      <c r="P173" s="73" t="s">
        <v>87</v>
      </c>
      <c r="Q173" s="73" t="s">
        <v>88</v>
      </c>
    </row>
    <row r="174" spans="1:20" x14ac:dyDescent="0.15">
      <c r="A174" s="76" t="s">
        <v>44</v>
      </c>
      <c r="B174" s="87">
        <v>26</v>
      </c>
      <c r="C174" s="87">
        <v>186</v>
      </c>
      <c r="D174" s="94">
        <f>C174/B174</f>
        <v>7.1538461538461542</v>
      </c>
      <c r="E174" s="87">
        <v>1</v>
      </c>
      <c r="F174" s="87">
        <v>419</v>
      </c>
      <c r="G174" s="87">
        <v>250</v>
      </c>
      <c r="H174" s="87">
        <v>2747</v>
      </c>
      <c r="I174" s="94">
        <f>H174/G174</f>
        <v>10.988</v>
      </c>
      <c r="J174" s="87">
        <v>12</v>
      </c>
      <c r="K174" s="77">
        <f>(C174*0.1)+(E174*6)+(H174*0.1)+(J174*6)</f>
        <v>371.3</v>
      </c>
      <c r="L174" s="77">
        <f>(C174*0.1)+(E174*6)+(G174*1)+(H174*0.1)+(J174*6)</f>
        <v>621.29999999999995</v>
      </c>
      <c r="O174" s="93">
        <f>(B174+F174)/(B172+F172+B174+F174+B176+F176+B170+H170)</f>
        <v>0.25782155272305912</v>
      </c>
      <c r="P174" s="74">
        <f>B174/(B172+H170+B174+B176)</f>
        <v>6.3414634146341464E-2</v>
      </c>
      <c r="Q174" s="74">
        <f>F174/(F174+F172+F176)</f>
        <v>0.64165390505359876</v>
      </c>
    </row>
    <row r="175" spans="1:20" x14ac:dyDescent="0.15">
      <c r="A175" s="91" t="s">
        <v>82</v>
      </c>
      <c r="B175" s="92" t="s">
        <v>10</v>
      </c>
      <c r="C175" s="92" t="s">
        <v>19</v>
      </c>
      <c r="D175" s="92" t="s">
        <v>77</v>
      </c>
      <c r="E175" s="92" t="s">
        <v>6</v>
      </c>
      <c r="F175" s="92" t="s">
        <v>17</v>
      </c>
      <c r="G175" s="92" t="s">
        <v>18</v>
      </c>
      <c r="H175" s="92" t="s">
        <v>19</v>
      </c>
      <c r="I175" s="92" t="s">
        <v>78</v>
      </c>
      <c r="J175" s="92" t="s">
        <v>6</v>
      </c>
      <c r="K175" s="92" t="s">
        <v>14</v>
      </c>
      <c r="L175" s="92" t="s">
        <v>91</v>
      </c>
      <c r="O175" s="73" t="s">
        <v>85</v>
      </c>
      <c r="P175" s="73" t="s">
        <v>87</v>
      </c>
      <c r="Q175" s="73" t="s">
        <v>88</v>
      </c>
    </row>
    <row r="176" spans="1:20" x14ac:dyDescent="0.15">
      <c r="A176" s="76" t="s">
        <v>44</v>
      </c>
      <c r="B176" s="87">
        <v>0</v>
      </c>
      <c r="C176" s="87">
        <v>0</v>
      </c>
      <c r="D176" s="87" t="e">
        <f>C176/B176</f>
        <v>#DIV/0!</v>
      </c>
      <c r="E176" s="87">
        <v>0</v>
      </c>
      <c r="F176" s="87">
        <v>125</v>
      </c>
      <c r="G176" s="87">
        <v>93</v>
      </c>
      <c r="H176" s="87">
        <v>756</v>
      </c>
      <c r="I176" s="94">
        <f>H176/G176</f>
        <v>8.129032258064516</v>
      </c>
      <c r="J176" s="87">
        <v>8</v>
      </c>
      <c r="K176" s="77">
        <f>(C176*0.1)+(E176*6)+(H176*0.1)+(J176*6)</f>
        <v>123.60000000000001</v>
      </c>
      <c r="L176" s="77">
        <f>(C176*0.1)+(E176*6)+(G176*1)+(H176*0.1)+(J176*6)</f>
        <v>216.60000000000002</v>
      </c>
      <c r="O176" s="93">
        <f>(B176+F176)/(B172+F172+B174+F174+B176+F176+B170+H170)</f>
        <v>7.242178447276941E-2</v>
      </c>
      <c r="P176" s="89">
        <f>B176/(B176+B174+B172+H170)</f>
        <v>0</v>
      </c>
      <c r="Q176" s="74">
        <f>F176/(F176+F174+F172)</f>
        <v>0.19142419601837674</v>
      </c>
    </row>
  </sheetData>
  <mergeCells count="137">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68:F168"/>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1C703C5A-09FA-4173-9E0A-361D4357D4B2}"/>
    <hyperlink ref="H6:J6" location="ARI!A110" display="RSP Projections: Year 2" xr:uid="{828EC12C-5F98-4607-8DAB-D8D68CD61163}"/>
    <hyperlink ref="M5:O5" location="ARI!AX11" display="Adjustable Projections: Year 1" xr:uid="{1B8C9871-EDE0-4D02-99E4-6F06BF69DD0D}"/>
    <hyperlink ref="AJ5" location="ARI!C9" display="RSP Projections: Year 1" xr:uid="{12970816-8CBD-4DE3-A0A4-9D21BD93CC16}"/>
    <hyperlink ref="AJ6" location="ARI!A90" display="RSP Projections: Year 2" xr:uid="{67B09266-2051-473C-83BB-AB3C00B45A73}"/>
    <hyperlink ref="AJ6:AL6" location="ARI!A110" display="RSP Projections: Year 2" xr:uid="{B0EB4290-BEEA-4AE8-8207-D4D888CF6DCC}"/>
    <hyperlink ref="AO5:AQ5" location="ARI!AX11" display="Adjustable Projections: Year 1" xr:uid="{61629E9D-4142-43CF-9A79-B64C885DBAE6}"/>
    <hyperlink ref="H5" location="ARI!C9" display="RSP Projections: Year 1" xr:uid="{D5C46FF3-9626-489A-AD22-45ADFAB3C1FB}"/>
    <hyperlink ref="H76" location="ARI!A90" display="RSP Projections: Year 2" xr:uid="{1D110786-B66E-4443-AE26-7BB995E5FE7B}"/>
    <hyperlink ref="H76:J76" location="ARI!A110" display="RSP Projections: Year 2" xr:uid="{AC93F831-C92D-4B36-A3BE-5D1669D6767A}"/>
    <hyperlink ref="M75:O75" location="ARI!AX11" display="Adjustable Projections: Year 1" xr:uid="{92CF0A4D-B2E9-456E-9D7A-C2C2974B1D3B}"/>
    <hyperlink ref="H75" location="ARI!C9" display="RSP Projections: Year 1" xr:uid="{B0C6D61A-E719-46AD-B17C-833C3BE0B831}"/>
    <hyperlink ref="M143:O143" location="ARI!AX11" display="Adjustable Projections: Year 1" xr:uid="{73B1F1AF-7DCD-4021-8586-5C0C42F77FF0}"/>
    <hyperlink ref="H144:J144" location="ARI!A110" display="RSP Projections: Year 2" xr:uid="{995D28B6-651C-4A21-BBBA-F03355090EAA}"/>
    <hyperlink ref="H144" location="ARI!A90" display="RSP Projections: Year 2" xr:uid="{364D8808-FAE1-480D-850C-C4AC4EE77BC2}"/>
    <hyperlink ref="H143" location="ARI!C9" display="RSP Projections: Year 1" xr:uid="{AAF71CE3-28C6-4F4A-8FFC-397C5CB0EE39}"/>
    <hyperlink ref="M6" location="ARI!A170" display="Past Run/Pass Performances" xr:uid="{A0E781B7-409B-4A77-A86A-CDA508287E33}"/>
    <hyperlink ref="M76" location="ARI!A170" display="Past Run/Pass Performances" xr:uid="{99FED5D1-D079-497C-A35E-EB85C278EA74}"/>
  </hyperlinks>
  <pageMargins left="0" right="0" top="0" bottom="0" header="0" footer="0"/>
  <pageSetup scale="54" orientation="landscape"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C97D7-7B5B-4E78-AE80-5E615D799F61}">
  <dimension ref="A1:AZ176"/>
  <sheetViews>
    <sheetView zoomScale="200" zoomScaleNormal="200" workbookViewId="0">
      <selection sqref="A1:X193"/>
    </sheetView>
  </sheetViews>
  <sheetFormatPr defaultColWidth="13.88671875" defaultRowHeight="6.6" x14ac:dyDescent="0.15"/>
  <cols>
    <col min="1" max="1" width="11.88671875" style="22" customWidth="1"/>
    <col min="2" max="17" width="3.88671875" style="22" customWidth="1"/>
    <col min="18" max="18" width="12.33203125" style="22" bestFit="1" customWidth="1"/>
    <col min="19" max="19" width="5.5546875" style="22" customWidth="1"/>
    <col min="20" max="20" width="4.109375" style="22" customWidth="1"/>
    <col min="21" max="21" width="5.33203125" style="22" customWidth="1"/>
    <col min="22" max="22" width="6.33203125" style="22" bestFit="1" customWidth="1"/>
    <col min="23" max="23" width="4.33203125" style="22" bestFit="1" customWidth="1"/>
    <col min="24" max="24" width="5" style="22" customWidth="1"/>
    <col min="25" max="28" width="13.88671875" style="22"/>
    <col min="29" max="29" width="13.109375" style="22" bestFit="1" customWidth="1"/>
    <col min="30" max="30" width="6.109375" style="22" bestFit="1" customWidth="1"/>
    <col min="31" max="31" width="7.6640625" style="22" bestFit="1" customWidth="1"/>
    <col min="32" max="32" width="6" style="22" bestFit="1" customWidth="1"/>
    <col min="33" max="33" width="7.6640625" style="22" bestFit="1" customWidth="1"/>
    <col min="34" max="34" width="5" style="22" bestFit="1" customWidth="1"/>
    <col min="35" max="35" width="7.6640625" style="22" bestFit="1" customWidth="1"/>
    <col min="36" max="36" width="3.5546875" style="22" bestFit="1" customWidth="1"/>
    <col min="37" max="37" width="7.6640625" style="22" bestFit="1" customWidth="1"/>
    <col min="38" max="38" width="33.88671875" style="22" bestFit="1" customWidth="1"/>
    <col min="39" max="39" width="7.6640625" style="22" bestFit="1" customWidth="1"/>
    <col min="40" max="40" width="4.33203125" style="22" bestFit="1" customWidth="1"/>
    <col min="41" max="41" width="7.6640625" style="22" bestFit="1" customWidth="1"/>
    <col min="42" max="42" width="6.44140625" style="22" bestFit="1" customWidth="1"/>
    <col min="43" max="43" width="7.6640625" style="22" bestFit="1" customWidth="1"/>
    <col min="44" max="44" width="3.5546875" style="22" bestFit="1" customWidth="1"/>
    <col min="45" max="45" width="7.6640625" style="22" bestFit="1" customWidth="1"/>
    <col min="46" max="46" width="13.88671875" style="22"/>
    <col min="47" max="49" width="7.6640625" style="22" bestFit="1" customWidth="1"/>
    <col min="50" max="50" width="6.33203125" style="22" bestFit="1" customWidth="1"/>
    <col min="51" max="51" width="5.88671875" style="22" bestFit="1" customWidth="1"/>
    <col min="52" max="52" width="6.88671875" style="22" bestFit="1" customWidth="1"/>
    <col min="53" max="16384" width="13.88671875" style="22"/>
  </cols>
  <sheetData>
    <row r="1" spans="1:52" x14ac:dyDescent="0.15">
      <c r="A1" s="517" t="s">
        <v>121</v>
      </c>
      <c r="B1" s="517"/>
      <c r="C1" s="517"/>
      <c r="D1" s="517"/>
      <c r="E1" s="517"/>
      <c r="F1" s="517"/>
      <c r="G1" s="517"/>
      <c r="H1" s="517"/>
      <c r="I1" s="517"/>
      <c r="J1" s="517"/>
      <c r="K1" s="517"/>
      <c r="L1" s="517"/>
      <c r="M1" s="517"/>
      <c r="N1" s="517"/>
      <c r="O1" s="517"/>
      <c r="P1" s="517"/>
      <c r="Q1" s="517"/>
      <c r="R1" s="517"/>
      <c r="S1" s="517"/>
      <c r="T1" s="517"/>
      <c r="U1" s="517"/>
      <c r="V1" s="517"/>
      <c r="W1" s="517"/>
    </row>
    <row r="2" spans="1:52" x14ac:dyDescent="0.15">
      <c r="C2" s="23"/>
      <c r="D2" s="23"/>
      <c r="E2" s="23"/>
      <c r="F2" s="23"/>
      <c r="G2" s="23"/>
      <c r="H2" s="23"/>
      <c r="I2" s="23"/>
      <c r="J2" s="23"/>
      <c r="K2" s="23"/>
      <c r="L2" s="23"/>
      <c r="M2" s="23"/>
      <c r="N2" s="23"/>
    </row>
    <row r="3" spans="1:52" x14ac:dyDescent="0.15">
      <c r="A3" s="517" t="s">
        <v>55</v>
      </c>
      <c r="B3" s="517"/>
      <c r="C3" s="517"/>
      <c r="D3" s="517"/>
      <c r="E3" s="517"/>
      <c r="F3" s="517"/>
      <c r="G3" s="517"/>
      <c r="H3" s="517"/>
      <c r="I3" s="517"/>
      <c r="J3" s="517"/>
      <c r="K3" s="517"/>
      <c r="L3" s="517"/>
      <c r="M3" s="517"/>
      <c r="N3" s="517"/>
      <c r="O3" s="517"/>
      <c r="P3" s="517"/>
      <c r="Q3" s="517"/>
      <c r="R3" s="517"/>
      <c r="S3" s="517"/>
      <c r="T3" s="517"/>
      <c r="U3" s="517"/>
      <c r="V3" s="517"/>
      <c r="W3" s="517"/>
      <c r="AC3" s="517" t="s">
        <v>55</v>
      </c>
      <c r="AD3" s="517"/>
      <c r="AE3" s="517"/>
      <c r="AF3" s="517"/>
      <c r="AG3" s="517"/>
      <c r="AH3" s="517"/>
      <c r="AI3" s="517"/>
      <c r="AJ3" s="517"/>
      <c r="AK3" s="517"/>
      <c r="AL3" s="517"/>
      <c r="AM3" s="517"/>
      <c r="AN3" s="517"/>
      <c r="AO3" s="517"/>
      <c r="AP3" s="517"/>
      <c r="AQ3" s="517"/>
      <c r="AR3" s="517"/>
      <c r="AS3" s="517"/>
      <c r="AT3" s="517"/>
      <c r="AU3" s="517"/>
      <c r="AV3" s="517"/>
      <c r="AW3" s="517"/>
      <c r="AX3" s="517"/>
      <c r="AY3" s="517"/>
    </row>
    <row r="4" spans="1:52" x14ac:dyDescent="0.15">
      <c r="A4" s="23"/>
      <c r="B4" s="23"/>
      <c r="C4" s="23"/>
      <c r="D4" s="23"/>
      <c r="E4" s="23"/>
      <c r="F4" s="23"/>
      <c r="G4" s="23"/>
      <c r="H4" s="23"/>
      <c r="I4" s="23"/>
      <c r="J4" s="23"/>
      <c r="K4" s="23"/>
      <c r="L4" s="23"/>
      <c r="M4" s="23"/>
      <c r="N4" s="23"/>
      <c r="O4" s="23"/>
      <c r="P4" s="23"/>
      <c r="Q4" s="23"/>
      <c r="R4" s="23"/>
      <c r="S4" s="23"/>
      <c r="T4" s="23"/>
      <c r="U4" s="23"/>
      <c r="V4" s="23"/>
      <c r="W4" s="23"/>
      <c r="X4" s="23"/>
      <c r="Y4" s="23"/>
      <c r="Z4" s="23"/>
      <c r="AA4" s="23"/>
      <c r="AC4" s="23"/>
      <c r="AD4" s="23"/>
      <c r="AE4" s="23"/>
      <c r="AF4" s="23"/>
      <c r="AG4" s="23"/>
      <c r="AH4" s="23"/>
      <c r="AI4" s="23"/>
      <c r="AJ4" s="23"/>
      <c r="AK4" s="23"/>
      <c r="AL4" s="23"/>
      <c r="AM4" s="23"/>
      <c r="AN4" s="23"/>
      <c r="AO4" s="23"/>
      <c r="AP4" s="23"/>
      <c r="AQ4" s="23"/>
      <c r="AR4" s="23"/>
      <c r="AS4" s="23"/>
      <c r="AT4" s="23"/>
      <c r="AU4" s="23"/>
      <c r="AV4" s="23"/>
      <c r="AW4" s="23"/>
      <c r="AX4" s="23"/>
      <c r="AY4" s="23"/>
    </row>
    <row r="5" spans="1:52" x14ac:dyDescent="0.15">
      <c r="H5" s="518" t="s">
        <v>36</v>
      </c>
      <c r="I5" s="519"/>
      <c r="J5" s="519"/>
      <c r="M5" s="518" t="s">
        <v>37</v>
      </c>
      <c r="N5" s="518"/>
      <c r="O5" s="518"/>
      <c r="S5" s="24" t="s">
        <v>94</v>
      </c>
      <c r="AJ5" s="518" t="s">
        <v>36</v>
      </c>
      <c r="AK5" s="519"/>
      <c r="AL5" s="519"/>
      <c r="AO5" s="518" t="s">
        <v>37</v>
      </c>
      <c r="AP5" s="518"/>
      <c r="AQ5" s="518"/>
    </row>
    <row r="6" spans="1:52" x14ac:dyDescent="0.15">
      <c r="H6" s="518" t="s">
        <v>38</v>
      </c>
      <c r="I6" s="518"/>
      <c r="J6" s="518"/>
      <c r="M6" s="25" t="s">
        <v>75</v>
      </c>
      <c r="S6" s="26" t="s">
        <v>40</v>
      </c>
      <c r="T6" s="26" t="s">
        <v>41</v>
      </c>
      <c r="AJ6" s="518" t="s">
        <v>38</v>
      </c>
      <c r="AK6" s="518"/>
      <c r="AL6" s="518"/>
    </row>
    <row r="7" spans="1:52" x14ac:dyDescent="0.15">
      <c r="H7" s="518"/>
      <c r="I7" s="519"/>
      <c r="J7" s="519"/>
      <c r="S7" s="27">
        <f>(M17+C27+K38+K47)/(M17+C27+K38+C17+K47)</f>
        <v>0.4943502824858757</v>
      </c>
      <c r="T7" s="27">
        <f>C17/(C17+M17+C27+K38+K47)</f>
        <v>0.50564971751412424</v>
      </c>
      <c r="AJ7" s="518"/>
      <c r="AK7" s="519"/>
      <c r="AL7" s="519"/>
    </row>
    <row r="10" spans="1:52" x14ac:dyDescent="0.15">
      <c r="A10" s="517" t="s">
        <v>36</v>
      </c>
      <c r="B10" s="517"/>
      <c r="C10" s="517"/>
      <c r="D10" s="517"/>
      <c r="E10" s="517"/>
      <c r="F10" s="517"/>
      <c r="G10" s="517"/>
      <c r="H10" s="517"/>
      <c r="I10" s="517"/>
      <c r="J10" s="517"/>
      <c r="K10" s="517"/>
      <c r="L10" s="517"/>
      <c r="M10" s="517"/>
      <c r="N10" s="517"/>
      <c r="O10" s="517"/>
      <c r="P10" s="517"/>
      <c r="Q10" s="517"/>
      <c r="R10" s="517"/>
      <c r="S10" s="517"/>
      <c r="T10" s="517"/>
      <c r="U10" s="517"/>
      <c r="V10" s="517"/>
      <c r="W10" s="517"/>
      <c r="AC10" s="517" t="s">
        <v>37</v>
      </c>
      <c r="AD10" s="517"/>
      <c r="AE10" s="517"/>
      <c r="AF10" s="517"/>
      <c r="AG10" s="517"/>
      <c r="AH10" s="517"/>
      <c r="AI10" s="517"/>
      <c r="AJ10" s="517"/>
      <c r="AK10" s="517"/>
      <c r="AL10" s="517"/>
      <c r="AM10" s="517"/>
      <c r="AN10" s="517"/>
      <c r="AO10" s="517"/>
      <c r="AP10" s="517"/>
      <c r="AQ10" s="517"/>
      <c r="AR10" s="517"/>
      <c r="AS10" s="517"/>
      <c r="AT10" s="517"/>
      <c r="AU10" s="517"/>
      <c r="AV10" s="517"/>
      <c r="AW10" s="517"/>
      <c r="AX10" s="517"/>
      <c r="AY10" s="517"/>
    </row>
    <row r="12" spans="1:52" x14ac:dyDescent="0.15">
      <c r="C12" s="517" t="s">
        <v>48</v>
      </c>
      <c r="D12" s="517"/>
      <c r="E12" s="517"/>
      <c r="F12" s="517"/>
      <c r="G12" s="517"/>
      <c r="H12" s="517"/>
      <c r="I12" s="517"/>
      <c r="L12" s="517" t="s">
        <v>49</v>
      </c>
      <c r="M12" s="523"/>
      <c r="N12" s="523"/>
      <c r="O12" s="523"/>
      <c r="P12" s="523"/>
      <c r="R12" s="517" t="s">
        <v>50</v>
      </c>
      <c r="S12" s="517"/>
      <c r="T12" s="517"/>
      <c r="V12" s="517" t="s">
        <v>51</v>
      </c>
      <c r="W12" s="517"/>
      <c r="AE12" s="517" t="s">
        <v>48</v>
      </c>
      <c r="AF12" s="517"/>
      <c r="AG12" s="517"/>
      <c r="AH12" s="517"/>
      <c r="AI12" s="517"/>
      <c r="AJ12" s="517"/>
      <c r="AK12" s="517"/>
      <c r="AN12" s="517" t="s">
        <v>49</v>
      </c>
      <c r="AO12" s="523"/>
      <c r="AP12" s="523"/>
      <c r="AQ12" s="523"/>
      <c r="AR12" s="523"/>
      <c r="AT12" s="517" t="s">
        <v>50</v>
      </c>
      <c r="AU12" s="517"/>
      <c r="AV12" s="517"/>
      <c r="AX12" s="517" t="s">
        <v>51</v>
      </c>
      <c r="AY12" s="517"/>
    </row>
    <row r="13" spans="1:52" x14ac:dyDescent="0.15">
      <c r="A13" s="28" t="s">
        <v>0</v>
      </c>
      <c r="B13" s="28" t="s">
        <v>66</v>
      </c>
      <c r="C13" s="28" t="s">
        <v>1</v>
      </c>
      <c r="D13" s="28" t="s">
        <v>2</v>
      </c>
      <c r="E13" s="28" t="s">
        <v>3</v>
      </c>
      <c r="F13" s="28" t="s">
        <v>4</v>
      </c>
      <c r="G13" s="28" t="s">
        <v>5</v>
      </c>
      <c r="H13" s="28" t="s">
        <v>6</v>
      </c>
      <c r="I13" s="28" t="s">
        <v>7</v>
      </c>
      <c r="J13" s="28" t="s">
        <v>8</v>
      </c>
      <c r="K13" s="28" t="s">
        <v>9</v>
      </c>
      <c r="M13" s="28" t="s">
        <v>10</v>
      </c>
      <c r="N13" s="28" t="s">
        <v>11</v>
      </c>
      <c r="O13" s="28" t="s">
        <v>12</v>
      </c>
      <c r="P13" s="28" t="s">
        <v>6</v>
      </c>
      <c r="Q13" s="28" t="s">
        <v>13</v>
      </c>
      <c r="R13" s="28"/>
      <c r="S13" s="28" t="s">
        <v>47</v>
      </c>
      <c r="T13" s="28" t="s">
        <v>45</v>
      </c>
      <c r="U13" s="28" t="s">
        <v>46</v>
      </c>
      <c r="V13" s="28"/>
      <c r="W13" s="28" t="s">
        <v>14</v>
      </c>
      <c r="X13" s="28" t="s">
        <v>63</v>
      </c>
      <c r="Y13" s="28"/>
      <c r="Z13" s="28"/>
      <c r="AC13" s="28" t="s">
        <v>0</v>
      </c>
      <c r="AD13" s="28" t="s">
        <v>66</v>
      </c>
      <c r="AE13" s="28" t="s">
        <v>1</v>
      </c>
      <c r="AF13" s="28" t="s">
        <v>2</v>
      </c>
      <c r="AG13" s="28" t="s">
        <v>3</v>
      </c>
      <c r="AH13" s="28" t="s">
        <v>4</v>
      </c>
      <c r="AI13" s="28" t="s">
        <v>5</v>
      </c>
      <c r="AJ13" s="28" t="s">
        <v>6</v>
      </c>
      <c r="AK13" s="28" t="s">
        <v>7</v>
      </c>
      <c r="AL13" s="28" t="s">
        <v>8</v>
      </c>
      <c r="AM13" s="28" t="s">
        <v>9</v>
      </c>
      <c r="AO13" s="28" t="s">
        <v>10</v>
      </c>
      <c r="AP13" s="28" t="s">
        <v>11</v>
      </c>
      <c r="AQ13" s="28" t="s">
        <v>12</v>
      </c>
      <c r="AR13" s="28" t="s">
        <v>6</v>
      </c>
      <c r="AS13" s="28" t="s">
        <v>13</v>
      </c>
      <c r="AT13" s="28"/>
      <c r="AU13" s="28" t="s">
        <v>47</v>
      </c>
      <c r="AV13" s="28" t="s">
        <v>45</v>
      </c>
      <c r="AW13" s="28" t="s">
        <v>46</v>
      </c>
      <c r="AX13" s="28"/>
      <c r="AY13" s="28" t="s">
        <v>14</v>
      </c>
      <c r="AZ13" s="28" t="s">
        <v>63</v>
      </c>
    </row>
    <row r="14" spans="1:52" x14ac:dyDescent="0.15">
      <c r="A14" s="29" t="s">
        <v>2320</v>
      </c>
      <c r="B14" s="30"/>
      <c r="C14" s="30"/>
      <c r="D14" s="30"/>
      <c r="E14" s="27" t="e">
        <f>D14/C14</f>
        <v>#DIV/0!</v>
      </c>
      <c r="F14" s="30"/>
      <c r="G14" s="31" t="e">
        <f>F14/C14</f>
        <v>#DIV/0!</v>
      </c>
      <c r="H14" s="30"/>
      <c r="I14" s="27" t="e">
        <f>H14/C14</f>
        <v>#DIV/0!</v>
      </c>
      <c r="J14" s="30"/>
      <c r="K14" s="27" t="e">
        <f>J14/C14</f>
        <v>#DIV/0!</v>
      </c>
      <c r="M14" s="30"/>
      <c r="N14" s="30"/>
      <c r="O14" s="30" t="e">
        <f>N14/M14</f>
        <v>#DIV/0!</v>
      </c>
      <c r="P14" s="30"/>
      <c r="Q14" s="27" t="e">
        <f>P14/M14</f>
        <v>#DIV/0!</v>
      </c>
      <c r="R14" s="32"/>
      <c r="S14" s="27">
        <f>(C14+M14)/($C$17+$M$17)</f>
        <v>0</v>
      </c>
      <c r="T14" s="27">
        <f>C14/($C$17)</f>
        <v>0</v>
      </c>
      <c r="U14" s="27">
        <f>M14/($M$17)</f>
        <v>0</v>
      </c>
      <c r="V14" s="33"/>
      <c r="W14" s="30">
        <f>(F14*0.05)+(H14*4)+(J14*-1)+(N14*0.1)+(P14*6)</f>
        <v>0</v>
      </c>
      <c r="X14" s="34">
        <f>((F14*0.05)+(H14*4)+(J14*-1)+(N14*0.1)+(P14*6))*0.4</f>
        <v>0</v>
      </c>
      <c r="Y14" s="32"/>
      <c r="Z14" s="32"/>
      <c r="AC14" s="29" t="s">
        <v>298</v>
      </c>
      <c r="AD14" s="29"/>
      <c r="AE14" s="30">
        <v>583</v>
      </c>
      <c r="AF14" s="30">
        <v>378</v>
      </c>
      <c r="AG14" s="27">
        <f>AF14/AE14</f>
        <v>0.64837049742710118</v>
      </c>
      <c r="AH14" s="30">
        <v>4072</v>
      </c>
      <c r="AI14" s="31">
        <f>AH14/AE14</f>
        <v>6.9845626072041167</v>
      </c>
      <c r="AJ14" s="30">
        <v>27</v>
      </c>
      <c r="AK14" s="27">
        <f>AJ14/AE14</f>
        <v>4.6312178387650088E-2</v>
      </c>
      <c r="AL14" s="30">
        <v>11</v>
      </c>
      <c r="AM14" s="27">
        <f>AL14/AE14</f>
        <v>1.8867924528301886E-2</v>
      </c>
      <c r="AO14" s="30">
        <v>100</v>
      </c>
      <c r="AP14" s="30">
        <v>590</v>
      </c>
      <c r="AQ14" s="30">
        <f>AP14/AO14</f>
        <v>5.9</v>
      </c>
      <c r="AR14" s="30">
        <v>5</v>
      </c>
      <c r="AS14" s="27">
        <f>AR14/AO14</f>
        <v>0.05</v>
      </c>
      <c r="AT14" s="32"/>
      <c r="AU14" s="27">
        <f>(AE14+AO14)/(AE17+AO17)</f>
        <v>1</v>
      </c>
      <c r="AV14" s="27">
        <f>AE14/(AO14+AE14)</f>
        <v>0.85358711566617862</v>
      </c>
      <c r="AW14" s="27">
        <f>AO14/(AE14+AO14)</f>
        <v>0.14641288433382138</v>
      </c>
      <c r="AX14" s="33"/>
      <c r="AY14" s="30">
        <f>((AH14*0.05)+(AJ14*4)+(AL14*-1)+(AP14*0.1)+(AR14*6))*0.55</f>
        <v>214.28000000000003</v>
      </c>
      <c r="AZ14" s="34">
        <f>((AH14*0.05)+(AJ14*4)+(AL14*-1)+(AP14*0.1)+(AR14*6))*0.4</f>
        <v>155.84000000000003</v>
      </c>
    </row>
    <row r="15" spans="1:52" x14ac:dyDescent="0.15">
      <c r="A15" s="29" t="s">
        <v>1463</v>
      </c>
      <c r="B15" s="30"/>
      <c r="C15" s="30"/>
      <c r="D15" s="30"/>
      <c r="E15" s="27" t="e">
        <f>D15/C15</f>
        <v>#DIV/0!</v>
      </c>
      <c r="F15" s="30"/>
      <c r="G15" s="31" t="e">
        <f>F15/C15</f>
        <v>#DIV/0!</v>
      </c>
      <c r="H15" s="30"/>
      <c r="I15" s="27" t="e">
        <f>H15/C15</f>
        <v>#DIV/0!</v>
      </c>
      <c r="J15" s="30"/>
      <c r="K15" s="27" t="e">
        <f t="shared" ref="K15:K16" si="0">J15/C15</f>
        <v>#DIV/0!</v>
      </c>
      <c r="M15" s="30"/>
      <c r="N15" s="30"/>
      <c r="O15" s="30" t="e">
        <f>N15/M15</f>
        <v>#DIV/0!</v>
      </c>
      <c r="P15" s="30"/>
      <c r="Q15" s="27" t="e">
        <f t="shared" ref="Q15:Q16" si="1">P15/M15</f>
        <v>#DIV/0!</v>
      </c>
      <c r="R15" s="32"/>
      <c r="S15" s="27">
        <f t="shared" ref="S15:S16" si="2">(C15+M15)/($C$17+$M$17)</f>
        <v>0</v>
      </c>
      <c r="T15" s="27">
        <f t="shared" ref="T15:T16" si="3">C15/($C$17)</f>
        <v>0</v>
      </c>
      <c r="U15" s="27">
        <f t="shared" ref="U15:U16" si="4">M15/($M$17)</f>
        <v>0</v>
      </c>
      <c r="V15" s="33"/>
      <c r="W15" s="30">
        <f t="shared" ref="W15:W16" si="5">(F15*0.05)+(H15*4)+(J15*-1)+(N15*0.1)+(P15*6)</f>
        <v>0</v>
      </c>
      <c r="X15" s="34">
        <f t="shared" ref="X15:X16" si="6">((F15*0.05)+(H15*4)+(J15*-1)+(N15*0.1)+(P15*6))*0.4</f>
        <v>0</v>
      </c>
      <c r="Y15" s="32"/>
      <c r="Z15" s="32"/>
      <c r="AC15" s="29" t="s">
        <v>299</v>
      </c>
      <c r="AD15" s="29"/>
      <c r="AE15" s="30">
        <v>0</v>
      </c>
      <c r="AF15" s="30">
        <v>0</v>
      </c>
      <c r="AG15" s="27">
        <v>0</v>
      </c>
      <c r="AH15" s="30">
        <v>0</v>
      </c>
      <c r="AI15" s="31"/>
      <c r="AJ15" s="30">
        <v>0</v>
      </c>
      <c r="AK15" s="27" t="e">
        <f>AJ15/AE15</f>
        <v>#DIV/0!</v>
      </c>
      <c r="AL15" s="30">
        <v>0</v>
      </c>
      <c r="AM15" s="27" t="e">
        <f t="shared" ref="AM15:AM16" si="7">AL15/AE15</f>
        <v>#DIV/0!</v>
      </c>
      <c r="AO15" s="30">
        <v>0</v>
      </c>
      <c r="AP15" s="30">
        <v>0</v>
      </c>
      <c r="AQ15" s="30"/>
      <c r="AR15" s="30">
        <v>0</v>
      </c>
      <c r="AS15" s="27" t="e">
        <f t="shared" ref="AS15:AS16" si="8">AR15/AO15</f>
        <v>#DIV/0!</v>
      </c>
      <c r="AT15" s="32"/>
      <c r="AU15" s="27" t="e">
        <f>(AE15+AO15)/(AD18+AN18)</f>
        <v>#DIV/0!</v>
      </c>
      <c r="AV15" s="27" t="e">
        <f>AE15/(AO15+AE15)</f>
        <v>#DIV/0!</v>
      </c>
      <c r="AW15" s="27" t="e">
        <f>AO15/(AE15+AO15)</f>
        <v>#DIV/0!</v>
      </c>
      <c r="AX15" s="33"/>
      <c r="AY15" s="30"/>
      <c r="AZ15" s="34"/>
    </row>
    <row r="16" spans="1:52" x14ac:dyDescent="0.15">
      <c r="A16" s="29" t="s">
        <v>1318</v>
      </c>
      <c r="B16" s="30">
        <v>17</v>
      </c>
      <c r="C16" s="30">
        <v>537</v>
      </c>
      <c r="D16" s="30">
        <v>365</v>
      </c>
      <c r="E16" s="27">
        <f>D16/C16</f>
        <v>0.67970204841713222</v>
      </c>
      <c r="F16" s="30">
        <v>4154</v>
      </c>
      <c r="G16" s="31">
        <f>F16/C16</f>
        <v>7.7355679702048414</v>
      </c>
      <c r="H16" s="30">
        <v>25</v>
      </c>
      <c r="I16" s="27">
        <f>H16/C16</f>
        <v>4.6554934823091247E-2</v>
      </c>
      <c r="J16" s="30">
        <v>12</v>
      </c>
      <c r="K16" s="27">
        <f t="shared" si="0"/>
        <v>2.23463687150838E-2</v>
      </c>
      <c r="M16" s="30">
        <v>70</v>
      </c>
      <c r="N16" s="30">
        <v>168</v>
      </c>
      <c r="O16" s="30">
        <f>N16/M16</f>
        <v>2.4</v>
      </c>
      <c r="P16" s="30">
        <v>2</v>
      </c>
      <c r="Q16" s="27">
        <f t="shared" si="1"/>
        <v>2.8571428571428571E-2</v>
      </c>
      <c r="R16" s="32"/>
      <c r="S16" s="27">
        <f t="shared" si="2"/>
        <v>1</v>
      </c>
      <c r="T16" s="27">
        <f t="shared" si="3"/>
        <v>1</v>
      </c>
      <c r="U16" s="27">
        <f t="shared" si="4"/>
        <v>1</v>
      </c>
      <c r="V16" s="33"/>
      <c r="W16" s="30">
        <f t="shared" si="5"/>
        <v>324.50000000000006</v>
      </c>
      <c r="X16" s="34">
        <f t="shared" si="6"/>
        <v>129.80000000000004</v>
      </c>
      <c r="Y16" s="32"/>
      <c r="Z16" s="32"/>
      <c r="AC16" s="29"/>
      <c r="AD16" s="29"/>
      <c r="AE16" s="30"/>
      <c r="AF16" s="30"/>
      <c r="AG16" s="27" t="e">
        <f>AF16/AE16</f>
        <v>#DIV/0!</v>
      </c>
      <c r="AH16" s="30"/>
      <c r="AI16" s="31" t="e">
        <f>AH16/AE16</f>
        <v>#DIV/0!</v>
      </c>
      <c r="AJ16" s="30"/>
      <c r="AK16" s="27" t="e">
        <f>AJ16/AE16</f>
        <v>#DIV/0!</v>
      </c>
      <c r="AL16" s="30"/>
      <c r="AM16" s="27" t="e">
        <f t="shared" si="7"/>
        <v>#DIV/0!</v>
      </c>
      <c r="AO16" s="30"/>
      <c r="AP16" s="30"/>
      <c r="AQ16" s="30" t="e">
        <f>AP16/AO16</f>
        <v>#DIV/0!</v>
      </c>
      <c r="AR16" s="30"/>
      <c r="AS16" s="27" t="e">
        <f t="shared" si="8"/>
        <v>#DIV/0!</v>
      </c>
      <c r="AT16" s="32"/>
      <c r="AU16" s="27" t="e">
        <f>(AE16+AO16)/(AD20+AN20)</f>
        <v>#DIV/0!</v>
      </c>
      <c r="AV16" s="27" t="e">
        <f>AE16/(AO16+AE16)</f>
        <v>#DIV/0!</v>
      </c>
      <c r="AW16" s="27" t="e">
        <f>AO16/(AE16+AO16)</f>
        <v>#DIV/0!</v>
      </c>
      <c r="AX16" s="33"/>
      <c r="AY16" s="30">
        <f>((AH16*0.05)+(AJ16*4)+(AL16*-1)+(AP16*0.1)+(AR16*6))*0.55</f>
        <v>0</v>
      </c>
      <c r="AZ16" s="34">
        <f>((AH16*0.05)+(AJ16*4)+(AL16*-1)+(AP16*0.1)+(AR16*6))*0.4</f>
        <v>0</v>
      </c>
    </row>
    <row r="17" spans="1:52" x14ac:dyDescent="0.15">
      <c r="A17" s="28" t="s">
        <v>44</v>
      </c>
      <c r="B17" s="28"/>
      <c r="C17" s="28">
        <f>SUM(C14:C16)</f>
        <v>537</v>
      </c>
      <c r="D17" s="28">
        <f>SUM(D14:D16)</f>
        <v>365</v>
      </c>
      <c r="E17" s="28"/>
      <c r="F17" s="28">
        <f t="shared" ref="F17:J17" si="9">SUM(F14:F16)</f>
        <v>4154</v>
      </c>
      <c r="G17" s="28"/>
      <c r="H17" s="28">
        <f t="shared" si="9"/>
        <v>25</v>
      </c>
      <c r="I17" s="28"/>
      <c r="J17" s="28">
        <f t="shared" si="9"/>
        <v>12</v>
      </c>
      <c r="K17" s="28"/>
      <c r="L17" s="24"/>
      <c r="M17" s="28">
        <f>SUM(M14:M16)</f>
        <v>70</v>
      </c>
      <c r="N17" s="28">
        <f>SUM(N14:N16)</f>
        <v>168</v>
      </c>
      <c r="O17" s="28"/>
      <c r="P17" s="28">
        <f>SUM(P14:P16)</f>
        <v>2</v>
      </c>
      <c r="Q17" s="28"/>
      <c r="R17" s="28"/>
      <c r="S17" s="35">
        <f>S14+S15+S16</f>
        <v>1</v>
      </c>
      <c r="T17" s="36">
        <f>C17/(C17+M17)</f>
        <v>0.8846787479406919</v>
      </c>
      <c r="U17" s="36">
        <f>M17/(M17+C17)</f>
        <v>0.11532125205930807</v>
      </c>
      <c r="V17" s="33"/>
      <c r="W17" s="32"/>
      <c r="X17" s="32"/>
      <c r="Y17" s="32"/>
      <c r="Z17" s="32"/>
      <c r="AC17" s="28" t="s">
        <v>44</v>
      </c>
      <c r="AD17" s="28"/>
      <c r="AE17" s="28">
        <f>SUM(AE14:AE16)</f>
        <v>583</v>
      </c>
      <c r="AF17" s="28">
        <f>SUM(AF14:AF16)</f>
        <v>378</v>
      </c>
      <c r="AG17" s="28"/>
      <c r="AH17" s="28">
        <f t="shared" ref="AH17" si="10">SUM(AH14:AH16)</f>
        <v>4072</v>
      </c>
      <c r="AI17" s="28"/>
      <c r="AJ17" s="28">
        <f t="shared" ref="AJ17" si="11">SUM(AJ14:AJ16)</f>
        <v>27</v>
      </c>
      <c r="AK17" s="28"/>
      <c r="AL17" s="28">
        <f t="shared" ref="AL17" si="12">SUM(AL14:AL16)</f>
        <v>11</v>
      </c>
      <c r="AM17" s="28"/>
      <c r="AN17" s="24"/>
      <c r="AO17" s="28">
        <f>SUM(AO14:AO16)</f>
        <v>100</v>
      </c>
      <c r="AP17" s="28">
        <f>SUM(AP14:AP16)</f>
        <v>590</v>
      </c>
      <c r="AQ17" s="28"/>
      <c r="AR17" s="28">
        <f>SUM(AR14:AR16)</f>
        <v>5</v>
      </c>
      <c r="AS17" s="28"/>
      <c r="AT17" s="28"/>
      <c r="AU17" s="35" t="e">
        <f>AU14+AU15+AU16</f>
        <v>#DIV/0!</v>
      </c>
      <c r="AV17" s="36">
        <f>AE17/(AE17+AO17)</f>
        <v>0.85358711566617862</v>
      </c>
      <c r="AW17" s="36">
        <f>AO17/(AO17+AE17)</f>
        <v>0.14641288433382138</v>
      </c>
      <c r="AX17" s="33"/>
      <c r="AY17" s="32"/>
      <c r="AZ17" s="32"/>
    </row>
    <row r="18" spans="1:52" x14ac:dyDescent="0.15">
      <c r="B18" s="32"/>
      <c r="C18" s="32"/>
      <c r="D18" s="37"/>
      <c r="E18" s="32"/>
      <c r="F18" s="38"/>
      <c r="G18" s="32"/>
      <c r="H18" s="39"/>
      <c r="I18" s="32"/>
      <c r="J18" s="39"/>
      <c r="K18" s="32"/>
      <c r="L18" s="32"/>
      <c r="M18" s="32"/>
      <c r="N18" s="32"/>
      <c r="O18" s="32"/>
      <c r="P18" s="32"/>
      <c r="Q18" s="32"/>
      <c r="R18" s="32"/>
      <c r="AD18" s="32"/>
      <c r="AE18" s="32"/>
      <c r="AF18" s="37"/>
      <c r="AG18" s="32"/>
      <c r="AH18" s="38"/>
      <c r="AI18" s="32"/>
      <c r="AJ18" s="39"/>
      <c r="AK18" s="32"/>
      <c r="AL18" s="39"/>
      <c r="AM18" s="32"/>
      <c r="AN18" s="32"/>
      <c r="AO18" s="32"/>
      <c r="AP18" s="32"/>
      <c r="AQ18" s="32"/>
      <c r="AR18" s="32"/>
      <c r="AS18" s="32"/>
      <c r="AT18" s="32"/>
    </row>
    <row r="19" spans="1:52" x14ac:dyDescent="0.15">
      <c r="B19" s="32"/>
      <c r="C19" s="32"/>
      <c r="D19" s="37"/>
      <c r="E19" s="32"/>
      <c r="F19" s="38"/>
      <c r="G19" s="32"/>
      <c r="H19" s="39"/>
      <c r="I19" s="32"/>
      <c r="J19" s="39"/>
      <c r="K19" s="32"/>
      <c r="L19" s="32"/>
      <c r="M19" s="32"/>
      <c r="N19" s="32"/>
      <c r="O19" s="32"/>
      <c r="P19" s="32"/>
      <c r="Q19" s="32"/>
      <c r="R19" s="32"/>
      <c r="AD19" s="32"/>
      <c r="AE19" s="32"/>
      <c r="AF19" s="37"/>
      <c r="AG19" s="32"/>
      <c r="AH19" s="38"/>
      <c r="AI19" s="32"/>
      <c r="AJ19" s="39"/>
      <c r="AK19" s="32"/>
      <c r="AL19" s="39"/>
      <c r="AM19" s="32"/>
      <c r="AN19" s="32"/>
      <c r="AO19" s="32"/>
      <c r="AP19" s="32"/>
      <c r="AQ19" s="32"/>
      <c r="AR19" s="32"/>
      <c r="AS19" s="32"/>
      <c r="AT19" s="32"/>
    </row>
    <row r="20" spans="1:52" x14ac:dyDescent="0.15">
      <c r="A20" s="517" t="s">
        <v>49</v>
      </c>
      <c r="B20" s="517"/>
      <c r="C20" s="517"/>
      <c r="D20" s="517"/>
      <c r="E20" s="517"/>
      <c r="F20" s="517"/>
      <c r="G20" s="517"/>
      <c r="H20" s="517" t="s">
        <v>52</v>
      </c>
      <c r="I20" s="523"/>
      <c r="J20" s="523"/>
      <c r="K20" s="523"/>
      <c r="L20" s="523"/>
      <c r="M20" s="523"/>
      <c r="N20" s="32"/>
      <c r="O20" s="32"/>
      <c r="R20" s="517" t="s">
        <v>50</v>
      </c>
      <c r="S20" s="517"/>
      <c r="T20" s="517"/>
      <c r="V20" s="517" t="s">
        <v>51</v>
      </c>
      <c r="W20" s="517"/>
      <c r="X20" s="23"/>
      <c r="Y20" s="23"/>
      <c r="Z20" s="23"/>
      <c r="AA20" s="23"/>
      <c r="AC20" s="517" t="s">
        <v>49</v>
      </c>
      <c r="AD20" s="517"/>
      <c r="AE20" s="517"/>
      <c r="AF20" s="517"/>
      <c r="AG20" s="517"/>
      <c r="AH20" s="517"/>
      <c r="AI20" s="517"/>
      <c r="AJ20" s="517" t="s">
        <v>52</v>
      </c>
      <c r="AK20" s="523"/>
      <c r="AL20" s="523"/>
      <c r="AM20" s="523"/>
      <c r="AN20" s="523"/>
      <c r="AO20" s="523"/>
      <c r="AP20" s="32"/>
      <c r="AQ20" s="32"/>
      <c r="AT20" s="517" t="s">
        <v>50</v>
      </c>
      <c r="AU20" s="517"/>
      <c r="AV20" s="517"/>
      <c r="AX20" s="517" t="s">
        <v>51</v>
      </c>
      <c r="AY20" s="517"/>
      <c r="AZ20" s="23"/>
    </row>
    <row r="21" spans="1:52" x14ac:dyDescent="0.15">
      <c r="A21" s="28" t="s">
        <v>16</v>
      </c>
      <c r="B21" s="28" t="s">
        <v>66</v>
      </c>
      <c r="C21" s="28" t="s">
        <v>1</v>
      </c>
      <c r="D21" s="28" t="s">
        <v>4</v>
      </c>
      <c r="E21" s="28" t="s">
        <v>5</v>
      </c>
      <c r="F21" s="28" t="s">
        <v>6</v>
      </c>
      <c r="G21" s="28" t="s">
        <v>7</v>
      </c>
      <c r="I21" s="28" t="s">
        <v>34</v>
      </c>
      <c r="J21" s="28" t="s">
        <v>17</v>
      </c>
      <c r="K21" s="28" t="s">
        <v>18</v>
      </c>
      <c r="L21" s="28" t="s">
        <v>19</v>
      </c>
      <c r="M21" s="28" t="s">
        <v>20</v>
      </c>
      <c r="N21" s="28" t="s">
        <v>6</v>
      </c>
      <c r="O21" s="28" t="s">
        <v>53</v>
      </c>
      <c r="R21" s="28" t="s">
        <v>16</v>
      </c>
      <c r="S21" s="28" t="s">
        <v>47</v>
      </c>
      <c r="T21" s="28" t="s">
        <v>45</v>
      </c>
      <c r="U21" s="28" t="s">
        <v>46</v>
      </c>
      <c r="W21" s="28" t="s">
        <v>14</v>
      </c>
      <c r="X21" s="28" t="s">
        <v>21</v>
      </c>
      <c r="Y21" s="28"/>
      <c r="Z21" s="28"/>
      <c r="AA21" s="28"/>
      <c r="AB21" s="28"/>
      <c r="AC21" s="28" t="s">
        <v>16</v>
      </c>
      <c r="AD21" s="28" t="s">
        <v>66</v>
      </c>
      <c r="AE21" s="28" t="s">
        <v>1</v>
      </c>
      <c r="AF21" s="28" t="s">
        <v>4</v>
      </c>
      <c r="AG21" s="28" t="s">
        <v>5</v>
      </c>
      <c r="AH21" s="28" t="s">
        <v>6</v>
      </c>
      <c r="AI21" s="28" t="s">
        <v>7</v>
      </c>
      <c r="AK21" s="28" t="s">
        <v>34</v>
      </c>
      <c r="AL21" s="28" t="s">
        <v>17</v>
      </c>
      <c r="AM21" s="28" t="s">
        <v>18</v>
      </c>
      <c r="AN21" s="28" t="s">
        <v>19</v>
      </c>
      <c r="AO21" s="28" t="s">
        <v>20</v>
      </c>
      <c r="AP21" s="28" t="s">
        <v>6</v>
      </c>
      <c r="AQ21" s="28" t="s">
        <v>53</v>
      </c>
      <c r="AU21" s="28" t="s">
        <v>47</v>
      </c>
      <c r="AV21" s="28" t="s">
        <v>45</v>
      </c>
      <c r="AW21" s="28" t="s">
        <v>46</v>
      </c>
      <c r="AY21" s="28" t="s">
        <v>14</v>
      </c>
      <c r="AZ21" s="28" t="s">
        <v>21</v>
      </c>
    </row>
    <row r="22" spans="1:52" x14ac:dyDescent="0.15">
      <c r="A22" s="29" t="s">
        <v>1319</v>
      </c>
      <c r="B22" s="40">
        <v>17</v>
      </c>
      <c r="C22" s="30">
        <v>245</v>
      </c>
      <c r="D22" s="30">
        <v>1304</v>
      </c>
      <c r="E22" s="30">
        <f>D22/C22</f>
        <v>5.3224489795918366</v>
      </c>
      <c r="F22" s="30">
        <v>10</v>
      </c>
      <c r="G22" s="27">
        <f>F22/C22</f>
        <v>4.0816326530612242E-2</v>
      </c>
      <c r="I22" s="27">
        <f>K22/J22</f>
        <v>0.79411764705882348</v>
      </c>
      <c r="J22" s="30">
        <v>102</v>
      </c>
      <c r="K22" s="30">
        <v>81</v>
      </c>
      <c r="L22" s="30">
        <v>735</v>
      </c>
      <c r="M22" s="30">
        <f>L22/K22</f>
        <v>9.0740740740740744</v>
      </c>
      <c r="N22" s="30">
        <v>6</v>
      </c>
      <c r="O22" s="27">
        <f>N22/K22</f>
        <v>7.407407407407407E-2</v>
      </c>
      <c r="R22" s="29" t="s">
        <v>1320</v>
      </c>
      <c r="S22" s="27">
        <f>(C22+J22)/($C$27+$J$27+$M$17+$D$17+$K$38+$K$47)</f>
        <v>0.34019607843137256</v>
      </c>
      <c r="T22" s="27">
        <f>J22/($J$27+$E$38+$E$47)</f>
        <v>0.25888324873096447</v>
      </c>
      <c r="U22" s="27">
        <f>C22/($C$27+$M$17+$K$38+$K$47)</f>
        <v>0.46666666666666667</v>
      </c>
      <c r="W22" s="30">
        <f>(D22*0.1)+(F22*6)+(L22*0.1)+(N22*6)</f>
        <v>299.89999999999998</v>
      </c>
      <c r="X22" s="30">
        <f>(D22*0.1)+(F22*6)+(K22*1)+(L22*0.1)+(N22*6)</f>
        <v>380.9</v>
      </c>
      <c r="Y22" s="32"/>
      <c r="Z22" s="32"/>
      <c r="AA22" s="32"/>
      <c r="AB22" s="32"/>
      <c r="AC22" s="29" t="s">
        <v>300</v>
      </c>
      <c r="AD22" s="29"/>
      <c r="AE22" s="30">
        <v>200</v>
      </c>
      <c r="AF22" s="30">
        <v>1040</v>
      </c>
      <c r="AG22" s="30">
        <f>AF22/AE22</f>
        <v>5.2</v>
      </c>
      <c r="AH22" s="30">
        <v>7</v>
      </c>
      <c r="AI22" s="27">
        <f>AH22/AE22</f>
        <v>3.5000000000000003E-2</v>
      </c>
      <c r="AK22" s="27">
        <f>AM22/AL22</f>
        <v>0.8</v>
      </c>
      <c r="AL22" s="30">
        <v>70</v>
      </c>
      <c r="AM22" s="30">
        <v>56</v>
      </c>
      <c r="AN22" s="30">
        <v>364</v>
      </c>
      <c r="AO22" s="30">
        <f>AN22/AM22</f>
        <v>6.5</v>
      </c>
      <c r="AP22" s="30">
        <v>2</v>
      </c>
      <c r="AQ22" s="27">
        <f>AP22/AM22</f>
        <v>3.5714285714285712E-2</v>
      </c>
      <c r="AU22" s="27" t="e">
        <f>(#REF!+AL22)/(#REF!+AL25)</f>
        <v>#REF!</v>
      </c>
      <c r="AV22" s="27" t="e">
        <f>#REF!/(AL22+#REF!)</f>
        <v>#REF!</v>
      </c>
      <c r="AW22" s="27" t="e">
        <f>AL22/(#REF!+AL22)</f>
        <v>#REF!</v>
      </c>
      <c r="AY22" s="30" t="e">
        <f>(#REF!*0.1)+(AE22*6)+(AK22*0.1)+(AM22*6)</f>
        <v>#REF!</v>
      </c>
      <c r="AZ22" s="30" t="e">
        <f>(#REF!*0.1)+(AE22*6)+(AJ22*1)+(AK22*0.1)+(AM22*6)</f>
        <v>#REF!</v>
      </c>
    </row>
    <row r="23" spans="1:52" x14ac:dyDescent="0.15">
      <c r="A23" s="29" t="s">
        <v>936</v>
      </c>
      <c r="B23" s="40">
        <v>14</v>
      </c>
      <c r="C23" s="30">
        <v>34</v>
      </c>
      <c r="D23" s="30">
        <v>122</v>
      </c>
      <c r="E23" s="30">
        <f>D23/C23</f>
        <v>3.5882352941176472</v>
      </c>
      <c r="F23" s="30">
        <v>0</v>
      </c>
      <c r="G23" s="27">
        <f>F23/C23</f>
        <v>0</v>
      </c>
      <c r="I23" s="27" t="e">
        <f t="shared" ref="I23:I26" si="13">K23/J23</f>
        <v>#DIV/0!</v>
      </c>
      <c r="J23" s="30">
        <v>0</v>
      </c>
      <c r="K23" s="30">
        <v>0</v>
      </c>
      <c r="L23" s="30">
        <v>0</v>
      </c>
      <c r="M23" s="30" t="e">
        <f>L23/K23</f>
        <v>#DIV/0!</v>
      </c>
      <c r="N23" s="30">
        <v>0</v>
      </c>
      <c r="O23" s="27" t="e">
        <f t="shared" ref="O23:O26" si="14">N23/K23</f>
        <v>#DIV/0!</v>
      </c>
      <c r="R23" s="29" t="s">
        <v>630</v>
      </c>
      <c r="S23" s="27">
        <f t="shared" ref="S23:S26" si="15">(C23+J23)/($C$27+$J$27+$M$17+$D$17+$K$38+$K$47)</f>
        <v>3.3333333333333333E-2</v>
      </c>
      <c r="T23" s="27">
        <f t="shared" ref="T23:T26" si="16">J23/($J$27+$E$38+$E$47)</f>
        <v>0</v>
      </c>
      <c r="U23" s="27">
        <f t="shared" ref="U23:U26" si="17">C23/($C$27+$M$17+$K$38+$K$47)</f>
        <v>6.4761904761904757E-2</v>
      </c>
      <c r="W23" s="30">
        <f t="shared" ref="W23:W26" si="18">(D23*0.1)+(F23*6)+(L23*0.1)+(N23*6)</f>
        <v>12.200000000000001</v>
      </c>
      <c r="X23" s="30">
        <f t="shared" ref="X23:X26" si="19">(D23*0.1)+(F23*6)+(K23*1)+(L23*0.1)+(N23*6)</f>
        <v>12.200000000000001</v>
      </c>
      <c r="Y23" s="32"/>
      <c r="Z23" s="32"/>
      <c r="AA23" s="32"/>
      <c r="AB23" s="32"/>
      <c r="AC23" s="29" t="s">
        <v>301</v>
      </c>
      <c r="AD23" s="29"/>
      <c r="AE23" s="30">
        <v>96</v>
      </c>
      <c r="AF23" s="30">
        <v>445</v>
      </c>
      <c r="AG23" s="30">
        <f>AF23/AE23</f>
        <v>4.635416666666667</v>
      </c>
      <c r="AH23" s="30">
        <v>6</v>
      </c>
      <c r="AI23" s="27">
        <f>AH23/AE23</f>
        <v>6.25E-2</v>
      </c>
      <c r="AK23" s="27">
        <f t="shared" ref="AK23:AK26" si="20">AM23/AL23</f>
        <v>0.58333333333333337</v>
      </c>
      <c r="AL23" s="30">
        <v>24</v>
      </c>
      <c r="AM23" s="30">
        <v>14</v>
      </c>
      <c r="AN23" s="30">
        <v>110</v>
      </c>
      <c r="AO23" s="30">
        <f>AN23/AM23</f>
        <v>7.8571428571428568</v>
      </c>
      <c r="AP23" s="30">
        <v>2</v>
      </c>
      <c r="AQ23" s="27">
        <f t="shared" ref="AQ23:AQ26" si="21">AP23/AM23</f>
        <v>0.14285714285714285</v>
      </c>
      <c r="AU23" s="27" t="e">
        <f>(#REF!+AL23)/(#REF!+AL26)</f>
        <v>#REF!</v>
      </c>
      <c r="AV23" s="27" t="e">
        <f>#REF!/(AL23+#REF!)</f>
        <v>#REF!</v>
      </c>
      <c r="AW23" s="27" t="e">
        <f>AL23/(#REF!+AL23)</f>
        <v>#REF!</v>
      </c>
      <c r="AY23" s="30" t="e">
        <f>(#REF!*0.1)+(AE23*6)+(AK23*0.1)+(AM23*6)</f>
        <v>#REF!</v>
      </c>
      <c r="AZ23" s="30" t="e">
        <f>(#REF!*0.1)+(AE23*6)+(AJ23*1)+(AK23*0.1)+(AM23*6)</f>
        <v>#REF!</v>
      </c>
    </row>
    <row r="24" spans="1:52" x14ac:dyDescent="0.15">
      <c r="A24" s="29" t="s">
        <v>1004</v>
      </c>
      <c r="B24" s="40">
        <v>12</v>
      </c>
      <c r="C24" s="30">
        <v>12</v>
      </c>
      <c r="D24" s="30">
        <v>72</v>
      </c>
      <c r="E24" s="30">
        <f>D24/C24</f>
        <v>6</v>
      </c>
      <c r="F24" s="30">
        <v>1</v>
      </c>
      <c r="G24" s="27">
        <f>F24/C24</f>
        <v>8.3333333333333329E-2</v>
      </c>
      <c r="I24" s="27">
        <f t="shared" si="13"/>
        <v>0.8</v>
      </c>
      <c r="J24" s="30">
        <v>5</v>
      </c>
      <c r="K24" s="30">
        <v>4</v>
      </c>
      <c r="L24" s="30">
        <v>28</v>
      </c>
      <c r="M24" s="30">
        <f>L24/K24</f>
        <v>7</v>
      </c>
      <c r="N24" s="30">
        <v>0</v>
      </c>
      <c r="O24" s="27">
        <f t="shared" si="14"/>
        <v>0</v>
      </c>
      <c r="R24" s="29" t="s">
        <v>959</v>
      </c>
      <c r="S24" s="27">
        <f t="shared" si="15"/>
        <v>1.6666666666666666E-2</v>
      </c>
      <c r="T24" s="27">
        <f t="shared" si="16"/>
        <v>1.2690355329949238E-2</v>
      </c>
      <c r="U24" s="27">
        <f t="shared" si="17"/>
        <v>2.2857142857142857E-2</v>
      </c>
      <c r="W24" s="30">
        <f t="shared" si="18"/>
        <v>16</v>
      </c>
      <c r="X24" s="30">
        <f t="shared" si="19"/>
        <v>20</v>
      </c>
      <c r="Y24" s="32"/>
      <c r="Z24" s="32"/>
      <c r="AA24" s="32"/>
      <c r="AB24" s="32"/>
      <c r="AC24" s="29" t="s">
        <v>302</v>
      </c>
      <c r="AD24" s="29"/>
      <c r="AE24" s="30">
        <v>8</v>
      </c>
      <c r="AF24" s="30">
        <v>28</v>
      </c>
      <c r="AG24" s="30">
        <f>AF24/AE24</f>
        <v>3.5</v>
      </c>
      <c r="AH24" s="30">
        <v>0</v>
      </c>
      <c r="AI24" s="27">
        <f>AH24/AE24</f>
        <v>0</v>
      </c>
      <c r="AK24" s="27">
        <f t="shared" si="20"/>
        <v>0.5</v>
      </c>
      <c r="AL24" s="30">
        <v>4</v>
      </c>
      <c r="AM24" s="30">
        <v>2</v>
      </c>
      <c r="AN24" s="30">
        <v>17</v>
      </c>
      <c r="AO24" s="30">
        <f>AN24/AM24</f>
        <v>8.5</v>
      </c>
      <c r="AP24" s="30">
        <v>0</v>
      </c>
      <c r="AQ24" s="27">
        <f t="shared" si="21"/>
        <v>0</v>
      </c>
      <c r="AU24" s="27" t="e">
        <f>(#REF!+AL24)/(#REF!+AK30)</f>
        <v>#REF!</v>
      </c>
      <c r="AV24" s="27" t="e">
        <f>#REF!/(AL24+#REF!)</f>
        <v>#REF!</v>
      </c>
      <c r="AW24" s="27" t="e">
        <f>AL24/(#REF!+AL24)</f>
        <v>#REF!</v>
      </c>
      <c r="AY24" s="30" t="e">
        <f>(#REF!*0.1)+(AE24*6)+(AK24*0.1)+(AM24*6)</f>
        <v>#REF!</v>
      </c>
      <c r="AZ24" s="30" t="e">
        <f>(#REF!*0.1)+(AE24*6)+(AJ24*1)+(AK24*0.1)+(AM24*6)</f>
        <v>#REF!</v>
      </c>
    </row>
    <row r="25" spans="1:52" x14ac:dyDescent="0.15">
      <c r="A25" s="29" t="s">
        <v>1105</v>
      </c>
      <c r="B25" s="40">
        <v>10</v>
      </c>
      <c r="C25" s="30">
        <v>90</v>
      </c>
      <c r="D25" s="30">
        <v>558</v>
      </c>
      <c r="E25" s="30">
        <f>D25/C25</f>
        <v>6.2</v>
      </c>
      <c r="F25" s="30">
        <v>4</v>
      </c>
      <c r="G25" s="27">
        <f>F25/C25</f>
        <v>4.4444444444444446E-2</v>
      </c>
      <c r="I25" s="27">
        <f t="shared" si="13"/>
        <v>0.75</v>
      </c>
      <c r="J25" s="30">
        <v>8</v>
      </c>
      <c r="K25" s="30">
        <v>6</v>
      </c>
      <c r="L25" s="30">
        <v>14</v>
      </c>
      <c r="M25" s="30">
        <f>L25/K25</f>
        <v>2.3333333333333335</v>
      </c>
      <c r="N25" s="30">
        <v>0</v>
      </c>
      <c r="O25" s="27">
        <f t="shared" si="14"/>
        <v>0</v>
      </c>
      <c r="R25" s="29" t="s">
        <v>315</v>
      </c>
      <c r="S25" s="27">
        <f t="shared" si="15"/>
        <v>9.6078431372549025E-2</v>
      </c>
      <c r="T25" s="27">
        <f t="shared" si="16"/>
        <v>2.030456852791878E-2</v>
      </c>
      <c r="U25" s="27">
        <f t="shared" si="17"/>
        <v>0.17142857142857143</v>
      </c>
      <c r="W25" s="30">
        <f t="shared" si="18"/>
        <v>81.200000000000017</v>
      </c>
      <c r="X25" s="30">
        <f t="shared" si="19"/>
        <v>87.200000000000017</v>
      </c>
      <c r="Y25" s="32"/>
      <c r="Z25" s="32"/>
      <c r="AA25" s="32"/>
      <c r="AB25" s="32"/>
      <c r="AC25" s="29" t="s">
        <v>303</v>
      </c>
      <c r="AD25" s="29"/>
      <c r="AE25" s="30"/>
      <c r="AF25" s="30"/>
      <c r="AG25" s="30" t="e">
        <f>AF25/AE25</f>
        <v>#DIV/0!</v>
      </c>
      <c r="AH25" s="30">
        <v>0</v>
      </c>
      <c r="AI25" s="27" t="e">
        <f>AH25/AE25</f>
        <v>#DIV/0!</v>
      </c>
      <c r="AK25" s="27" t="e">
        <f t="shared" si="20"/>
        <v>#DIV/0!</v>
      </c>
      <c r="AL25" s="30"/>
      <c r="AM25" s="30"/>
      <c r="AN25" s="30"/>
      <c r="AO25" s="30" t="e">
        <f>AN25/AM25</f>
        <v>#DIV/0!</v>
      </c>
      <c r="AP25" s="30">
        <v>0</v>
      </c>
      <c r="AQ25" s="27" t="e">
        <f t="shared" si="21"/>
        <v>#DIV/0!</v>
      </c>
      <c r="AU25" s="27" t="e">
        <f>(#REF!+AL25)/(#REF!+AL31)</f>
        <v>#REF!</v>
      </c>
      <c r="AV25" s="27" t="e">
        <f>#REF!/(AL25+#REF!)</f>
        <v>#REF!</v>
      </c>
      <c r="AW25" s="27" t="e">
        <f>AL25/(#REF!+AL25)</f>
        <v>#REF!</v>
      </c>
      <c r="AY25" s="30" t="e">
        <f>(#REF!*0.1)+(AE25*6)+(AK25*0.1)+(AM25*6)</f>
        <v>#REF!</v>
      </c>
      <c r="AZ25" s="30" t="e">
        <f>(#REF!*0.1)+(AE25*6)+(AJ25*1)+(AK25*0.1)+(AM25*6)</f>
        <v>#REF!</v>
      </c>
    </row>
    <row r="26" spans="1:52" x14ac:dyDescent="0.15">
      <c r="A26" s="29" t="s">
        <v>707</v>
      </c>
      <c r="B26" s="40">
        <v>17</v>
      </c>
      <c r="C26" s="30">
        <v>10</v>
      </c>
      <c r="D26" s="30">
        <v>38</v>
      </c>
      <c r="E26" s="30">
        <f>D26/C26</f>
        <v>3.8</v>
      </c>
      <c r="F26" s="30">
        <v>1</v>
      </c>
      <c r="G26" s="27">
        <f>F26/C26</f>
        <v>0.1</v>
      </c>
      <c r="I26" s="27">
        <f t="shared" si="13"/>
        <v>0.66666666666666663</v>
      </c>
      <c r="J26" s="30">
        <v>15</v>
      </c>
      <c r="K26" s="30">
        <v>10</v>
      </c>
      <c r="L26" s="30">
        <v>105</v>
      </c>
      <c r="M26" s="30">
        <f>L26/K26</f>
        <v>10.5</v>
      </c>
      <c r="N26" s="30">
        <v>1</v>
      </c>
      <c r="O26" s="27">
        <f t="shared" si="14"/>
        <v>0.1</v>
      </c>
      <c r="R26" s="29" t="s">
        <v>313</v>
      </c>
      <c r="S26" s="27">
        <f t="shared" si="15"/>
        <v>2.4509803921568627E-2</v>
      </c>
      <c r="T26" s="27">
        <f t="shared" si="16"/>
        <v>3.8071065989847719E-2</v>
      </c>
      <c r="U26" s="27">
        <f t="shared" si="17"/>
        <v>1.9047619047619049E-2</v>
      </c>
      <c r="W26" s="30">
        <f t="shared" si="18"/>
        <v>26.3</v>
      </c>
      <c r="X26" s="30">
        <f t="shared" si="19"/>
        <v>36.299999999999997</v>
      </c>
      <c r="Y26" s="32"/>
      <c r="Z26" s="32"/>
      <c r="AA26" s="32"/>
      <c r="AB26" s="32"/>
      <c r="AC26" s="29" t="s">
        <v>315</v>
      </c>
      <c r="AD26" s="29"/>
      <c r="AE26" s="30"/>
      <c r="AF26" s="30"/>
      <c r="AG26" s="30" t="e">
        <f>AF26/AE26</f>
        <v>#DIV/0!</v>
      </c>
      <c r="AH26" s="30"/>
      <c r="AI26" s="27" t="e">
        <f>AH26/AE26</f>
        <v>#DIV/0!</v>
      </c>
      <c r="AK26" s="27" t="e">
        <f t="shared" si="20"/>
        <v>#DIV/0!</v>
      </c>
      <c r="AL26" s="30"/>
      <c r="AM26" s="30"/>
      <c r="AN26" s="30"/>
      <c r="AO26" s="30"/>
      <c r="AP26" s="30">
        <f>(AF26*0.1)+(AH26*6)+(AM26*0.1)+(AO26*6)</f>
        <v>0</v>
      </c>
      <c r="AQ26" s="27" t="e">
        <f t="shared" si="21"/>
        <v>#DIV/0!</v>
      </c>
      <c r="AU26" s="27" t="e">
        <f>(#REF!+AL26)/(#REF!+AL32)</f>
        <v>#REF!</v>
      </c>
      <c r="AV26" s="27" t="e">
        <f>#REF!/(AL26+#REF!)</f>
        <v>#REF!</v>
      </c>
      <c r="AW26" s="27" t="e">
        <f>AL26/(#REF!+AL26)</f>
        <v>#REF!</v>
      </c>
      <c r="AY26" s="30" t="e">
        <f>(#REF!*0.1)+(AE26*6)+(AI26*1)+(AJ26*0.1)+(AL26*6)</f>
        <v>#REF!</v>
      </c>
      <c r="AZ26" s="30" t="e">
        <f>(#REF!*0.1)+(AE26*6)+(AJ26*1)+(AK26*0.1)+(AM26*6)</f>
        <v>#REF!</v>
      </c>
    </row>
    <row r="27" spans="1:52" x14ac:dyDescent="0.15">
      <c r="A27" s="28" t="s">
        <v>44</v>
      </c>
      <c r="B27" s="28"/>
      <c r="C27" s="28">
        <f>SUM(C22:C26)</f>
        <v>391</v>
      </c>
      <c r="D27" s="28">
        <f t="shared" ref="D27:F27" si="22">SUM(D22:D26)</f>
        <v>2094</v>
      </c>
      <c r="E27" s="28"/>
      <c r="F27" s="28">
        <f t="shared" si="22"/>
        <v>16</v>
      </c>
      <c r="G27" s="28"/>
      <c r="H27" s="28"/>
      <c r="I27" s="28"/>
      <c r="J27" s="28">
        <f>SUM(J22:J26)</f>
        <v>130</v>
      </c>
      <c r="K27" s="28">
        <f t="shared" ref="K27:N27" si="23">SUM(K22:K26)</f>
        <v>101</v>
      </c>
      <c r="L27" s="28">
        <f t="shared" si="23"/>
        <v>882</v>
      </c>
      <c r="M27" s="28"/>
      <c r="N27" s="28">
        <f t="shared" si="23"/>
        <v>7</v>
      </c>
      <c r="O27" s="28"/>
      <c r="AC27" s="28" t="s">
        <v>44</v>
      </c>
      <c r="AD27" s="28"/>
      <c r="AE27" s="28">
        <f>SUM(AE22:AE26)</f>
        <v>304</v>
      </c>
      <c r="AF27" s="28">
        <f t="shared" ref="AF27" si="24">SUM(AF22:AF26)</f>
        <v>1513</v>
      </c>
      <c r="AG27" s="28"/>
      <c r="AH27" s="28">
        <f t="shared" ref="AH27" si="25">SUM(AH22:AH26)</f>
        <v>13</v>
      </c>
      <c r="AI27" s="28"/>
      <c r="AJ27" s="28"/>
      <c r="AK27" s="28"/>
      <c r="AL27" s="28">
        <f>SUM(AL22:AL26)</f>
        <v>98</v>
      </c>
      <c r="AM27" s="28">
        <f t="shared" ref="AM27:AN27" si="26">SUM(AM22:AM26)</f>
        <v>72</v>
      </c>
      <c r="AN27" s="28">
        <f t="shared" si="26"/>
        <v>491</v>
      </c>
      <c r="AO27" s="28"/>
      <c r="AP27" s="28">
        <f t="shared" ref="AP27" si="27">SUM(AP22:AP26)</f>
        <v>4</v>
      </c>
      <c r="AQ27" s="28"/>
    </row>
    <row r="28" spans="1:52" x14ac:dyDescent="0.15">
      <c r="A28" s="417"/>
      <c r="B28" s="32"/>
      <c r="C28" s="32"/>
      <c r="D28" s="32"/>
      <c r="E28" s="32"/>
      <c r="F28" s="32"/>
      <c r="G28" s="32"/>
      <c r="H28" s="28"/>
      <c r="I28" s="32"/>
      <c r="J28" s="32"/>
      <c r="K28" s="32"/>
      <c r="L28" s="32"/>
      <c r="M28" s="32"/>
      <c r="N28" s="32"/>
      <c r="AC28" s="28"/>
      <c r="AD28" s="32"/>
      <c r="AE28" s="32"/>
      <c r="AF28" s="32"/>
      <c r="AG28" s="32"/>
      <c r="AH28" s="32"/>
      <c r="AI28" s="32"/>
      <c r="AJ28" s="28"/>
      <c r="AK28" s="32"/>
      <c r="AL28" s="32"/>
      <c r="AM28" s="32"/>
      <c r="AN28" s="32"/>
      <c r="AO28" s="32"/>
      <c r="AP28" s="32"/>
    </row>
    <row r="29" spans="1:52" x14ac:dyDescent="0.15">
      <c r="B29" s="32"/>
      <c r="C29" s="32"/>
      <c r="D29" s="32"/>
      <c r="E29" s="32"/>
      <c r="F29" s="32"/>
      <c r="G29" s="32"/>
      <c r="H29" s="32"/>
      <c r="I29" s="32"/>
      <c r="J29" s="32"/>
      <c r="K29" s="32"/>
      <c r="L29" s="32"/>
      <c r="M29" s="32"/>
      <c r="AD29" s="32"/>
      <c r="AE29" s="32"/>
      <c r="AF29" s="32"/>
      <c r="AG29" s="32"/>
      <c r="AH29" s="32"/>
      <c r="AI29" s="32"/>
      <c r="AJ29" s="32"/>
      <c r="AK29" s="32"/>
      <c r="AL29" s="32"/>
      <c r="AM29" s="32"/>
      <c r="AN29" s="32"/>
      <c r="AO29" s="32"/>
    </row>
    <row r="30" spans="1:52" x14ac:dyDescent="0.15">
      <c r="A30" s="517" t="s">
        <v>52</v>
      </c>
      <c r="B30" s="517"/>
      <c r="C30" s="517"/>
      <c r="D30" s="517"/>
      <c r="E30" s="517"/>
      <c r="F30" s="517"/>
      <c r="G30" s="517"/>
      <c r="H30" s="32"/>
      <c r="I30" s="32"/>
      <c r="J30" s="517" t="s">
        <v>49</v>
      </c>
      <c r="K30" s="517"/>
      <c r="L30" s="517"/>
      <c r="M30" s="517"/>
      <c r="N30" s="517"/>
      <c r="R30" s="517" t="s">
        <v>50</v>
      </c>
      <c r="S30" s="517"/>
      <c r="T30" s="517"/>
      <c r="V30" s="517" t="s">
        <v>51</v>
      </c>
      <c r="W30" s="519"/>
      <c r="AC30" s="517" t="s">
        <v>52</v>
      </c>
      <c r="AD30" s="517"/>
      <c r="AE30" s="517"/>
      <c r="AF30" s="517"/>
      <c r="AG30" s="517"/>
      <c r="AH30" s="517"/>
      <c r="AI30" s="517"/>
      <c r="AJ30" s="32"/>
      <c r="AK30" s="32"/>
      <c r="AL30" s="517" t="s">
        <v>49</v>
      </c>
      <c r="AM30" s="517"/>
      <c r="AN30" s="517"/>
      <c r="AO30" s="517"/>
      <c r="AP30" s="517"/>
      <c r="AT30" s="517" t="s">
        <v>50</v>
      </c>
      <c r="AU30" s="517"/>
      <c r="AV30" s="517"/>
      <c r="AX30" s="517" t="s">
        <v>51</v>
      </c>
      <c r="AY30" s="519"/>
    </row>
    <row r="31" spans="1:52" x14ac:dyDescent="0.15">
      <c r="A31" s="28" t="s">
        <v>25</v>
      </c>
      <c r="B31" s="28" t="s">
        <v>66</v>
      </c>
      <c r="C31" s="28" t="s">
        <v>34</v>
      </c>
      <c r="D31" s="28" t="s">
        <v>17</v>
      </c>
      <c r="E31" s="28" t="s">
        <v>18</v>
      </c>
      <c r="F31" s="28" t="s">
        <v>19</v>
      </c>
      <c r="G31" s="28" t="s">
        <v>20</v>
      </c>
      <c r="H31" s="28" t="s">
        <v>6</v>
      </c>
      <c r="I31" s="28" t="s">
        <v>53</v>
      </c>
      <c r="K31" s="28" t="s">
        <v>10</v>
      </c>
      <c r="L31" s="28" t="s">
        <v>11</v>
      </c>
      <c r="M31" s="28" t="s">
        <v>12</v>
      </c>
      <c r="N31" s="28" t="s">
        <v>26</v>
      </c>
      <c r="O31" s="28" t="s">
        <v>7</v>
      </c>
      <c r="R31" s="28" t="s">
        <v>25</v>
      </c>
      <c r="S31" s="28" t="s">
        <v>47</v>
      </c>
      <c r="T31" s="28" t="s">
        <v>45</v>
      </c>
      <c r="U31" s="28" t="s">
        <v>46</v>
      </c>
      <c r="W31" s="28" t="s">
        <v>14</v>
      </c>
      <c r="X31" s="28" t="s">
        <v>21</v>
      </c>
      <c r="Y31" s="28"/>
      <c r="Z31" s="28"/>
      <c r="AC31" s="28" t="s">
        <v>25</v>
      </c>
      <c r="AD31" s="28" t="s">
        <v>66</v>
      </c>
      <c r="AE31" s="28" t="s">
        <v>34</v>
      </c>
      <c r="AF31" s="28" t="s">
        <v>17</v>
      </c>
      <c r="AG31" s="28" t="s">
        <v>18</v>
      </c>
      <c r="AH31" s="28" t="s">
        <v>19</v>
      </c>
      <c r="AI31" s="28" t="s">
        <v>20</v>
      </c>
      <c r="AJ31" s="28" t="s">
        <v>6</v>
      </c>
      <c r="AK31" s="28" t="s">
        <v>53</v>
      </c>
      <c r="AM31" s="28" t="s">
        <v>10</v>
      </c>
      <c r="AN31" s="28" t="s">
        <v>11</v>
      </c>
      <c r="AO31" s="28" t="s">
        <v>12</v>
      </c>
      <c r="AP31" s="28" t="s">
        <v>26</v>
      </c>
      <c r="AQ31" s="28" t="s">
        <v>7</v>
      </c>
      <c r="AU31" s="28" t="s">
        <v>47</v>
      </c>
      <c r="AV31" s="28" t="s">
        <v>45</v>
      </c>
      <c r="AW31" s="28" t="s">
        <v>46</v>
      </c>
      <c r="AY31" s="28" t="s">
        <v>14</v>
      </c>
      <c r="AZ31" s="28" t="s">
        <v>21</v>
      </c>
    </row>
    <row r="32" spans="1:52" x14ac:dyDescent="0.15">
      <c r="A32" s="29" t="s">
        <v>702</v>
      </c>
      <c r="B32" s="30">
        <v>17</v>
      </c>
      <c r="C32" s="27">
        <f>E32/D32</f>
        <v>0.5934959349593496</v>
      </c>
      <c r="D32" s="30">
        <v>123</v>
      </c>
      <c r="E32" s="30">
        <v>73</v>
      </c>
      <c r="F32" s="30">
        <v>826</v>
      </c>
      <c r="G32" s="30">
        <f t="shared" ref="G32:G37" si="28">F32/E32</f>
        <v>11.315068493150685</v>
      </c>
      <c r="H32" s="30">
        <v>3</v>
      </c>
      <c r="I32" s="27">
        <f>H32/E32</f>
        <v>4.1095890410958902E-2</v>
      </c>
      <c r="K32" s="30">
        <v>55</v>
      </c>
      <c r="L32" s="30">
        <v>300</v>
      </c>
      <c r="M32" s="41">
        <f t="shared" ref="M32:M37" si="29">L32/K32</f>
        <v>5.4545454545454541</v>
      </c>
      <c r="N32" s="30">
        <v>3</v>
      </c>
      <c r="O32" s="27">
        <f>N32/K32</f>
        <v>5.4545454545454543E-2</v>
      </c>
      <c r="R32" s="29" t="s">
        <v>304</v>
      </c>
      <c r="S32" s="42">
        <f>(D32+K32)/($C$27+$K$27+$M$17+$D$47+$K$47)</f>
        <v>0.26807228915662651</v>
      </c>
      <c r="T32" s="42">
        <f>D32/($D$17)</f>
        <v>0.33698630136986302</v>
      </c>
      <c r="U32" s="42">
        <f>K32/($M$17+$C$27+$K$38+$K$47)</f>
        <v>0.10476190476190476</v>
      </c>
      <c r="W32" s="30">
        <f>(F32*0.1)+(H32*6)+(L32*0.1)+(N32*6)</f>
        <v>148.60000000000002</v>
      </c>
      <c r="X32" s="30">
        <f>(E32*1)+(F32*0.1)+(H32*6)+(L32*0.1)+(N32*6)</f>
        <v>221.60000000000002</v>
      </c>
      <c r="Y32" s="32"/>
      <c r="Z32" s="32"/>
      <c r="AC32" s="29" t="s">
        <v>304</v>
      </c>
      <c r="AD32" s="29"/>
      <c r="AE32" s="27">
        <f>AG32/AF32</f>
        <v>0.60747663551401865</v>
      </c>
      <c r="AF32" s="30">
        <v>107</v>
      </c>
      <c r="AG32" s="30">
        <v>65</v>
      </c>
      <c r="AH32" s="30">
        <v>710</v>
      </c>
      <c r="AI32" s="30">
        <f t="shared" ref="AI32:AI36" si="30">AH32/AG32</f>
        <v>10.923076923076923</v>
      </c>
      <c r="AJ32" s="30">
        <v>6</v>
      </c>
      <c r="AK32" s="27">
        <f>AJ32/AG32</f>
        <v>9.2307692307692313E-2</v>
      </c>
      <c r="AM32" s="30">
        <v>0</v>
      </c>
      <c r="AN32" s="30">
        <v>0</v>
      </c>
      <c r="AO32" s="41" t="e">
        <f t="shared" ref="AO32:AO37" si="31">AN32/AM32</f>
        <v>#DIV/0!</v>
      </c>
      <c r="AP32" s="30">
        <v>0</v>
      </c>
      <c r="AQ32" s="27" t="e">
        <f>AP32/AM32</f>
        <v>#DIV/0!</v>
      </c>
      <c r="AU32" s="42" t="e">
        <f>(#REF!+AJ32)/(#REF!+AJ35)</f>
        <v>#REF!</v>
      </c>
      <c r="AV32" s="42" t="e">
        <f>#REF!/(AJ32+#REF!)</f>
        <v>#REF!</v>
      </c>
      <c r="AW32" s="42" t="e">
        <f>AJ32/(#REF!+AJ32)</f>
        <v>#REF!</v>
      </c>
      <c r="AY32" s="30">
        <f>(AH32*0.1)+(AJ32*6)+(AN32*0.1)+(AP32*6)</f>
        <v>107</v>
      </c>
      <c r="AZ32" s="30">
        <f>(AG32*1)+(AH32*0.1)+(AJ32*6)+(AN32*0.1)+(AP32*6)</f>
        <v>172</v>
      </c>
    </row>
    <row r="33" spans="1:52" x14ac:dyDescent="0.15">
      <c r="A33" s="29" t="s">
        <v>703</v>
      </c>
      <c r="B33" s="30">
        <v>17</v>
      </c>
      <c r="C33" s="27">
        <f t="shared" ref="C33:C37" si="32">E33/D33</f>
        <v>0.66666666666666663</v>
      </c>
      <c r="D33" s="30">
        <v>120</v>
      </c>
      <c r="E33" s="30">
        <v>80</v>
      </c>
      <c r="F33" s="30">
        <v>1065</v>
      </c>
      <c r="G33" s="30">
        <f t="shared" si="28"/>
        <v>13.3125</v>
      </c>
      <c r="H33" s="30">
        <v>6</v>
      </c>
      <c r="I33" s="27">
        <f t="shared" ref="I33:I37" si="33">H33/E33</f>
        <v>7.4999999999999997E-2</v>
      </c>
      <c r="K33" s="30">
        <v>3</v>
      </c>
      <c r="L33" s="30">
        <v>18</v>
      </c>
      <c r="M33" s="41">
        <f t="shared" si="29"/>
        <v>6</v>
      </c>
      <c r="N33" s="30">
        <v>0</v>
      </c>
      <c r="O33" s="27">
        <f t="shared" ref="O33:O37" si="34">N33/K33</f>
        <v>0</v>
      </c>
      <c r="R33" s="29" t="s">
        <v>305</v>
      </c>
      <c r="S33" s="42">
        <f t="shared" ref="S33:S37" si="35">(D33+K33)/($C$27+$K$27+$M$17+$D$47+$K$47)</f>
        <v>0.18524096385542169</v>
      </c>
      <c r="T33" s="42">
        <f t="shared" ref="T33:T37" si="36">D33/($D$17)</f>
        <v>0.32876712328767121</v>
      </c>
      <c r="U33" s="42">
        <f t="shared" ref="U33:U37" si="37">K33/($M$17+$C$27+$K$38+$K$47)</f>
        <v>5.7142857142857143E-3</v>
      </c>
      <c r="W33" s="30">
        <f t="shared" ref="W33:W37" si="38">(F33*0.1)+(H33*6)+(L33*0.1)+(N33*6)</f>
        <v>144.30000000000001</v>
      </c>
      <c r="X33" s="30">
        <f t="shared" ref="X33:X37" si="39">(E33*1)+(F33*0.1)+(H33*6)+(L33*0.1)+(N33*6)</f>
        <v>224.3</v>
      </c>
      <c r="Y33" s="32"/>
      <c r="Z33" s="32"/>
      <c r="AC33" s="29" t="s">
        <v>305</v>
      </c>
      <c r="AD33" s="29"/>
      <c r="AE33" s="27">
        <f t="shared" ref="AE33:AE37" si="40">AG33/AF33</f>
        <v>0.6333333333333333</v>
      </c>
      <c r="AF33" s="30">
        <v>120</v>
      </c>
      <c r="AG33" s="30">
        <v>76</v>
      </c>
      <c r="AH33" s="30">
        <v>892</v>
      </c>
      <c r="AI33" s="30">
        <f t="shared" si="30"/>
        <v>11.736842105263158</v>
      </c>
      <c r="AJ33" s="30">
        <v>5</v>
      </c>
      <c r="AK33" s="27">
        <f t="shared" ref="AK33:AK37" si="41">AJ33/AG33</f>
        <v>6.5789473684210523E-2</v>
      </c>
      <c r="AM33" s="30">
        <v>12</v>
      </c>
      <c r="AN33" s="30">
        <v>108</v>
      </c>
      <c r="AO33" s="41">
        <f t="shared" si="31"/>
        <v>9</v>
      </c>
      <c r="AP33" s="30">
        <v>0</v>
      </c>
      <c r="AQ33" s="27">
        <f t="shared" ref="AQ33:AQ37" si="42">AP33/AM33</f>
        <v>0</v>
      </c>
      <c r="AU33" s="42" t="e">
        <f>(#REF!+AJ33)/(#REF!+AJ36)</f>
        <v>#REF!</v>
      </c>
      <c r="AV33" s="42" t="e">
        <f>#REF!/(AJ33+#REF!)</f>
        <v>#REF!</v>
      </c>
      <c r="AW33" s="42" t="e">
        <f>AJ33/(#REF!+AJ33)</f>
        <v>#REF!</v>
      </c>
      <c r="AY33" s="30">
        <f>(AH33*0.1)+(AJ33*6)+(AN33*0.1)+(AP33*6)</f>
        <v>130</v>
      </c>
      <c r="AZ33" s="30">
        <f>(AG33*1)+(AH33*0.1)+(AJ33*6)+(AN33*0.1)+(AP33*6)</f>
        <v>206</v>
      </c>
    </row>
    <row r="34" spans="1:52" x14ac:dyDescent="0.15">
      <c r="A34" s="29" t="s">
        <v>704</v>
      </c>
      <c r="B34" s="30">
        <v>8</v>
      </c>
      <c r="C34" s="27">
        <f t="shared" si="32"/>
        <v>0.4</v>
      </c>
      <c r="D34" s="30">
        <v>10</v>
      </c>
      <c r="E34" s="30">
        <v>4</v>
      </c>
      <c r="F34" s="30">
        <v>52</v>
      </c>
      <c r="G34" s="30">
        <f t="shared" si="28"/>
        <v>13</v>
      </c>
      <c r="H34" s="30">
        <v>0</v>
      </c>
      <c r="I34" s="27">
        <f t="shared" si="33"/>
        <v>0</v>
      </c>
      <c r="K34" s="30">
        <v>1</v>
      </c>
      <c r="L34" s="30">
        <v>7</v>
      </c>
      <c r="M34" s="41">
        <f t="shared" si="29"/>
        <v>7</v>
      </c>
      <c r="N34" s="30">
        <v>0</v>
      </c>
      <c r="O34" s="27">
        <f t="shared" si="34"/>
        <v>0</v>
      </c>
      <c r="R34" s="29" t="s">
        <v>631</v>
      </c>
      <c r="S34" s="42">
        <f t="shared" si="35"/>
        <v>1.6566265060240965E-2</v>
      </c>
      <c r="T34" s="42">
        <f t="shared" si="36"/>
        <v>2.7397260273972601E-2</v>
      </c>
      <c r="U34" s="42">
        <f t="shared" si="37"/>
        <v>1.9047619047619048E-3</v>
      </c>
      <c r="W34" s="30">
        <f t="shared" si="38"/>
        <v>5.9</v>
      </c>
      <c r="X34" s="30">
        <f t="shared" si="39"/>
        <v>9.8999999999999986</v>
      </c>
      <c r="Y34" s="32"/>
      <c r="Z34" s="32"/>
      <c r="AC34" s="29" t="s">
        <v>306</v>
      </c>
      <c r="AD34" s="29"/>
      <c r="AE34" s="27">
        <f t="shared" si="40"/>
        <v>0.55000000000000004</v>
      </c>
      <c r="AF34" s="30">
        <v>40</v>
      </c>
      <c r="AG34" s="30">
        <v>22</v>
      </c>
      <c r="AH34" s="30">
        <v>325</v>
      </c>
      <c r="AI34" s="30">
        <f t="shared" si="30"/>
        <v>14.772727272727273</v>
      </c>
      <c r="AJ34" s="30">
        <v>2</v>
      </c>
      <c r="AK34" s="27">
        <f t="shared" si="41"/>
        <v>9.0909090909090912E-2</v>
      </c>
      <c r="AM34" s="30">
        <v>5</v>
      </c>
      <c r="AN34" s="30">
        <v>20</v>
      </c>
      <c r="AO34" s="41">
        <f t="shared" si="31"/>
        <v>4</v>
      </c>
      <c r="AP34" s="30">
        <v>0</v>
      </c>
      <c r="AQ34" s="27">
        <f t="shared" si="42"/>
        <v>0</v>
      </c>
      <c r="AU34" s="42" t="e">
        <f>(#REF!+AJ34)/(#REF!+AJ37)</f>
        <v>#REF!</v>
      </c>
      <c r="AV34" s="42" t="e">
        <f>#REF!/(AJ34+#REF!)</f>
        <v>#REF!</v>
      </c>
      <c r="AW34" s="42" t="e">
        <f>AJ34/(#REF!+AJ34)</f>
        <v>#REF!</v>
      </c>
      <c r="AY34" s="30">
        <f>(AH34*0.1)+(AJ34*6)+(AN34*0.1)+(AP34*6)</f>
        <v>46.5</v>
      </c>
      <c r="AZ34" s="30">
        <f>(AG34*1)+(AH34*0.1)+(AJ34*6)+(AN34*0.1)+(AP34*6)</f>
        <v>68.5</v>
      </c>
    </row>
    <row r="35" spans="1:52" x14ac:dyDescent="0.15">
      <c r="A35" s="29" t="s">
        <v>705</v>
      </c>
      <c r="B35" s="30">
        <v>17</v>
      </c>
      <c r="C35" s="27">
        <f t="shared" si="32"/>
        <v>0.65625</v>
      </c>
      <c r="D35" s="30">
        <v>32</v>
      </c>
      <c r="E35" s="30">
        <v>21</v>
      </c>
      <c r="F35" s="30">
        <v>233</v>
      </c>
      <c r="G35" s="30">
        <f t="shared" si="28"/>
        <v>11.095238095238095</v>
      </c>
      <c r="H35" s="30">
        <v>1</v>
      </c>
      <c r="I35" s="27">
        <f t="shared" si="33"/>
        <v>4.7619047619047616E-2</v>
      </c>
      <c r="K35" s="30">
        <v>0</v>
      </c>
      <c r="L35" s="30">
        <v>0</v>
      </c>
      <c r="M35" s="41" t="e">
        <f t="shared" si="29"/>
        <v>#DIV/0!</v>
      </c>
      <c r="N35" s="30">
        <v>0</v>
      </c>
      <c r="O35" s="27" t="e">
        <f t="shared" si="34"/>
        <v>#DIV/0!</v>
      </c>
      <c r="R35" s="29" t="s">
        <v>470</v>
      </c>
      <c r="S35" s="42">
        <f t="shared" si="35"/>
        <v>4.8192771084337352E-2</v>
      </c>
      <c r="T35" s="42">
        <f t="shared" si="36"/>
        <v>8.7671232876712329E-2</v>
      </c>
      <c r="U35" s="42">
        <f t="shared" si="37"/>
        <v>0</v>
      </c>
      <c r="W35" s="30">
        <f t="shared" si="38"/>
        <v>29.3</v>
      </c>
      <c r="X35" s="30">
        <f t="shared" si="39"/>
        <v>50.3</v>
      </c>
      <c r="Y35" s="32"/>
      <c r="Z35" s="32"/>
      <c r="AC35" s="29" t="s">
        <v>307</v>
      </c>
      <c r="AD35" s="29"/>
      <c r="AE35" s="27">
        <f t="shared" si="40"/>
        <v>0.66206896551724137</v>
      </c>
      <c r="AF35" s="30">
        <v>145</v>
      </c>
      <c r="AG35" s="30">
        <v>96</v>
      </c>
      <c r="AH35" s="30">
        <v>1098</v>
      </c>
      <c r="AI35" s="30">
        <f t="shared" si="30"/>
        <v>11.4375</v>
      </c>
      <c r="AJ35" s="30">
        <v>7</v>
      </c>
      <c r="AK35" s="27">
        <f t="shared" si="41"/>
        <v>7.2916666666666671E-2</v>
      </c>
      <c r="AM35" s="30">
        <v>0</v>
      </c>
      <c r="AN35" s="30">
        <v>0</v>
      </c>
      <c r="AO35" s="41" t="e">
        <f t="shared" si="31"/>
        <v>#DIV/0!</v>
      </c>
      <c r="AP35" s="30">
        <v>0</v>
      </c>
      <c r="AQ35" s="27" t="e">
        <f t="shared" si="42"/>
        <v>#DIV/0!</v>
      </c>
      <c r="AU35" s="42" t="e">
        <f>(#REF!+AJ35)/(#REF!+AJ38)</f>
        <v>#REF!</v>
      </c>
      <c r="AV35" s="42" t="e">
        <f>#REF!/(AJ35+#REF!)</f>
        <v>#REF!</v>
      </c>
      <c r="AW35" s="42" t="e">
        <f>AJ35/(#REF!+AJ35)</f>
        <v>#REF!</v>
      </c>
      <c r="AY35" s="30">
        <f>(AH35*0.1)+(AJ35*6)+(AN35*0.1)+(AP35*6)</f>
        <v>151.80000000000001</v>
      </c>
      <c r="AZ35" s="30">
        <f>(AG35*1)+(AH35*0.1)+(AJ35*6)+(AN35*0.1)+(AP35*6)</f>
        <v>247.8</v>
      </c>
    </row>
    <row r="36" spans="1:52" x14ac:dyDescent="0.15">
      <c r="A36" s="29" t="s">
        <v>2628</v>
      </c>
      <c r="B36" s="30">
        <v>14</v>
      </c>
      <c r="C36" s="27">
        <f t="shared" si="32"/>
        <v>0.6</v>
      </c>
      <c r="D36" s="30">
        <v>10</v>
      </c>
      <c r="E36" s="30">
        <v>6</v>
      </c>
      <c r="F36" s="30">
        <v>66</v>
      </c>
      <c r="G36" s="30">
        <f t="shared" si="28"/>
        <v>11</v>
      </c>
      <c r="H36" s="30">
        <v>0</v>
      </c>
      <c r="I36" s="27">
        <f t="shared" si="33"/>
        <v>0</v>
      </c>
      <c r="K36" s="30">
        <v>0</v>
      </c>
      <c r="L36" s="30">
        <v>0</v>
      </c>
      <c r="M36" s="41" t="e">
        <f t="shared" si="29"/>
        <v>#DIV/0!</v>
      </c>
      <c r="N36" s="30">
        <v>0</v>
      </c>
      <c r="O36" s="27" t="e">
        <f t="shared" si="34"/>
        <v>#DIV/0!</v>
      </c>
      <c r="R36" s="29" t="s">
        <v>2629</v>
      </c>
      <c r="S36" s="42">
        <f t="shared" si="35"/>
        <v>1.5060240963855422E-2</v>
      </c>
      <c r="T36" s="42">
        <f t="shared" si="36"/>
        <v>2.7397260273972601E-2</v>
      </c>
      <c r="U36" s="42">
        <f t="shared" si="37"/>
        <v>0</v>
      </c>
      <c r="W36" s="30">
        <f t="shared" si="38"/>
        <v>6.6000000000000005</v>
      </c>
      <c r="X36" s="30">
        <f t="shared" si="39"/>
        <v>12.600000000000001</v>
      </c>
      <c r="Y36" s="32"/>
      <c r="Z36" s="32"/>
      <c r="AC36" s="29" t="s">
        <v>308</v>
      </c>
      <c r="AD36" s="29"/>
      <c r="AE36" s="27">
        <f t="shared" si="40"/>
        <v>0.6</v>
      </c>
      <c r="AF36" s="30">
        <v>10</v>
      </c>
      <c r="AG36" s="30">
        <v>6</v>
      </c>
      <c r="AH36" s="30">
        <v>100</v>
      </c>
      <c r="AI36" s="30">
        <f t="shared" si="30"/>
        <v>16.666666666666668</v>
      </c>
      <c r="AJ36" s="30">
        <v>0</v>
      </c>
      <c r="AK36" s="27">
        <f t="shared" si="41"/>
        <v>0</v>
      </c>
      <c r="AM36" s="30">
        <v>0</v>
      </c>
      <c r="AN36" s="30">
        <v>0</v>
      </c>
      <c r="AO36" s="41" t="e">
        <f t="shared" si="31"/>
        <v>#DIV/0!</v>
      </c>
      <c r="AP36" s="30">
        <v>0</v>
      </c>
      <c r="AQ36" s="27" t="e">
        <f t="shared" si="42"/>
        <v>#DIV/0!</v>
      </c>
      <c r="AU36" s="42" t="e">
        <f>(#REF!+AJ36)/(#REF!+AI41)</f>
        <v>#REF!</v>
      </c>
      <c r="AV36" s="42" t="e">
        <f>#REF!/(AJ36+#REF!)</f>
        <v>#REF!</v>
      </c>
      <c r="AW36" s="42" t="e">
        <f>AJ36/(#REF!+AJ36)</f>
        <v>#REF!</v>
      </c>
      <c r="AY36" s="30">
        <f>(AH36*0.1)+(AJ36*6)+(AN36*0.1)+(AP36*6)</f>
        <v>10</v>
      </c>
      <c r="AZ36" s="30">
        <f>(AG36*1)+(AH36*0.1)+(AJ36*6)+(AN36*0.1)+(AP36*6)</f>
        <v>16</v>
      </c>
    </row>
    <row r="37" spans="1:52" x14ac:dyDescent="0.15">
      <c r="A37" s="29" t="s">
        <v>1006</v>
      </c>
      <c r="B37" s="30">
        <v>12</v>
      </c>
      <c r="C37" s="27">
        <f t="shared" si="32"/>
        <v>0.8</v>
      </c>
      <c r="D37" s="30">
        <v>10</v>
      </c>
      <c r="E37" s="30">
        <v>8</v>
      </c>
      <c r="F37" s="30">
        <v>120</v>
      </c>
      <c r="G37" s="30">
        <f t="shared" si="28"/>
        <v>15</v>
      </c>
      <c r="H37" s="30">
        <v>0</v>
      </c>
      <c r="I37" s="27">
        <f t="shared" si="33"/>
        <v>0</v>
      </c>
      <c r="K37" s="30">
        <v>5</v>
      </c>
      <c r="L37" s="30">
        <v>67</v>
      </c>
      <c r="M37" s="41">
        <f t="shared" si="29"/>
        <v>13.4</v>
      </c>
      <c r="N37" s="30">
        <v>1</v>
      </c>
      <c r="O37" s="27">
        <f t="shared" si="34"/>
        <v>0.2</v>
      </c>
      <c r="R37" s="29" t="s">
        <v>1003</v>
      </c>
      <c r="S37" s="42">
        <f t="shared" si="35"/>
        <v>2.2590361445783132E-2</v>
      </c>
      <c r="T37" s="42">
        <f t="shared" si="36"/>
        <v>2.7397260273972601E-2</v>
      </c>
      <c r="U37" s="42">
        <f t="shared" si="37"/>
        <v>9.5238095238095247E-3</v>
      </c>
      <c r="W37" s="30">
        <f t="shared" si="38"/>
        <v>24.7</v>
      </c>
      <c r="X37" s="30">
        <f t="shared" si="39"/>
        <v>32.700000000000003</v>
      </c>
      <c r="Y37" s="32"/>
      <c r="Z37" s="32"/>
      <c r="AC37" s="29" t="s">
        <v>309</v>
      </c>
      <c r="AD37" s="29"/>
      <c r="AE37" s="27" t="e">
        <f t="shared" si="40"/>
        <v>#DIV/0!</v>
      </c>
      <c r="AF37" s="30"/>
      <c r="AG37" s="30"/>
      <c r="AH37" s="30"/>
      <c r="AI37" s="30"/>
      <c r="AJ37" s="30"/>
      <c r="AK37" s="27" t="e">
        <f t="shared" si="41"/>
        <v>#DIV/0!</v>
      </c>
      <c r="AM37" s="30"/>
      <c r="AN37" s="30"/>
      <c r="AO37" s="41" t="e">
        <f t="shared" si="31"/>
        <v>#DIV/0!</v>
      </c>
      <c r="AP37" s="30"/>
      <c r="AQ37" s="27" t="e">
        <f t="shared" si="42"/>
        <v>#DIV/0!</v>
      </c>
      <c r="AU37" s="42" t="e">
        <f>(#REF!+AJ37)/(#REF!+AJ42)</f>
        <v>#REF!</v>
      </c>
      <c r="AV37" s="42" t="e">
        <f>#REF!/(AJ37+#REF!)</f>
        <v>#REF!</v>
      </c>
      <c r="AW37" s="42" t="e">
        <f>AJ37/(#REF!+AJ37)</f>
        <v>#REF!</v>
      </c>
      <c r="AY37" s="30"/>
      <c r="AZ37" s="30"/>
    </row>
    <row r="38" spans="1:52" x14ac:dyDescent="0.15">
      <c r="A38" s="28" t="s">
        <v>44</v>
      </c>
      <c r="B38" s="28"/>
      <c r="C38" s="24"/>
      <c r="D38" s="28">
        <f>SUM(D32:D37)</f>
        <v>305</v>
      </c>
      <c r="E38" s="28">
        <f t="shared" ref="E38:H38" si="43">SUM(E32:E37)</f>
        <v>192</v>
      </c>
      <c r="F38" s="28">
        <f t="shared" si="43"/>
        <v>2362</v>
      </c>
      <c r="G38" s="28"/>
      <c r="H38" s="28">
        <f t="shared" si="43"/>
        <v>10</v>
      </c>
      <c r="I38" s="28"/>
      <c r="J38" s="28"/>
      <c r="K38" s="28">
        <f>SUM(K32:K37)</f>
        <v>64</v>
      </c>
      <c r="L38" s="28">
        <f t="shared" ref="L38:N38" si="44">SUM(L32:L37)</f>
        <v>392</v>
      </c>
      <c r="M38" s="28"/>
      <c r="N38" s="28">
        <f t="shared" si="44"/>
        <v>4</v>
      </c>
      <c r="O38" s="28"/>
      <c r="AC38" s="28" t="s">
        <v>44</v>
      </c>
      <c r="AD38" s="28"/>
      <c r="AE38" s="24"/>
      <c r="AF38" s="28">
        <f>SUM(AF32:AF37)</f>
        <v>422</v>
      </c>
      <c r="AG38" s="28">
        <f t="shared" ref="AG38:AH38" si="45">SUM(AG32:AG37)</f>
        <v>265</v>
      </c>
      <c r="AH38" s="28">
        <f t="shared" si="45"/>
        <v>3125</v>
      </c>
      <c r="AI38" s="28"/>
      <c r="AJ38" s="28">
        <f t="shared" ref="AJ38" si="46">SUM(AJ32:AJ37)</f>
        <v>20</v>
      </c>
      <c r="AK38" s="28"/>
      <c r="AL38" s="28"/>
      <c r="AM38" s="28">
        <f>SUM(AM32:AM37)</f>
        <v>17</v>
      </c>
      <c r="AN38" s="28">
        <f t="shared" ref="AN38" si="47">SUM(AN32:AN37)</f>
        <v>128</v>
      </c>
      <c r="AO38" s="28"/>
      <c r="AP38" s="28">
        <f t="shared" ref="AP38" si="48">SUM(AP32:AP37)</f>
        <v>0</v>
      </c>
      <c r="AQ38" s="28"/>
    </row>
    <row r="39" spans="1:52" x14ac:dyDescent="0.15">
      <c r="A39" s="28"/>
      <c r="C39" s="32"/>
      <c r="D39" s="32"/>
      <c r="E39" s="32"/>
      <c r="F39" s="32"/>
      <c r="G39" s="32"/>
      <c r="H39" s="32"/>
      <c r="I39" s="32"/>
      <c r="J39" s="32"/>
      <c r="K39" s="32"/>
      <c r="L39" s="32"/>
      <c r="AC39" s="28"/>
      <c r="AE39" s="32"/>
      <c r="AF39" s="32"/>
      <c r="AG39" s="32"/>
      <c r="AH39" s="32"/>
      <c r="AI39" s="32"/>
      <c r="AJ39" s="32"/>
      <c r="AK39" s="32"/>
      <c r="AL39" s="32"/>
      <c r="AM39" s="32"/>
      <c r="AN39" s="32"/>
    </row>
    <row r="40" spans="1:52" x14ac:dyDescent="0.15">
      <c r="A40" s="28"/>
      <c r="C40" s="32"/>
      <c r="D40" s="32"/>
      <c r="E40" s="32"/>
      <c r="F40" s="32"/>
      <c r="G40" s="32"/>
      <c r="H40" s="32"/>
      <c r="I40" s="32"/>
      <c r="J40" s="32"/>
      <c r="K40" s="32"/>
      <c r="L40" s="32"/>
      <c r="AC40" s="28"/>
      <c r="AE40" s="32"/>
      <c r="AF40" s="32"/>
      <c r="AG40" s="32"/>
      <c r="AH40" s="32"/>
      <c r="AI40" s="32"/>
      <c r="AJ40" s="32"/>
      <c r="AK40" s="32"/>
      <c r="AL40" s="32"/>
      <c r="AM40" s="32"/>
      <c r="AN40" s="32"/>
    </row>
    <row r="41" spans="1:52" x14ac:dyDescent="0.15">
      <c r="A41" s="517" t="s">
        <v>52</v>
      </c>
      <c r="B41" s="517"/>
      <c r="C41" s="517"/>
      <c r="D41" s="517"/>
      <c r="E41" s="517"/>
      <c r="F41" s="517"/>
      <c r="G41" s="517"/>
      <c r="H41" s="32"/>
      <c r="I41" s="32"/>
      <c r="J41" s="517" t="s">
        <v>49</v>
      </c>
      <c r="K41" s="517"/>
      <c r="L41" s="517"/>
      <c r="M41" s="517"/>
      <c r="N41" s="517"/>
      <c r="R41" s="517" t="s">
        <v>50</v>
      </c>
      <c r="S41" s="517"/>
      <c r="T41" s="517"/>
      <c r="V41" s="517" t="s">
        <v>51</v>
      </c>
      <c r="W41" s="519"/>
      <c r="AC41" s="517" t="s">
        <v>52</v>
      </c>
      <c r="AD41" s="517"/>
      <c r="AE41" s="517"/>
      <c r="AF41" s="517"/>
      <c r="AG41" s="517"/>
      <c r="AH41" s="517"/>
      <c r="AI41" s="517"/>
      <c r="AJ41" s="32"/>
      <c r="AK41" s="32"/>
      <c r="AL41" s="517" t="s">
        <v>49</v>
      </c>
      <c r="AM41" s="517"/>
      <c r="AN41" s="517"/>
      <c r="AO41" s="517"/>
      <c r="AP41" s="517"/>
      <c r="AT41" s="517" t="s">
        <v>50</v>
      </c>
      <c r="AU41" s="517"/>
      <c r="AV41" s="517"/>
      <c r="AX41" s="517" t="s">
        <v>51</v>
      </c>
      <c r="AY41" s="519"/>
    </row>
    <row r="42" spans="1:52" x14ac:dyDescent="0.15">
      <c r="A42" s="28" t="s">
        <v>31</v>
      </c>
      <c r="B42" s="28" t="s">
        <v>66</v>
      </c>
      <c r="C42" s="28" t="s">
        <v>34</v>
      </c>
      <c r="D42" s="28" t="s">
        <v>17</v>
      </c>
      <c r="E42" s="28" t="s">
        <v>18</v>
      </c>
      <c r="F42" s="28" t="s">
        <v>19</v>
      </c>
      <c r="G42" s="28" t="s">
        <v>20</v>
      </c>
      <c r="H42" s="28" t="s">
        <v>6</v>
      </c>
      <c r="I42" s="28" t="s">
        <v>53</v>
      </c>
      <c r="K42" s="28" t="s">
        <v>10</v>
      </c>
      <c r="L42" s="28" t="s">
        <v>11</v>
      </c>
      <c r="M42" s="28" t="s">
        <v>12</v>
      </c>
      <c r="N42" s="28" t="s">
        <v>54</v>
      </c>
      <c r="O42" s="28" t="s">
        <v>7</v>
      </c>
      <c r="R42" s="28" t="s">
        <v>31</v>
      </c>
      <c r="S42" s="28" t="s">
        <v>47</v>
      </c>
      <c r="T42" s="28" t="s">
        <v>45</v>
      </c>
      <c r="U42" s="28" t="s">
        <v>46</v>
      </c>
      <c r="W42" s="28" t="s">
        <v>14</v>
      </c>
      <c r="X42" s="28" t="s">
        <v>21</v>
      </c>
      <c r="Y42" s="28"/>
      <c r="Z42" s="28"/>
      <c r="AC42" s="28" t="s">
        <v>31</v>
      </c>
      <c r="AD42" s="28" t="s">
        <v>66</v>
      </c>
      <c r="AE42" s="28" t="s">
        <v>34</v>
      </c>
      <c r="AF42" s="28" t="s">
        <v>17</v>
      </c>
      <c r="AG42" s="28" t="s">
        <v>18</v>
      </c>
      <c r="AH42" s="28" t="s">
        <v>19</v>
      </c>
      <c r="AI42" s="28" t="s">
        <v>20</v>
      </c>
      <c r="AJ42" s="28" t="s">
        <v>6</v>
      </c>
      <c r="AK42" s="28" t="s">
        <v>53</v>
      </c>
      <c r="AM42" s="28" t="s">
        <v>10</v>
      </c>
      <c r="AN42" s="28" t="s">
        <v>11</v>
      </c>
      <c r="AO42" s="28" t="s">
        <v>12</v>
      </c>
      <c r="AP42" s="28" t="s">
        <v>54</v>
      </c>
      <c r="AQ42" s="28" t="s">
        <v>7</v>
      </c>
      <c r="AU42" s="28" t="s">
        <v>47</v>
      </c>
      <c r="AV42" s="28" t="s">
        <v>45</v>
      </c>
      <c r="AW42" s="28" t="s">
        <v>46</v>
      </c>
      <c r="AY42" s="28" t="s">
        <v>14</v>
      </c>
      <c r="AZ42" s="28" t="s">
        <v>21</v>
      </c>
    </row>
    <row r="43" spans="1:52" x14ac:dyDescent="0.15">
      <c r="A43" s="29" t="s">
        <v>706</v>
      </c>
      <c r="B43" s="30">
        <v>15</v>
      </c>
      <c r="C43" s="27">
        <f>E43/D43</f>
        <v>0.72222222222222221</v>
      </c>
      <c r="D43" s="30">
        <v>90</v>
      </c>
      <c r="E43" s="30">
        <v>65</v>
      </c>
      <c r="F43" s="30">
        <v>838</v>
      </c>
      <c r="G43" s="30">
        <f>F43/E43</f>
        <v>12.892307692307693</v>
      </c>
      <c r="H43" s="30">
        <v>8</v>
      </c>
      <c r="I43" s="27">
        <f>H43/E43</f>
        <v>0.12307692307692308</v>
      </c>
      <c r="K43" s="30">
        <v>0</v>
      </c>
      <c r="L43" s="30">
        <v>0</v>
      </c>
      <c r="M43" s="30" t="e">
        <f>L43/K43</f>
        <v>#DIV/0!</v>
      </c>
      <c r="N43" s="30">
        <v>0</v>
      </c>
      <c r="O43" s="27" t="e">
        <f>N43/K43</f>
        <v>#DIV/0!</v>
      </c>
      <c r="R43" s="29" t="s">
        <v>310</v>
      </c>
      <c r="S43" s="42">
        <f>(D43+K43)/($D$47+$K$47+$D$38+$K$38+$J$27+$C$27+$M$17)</f>
        <v>8.4745762711864403E-2</v>
      </c>
      <c r="T43" s="42">
        <f>D43/($D$47+$D$38+$J$27)</f>
        <v>0.16759776536312848</v>
      </c>
      <c r="U43" s="42">
        <f>K43/($K$47+$K$38+$C$27+$M$17)</f>
        <v>0</v>
      </c>
      <c r="W43" s="30">
        <f>(F43*0.1)+(H43*6)+(L43*0.1)+(N43*6)</f>
        <v>131.80000000000001</v>
      </c>
      <c r="X43" s="30">
        <f>(E43*1)+(F43*0.1)+(H43*6)+(L43*0.1)+(N43*6)</f>
        <v>196.8</v>
      </c>
      <c r="Y43" s="32"/>
      <c r="Z43" s="32"/>
      <c r="AC43" s="29" t="s">
        <v>310</v>
      </c>
      <c r="AD43" s="29"/>
      <c r="AE43" s="27">
        <f>AG43/AF43</f>
        <v>0.5625</v>
      </c>
      <c r="AF43" s="30">
        <v>16</v>
      </c>
      <c r="AG43" s="30">
        <v>9</v>
      </c>
      <c r="AH43" s="30">
        <v>108</v>
      </c>
      <c r="AI43" s="30">
        <f>AH43/AG43</f>
        <v>12</v>
      </c>
      <c r="AJ43" s="30">
        <v>1</v>
      </c>
      <c r="AK43" s="27">
        <f>AJ43/AG43</f>
        <v>0.1111111111111111</v>
      </c>
      <c r="AM43" s="30">
        <v>0</v>
      </c>
      <c r="AN43" s="30">
        <v>0</v>
      </c>
      <c r="AO43" s="30">
        <v>0</v>
      </c>
      <c r="AP43" s="30">
        <v>0</v>
      </c>
      <c r="AQ43" s="27" t="e">
        <f>AP43/AM43</f>
        <v>#DIV/0!</v>
      </c>
      <c r="AU43" s="42" t="e">
        <f>(#REF!+AJ43)/(#REF!+AJ46)</f>
        <v>#REF!</v>
      </c>
      <c r="AV43" s="42" t="e">
        <f>#REF!/(AJ43+#REF!)</f>
        <v>#REF!</v>
      </c>
      <c r="AW43" s="42" t="e">
        <f>AJ43/(#REF!+AJ43)</f>
        <v>#REF!</v>
      </c>
      <c r="AY43" s="30">
        <f>(AH43*0.1)+(AJ43*6)+(AN43*0.1)+(AP43*6)</f>
        <v>16.8</v>
      </c>
      <c r="AZ43" s="30">
        <f>(AG43*1)+(AH43*0.1)+(AJ43*6)+(AN43*0.1)+(AP43*6)</f>
        <v>25.8</v>
      </c>
    </row>
    <row r="44" spans="1:52" x14ac:dyDescent="0.15">
      <c r="A44" s="29" t="s">
        <v>1902</v>
      </c>
      <c r="B44" s="30">
        <v>5</v>
      </c>
      <c r="C44" s="27">
        <f t="shared" ref="C44:C46" si="49">E44/D44</f>
        <v>0</v>
      </c>
      <c r="D44" s="30">
        <v>2</v>
      </c>
      <c r="E44" s="30">
        <v>0</v>
      </c>
      <c r="F44" s="30">
        <v>0</v>
      </c>
      <c r="G44" s="30" t="e">
        <f>F44/E44</f>
        <v>#DIV/0!</v>
      </c>
      <c r="H44" s="30">
        <v>0</v>
      </c>
      <c r="I44" s="27" t="e">
        <f t="shared" ref="I44:I46" si="50">H44/E44</f>
        <v>#DIV/0!</v>
      </c>
      <c r="K44" s="30">
        <v>0</v>
      </c>
      <c r="L44" s="30">
        <v>0</v>
      </c>
      <c r="M44" s="30" t="e">
        <f t="shared" ref="M44:M46" si="51">L44/K44</f>
        <v>#DIV/0!</v>
      </c>
      <c r="N44" s="30">
        <v>0</v>
      </c>
      <c r="O44" s="27" t="e">
        <f t="shared" ref="O44:O46" si="52">N44/K44</f>
        <v>#DIV/0!</v>
      </c>
      <c r="R44" s="29" t="s">
        <v>312</v>
      </c>
      <c r="S44" s="42">
        <f t="shared" ref="S44:S46" si="53">(D44+K44)/($D$47+$K$47+$D$38+$K$38+$J$27+$C$27+$M$17)</f>
        <v>1.8832391713747645E-3</v>
      </c>
      <c r="T44" s="42">
        <f t="shared" ref="T44:T46" si="54">D44/($D$47+$D$38+$J$27)</f>
        <v>3.7243947858472998E-3</v>
      </c>
      <c r="U44" s="42">
        <f t="shared" ref="U44:U46" si="55">K44/($K$47+$K$38+$C$27+$M$17)</f>
        <v>0</v>
      </c>
      <c r="W44" s="30">
        <f t="shared" ref="W44:W46" si="56">(F44*0.1)+(H44*6)+(L44*0.1)+(N44*6)</f>
        <v>0</v>
      </c>
      <c r="X44" s="30">
        <f t="shared" ref="X44:X46" si="57">(E44*1)+(F44*0.1)+(H44*6)+(L44*0.1)+(N44*6)</f>
        <v>0</v>
      </c>
      <c r="Y44" s="32"/>
      <c r="Z44" s="32"/>
      <c r="AC44" s="29" t="s">
        <v>311</v>
      </c>
      <c r="AD44" s="29"/>
      <c r="AE44" s="27">
        <f t="shared" ref="AE44:AE46" si="58">AG44/AF44</f>
        <v>0.74285714285714288</v>
      </c>
      <c r="AF44" s="30">
        <v>35</v>
      </c>
      <c r="AG44" s="30">
        <v>26</v>
      </c>
      <c r="AH44" s="30">
        <v>283</v>
      </c>
      <c r="AI44" s="30">
        <f>AH44/AG44</f>
        <v>10.884615384615385</v>
      </c>
      <c r="AJ44" s="30">
        <v>2</v>
      </c>
      <c r="AK44" s="27">
        <f t="shared" ref="AK44:AK46" si="59">AJ44/AG44</f>
        <v>7.6923076923076927E-2</v>
      </c>
      <c r="AM44" s="30">
        <v>0</v>
      </c>
      <c r="AN44" s="30">
        <v>0</v>
      </c>
      <c r="AO44" s="30">
        <v>0</v>
      </c>
      <c r="AP44" s="30">
        <v>0</v>
      </c>
      <c r="AQ44" s="27" t="e">
        <f t="shared" ref="AQ44:AQ46" si="60">AP44/AM44</f>
        <v>#DIV/0!</v>
      </c>
      <c r="AU44" s="42" t="e">
        <f>(#REF!+AJ44)/(#REF!+AJ47)</f>
        <v>#REF!</v>
      </c>
      <c r="AV44" s="42" t="e">
        <f>#REF!/(AJ44+#REF!)</f>
        <v>#REF!</v>
      </c>
      <c r="AW44" s="42" t="e">
        <f>AJ44/(#REF!+AJ44)</f>
        <v>#REF!</v>
      </c>
      <c r="AY44" s="30">
        <f>(AH44*0.1)+(AJ44*6)+(AN44*0.1)+(AP44*6)</f>
        <v>40.299999999999997</v>
      </c>
      <c r="AZ44" s="30">
        <f>(AG44*1)+(AH44*0.1)+(AJ44*6)+(AN44*0.1)+(AP44*6)</f>
        <v>66.3</v>
      </c>
    </row>
    <row r="45" spans="1:52" x14ac:dyDescent="0.15">
      <c r="A45" s="29" t="s">
        <v>2631</v>
      </c>
      <c r="B45" s="30">
        <v>8</v>
      </c>
      <c r="C45" s="27">
        <f t="shared" si="49"/>
        <v>0.6</v>
      </c>
      <c r="D45" s="30">
        <v>5</v>
      </c>
      <c r="E45" s="30">
        <v>3</v>
      </c>
      <c r="F45" s="30">
        <v>24</v>
      </c>
      <c r="G45" s="30">
        <f>F45/E45</f>
        <v>8</v>
      </c>
      <c r="H45" s="30">
        <v>0</v>
      </c>
      <c r="I45" s="27">
        <f t="shared" si="50"/>
        <v>0</v>
      </c>
      <c r="K45" s="30">
        <v>0</v>
      </c>
      <c r="L45" s="30">
        <v>0</v>
      </c>
      <c r="M45" s="30" t="e">
        <f t="shared" si="51"/>
        <v>#DIV/0!</v>
      </c>
      <c r="N45" s="30">
        <v>0</v>
      </c>
      <c r="O45" s="27" t="e">
        <f t="shared" si="52"/>
        <v>#DIV/0!</v>
      </c>
      <c r="R45" s="29" t="s">
        <v>2632</v>
      </c>
      <c r="S45" s="42">
        <f t="shared" si="53"/>
        <v>4.7080979284369112E-3</v>
      </c>
      <c r="T45" s="42">
        <f t="shared" si="54"/>
        <v>9.3109869646182501E-3</v>
      </c>
      <c r="U45" s="42">
        <f t="shared" si="55"/>
        <v>0</v>
      </c>
      <c r="W45" s="30">
        <f t="shared" si="56"/>
        <v>2.4000000000000004</v>
      </c>
      <c r="X45" s="30">
        <f t="shared" si="57"/>
        <v>5.4</v>
      </c>
      <c r="Y45" s="32"/>
      <c r="Z45" s="32"/>
      <c r="AC45" s="29" t="s">
        <v>439</v>
      </c>
      <c r="AD45" s="29"/>
      <c r="AE45" s="27">
        <f t="shared" si="58"/>
        <v>0.5</v>
      </c>
      <c r="AF45" s="30">
        <v>12</v>
      </c>
      <c r="AG45" s="30">
        <v>6</v>
      </c>
      <c r="AH45" s="30">
        <v>65</v>
      </c>
      <c r="AI45" s="30">
        <f>AH45/AG45</f>
        <v>10.833333333333334</v>
      </c>
      <c r="AJ45" s="30">
        <v>0</v>
      </c>
      <c r="AK45" s="27">
        <f t="shared" si="59"/>
        <v>0</v>
      </c>
      <c r="AM45" s="30">
        <v>0</v>
      </c>
      <c r="AN45" s="30">
        <v>0</v>
      </c>
      <c r="AO45" s="30">
        <v>0</v>
      </c>
      <c r="AP45" s="30">
        <v>0</v>
      </c>
      <c r="AQ45" s="27" t="e">
        <f t="shared" si="60"/>
        <v>#DIV/0!</v>
      </c>
      <c r="AU45" s="42" t="e">
        <f>(#REF!+AJ45)/(#REF!+AI49)</f>
        <v>#REF!</v>
      </c>
      <c r="AV45" s="42" t="e">
        <f>#REF!/(AJ45+#REF!)</f>
        <v>#REF!</v>
      </c>
      <c r="AW45" s="42" t="e">
        <f>AJ45/(#REF!+AJ45)</f>
        <v>#REF!</v>
      </c>
      <c r="AY45" s="30">
        <f>(AH45*0.1)+(AJ45*6)+(AN45*0.1)+(AP45*6)</f>
        <v>6.5</v>
      </c>
      <c r="AZ45" s="30">
        <f>(AG45*1)+(AH45*0.1)+(AJ45*6)+(AN45*0.1)+(AP45*6)</f>
        <v>12.5</v>
      </c>
    </row>
    <row r="46" spans="1:52" x14ac:dyDescent="0.15">
      <c r="A46" s="29" t="s">
        <v>2322</v>
      </c>
      <c r="B46" s="30">
        <v>10</v>
      </c>
      <c r="C46" s="27">
        <f t="shared" si="49"/>
        <v>0.8</v>
      </c>
      <c r="D46" s="30">
        <v>5</v>
      </c>
      <c r="E46" s="30">
        <v>4</v>
      </c>
      <c r="F46" s="30">
        <v>48</v>
      </c>
      <c r="G46" s="30">
        <f>F46/E46</f>
        <v>12</v>
      </c>
      <c r="H46" s="30">
        <v>0</v>
      </c>
      <c r="I46" s="27">
        <f t="shared" si="50"/>
        <v>0</v>
      </c>
      <c r="K46" s="30">
        <v>0</v>
      </c>
      <c r="L46" s="30">
        <v>0</v>
      </c>
      <c r="M46" s="30" t="e">
        <f t="shared" si="51"/>
        <v>#DIV/0!</v>
      </c>
      <c r="N46" s="30">
        <v>0</v>
      </c>
      <c r="O46" s="27" t="e">
        <f t="shared" si="52"/>
        <v>#DIV/0!</v>
      </c>
      <c r="R46" s="29" t="s">
        <v>311</v>
      </c>
      <c r="S46" s="42">
        <f t="shared" si="53"/>
        <v>4.7080979284369112E-3</v>
      </c>
      <c r="T46" s="42">
        <f t="shared" si="54"/>
        <v>9.3109869646182501E-3</v>
      </c>
      <c r="U46" s="42">
        <f t="shared" si="55"/>
        <v>0</v>
      </c>
      <c r="W46" s="30">
        <f t="shared" si="56"/>
        <v>4.8000000000000007</v>
      </c>
      <c r="X46" s="30">
        <f t="shared" si="57"/>
        <v>8.8000000000000007</v>
      </c>
      <c r="Y46" s="32"/>
      <c r="Z46" s="32"/>
      <c r="AC46" s="29" t="s">
        <v>313</v>
      </c>
      <c r="AD46" s="29"/>
      <c r="AE46" s="27" t="e">
        <f t="shared" si="58"/>
        <v>#DIV/0!</v>
      </c>
      <c r="AF46" s="30"/>
      <c r="AG46" s="30"/>
      <c r="AH46" s="30"/>
      <c r="AI46" s="30" t="e">
        <f>AH46/AG46</f>
        <v>#DIV/0!</v>
      </c>
      <c r="AJ46" s="30"/>
      <c r="AK46" s="27" t="e">
        <f t="shared" si="59"/>
        <v>#DIV/0!</v>
      </c>
      <c r="AM46" s="30"/>
      <c r="AN46" s="30"/>
      <c r="AO46" s="30"/>
      <c r="AP46" s="30">
        <v>0</v>
      </c>
      <c r="AQ46" s="27" t="e">
        <f t="shared" si="60"/>
        <v>#DIV/0!</v>
      </c>
      <c r="AU46" s="42" t="e">
        <f>(#REF!+AJ46)/(#REF!+AI50)</f>
        <v>#REF!</v>
      </c>
      <c r="AV46" s="42" t="e">
        <f>#REF!/(AJ46+#REF!)</f>
        <v>#REF!</v>
      </c>
      <c r="AW46" s="42" t="e">
        <f>AJ46/(#REF!+AJ46)</f>
        <v>#REF!</v>
      </c>
      <c r="AY46" s="30">
        <f>(AH46*0.1)+(AJ46*6)+(AN46*0.1)+(AP46*6)</f>
        <v>0</v>
      </c>
      <c r="AZ46" s="30">
        <f>(AG46*1)+(AH46*0.1)+(AJ46*6)+(AN46*0.1)+(AP46*6)</f>
        <v>0</v>
      </c>
    </row>
    <row r="47" spans="1:52" x14ac:dyDescent="0.15">
      <c r="A47" s="28" t="s">
        <v>44</v>
      </c>
      <c r="B47" s="28"/>
      <c r="C47" s="24"/>
      <c r="D47" s="28">
        <f>SUM(D43:D46)</f>
        <v>102</v>
      </c>
      <c r="E47" s="28">
        <f t="shared" ref="E47:H47" si="61">SUM(E43:E46)</f>
        <v>72</v>
      </c>
      <c r="F47" s="28">
        <f t="shared" si="61"/>
        <v>910</v>
      </c>
      <c r="G47" s="28"/>
      <c r="H47" s="28">
        <f t="shared" si="61"/>
        <v>8</v>
      </c>
      <c r="I47" s="28"/>
      <c r="J47" s="28"/>
      <c r="K47" s="28">
        <f>SUM(K43:K46)</f>
        <v>0</v>
      </c>
      <c r="L47" s="28">
        <f t="shared" ref="L47:N47" si="62">SUM(L43:L46)</f>
        <v>0</v>
      </c>
      <c r="M47" s="28"/>
      <c r="N47" s="28">
        <f t="shared" si="62"/>
        <v>0</v>
      </c>
      <c r="O47" s="24"/>
      <c r="Q47" s="33"/>
      <c r="S47" s="33"/>
      <c r="U47" s="32"/>
      <c r="V47" s="32"/>
      <c r="AC47" s="28" t="s">
        <v>44</v>
      </c>
      <c r="AD47" s="28"/>
      <c r="AE47" s="24"/>
      <c r="AF47" s="28">
        <f>SUM(AF43:AF46)</f>
        <v>63</v>
      </c>
      <c r="AG47" s="28">
        <f t="shared" ref="AG47:AH47" si="63">SUM(AG43:AG46)</f>
        <v>41</v>
      </c>
      <c r="AH47" s="28">
        <f t="shared" si="63"/>
        <v>456</v>
      </c>
      <c r="AI47" s="28"/>
      <c r="AJ47" s="28">
        <f t="shared" ref="AJ47" si="64">SUM(AJ43:AJ46)</f>
        <v>3</v>
      </c>
      <c r="AK47" s="28"/>
      <c r="AL47" s="28"/>
      <c r="AM47" s="28">
        <f>SUM(AM43:AM46)</f>
        <v>0</v>
      </c>
      <c r="AN47" s="28">
        <f t="shared" ref="AN47" si="65">SUM(AN43:AN46)</f>
        <v>0</v>
      </c>
      <c r="AO47" s="28"/>
      <c r="AP47" s="28">
        <f t="shared" ref="AP47" si="66">SUM(AP43:AP46)</f>
        <v>0</v>
      </c>
      <c r="AQ47" s="24"/>
      <c r="AS47" s="33"/>
      <c r="AT47" s="33"/>
      <c r="AU47" s="33"/>
      <c r="AW47" s="32"/>
      <c r="AX47" s="32"/>
    </row>
    <row r="48" spans="1:52" x14ac:dyDescent="0.15">
      <c r="A48" s="22" t="s">
        <v>314</v>
      </c>
      <c r="H48" s="37"/>
      <c r="I48" s="32"/>
      <c r="J48" s="32"/>
      <c r="P48" s="33"/>
      <c r="Q48" s="33"/>
      <c r="R48" s="33"/>
      <c r="T48" s="32"/>
      <c r="U48" s="32"/>
      <c r="AJ48" s="37"/>
      <c r="AK48" s="32"/>
      <c r="AL48" s="32"/>
      <c r="AR48" s="33"/>
      <c r="AS48" s="33"/>
      <c r="AT48" s="33"/>
      <c r="AV48" s="32"/>
      <c r="AW48" s="32"/>
    </row>
    <row r="49" spans="1:50" x14ac:dyDescent="0.15">
      <c r="H49" s="37"/>
      <c r="I49" s="32"/>
      <c r="J49" s="32"/>
      <c r="P49" s="33"/>
      <c r="Q49" s="33"/>
      <c r="R49" s="33"/>
      <c r="T49" s="32"/>
      <c r="U49" s="32"/>
      <c r="AJ49" s="37"/>
      <c r="AK49" s="32"/>
      <c r="AL49" s="32"/>
      <c r="AR49" s="33"/>
      <c r="AS49" s="33"/>
      <c r="AT49" s="33"/>
      <c r="AV49" s="32"/>
      <c r="AW49" s="32"/>
    </row>
    <row r="50" spans="1:50" x14ac:dyDescent="0.15">
      <c r="A50" s="517" t="s">
        <v>57</v>
      </c>
      <c r="B50" s="517"/>
      <c r="C50" s="517"/>
      <c r="D50" s="517"/>
      <c r="E50" s="517"/>
      <c r="F50" s="517"/>
      <c r="G50" s="517"/>
      <c r="H50" s="37"/>
      <c r="I50" s="32"/>
      <c r="J50" s="517" t="s">
        <v>58</v>
      </c>
      <c r="K50" s="523"/>
      <c r="L50" s="523"/>
      <c r="M50" s="523"/>
      <c r="N50" s="523"/>
      <c r="P50" s="44"/>
      <c r="Q50" s="33"/>
      <c r="R50" s="517" t="s">
        <v>62</v>
      </c>
      <c r="S50" s="523"/>
      <c r="T50" s="523"/>
      <c r="U50" s="523"/>
      <c r="V50" s="523"/>
      <c r="AC50" s="517" t="s">
        <v>57</v>
      </c>
      <c r="AD50" s="517"/>
      <c r="AE50" s="517"/>
      <c r="AF50" s="517"/>
      <c r="AG50" s="517"/>
      <c r="AH50" s="517"/>
      <c r="AI50" s="517"/>
      <c r="AJ50" s="37"/>
      <c r="AK50" s="32"/>
      <c r="AL50" s="517" t="s">
        <v>58</v>
      </c>
      <c r="AM50" s="523"/>
      <c r="AN50" s="523"/>
      <c r="AO50" s="523"/>
      <c r="AP50" s="523"/>
      <c r="AR50" s="44"/>
      <c r="AS50" s="33"/>
      <c r="AT50" s="517" t="s">
        <v>62</v>
      </c>
      <c r="AU50" s="523"/>
      <c r="AV50" s="523"/>
      <c r="AW50" s="523"/>
      <c r="AX50" s="523"/>
    </row>
    <row r="51" spans="1:50" x14ac:dyDescent="0.15">
      <c r="A51" s="24"/>
      <c r="B51" s="28" t="s">
        <v>17</v>
      </c>
      <c r="C51" s="28" t="s">
        <v>42</v>
      </c>
      <c r="D51" s="28" t="s">
        <v>19</v>
      </c>
      <c r="E51" s="28" t="s">
        <v>6</v>
      </c>
      <c r="H51" s="32"/>
      <c r="I51" s="32"/>
      <c r="J51" s="522" t="s">
        <v>59</v>
      </c>
      <c r="K51" s="519"/>
      <c r="L51" s="519"/>
      <c r="M51" s="519"/>
      <c r="N51" s="24" t="s">
        <v>60</v>
      </c>
      <c r="R51" s="522" t="s">
        <v>59</v>
      </c>
      <c r="S51" s="519"/>
      <c r="T51" s="519"/>
      <c r="U51" s="519"/>
      <c r="V51" s="24" t="s">
        <v>60</v>
      </c>
      <c r="AC51" s="24"/>
      <c r="AD51" s="28" t="s">
        <v>17</v>
      </c>
      <c r="AE51" s="28" t="s">
        <v>42</v>
      </c>
      <c r="AF51" s="28" t="s">
        <v>19</v>
      </c>
      <c r="AG51" s="28" t="s">
        <v>6</v>
      </c>
      <c r="AJ51" s="32"/>
      <c r="AK51" s="32"/>
      <c r="AL51" s="522" t="s">
        <v>59</v>
      </c>
      <c r="AM51" s="519"/>
      <c r="AN51" s="519"/>
      <c r="AO51" s="519"/>
      <c r="AP51" s="24" t="s">
        <v>60</v>
      </c>
      <c r="AT51" s="522" t="s">
        <v>59</v>
      </c>
      <c r="AU51" s="519"/>
      <c r="AV51" s="519"/>
      <c r="AW51" s="519"/>
      <c r="AX51" s="24" t="s">
        <v>60</v>
      </c>
    </row>
    <row r="52" spans="1:50" x14ac:dyDescent="0.15">
      <c r="A52" s="43" t="s">
        <v>33</v>
      </c>
      <c r="B52" s="30">
        <f>SUM(J22:J26,D32:D37,D43:D46)</f>
        <v>537</v>
      </c>
      <c r="C52" s="30">
        <f>SUM(E43:E46,E32:E37,K22:K26)</f>
        <v>365</v>
      </c>
      <c r="D52" s="30">
        <f>SUM(F43:F46,F32:F37,L22:L26)</f>
        <v>4154</v>
      </c>
      <c r="E52" s="30">
        <f>SUM(N22:N26,H32:H37,H43:H46)</f>
        <v>25</v>
      </c>
      <c r="H52" s="32"/>
      <c r="I52" s="32"/>
      <c r="J52" s="520" t="s">
        <v>1182</v>
      </c>
      <c r="K52" s="520"/>
      <c r="L52" s="520"/>
      <c r="M52" s="520"/>
      <c r="N52" s="29" t="s">
        <v>373</v>
      </c>
      <c r="R52" s="520"/>
      <c r="S52" s="520"/>
      <c r="T52" s="520"/>
      <c r="U52" s="520"/>
      <c r="V52" s="29"/>
      <c r="AC52" s="43" t="s">
        <v>33</v>
      </c>
      <c r="AD52" s="30">
        <f>SUM(AL22:AL26,AF32:AF37,AF43:AF46)</f>
        <v>583</v>
      </c>
      <c r="AE52" s="30">
        <f>SUM(AG43:AG46,AG32:AG37,AL22:AL26)</f>
        <v>404</v>
      </c>
      <c r="AF52" s="30">
        <f>SUM(AH43:AH46,AH32:AH37,AM22:AM26)</f>
        <v>3653</v>
      </c>
      <c r="AG52" s="30">
        <f>SUM(AP22:AP26,AJ32:AJ37,AJ43:AJ46)</f>
        <v>27</v>
      </c>
      <c r="AJ52" s="32"/>
      <c r="AK52" s="32"/>
      <c r="AL52" s="521"/>
      <c r="AM52" s="520"/>
      <c r="AN52" s="520"/>
      <c r="AO52" s="520"/>
      <c r="AP52" s="29"/>
      <c r="AT52" s="521"/>
      <c r="AU52" s="520"/>
      <c r="AV52" s="520"/>
      <c r="AW52" s="520"/>
      <c r="AX52" s="29"/>
    </row>
    <row r="53" spans="1:50" x14ac:dyDescent="0.15">
      <c r="A53" s="43" t="s">
        <v>43</v>
      </c>
      <c r="B53" s="30">
        <f>SUM(C17)</f>
        <v>537</v>
      </c>
      <c r="C53" s="30">
        <f>SUM(D17)</f>
        <v>365</v>
      </c>
      <c r="D53" s="30">
        <f>SUM(F17)</f>
        <v>4154</v>
      </c>
      <c r="E53" s="30">
        <f>SUM(H17)</f>
        <v>25</v>
      </c>
      <c r="F53" s="28"/>
      <c r="J53" s="520" t="s">
        <v>1238</v>
      </c>
      <c r="K53" s="520"/>
      <c r="L53" s="520"/>
      <c r="M53" s="520"/>
      <c r="N53" s="29" t="s">
        <v>373</v>
      </c>
      <c r="R53" s="520"/>
      <c r="S53" s="520"/>
      <c r="T53" s="520"/>
      <c r="U53" s="520"/>
      <c r="V53" s="29"/>
      <c r="AC53" s="43" t="s">
        <v>43</v>
      </c>
      <c r="AD53" s="30">
        <f>SUM(AE17)</f>
        <v>583</v>
      </c>
      <c r="AE53" s="30">
        <f>SUM(AF17)</f>
        <v>378</v>
      </c>
      <c r="AF53" s="30">
        <f>SUM(AH17)</f>
        <v>4072</v>
      </c>
      <c r="AG53" s="30">
        <f>SUM(AJ17)</f>
        <v>27</v>
      </c>
      <c r="AH53" s="28"/>
      <c r="AL53" s="521"/>
      <c r="AM53" s="520"/>
      <c r="AN53" s="520"/>
      <c r="AO53" s="520"/>
      <c r="AP53" s="29"/>
      <c r="AT53" s="521"/>
      <c r="AU53" s="520"/>
      <c r="AV53" s="520"/>
      <c r="AW53" s="520"/>
      <c r="AX53" s="29"/>
    </row>
    <row r="54" spans="1:50" x14ac:dyDescent="0.15">
      <c r="A54" s="43" t="s">
        <v>65</v>
      </c>
      <c r="B54" s="29"/>
      <c r="F54" s="28"/>
      <c r="J54" s="520" t="s">
        <v>1239</v>
      </c>
      <c r="K54" s="520"/>
      <c r="L54" s="520"/>
      <c r="M54" s="520"/>
      <c r="N54" s="29" t="s">
        <v>16</v>
      </c>
      <c r="R54" s="520"/>
      <c r="S54" s="520"/>
      <c r="T54" s="520"/>
      <c r="U54" s="520"/>
      <c r="V54" s="29"/>
      <c r="AC54" s="43" t="s">
        <v>65</v>
      </c>
      <c r="AD54" s="29"/>
      <c r="AH54" s="28"/>
      <c r="AL54" s="521"/>
      <c r="AM54" s="520"/>
      <c r="AN54" s="520"/>
      <c r="AO54" s="520"/>
      <c r="AP54" s="29"/>
      <c r="AT54" s="521"/>
      <c r="AU54" s="520"/>
      <c r="AV54" s="520"/>
      <c r="AW54" s="520"/>
      <c r="AX54" s="29"/>
    </row>
    <row r="55" spans="1:50" x14ac:dyDescent="0.15">
      <c r="J55" s="520" t="s">
        <v>2626</v>
      </c>
      <c r="K55" s="520"/>
      <c r="L55" s="520"/>
      <c r="M55" s="520"/>
      <c r="N55" s="29" t="s">
        <v>16</v>
      </c>
      <c r="R55" s="521"/>
      <c r="S55" s="520"/>
      <c r="T55" s="520"/>
      <c r="U55" s="520"/>
      <c r="V55" s="29"/>
      <c r="AL55" s="521"/>
      <c r="AM55" s="520"/>
      <c r="AN55" s="520"/>
      <c r="AO55" s="520"/>
      <c r="AP55" s="29"/>
      <c r="AT55" s="521"/>
      <c r="AU55" s="520"/>
      <c r="AV55" s="520"/>
      <c r="AW55" s="520"/>
      <c r="AX55" s="29"/>
    </row>
    <row r="56" spans="1:50" x14ac:dyDescent="0.15">
      <c r="A56" s="24"/>
      <c r="B56" s="28" t="s">
        <v>1</v>
      </c>
      <c r="C56" s="28" t="s">
        <v>4</v>
      </c>
      <c r="D56" s="28" t="s">
        <v>6</v>
      </c>
      <c r="J56" s="520" t="s">
        <v>2627</v>
      </c>
      <c r="K56" s="520"/>
      <c r="L56" s="520"/>
      <c r="M56" s="520"/>
      <c r="N56" s="29" t="s">
        <v>16</v>
      </c>
      <c r="R56" s="521"/>
      <c r="S56" s="520"/>
      <c r="T56" s="520"/>
      <c r="U56" s="520"/>
      <c r="V56" s="29"/>
      <c r="AC56" s="24"/>
      <c r="AD56" s="28" t="s">
        <v>1</v>
      </c>
      <c r="AE56" s="28" t="s">
        <v>4</v>
      </c>
      <c r="AF56" s="28" t="s">
        <v>6</v>
      </c>
      <c r="AL56" s="521"/>
      <c r="AM56" s="520"/>
      <c r="AN56" s="520"/>
      <c r="AO56" s="520"/>
      <c r="AP56" s="29"/>
      <c r="AT56" s="521"/>
      <c r="AU56" s="520"/>
      <c r="AV56" s="520"/>
      <c r="AW56" s="520"/>
      <c r="AX56" s="29"/>
    </row>
    <row r="57" spans="1:50" x14ac:dyDescent="0.15">
      <c r="A57" s="43" t="s">
        <v>56</v>
      </c>
      <c r="B57" s="30">
        <f>SUM(M14:M16,C22:C26,K32:K37,K43:K46)</f>
        <v>525</v>
      </c>
      <c r="C57" s="30">
        <f>SUM(N14:N16,D22:D26,L32:L37,L43:L46)</f>
        <v>2654</v>
      </c>
      <c r="D57" s="30">
        <f>SUM(P14:P16,F22:F26,N32:N37,N43:N46)</f>
        <v>22</v>
      </c>
      <c r="J57" s="520" t="s">
        <v>2321</v>
      </c>
      <c r="K57" s="520"/>
      <c r="L57" s="520"/>
      <c r="M57" s="520"/>
      <c r="N57" s="29" t="s">
        <v>373</v>
      </c>
      <c r="R57" s="521"/>
      <c r="S57" s="520"/>
      <c r="T57" s="520"/>
      <c r="U57" s="520"/>
      <c r="V57" s="29"/>
      <c r="AC57" s="43" t="s">
        <v>56</v>
      </c>
      <c r="AD57" s="30">
        <f>SUM(AO14:AO16,AE22:AE26,AM32:AM37,AM43:AM46)</f>
        <v>421</v>
      </c>
      <c r="AE57" s="30">
        <f>SUM(AP14:AP16,AF22:AF26,AN32:AN37,AN43:AN46)</f>
        <v>2231</v>
      </c>
      <c r="AF57" s="30">
        <f>SUM(AR14:AR16,AH22:AH26,AP32:AP37,AP43:AP46)</f>
        <v>18</v>
      </c>
      <c r="AL57" s="521"/>
      <c r="AM57" s="520"/>
      <c r="AN57" s="520"/>
      <c r="AO57" s="520"/>
      <c r="AP57" s="29"/>
      <c r="AT57" s="521"/>
      <c r="AU57" s="520"/>
      <c r="AV57" s="520"/>
      <c r="AW57" s="520"/>
      <c r="AX57" s="29"/>
    </row>
    <row r="58" spans="1:50" x14ac:dyDescent="0.15">
      <c r="A58" s="43" t="s">
        <v>65</v>
      </c>
      <c r="B58" s="29"/>
      <c r="J58" s="520" t="s">
        <v>451</v>
      </c>
      <c r="K58" s="520"/>
      <c r="L58" s="520"/>
      <c r="M58" s="520"/>
      <c r="N58" s="29" t="s">
        <v>373</v>
      </c>
      <c r="R58" s="521"/>
      <c r="S58" s="520"/>
      <c r="T58" s="520"/>
      <c r="U58" s="520"/>
      <c r="V58" s="29"/>
      <c r="AC58" s="43" t="s">
        <v>65</v>
      </c>
      <c r="AD58" s="29"/>
      <c r="AL58" s="521"/>
      <c r="AM58" s="520"/>
      <c r="AN58" s="520"/>
      <c r="AO58" s="520"/>
      <c r="AP58" s="29"/>
      <c r="AT58" s="521"/>
      <c r="AU58" s="520"/>
      <c r="AV58" s="520"/>
      <c r="AW58" s="520"/>
      <c r="AX58" s="29"/>
    </row>
    <row r="59" spans="1:50" x14ac:dyDescent="0.15">
      <c r="J59" s="520" t="s">
        <v>2630</v>
      </c>
      <c r="K59" s="520"/>
      <c r="L59" s="520"/>
      <c r="M59" s="520"/>
      <c r="N59" s="29" t="s">
        <v>373</v>
      </c>
      <c r="R59" s="521"/>
      <c r="S59" s="520"/>
      <c r="T59" s="520"/>
      <c r="U59" s="520"/>
      <c r="V59" s="29"/>
      <c r="AL59" s="521"/>
      <c r="AM59" s="520"/>
      <c r="AN59" s="520"/>
      <c r="AO59" s="520"/>
      <c r="AP59" s="29"/>
      <c r="AT59" s="521"/>
      <c r="AU59" s="520"/>
      <c r="AV59" s="520"/>
      <c r="AW59" s="520"/>
      <c r="AX59" s="29"/>
    </row>
    <row r="60" spans="1:50" x14ac:dyDescent="0.15">
      <c r="B60" s="28" t="s">
        <v>40</v>
      </c>
      <c r="C60" s="28" t="s">
        <v>41</v>
      </c>
      <c r="J60" s="22" t="s">
        <v>1787</v>
      </c>
      <c r="N60" s="22" t="s">
        <v>374</v>
      </c>
      <c r="AD60" s="28" t="s">
        <v>40</v>
      </c>
      <c r="AE60" s="28" t="s">
        <v>41</v>
      </c>
    </row>
    <row r="61" spans="1:50" x14ac:dyDescent="0.15">
      <c r="A61" s="43" t="s">
        <v>39</v>
      </c>
      <c r="B61" s="27">
        <f>B57/(B53+B57)</f>
        <v>0.4943502824858757</v>
      </c>
      <c r="C61" s="27">
        <f>B53/(B53+B57)</f>
        <v>0.50564971751412424</v>
      </c>
      <c r="J61" s="22" t="s">
        <v>2633</v>
      </c>
      <c r="N61" s="22" t="s">
        <v>374</v>
      </c>
      <c r="AC61" s="43" t="s">
        <v>39</v>
      </c>
      <c r="AD61" s="27">
        <f>AD57/(AD53+AD57)</f>
        <v>0.41932270916334663</v>
      </c>
      <c r="AE61" s="27">
        <f>AD53/(AD53+AD57)</f>
        <v>0.58067729083665343</v>
      </c>
      <c r="AL61" s="22" t="s">
        <v>61</v>
      </c>
    </row>
    <row r="62" spans="1:50" x14ac:dyDescent="0.15">
      <c r="A62" s="43" t="s">
        <v>64</v>
      </c>
      <c r="B62" s="29"/>
      <c r="C62" s="29"/>
      <c r="J62" s="22" t="s">
        <v>61</v>
      </c>
      <c r="AC62" s="43" t="s">
        <v>64</v>
      </c>
      <c r="AD62" s="29"/>
      <c r="AE62" s="29"/>
    </row>
    <row r="73" spans="1:23" x14ac:dyDescent="0.15">
      <c r="A73" s="517" t="s">
        <v>55</v>
      </c>
      <c r="B73" s="517"/>
      <c r="C73" s="517"/>
      <c r="D73" s="517"/>
      <c r="E73" s="517"/>
      <c r="F73" s="517"/>
      <c r="G73" s="517"/>
      <c r="H73" s="517"/>
      <c r="I73" s="517"/>
      <c r="J73" s="517"/>
      <c r="K73" s="517"/>
      <c r="L73" s="517"/>
      <c r="M73" s="517"/>
      <c r="N73" s="517"/>
      <c r="O73" s="517"/>
      <c r="P73" s="517"/>
      <c r="Q73" s="517"/>
      <c r="R73" s="517"/>
      <c r="S73" s="517"/>
      <c r="T73" s="517"/>
      <c r="U73" s="517"/>
      <c r="V73" s="517"/>
      <c r="W73" s="517"/>
    </row>
    <row r="74" spans="1:23" x14ac:dyDescent="0.15">
      <c r="A74" s="23"/>
      <c r="B74" s="23"/>
      <c r="C74" s="23"/>
      <c r="D74" s="23"/>
      <c r="E74" s="23"/>
      <c r="F74" s="23"/>
      <c r="G74" s="23"/>
      <c r="H74" s="23"/>
      <c r="I74" s="23"/>
      <c r="J74" s="23"/>
      <c r="K74" s="23"/>
      <c r="L74" s="23"/>
      <c r="M74" s="23"/>
      <c r="N74" s="23"/>
      <c r="O74" s="23"/>
      <c r="P74" s="23"/>
      <c r="Q74" s="23"/>
      <c r="R74" s="23"/>
      <c r="S74" s="23"/>
      <c r="T74" s="23"/>
      <c r="U74" s="23"/>
      <c r="V74" s="23"/>
      <c r="W74" s="23"/>
    </row>
    <row r="75" spans="1:23" x14ac:dyDescent="0.15">
      <c r="H75" s="518" t="s">
        <v>36</v>
      </c>
      <c r="I75" s="518"/>
      <c r="J75" s="518"/>
      <c r="M75" s="518" t="s">
        <v>37</v>
      </c>
      <c r="N75" s="518"/>
      <c r="O75" s="518"/>
      <c r="S75" s="24" t="s">
        <v>94</v>
      </c>
    </row>
    <row r="76" spans="1:23" x14ac:dyDescent="0.15">
      <c r="H76" s="518" t="s">
        <v>38</v>
      </c>
      <c r="I76" s="518"/>
      <c r="J76" s="518"/>
      <c r="M76" s="25" t="s">
        <v>75</v>
      </c>
      <c r="S76" s="26" t="s">
        <v>40</v>
      </c>
      <c r="T76" s="26" t="s">
        <v>41</v>
      </c>
    </row>
    <row r="77" spans="1:23" x14ac:dyDescent="0.15">
      <c r="H77" s="518"/>
      <c r="I77" s="518"/>
      <c r="J77" s="518"/>
      <c r="S77" s="27" t="e">
        <f>(M87+C97+K108+K117)/(M87+C97+K108+C87)</f>
        <v>#DIV/0!</v>
      </c>
      <c r="T77" s="27" t="e">
        <f>C87/(C87+M87+C97+K108+K117)</f>
        <v>#DIV/0!</v>
      </c>
    </row>
    <row r="80" spans="1:23" x14ac:dyDescent="0.15">
      <c r="A80" s="517" t="s">
        <v>38</v>
      </c>
      <c r="B80" s="517"/>
      <c r="C80" s="517"/>
      <c r="D80" s="517"/>
      <c r="E80" s="517"/>
      <c r="F80" s="517"/>
      <c r="G80" s="517"/>
      <c r="H80" s="517"/>
      <c r="I80" s="517"/>
      <c r="J80" s="517"/>
      <c r="K80" s="517"/>
      <c r="L80" s="517"/>
      <c r="M80" s="517"/>
      <c r="N80" s="517"/>
      <c r="O80" s="517"/>
      <c r="P80" s="517"/>
      <c r="Q80" s="517"/>
      <c r="R80" s="517"/>
      <c r="S80" s="517"/>
      <c r="T80" s="517"/>
      <c r="U80" s="517"/>
      <c r="V80" s="517"/>
      <c r="W80" s="517"/>
    </row>
    <row r="82" spans="1:27" x14ac:dyDescent="0.15">
      <c r="C82" s="517" t="s">
        <v>48</v>
      </c>
      <c r="D82" s="517"/>
      <c r="E82" s="517"/>
      <c r="F82" s="517"/>
      <c r="G82" s="517"/>
      <c r="H82" s="517"/>
      <c r="I82" s="517"/>
      <c r="L82" s="517" t="s">
        <v>49</v>
      </c>
      <c r="M82" s="523"/>
      <c r="N82" s="523"/>
      <c r="O82" s="523"/>
      <c r="P82" s="523"/>
      <c r="R82" s="517" t="s">
        <v>50</v>
      </c>
      <c r="S82" s="517"/>
      <c r="T82" s="517"/>
      <c r="V82" s="517" t="s">
        <v>51</v>
      </c>
      <c r="W82" s="517"/>
    </row>
    <row r="83" spans="1:27" x14ac:dyDescent="0.15">
      <c r="A83" s="28" t="s">
        <v>0</v>
      </c>
      <c r="B83" s="28" t="s">
        <v>66</v>
      </c>
      <c r="C83" s="28" t="s">
        <v>1</v>
      </c>
      <c r="D83" s="28" t="s">
        <v>2</v>
      </c>
      <c r="E83" s="28" t="s">
        <v>3</v>
      </c>
      <c r="F83" s="28" t="s">
        <v>4</v>
      </c>
      <c r="G83" s="28" t="s">
        <v>5</v>
      </c>
      <c r="H83" s="28" t="s">
        <v>6</v>
      </c>
      <c r="I83" s="28" t="s">
        <v>7</v>
      </c>
      <c r="J83" s="28" t="s">
        <v>8</v>
      </c>
      <c r="K83" s="28" t="s">
        <v>9</v>
      </c>
      <c r="M83" s="28" t="s">
        <v>10</v>
      </c>
      <c r="N83" s="28" t="s">
        <v>11</v>
      </c>
      <c r="O83" s="28" t="s">
        <v>12</v>
      </c>
      <c r="P83" s="28" t="s">
        <v>6</v>
      </c>
      <c r="Q83" s="28" t="s">
        <v>13</v>
      </c>
      <c r="R83" s="28"/>
      <c r="S83" s="28" t="s">
        <v>47</v>
      </c>
      <c r="T83" s="28" t="s">
        <v>45</v>
      </c>
      <c r="U83" s="28" t="s">
        <v>46</v>
      </c>
      <c r="V83" s="28"/>
      <c r="W83" s="28" t="s">
        <v>14</v>
      </c>
      <c r="X83" s="28" t="s">
        <v>63</v>
      </c>
      <c r="Y83" s="28"/>
      <c r="Z83" s="28"/>
    </row>
    <row r="84" spans="1:27" x14ac:dyDescent="0.15">
      <c r="A84" s="43"/>
      <c r="B84" s="30"/>
      <c r="C84" s="30"/>
      <c r="D84" s="30"/>
      <c r="E84" s="27" t="e">
        <f>D84/C84</f>
        <v>#DIV/0!</v>
      </c>
      <c r="F84" s="30"/>
      <c r="G84" s="31" t="e">
        <f>F84/C84</f>
        <v>#DIV/0!</v>
      </c>
      <c r="H84" s="30"/>
      <c r="I84" s="27" t="e">
        <f>H84/C84</f>
        <v>#DIV/0!</v>
      </c>
      <c r="J84" s="30"/>
      <c r="K84" s="27" t="e">
        <f>J84/C84</f>
        <v>#DIV/0!</v>
      </c>
      <c r="M84" s="30"/>
      <c r="N84" s="30"/>
      <c r="O84" s="30" t="e">
        <f>N84/M84</f>
        <v>#DIV/0!</v>
      </c>
      <c r="P84" s="30"/>
      <c r="Q84" s="27" t="e">
        <f>P84/M84</f>
        <v>#DIV/0!</v>
      </c>
      <c r="R84" s="32"/>
      <c r="S84" s="27">
        <f>(C84+M84)/($C$17+$M$17)</f>
        <v>0</v>
      </c>
      <c r="T84" s="27">
        <f>C84/($C$17)</f>
        <v>0</v>
      </c>
      <c r="U84" s="27">
        <f>M84/($M$17)</f>
        <v>0</v>
      </c>
      <c r="V84" s="33"/>
      <c r="W84" s="30">
        <f>(F84*0.05)+(H84*4)+(J84*-1)+(N84*0.1)+(P84*6)</f>
        <v>0</v>
      </c>
      <c r="X84" s="34">
        <f>((F84*0.05)+(H84*4)+(J84*-1)+(N84*0.1)+(P84*6))*0.4</f>
        <v>0</v>
      </c>
      <c r="Y84" s="32"/>
      <c r="Z84" s="32"/>
    </row>
    <row r="85" spans="1:27" x14ac:dyDescent="0.15">
      <c r="A85" s="29" t="s">
        <v>1463</v>
      </c>
      <c r="B85" s="30"/>
      <c r="C85" s="30"/>
      <c r="D85" s="30"/>
      <c r="E85" s="27" t="e">
        <f>D85/C85</f>
        <v>#DIV/0!</v>
      </c>
      <c r="F85" s="30"/>
      <c r="G85" s="31" t="e">
        <f>F85/C85</f>
        <v>#DIV/0!</v>
      </c>
      <c r="H85" s="30"/>
      <c r="I85" s="27" t="e">
        <f>H85/C85</f>
        <v>#DIV/0!</v>
      </c>
      <c r="J85" s="30"/>
      <c r="K85" s="27" t="e">
        <f t="shared" ref="K85:K86" si="67">J85/C85</f>
        <v>#DIV/0!</v>
      </c>
      <c r="M85" s="30"/>
      <c r="N85" s="30"/>
      <c r="O85" s="30" t="e">
        <f>N85/M85</f>
        <v>#DIV/0!</v>
      </c>
      <c r="P85" s="30"/>
      <c r="Q85" s="27" t="e">
        <f t="shared" ref="Q85:Q86" si="68">P85/M85</f>
        <v>#DIV/0!</v>
      </c>
      <c r="R85" s="32"/>
      <c r="S85" s="27">
        <f t="shared" ref="S85:S86" si="69">(C85+M85)/($C$17+$M$17)</f>
        <v>0</v>
      </c>
      <c r="T85" s="27">
        <f t="shared" ref="T85:T86" si="70">C85/($C$17)</f>
        <v>0</v>
      </c>
      <c r="U85" s="27">
        <f t="shared" ref="U85:U86" si="71">M85/($M$17)</f>
        <v>0</v>
      </c>
      <c r="V85" s="33"/>
      <c r="W85" s="30">
        <f t="shared" ref="W85:W86" si="72">(F85*0.05)+(H85*4)+(J85*-1)+(N85*0.1)+(P85*6)</f>
        <v>0</v>
      </c>
      <c r="X85" s="34">
        <f t="shared" ref="X85:X86" si="73">((F85*0.05)+(H85*4)+(J85*-1)+(N85*0.1)+(P85*6))*0.4</f>
        <v>0</v>
      </c>
      <c r="Y85" s="32"/>
      <c r="Z85" s="32"/>
    </row>
    <row r="86" spans="1:27" x14ac:dyDescent="0.15">
      <c r="A86" s="29" t="s">
        <v>1318</v>
      </c>
      <c r="B86" s="30"/>
      <c r="C86" s="30"/>
      <c r="D86" s="30"/>
      <c r="E86" s="27" t="e">
        <f>D86/C86</f>
        <v>#DIV/0!</v>
      </c>
      <c r="F86" s="30"/>
      <c r="G86" s="31" t="e">
        <f>F86/C86</f>
        <v>#DIV/0!</v>
      </c>
      <c r="H86" s="30"/>
      <c r="I86" s="27" t="e">
        <f>H86/C86</f>
        <v>#DIV/0!</v>
      </c>
      <c r="J86" s="30"/>
      <c r="K86" s="27" t="e">
        <f t="shared" si="67"/>
        <v>#DIV/0!</v>
      </c>
      <c r="M86" s="30"/>
      <c r="N86" s="30"/>
      <c r="O86" s="30" t="e">
        <f>N86/M86</f>
        <v>#DIV/0!</v>
      </c>
      <c r="P86" s="30"/>
      <c r="Q86" s="27" t="e">
        <f t="shared" si="68"/>
        <v>#DIV/0!</v>
      </c>
      <c r="R86" s="32"/>
      <c r="S86" s="27">
        <f t="shared" si="69"/>
        <v>0</v>
      </c>
      <c r="T86" s="27">
        <f t="shared" si="70"/>
        <v>0</v>
      </c>
      <c r="U86" s="27">
        <f t="shared" si="71"/>
        <v>0</v>
      </c>
      <c r="V86" s="33"/>
      <c r="W86" s="30">
        <f t="shared" si="72"/>
        <v>0</v>
      </c>
      <c r="X86" s="34">
        <f t="shared" si="73"/>
        <v>0</v>
      </c>
      <c r="Y86" s="32"/>
      <c r="Z86" s="32"/>
    </row>
    <row r="87" spans="1:27" x14ac:dyDescent="0.15">
      <c r="A87" s="28" t="s">
        <v>44</v>
      </c>
      <c r="B87" s="28"/>
      <c r="C87" s="28">
        <f>SUM(C84:C86)</f>
        <v>0</v>
      </c>
      <c r="D87" s="28">
        <f>SUM(D84:D86)</f>
        <v>0</v>
      </c>
      <c r="E87" s="28"/>
      <c r="F87" s="28">
        <f t="shared" ref="F87" si="74">SUM(F84:F86)</f>
        <v>0</v>
      </c>
      <c r="G87" s="28"/>
      <c r="H87" s="28">
        <f t="shared" ref="H87" si="75">SUM(H84:H86)</f>
        <v>0</v>
      </c>
      <c r="I87" s="28"/>
      <c r="J87" s="28">
        <f t="shared" ref="J87" si="76">SUM(J84:J86)</f>
        <v>0</v>
      </c>
      <c r="K87" s="28"/>
      <c r="L87" s="24"/>
      <c r="M87" s="28">
        <f>SUM(M84:M86)</f>
        <v>0</v>
      </c>
      <c r="N87" s="28">
        <f>SUM(N84:N86)</f>
        <v>0</v>
      </c>
      <c r="O87" s="28"/>
      <c r="P87" s="28">
        <f>SUM(P84:P86)</f>
        <v>0</v>
      </c>
      <c r="Q87" s="28"/>
      <c r="R87" s="28"/>
      <c r="S87" s="35">
        <f>S84+S85+S86</f>
        <v>0</v>
      </c>
      <c r="T87" s="36" t="e">
        <f>C87/(C87+M87)</f>
        <v>#DIV/0!</v>
      </c>
      <c r="U87" s="36" t="e">
        <f>M87/(M87+C87)</f>
        <v>#DIV/0!</v>
      </c>
      <c r="V87" s="33"/>
      <c r="W87" s="32"/>
      <c r="X87" s="32"/>
      <c r="Y87" s="32"/>
      <c r="Z87" s="32"/>
    </row>
    <row r="88" spans="1:27" x14ac:dyDescent="0.15">
      <c r="B88" s="32"/>
      <c r="C88" s="32"/>
      <c r="D88" s="37"/>
      <c r="E88" s="32"/>
      <c r="F88" s="38"/>
      <c r="G88" s="32"/>
      <c r="H88" s="39"/>
      <c r="I88" s="32"/>
      <c r="J88" s="39"/>
      <c r="K88" s="32"/>
      <c r="L88" s="32"/>
      <c r="M88" s="32"/>
      <c r="N88" s="32"/>
      <c r="O88" s="32"/>
      <c r="P88" s="32"/>
      <c r="Q88" s="32"/>
      <c r="R88" s="32"/>
    </row>
    <row r="89" spans="1:27" x14ac:dyDescent="0.15">
      <c r="B89" s="32"/>
      <c r="C89" s="32"/>
      <c r="D89" s="37"/>
      <c r="E89" s="32"/>
      <c r="F89" s="38"/>
      <c r="G89" s="32"/>
      <c r="H89" s="39"/>
      <c r="I89" s="32"/>
      <c r="J89" s="39"/>
      <c r="K89" s="32"/>
      <c r="L89" s="32"/>
      <c r="M89" s="32"/>
      <c r="N89" s="32"/>
      <c r="O89" s="32"/>
      <c r="P89" s="32"/>
      <c r="Q89" s="32"/>
      <c r="R89" s="32"/>
    </row>
    <row r="90" spans="1:27" x14ac:dyDescent="0.15">
      <c r="A90" s="517" t="s">
        <v>49</v>
      </c>
      <c r="B90" s="517"/>
      <c r="C90" s="517"/>
      <c r="D90" s="517"/>
      <c r="E90" s="517"/>
      <c r="F90" s="517"/>
      <c r="G90" s="517"/>
      <c r="H90" s="517" t="s">
        <v>52</v>
      </c>
      <c r="I90" s="523"/>
      <c r="J90" s="523"/>
      <c r="K90" s="523"/>
      <c r="L90" s="523"/>
      <c r="M90" s="523"/>
      <c r="N90" s="32"/>
      <c r="O90" s="32"/>
      <c r="R90" s="517" t="s">
        <v>50</v>
      </c>
      <c r="S90" s="517"/>
      <c r="T90" s="517"/>
      <c r="V90" s="517" t="s">
        <v>51</v>
      </c>
      <c r="W90" s="517"/>
      <c r="X90" s="23"/>
      <c r="Y90" s="23"/>
      <c r="Z90" s="23"/>
      <c r="AA90" s="23"/>
    </row>
    <row r="91" spans="1:27" x14ac:dyDescent="0.15">
      <c r="A91" s="28" t="s">
        <v>16</v>
      </c>
      <c r="B91" s="28" t="s">
        <v>66</v>
      </c>
      <c r="C91" s="28" t="s">
        <v>1</v>
      </c>
      <c r="D91" s="28" t="s">
        <v>4</v>
      </c>
      <c r="E91" s="28" t="s">
        <v>5</v>
      </c>
      <c r="F91" s="28" t="s">
        <v>6</v>
      </c>
      <c r="G91" s="28" t="s">
        <v>7</v>
      </c>
      <c r="I91" s="28" t="s">
        <v>34</v>
      </c>
      <c r="J91" s="28" t="s">
        <v>17</v>
      </c>
      <c r="K91" s="28" t="s">
        <v>18</v>
      </c>
      <c r="L91" s="28" t="s">
        <v>19</v>
      </c>
      <c r="M91" s="28" t="s">
        <v>20</v>
      </c>
      <c r="N91" s="28" t="s">
        <v>6</v>
      </c>
      <c r="O91" s="28" t="s">
        <v>53</v>
      </c>
      <c r="R91" s="28" t="s">
        <v>16</v>
      </c>
      <c r="S91" s="28" t="s">
        <v>47</v>
      </c>
      <c r="T91" s="28" t="s">
        <v>45</v>
      </c>
      <c r="U91" s="28" t="s">
        <v>46</v>
      </c>
      <c r="W91" s="28" t="s">
        <v>14</v>
      </c>
      <c r="X91" s="28" t="s">
        <v>21</v>
      </c>
      <c r="Y91" s="28"/>
      <c r="Z91" s="28"/>
      <c r="AA91" s="28"/>
    </row>
    <row r="92" spans="1:27" x14ac:dyDescent="0.15">
      <c r="A92" s="29" t="s">
        <v>1464</v>
      </c>
      <c r="B92" s="40"/>
      <c r="C92" s="30"/>
      <c r="D92" s="30"/>
      <c r="E92" s="30" t="e">
        <f>D92/C92</f>
        <v>#DIV/0!</v>
      </c>
      <c r="F92" s="30"/>
      <c r="G92" s="27" t="e">
        <f>F92/C92</f>
        <v>#DIV/0!</v>
      </c>
      <c r="I92" s="27" t="e">
        <f>K92/J92</f>
        <v>#DIV/0!</v>
      </c>
      <c r="J92" s="30"/>
      <c r="K92" s="30"/>
      <c r="L92" s="30"/>
      <c r="M92" s="30" t="e">
        <f>L92/K92</f>
        <v>#DIV/0!</v>
      </c>
      <c r="N92" s="30"/>
      <c r="O92" s="27" t="e">
        <f>N92/K92</f>
        <v>#DIV/0!</v>
      </c>
      <c r="R92" s="29" t="s">
        <v>1124</v>
      </c>
      <c r="S92" s="27">
        <f>(C92+J92)/($C$27+$J$27+$M$17+$D$17+$K$38+$K$47)</f>
        <v>0</v>
      </c>
      <c r="T92" s="27">
        <f>J92/($J$27+$E$38+$E$47)</f>
        <v>0</v>
      </c>
      <c r="U92" s="27">
        <f>C92/($C$27+$M$17+$K$38+$K$47)</f>
        <v>0</v>
      </c>
      <c r="W92" s="30">
        <f>(D92*0.1)+(F92*6)+(L92*0.1)+(N92*6)</f>
        <v>0</v>
      </c>
      <c r="X92" s="30">
        <f>(D92*0.1)+(F92*6)+(K92*1)+(L92*0.1)+(N92*6)</f>
        <v>0</v>
      </c>
      <c r="Y92" s="32"/>
      <c r="Z92" s="32"/>
      <c r="AA92" s="32"/>
    </row>
    <row r="93" spans="1:27" x14ac:dyDescent="0.15">
      <c r="A93" s="29" t="s">
        <v>1319</v>
      </c>
      <c r="B93" s="40"/>
      <c r="C93" s="30"/>
      <c r="D93" s="30"/>
      <c r="E93" s="30" t="e">
        <f>D93/C93</f>
        <v>#DIV/0!</v>
      </c>
      <c r="F93" s="30"/>
      <c r="G93" s="27" t="e">
        <f>F93/C93</f>
        <v>#DIV/0!</v>
      </c>
      <c r="I93" s="27" t="e">
        <f t="shared" ref="I93:I96" si="77">K93/J93</f>
        <v>#DIV/0!</v>
      </c>
      <c r="J93" s="30"/>
      <c r="K93" s="30"/>
      <c r="L93" s="30"/>
      <c r="M93" s="30" t="e">
        <f>L93/K93</f>
        <v>#DIV/0!</v>
      </c>
      <c r="N93" s="30"/>
      <c r="O93" s="27" t="e">
        <f t="shared" ref="O93:O96" si="78">N93/K93</f>
        <v>#DIV/0!</v>
      </c>
      <c r="R93" s="29" t="s">
        <v>1320</v>
      </c>
      <c r="S93" s="27">
        <f t="shared" ref="S93:S96" si="79">(C93+J93)/($C$27+$J$27+$M$17+$D$17+$K$38+$K$47)</f>
        <v>0</v>
      </c>
      <c r="T93" s="27">
        <f t="shared" ref="T93:T96" si="80">J93/($J$27+$E$38+$E$47)</f>
        <v>0</v>
      </c>
      <c r="U93" s="27">
        <f t="shared" ref="U93:U96" si="81">C93/($C$27+$M$17+$K$38+$K$47)</f>
        <v>0</v>
      </c>
      <c r="W93" s="30">
        <f t="shared" ref="W93:W96" si="82">(D93*0.1)+(F93*6)+(L93*0.1)+(N93*6)</f>
        <v>0</v>
      </c>
      <c r="X93" s="30">
        <f t="shared" ref="X93:X96" si="83">(D93*0.1)+(F93*6)+(K93*1)+(L93*0.1)+(N93*6)</f>
        <v>0</v>
      </c>
      <c r="Y93" s="32"/>
      <c r="Z93" s="32"/>
      <c r="AA93" s="32"/>
    </row>
    <row r="94" spans="1:27" x14ac:dyDescent="0.15">
      <c r="A94" s="29" t="s">
        <v>936</v>
      </c>
      <c r="B94" s="40"/>
      <c r="C94" s="30"/>
      <c r="D94" s="30"/>
      <c r="E94" s="30" t="e">
        <f>D94/C94</f>
        <v>#DIV/0!</v>
      </c>
      <c r="F94" s="30"/>
      <c r="G94" s="27" t="e">
        <f>F94/C94</f>
        <v>#DIV/0!</v>
      </c>
      <c r="I94" s="27" t="e">
        <f t="shared" si="77"/>
        <v>#DIV/0!</v>
      </c>
      <c r="J94" s="30"/>
      <c r="K94" s="30"/>
      <c r="L94" s="30"/>
      <c r="M94" s="30" t="e">
        <f>L94/K94</f>
        <v>#DIV/0!</v>
      </c>
      <c r="N94" s="30"/>
      <c r="O94" s="27" t="e">
        <f t="shared" si="78"/>
        <v>#DIV/0!</v>
      </c>
      <c r="R94" s="29" t="s">
        <v>630</v>
      </c>
      <c r="S94" s="27">
        <f t="shared" si="79"/>
        <v>0</v>
      </c>
      <c r="T94" s="27">
        <f t="shared" si="80"/>
        <v>0</v>
      </c>
      <c r="U94" s="27">
        <f t="shared" si="81"/>
        <v>0</v>
      </c>
      <c r="W94" s="30">
        <f t="shared" si="82"/>
        <v>0</v>
      </c>
      <c r="X94" s="30">
        <f t="shared" si="83"/>
        <v>0</v>
      </c>
      <c r="Y94" s="32"/>
      <c r="Z94" s="32"/>
      <c r="AA94" s="32"/>
    </row>
    <row r="95" spans="1:27" x14ac:dyDescent="0.15">
      <c r="A95" s="29" t="s">
        <v>1004</v>
      </c>
      <c r="B95" s="40"/>
      <c r="C95" s="30"/>
      <c r="D95" s="30"/>
      <c r="E95" s="30" t="e">
        <f>D95/C95</f>
        <v>#DIV/0!</v>
      </c>
      <c r="F95" s="30"/>
      <c r="G95" s="27" t="e">
        <f>F95/C95</f>
        <v>#DIV/0!</v>
      </c>
      <c r="I95" s="27" t="e">
        <f t="shared" si="77"/>
        <v>#DIV/0!</v>
      </c>
      <c r="J95" s="30"/>
      <c r="K95" s="30"/>
      <c r="L95" s="30"/>
      <c r="M95" s="30" t="e">
        <f>L95/K95</f>
        <v>#DIV/0!</v>
      </c>
      <c r="N95" s="30"/>
      <c r="O95" s="27" t="e">
        <f t="shared" si="78"/>
        <v>#DIV/0!</v>
      </c>
      <c r="R95" s="29" t="s">
        <v>959</v>
      </c>
      <c r="S95" s="27">
        <f t="shared" si="79"/>
        <v>0</v>
      </c>
      <c r="T95" s="27">
        <f t="shared" si="80"/>
        <v>0</v>
      </c>
      <c r="U95" s="27">
        <f t="shared" si="81"/>
        <v>0</v>
      </c>
      <c r="W95" s="30">
        <f t="shared" si="82"/>
        <v>0</v>
      </c>
      <c r="X95" s="30">
        <f t="shared" si="83"/>
        <v>0</v>
      </c>
      <c r="Y95" s="32"/>
      <c r="Z95" s="32"/>
      <c r="AA95" s="32"/>
    </row>
    <row r="96" spans="1:27" x14ac:dyDescent="0.15">
      <c r="A96" s="29" t="s">
        <v>1105</v>
      </c>
      <c r="B96" s="40"/>
      <c r="C96" s="30"/>
      <c r="D96" s="30"/>
      <c r="E96" s="30" t="e">
        <f>D96/C96</f>
        <v>#DIV/0!</v>
      </c>
      <c r="F96" s="30"/>
      <c r="G96" s="27" t="e">
        <f>F96/C96</f>
        <v>#DIV/0!</v>
      </c>
      <c r="I96" s="27" t="e">
        <f t="shared" si="77"/>
        <v>#DIV/0!</v>
      </c>
      <c r="J96" s="30"/>
      <c r="K96" s="30"/>
      <c r="L96" s="30"/>
      <c r="M96" s="30" t="e">
        <f>L96/K96</f>
        <v>#DIV/0!</v>
      </c>
      <c r="N96" s="30"/>
      <c r="O96" s="27" t="e">
        <f t="shared" si="78"/>
        <v>#DIV/0!</v>
      </c>
      <c r="R96" s="29" t="s">
        <v>315</v>
      </c>
      <c r="S96" s="27">
        <f t="shared" si="79"/>
        <v>0</v>
      </c>
      <c r="T96" s="27">
        <f t="shared" si="80"/>
        <v>0</v>
      </c>
      <c r="U96" s="27">
        <f t="shared" si="81"/>
        <v>0</v>
      </c>
      <c r="W96" s="30">
        <f t="shared" si="82"/>
        <v>0</v>
      </c>
      <c r="X96" s="30">
        <f t="shared" si="83"/>
        <v>0</v>
      </c>
      <c r="Y96" s="32"/>
      <c r="Z96" s="32"/>
      <c r="AA96" s="32"/>
    </row>
    <row r="97" spans="1:26" x14ac:dyDescent="0.15">
      <c r="A97" s="28" t="s">
        <v>44</v>
      </c>
      <c r="B97" s="28"/>
      <c r="C97" s="28">
        <f>SUM(C92:C96)</f>
        <v>0</v>
      </c>
      <c r="D97" s="28">
        <f t="shared" ref="D97" si="84">SUM(D92:D96)</f>
        <v>0</v>
      </c>
      <c r="E97" s="28"/>
      <c r="F97" s="28">
        <f t="shared" ref="F97" si="85">SUM(F92:F96)</f>
        <v>0</v>
      </c>
      <c r="G97" s="28"/>
      <c r="H97" s="28"/>
      <c r="I97" s="28"/>
      <c r="J97" s="28">
        <f>SUM(J92:J96)</f>
        <v>0</v>
      </c>
      <c r="K97" s="28">
        <f t="shared" ref="K97:L97" si="86">SUM(K92:K96)</f>
        <v>0</v>
      </c>
      <c r="L97" s="28">
        <f t="shared" si="86"/>
        <v>0</v>
      </c>
      <c r="M97" s="28"/>
      <c r="N97" s="28">
        <f t="shared" ref="N97" si="87">SUM(N92:N96)</f>
        <v>0</v>
      </c>
      <c r="O97" s="28"/>
    </row>
    <row r="98" spans="1:26" x14ac:dyDescent="0.15">
      <c r="A98" s="417"/>
      <c r="B98" s="32"/>
      <c r="C98" s="32"/>
      <c r="D98" s="32"/>
      <c r="E98" s="32"/>
      <c r="F98" s="32"/>
      <c r="G98" s="32"/>
      <c r="H98" s="28"/>
      <c r="I98" s="32"/>
      <c r="J98" s="32"/>
      <c r="K98" s="32"/>
      <c r="L98" s="32"/>
      <c r="M98" s="32"/>
      <c r="N98" s="32"/>
    </row>
    <row r="99" spans="1:26" x14ac:dyDescent="0.15">
      <c r="B99" s="32"/>
      <c r="C99" s="32"/>
      <c r="D99" s="32"/>
      <c r="E99" s="32"/>
      <c r="F99" s="32"/>
      <c r="G99" s="32"/>
      <c r="H99" s="32"/>
      <c r="I99" s="32"/>
      <c r="J99" s="32"/>
      <c r="K99" s="32"/>
      <c r="L99" s="32"/>
      <c r="M99" s="32"/>
    </row>
    <row r="100" spans="1:26" x14ac:dyDescent="0.15">
      <c r="A100" s="517" t="s">
        <v>52</v>
      </c>
      <c r="B100" s="517"/>
      <c r="C100" s="517"/>
      <c r="D100" s="517"/>
      <c r="E100" s="517"/>
      <c r="F100" s="517"/>
      <c r="G100" s="517"/>
      <c r="H100" s="32"/>
      <c r="I100" s="32"/>
      <c r="J100" s="517" t="s">
        <v>49</v>
      </c>
      <c r="K100" s="517"/>
      <c r="L100" s="517"/>
      <c r="M100" s="517"/>
      <c r="N100" s="517"/>
      <c r="R100" s="517" t="s">
        <v>50</v>
      </c>
      <c r="S100" s="517"/>
      <c r="T100" s="517"/>
      <c r="V100" s="517" t="s">
        <v>51</v>
      </c>
      <c r="W100" s="519"/>
    </row>
    <row r="101" spans="1:26" x14ac:dyDescent="0.15">
      <c r="A101" s="28" t="s">
        <v>25</v>
      </c>
      <c r="B101" s="28" t="s">
        <v>66</v>
      </c>
      <c r="C101" s="28" t="s">
        <v>34</v>
      </c>
      <c r="D101" s="28" t="s">
        <v>17</v>
      </c>
      <c r="E101" s="28" t="s">
        <v>18</v>
      </c>
      <c r="F101" s="28" t="s">
        <v>19</v>
      </c>
      <c r="G101" s="28" t="s">
        <v>20</v>
      </c>
      <c r="H101" s="28" t="s">
        <v>6</v>
      </c>
      <c r="I101" s="28" t="s">
        <v>53</v>
      </c>
      <c r="K101" s="28" t="s">
        <v>10</v>
      </c>
      <c r="L101" s="28" t="s">
        <v>11</v>
      </c>
      <c r="M101" s="28" t="s">
        <v>12</v>
      </c>
      <c r="N101" s="28" t="s">
        <v>26</v>
      </c>
      <c r="O101" s="28" t="s">
        <v>7</v>
      </c>
      <c r="R101" s="28" t="s">
        <v>25</v>
      </c>
      <c r="S101" s="28" t="s">
        <v>47</v>
      </c>
      <c r="T101" s="28" t="s">
        <v>45</v>
      </c>
      <c r="U101" s="28" t="s">
        <v>46</v>
      </c>
      <c r="W101" s="28" t="s">
        <v>14</v>
      </c>
      <c r="X101" s="28" t="s">
        <v>21</v>
      </c>
      <c r="Y101" s="28"/>
      <c r="Z101" s="28"/>
    </row>
    <row r="102" spans="1:26" x14ac:dyDescent="0.15">
      <c r="A102" s="29" t="s">
        <v>702</v>
      </c>
      <c r="B102" s="30"/>
      <c r="C102" s="27" t="e">
        <f>E102/D102</f>
        <v>#DIV/0!</v>
      </c>
      <c r="D102" s="30"/>
      <c r="E102" s="30"/>
      <c r="F102" s="30"/>
      <c r="G102" s="30" t="e">
        <f t="shared" ref="G102:G107" si="88">F102/E102</f>
        <v>#DIV/0!</v>
      </c>
      <c r="H102" s="30"/>
      <c r="I102" s="27" t="e">
        <f>H102/E102</f>
        <v>#DIV/0!</v>
      </c>
      <c r="K102" s="30"/>
      <c r="L102" s="30"/>
      <c r="M102" s="41" t="e">
        <f t="shared" ref="M102:M107" si="89">L102/K102</f>
        <v>#DIV/0!</v>
      </c>
      <c r="N102" s="30"/>
      <c r="O102" s="27" t="e">
        <f>N102/K102</f>
        <v>#DIV/0!</v>
      </c>
      <c r="R102" s="29" t="s">
        <v>304</v>
      </c>
      <c r="S102" s="42">
        <f>(D102+K102)/($C$27+$K$27+$M$17+$D$47+$K$47)</f>
        <v>0</v>
      </c>
      <c r="T102" s="42">
        <f>D102/($D$17)</f>
        <v>0</v>
      </c>
      <c r="U102" s="42">
        <f>K102/($M$17+$C$27+$K$38+$K$47)</f>
        <v>0</v>
      </c>
      <c r="W102" s="30">
        <f>(F102*0.1)+(H102*6)+(L102*0.1)+(N102*6)</f>
        <v>0</v>
      </c>
      <c r="X102" s="30">
        <f>(E102*1)+(F102*0.1)+(H102*6)+(L102*0.1)+(N102*6)</f>
        <v>0</v>
      </c>
      <c r="Y102" s="32"/>
      <c r="Z102" s="32"/>
    </row>
    <row r="103" spans="1:26" x14ac:dyDescent="0.15">
      <c r="A103" s="29" t="s">
        <v>703</v>
      </c>
      <c r="B103" s="30"/>
      <c r="C103" s="27" t="e">
        <f t="shared" ref="C103:C107" si="90">E103/D103</f>
        <v>#DIV/0!</v>
      </c>
      <c r="D103" s="30"/>
      <c r="E103" s="30"/>
      <c r="F103" s="30"/>
      <c r="G103" s="30" t="e">
        <f t="shared" si="88"/>
        <v>#DIV/0!</v>
      </c>
      <c r="H103" s="30"/>
      <c r="I103" s="27" t="e">
        <f t="shared" ref="I103:I107" si="91">H103/E103</f>
        <v>#DIV/0!</v>
      </c>
      <c r="K103" s="30"/>
      <c r="L103" s="30"/>
      <c r="M103" s="41" t="e">
        <f t="shared" si="89"/>
        <v>#DIV/0!</v>
      </c>
      <c r="N103" s="30"/>
      <c r="O103" s="27" t="e">
        <f t="shared" ref="O103:O107" si="92">N103/K103</f>
        <v>#DIV/0!</v>
      </c>
      <c r="R103" s="29" t="s">
        <v>305</v>
      </c>
      <c r="S103" s="42">
        <f t="shared" ref="S103:S107" si="93">(D103+K103)/($C$27+$K$27+$M$17+$D$47+$K$47)</f>
        <v>0</v>
      </c>
      <c r="T103" s="42">
        <f t="shared" ref="T103:T107" si="94">D103/($D$17)</f>
        <v>0</v>
      </c>
      <c r="U103" s="42">
        <f t="shared" ref="U103:U107" si="95">K103/($M$17+$C$27+$K$38+$K$47)</f>
        <v>0</v>
      </c>
      <c r="W103" s="30">
        <f t="shared" ref="W103:W107" si="96">(F103*0.1)+(H103*6)+(L103*0.1)+(N103*6)</f>
        <v>0</v>
      </c>
      <c r="X103" s="30">
        <f t="shared" ref="X103:X107" si="97">(E103*1)+(F103*0.1)+(H103*6)+(L103*0.1)+(N103*6)</f>
        <v>0</v>
      </c>
      <c r="Y103" s="32"/>
      <c r="Z103" s="32"/>
    </row>
    <row r="104" spans="1:26" x14ac:dyDescent="0.15">
      <c r="A104" s="29" t="s">
        <v>704</v>
      </c>
      <c r="B104" s="30"/>
      <c r="C104" s="27" t="e">
        <f t="shared" si="90"/>
        <v>#DIV/0!</v>
      </c>
      <c r="D104" s="30"/>
      <c r="E104" s="30"/>
      <c r="F104" s="30"/>
      <c r="G104" s="30" t="e">
        <f t="shared" si="88"/>
        <v>#DIV/0!</v>
      </c>
      <c r="H104" s="30"/>
      <c r="I104" s="27" t="e">
        <f t="shared" si="91"/>
        <v>#DIV/0!</v>
      </c>
      <c r="K104" s="30"/>
      <c r="L104" s="30"/>
      <c r="M104" s="41" t="e">
        <f t="shared" si="89"/>
        <v>#DIV/0!</v>
      </c>
      <c r="N104" s="30"/>
      <c r="O104" s="27" t="e">
        <f t="shared" si="92"/>
        <v>#DIV/0!</v>
      </c>
      <c r="R104" s="29" t="s">
        <v>631</v>
      </c>
      <c r="S104" s="42">
        <f t="shared" si="93"/>
        <v>0</v>
      </c>
      <c r="T104" s="42">
        <f t="shared" si="94"/>
        <v>0</v>
      </c>
      <c r="U104" s="42">
        <f t="shared" si="95"/>
        <v>0</v>
      </c>
      <c r="W104" s="30">
        <f t="shared" si="96"/>
        <v>0</v>
      </c>
      <c r="X104" s="30">
        <f t="shared" si="97"/>
        <v>0</v>
      </c>
      <c r="Y104" s="32"/>
      <c r="Z104" s="32"/>
    </row>
    <row r="105" spans="1:26" x14ac:dyDescent="0.15">
      <c r="A105" s="29" t="s">
        <v>705</v>
      </c>
      <c r="B105" s="30"/>
      <c r="C105" s="27" t="e">
        <f t="shared" si="90"/>
        <v>#DIV/0!</v>
      </c>
      <c r="D105" s="30"/>
      <c r="E105" s="30"/>
      <c r="F105" s="30"/>
      <c r="G105" s="30" t="e">
        <f t="shared" si="88"/>
        <v>#DIV/0!</v>
      </c>
      <c r="H105" s="30"/>
      <c r="I105" s="27" t="e">
        <f t="shared" si="91"/>
        <v>#DIV/0!</v>
      </c>
      <c r="K105" s="30"/>
      <c r="L105" s="30"/>
      <c r="M105" s="41" t="e">
        <f t="shared" si="89"/>
        <v>#DIV/0!</v>
      </c>
      <c r="N105" s="30"/>
      <c r="O105" s="27" t="e">
        <f t="shared" si="92"/>
        <v>#DIV/0!</v>
      </c>
      <c r="R105" s="29" t="s">
        <v>470</v>
      </c>
      <c r="S105" s="42">
        <f t="shared" si="93"/>
        <v>0</v>
      </c>
      <c r="T105" s="42">
        <f t="shared" si="94"/>
        <v>0</v>
      </c>
      <c r="U105" s="42">
        <f t="shared" si="95"/>
        <v>0</v>
      </c>
      <c r="W105" s="30">
        <f t="shared" si="96"/>
        <v>0</v>
      </c>
      <c r="X105" s="30">
        <f t="shared" si="97"/>
        <v>0</v>
      </c>
      <c r="Y105" s="32"/>
      <c r="Z105" s="32"/>
    </row>
    <row r="106" spans="1:26" x14ac:dyDescent="0.15">
      <c r="A106" s="29"/>
      <c r="B106" s="30"/>
      <c r="C106" s="27" t="e">
        <f t="shared" si="90"/>
        <v>#DIV/0!</v>
      </c>
      <c r="D106" s="30"/>
      <c r="E106" s="30"/>
      <c r="F106" s="30"/>
      <c r="G106" s="30" t="e">
        <f t="shared" si="88"/>
        <v>#DIV/0!</v>
      </c>
      <c r="H106" s="30"/>
      <c r="I106" s="27" t="e">
        <f t="shared" si="91"/>
        <v>#DIV/0!</v>
      </c>
      <c r="K106" s="30"/>
      <c r="L106" s="30"/>
      <c r="M106" s="41" t="e">
        <f t="shared" si="89"/>
        <v>#DIV/0!</v>
      </c>
      <c r="N106" s="30"/>
      <c r="O106" s="27" t="e">
        <f t="shared" si="92"/>
        <v>#DIV/0!</v>
      </c>
      <c r="R106" s="29"/>
      <c r="S106" s="42">
        <f t="shared" si="93"/>
        <v>0</v>
      </c>
      <c r="T106" s="42">
        <f t="shared" si="94"/>
        <v>0</v>
      </c>
      <c r="U106" s="42">
        <f t="shared" si="95"/>
        <v>0</v>
      </c>
      <c r="W106" s="30">
        <f t="shared" si="96"/>
        <v>0</v>
      </c>
      <c r="X106" s="30">
        <f t="shared" si="97"/>
        <v>0</v>
      </c>
      <c r="Y106" s="32"/>
      <c r="Z106" s="32"/>
    </row>
    <row r="107" spans="1:26" x14ac:dyDescent="0.15">
      <c r="A107" s="29" t="s">
        <v>1006</v>
      </c>
      <c r="B107" s="30"/>
      <c r="C107" s="27" t="e">
        <f t="shared" si="90"/>
        <v>#DIV/0!</v>
      </c>
      <c r="D107" s="30"/>
      <c r="E107" s="30"/>
      <c r="F107" s="30"/>
      <c r="G107" s="30" t="e">
        <f t="shared" si="88"/>
        <v>#DIV/0!</v>
      </c>
      <c r="H107" s="30"/>
      <c r="I107" s="27" t="e">
        <f t="shared" si="91"/>
        <v>#DIV/0!</v>
      </c>
      <c r="K107" s="30"/>
      <c r="L107" s="30"/>
      <c r="M107" s="41" t="e">
        <f t="shared" si="89"/>
        <v>#DIV/0!</v>
      </c>
      <c r="N107" s="30"/>
      <c r="O107" s="27" t="e">
        <f t="shared" si="92"/>
        <v>#DIV/0!</v>
      </c>
      <c r="R107" s="29" t="s">
        <v>1003</v>
      </c>
      <c r="S107" s="42">
        <f t="shared" si="93"/>
        <v>0</v>
      </c>
      <c r="T107" s="42">
        <f t="shared" si="94"/>
        <v>0</v>
      </c>
      <c r="U107" s="42">
        <f t="shared" si="95"/>
        <v>0</v>
      </c>
      <c r="W107" s="30">
        <f t="shared" si="96"/>
        <v>0</v>
      </c>
      <c r="X107" s="30">
        <f t="shared" si="97"/>
        <v>0</v>
      </c>
      <c r="Y107" s="32"/>
      <c r="Z107" s="32"/>
    </row>
    <row r="108" spans="1:26" x14ac:dyDescent="0.15">
      <c r="A108" s="28" t="s">
        <v>44</v>
      </c>
      <c r="B108" s="28"/>
      <c r="C108" s="24"/>
      <c r="D108" s="28">
        <f>SUM(D102:D107)</f>
        <v>0</v>
      </c>
      <c r="E108" s="28">
        <f t="shared" ref="E108:F108" si="98">SUM(E102:E107)</f>
        <v>0</v>
      </c>
      <c r="F108" s="28">
        <f t="shared" si="98"/>
        <v>0</v>
      </c>
      <c r="G108" s="28"/>
      <c r="H108" s="28">
        <f t="shared" ref="H108" si="99">SUM(H102:H107)</f>
        <v>0</v>
      </c>
      <c r="I108" s="28"/>
      <c r="J108" s="28"/>
      <c r="K108" s="28">
        <f>SUM(K102:K107)</f>
        <v>0</v>
      </c>
      <c r="L108" s="28">
        <f t="shared" ref="L108" si="100">SUM(L102:L107)</f>
        <v>0</v>
      </c>
      <c r="M108" s="28"/>
      <c r="N108" s="28">
        <f t="shared" ref="N108" si="101">SUM(N102:N107)</f>
        <v>0</v>
      </c>
      <c r="O108" s="28"/>
    </row>
    <row r="109" spans="1:26" x14ac:dyDescent="0.15">
      <c r="A109" s="28"/>
      <c r="C109" s="32"/>
      <c r="D109" s="32"/>
      <c r="E109" s="32"/>
      <c r="F109" s="32"/>
      <c r="G109" s="32"/>
      <c r="H109" s="32"/>
      <c r="I109" s="32"/>
      <c r="J109" s="32"/>
      <c r="K109" s="32"/>
      <c r="L109" s="32"/>
    </row>
    <row r="110" spans="1:26" x14ac:dyDescent="0.15">
      <c r="A110" s="28"/>
      <c r="C110" s="32"/>
      <c r="D110" s="32"/>
      <c r="E110" s="32"/>
      <c r="F110" s="32"/>
      <c r="G110" s="32"/>
      <c r="H110" s="32"/>
      <c r="I110" s="32"/>
      <c r="J110" s="32"/>
      <c r="K110" s="32"/>
      <c r="L110" s="32"/>
    </row>
    <row r="111" spans="1:26" x14ac:dyDescent="0.15">
      <c r="A111" s="517" t="s">
        <v>52</v>
      </c>
      <c r="B111" s="517"/>
      <c r="C111" s="517"/>
      <c r="D111" s="517"/>
      <c r="E111" s="517"/>
      <c r="F111" s="517"/>
      <c r="G111" s="517"/>
      <c r="H111" s="32"/>
      <c r="I111" s="32"/>
      <c r="J111" s="517" t="s">
        <v>49</v>
      </c>
      <c r="K111" s="517"/>
      <c r="L111" s="517"/>
      <c r="M111" s="517"/>
      <c r="N111" s="517"/>
      <c r="R111" s="517" t="s">
        <v>50</v>
      </c>
      <c r="S111" s="517"/>
      <c r="T111" s="517"/>
      <c r="V111" s="517" t="s">
        <v>51</v>
      </c>
      <c r="W111" s="519"/>
    </row>
    <row r="112" spans="1:26" x14ac:dyDescent="0.15">
      <c r="A112" s="28" t="s">
        <v>31</v>
      </c>
      <c r="B112" s="28" t="s">
        <v>66</v>
      </c>
      <c r="C112" s="28" t="s">
        <v>34</v>
      </c>
      <c r="D112" s="28" t="s">
        <v>17</v>
      </c>
      <c r="E112" s="28" t="s">
        <v>18</v>
      </c>
      <c r="F112" s="28" t="s">
        <v>19</v>
      </c>
      <c r="G112" s="28" t="s">
        <v>20</v>
      </c>
      <c r="H112" s="28" t="s">
        <v>6</v>
      </c>
      <c r="I112" s="28" t="s">
        <v>53</v>
      </c>
      <c r="K112" s="28" t="s">
        <v>10</v>
      </c>
      <c r="L112" s="28" t="s">
        <v>11</v>
      </c>
      <c r="M112" s="28" t="s">
        <v>12</v>
      </c>
      <c r="N112" s="28" t="s">
        <v>54</v>
      </c>
      <c r="O112" s="28" t="s">
        <v>7</v>
      </c>
      <c r="R112" s="28" t="s">
        <v>31</v>
      </c>
      <c r="S112" s="28" t="s">
        <v>47</v>
      </c>
      <c r="T112" s="28" t="s">
        <v>45</v>
      </c>
      <c r="U112" s="28" t="s">
        <v>46</v>
      </c>
      <c r="W112" s="28" t="s">
        <v>14</v>
      </c>
      <c r="X112" s="28" t="s">
        <v>21</v>
      </c>
      <c r="Y112" s="28"/>
      <c r="Z112" s="28"/>
    </row>
    <row r="113" spans="1:26" x14ac:dyDescent="0.15">
      <c r="A113" s="29" t="s">
        <v>706</v>
      </c>
      <c r="B113" s="30"/>
      <c r="C113" s="27" t="e">
        <f>E113/D113</f>
        <v>#DIV/0!</v>
      </c>
      <c r="D113" s="30"/>
      <c r="E113" s="30"/>
      <c r="F113" s="30"/>
      <c r="G113" s="30" t="e">
        <f>F113/E113</f>
        <v>#DIV/0!</v>
      </c>
      <c r="H113" s="30"/>
      <c r="I113" s="27" t="e">
        <f>H113/E113</f>
        <v>#DIV/0!</v>
      </c>
      <c r="K113" s="30"/>
      <c r="L113" s="30"/>
      <c r="M113" s="30" t="e">
        <f>L113/K113</f>
        <v>#DIV/0!</v>
      </c>
      <c r="N113" s="30">
        <v>0</v>
      </c>
      <c r="O113" s="27" t="e">
        <f>N113/K113</f>
        <v>#DIV/0!</v>
      </c>
      <c r="R113" s="29" t="s">
        <v>310</v>
      </c>
      <c r="S113" s="42">
        <f>(D113+K113)/($D$47+$K$47+$D$38+$K$38+$J$27+$C$27+$M$17)</f>
        <v>0</v>
      </c>
      <c r="T113" s="42">
        <f>D113/($D$47+$D$38+$J$27)</f>
        <v>0</v>
      </c>
      <c r="U113" s="42">
        <f>K113/($K$47+$K$38+$C$27+$M$17)</f>
        <v>0</v>
      </c>
      <c r="W113" s="30">
        <f>(F113*0.1)+(H113*6)+(L113*0.1)+(N113*6)</f>
        <v>0</v>
      </c>
      <c r="X113" s="30">
        <f>(E113*1)+(F113*0.1)+(H113*6)+(L113*0.1)+(N113*6)</f>
        <v>0</v>
      </c>
      <c r="Y113" s="32"/>
      <c r="Z113" s="32"/>
    </row>
    <row r="114" spans="1:26" x14ac:dyDescent="0.15">
      <c r="A114" s="29"/>
      <c r="B114" s="30"/>
      <c r="C114" s="27" t="e">
        <f t="shared" ref="C114:C116" si="102">E114/D114</f>
        <v>#DIV/0!</v>
      </c>
      <c r="D114" s="30"/>
      <c r="E114" s="30"/>
      <c r="F114" s="30"/>
      <c r="G114" s="30" t="e">
        <f>F114/E114</f>
        <v>#DIV/0!</v>
      </c>
      <c r="H114" s="30"/>
      <c r="I114" s="27" t="e">
        <f t="shared" ref="I114:I116" si="103">H114/E114</f>
        <v>#DIV/0!</v>
      </c>
      <c r="K114" s="30"/>
      <c r="L114" s="30"/>
      <c r="M114" s="30" t="e">
        <f t="shared" ref="M114:M116" si="104">L114/K114</f>
        <v>#DIV/0!</v>
      </c>
      <c r="N114" s="30">
        <v>0</v>
      </c>
      <c r="O114" s="27" t="e">
        <f t="shared" ref="O114:O116" si="105">N114/K114</f>
        <v>#DIV/0!</v>
      </c>
      <c r="R114" s="29"/>
      <c r="S114" s="42">
        <f t="shared" ref="S114:S116" si="106">(D114+K114)/($D$47+$K$47+$D$38+$K$38+$J$27+$C$27+$M$17)</f>
        <v>0</v>
      </c>
      <c r="T114" s="42">
        <f t="shared" ref="T114:T116" si="107">D114/($D$47+$D$38+$J$27)</f>
        <v>0</v>
      </c>
      <c r="U114" s="42">
        <f t="shared" ref="U114:U116" si="108">K114/($K$47+$K$38+$C$27+$M$17)</f>
        <v>0</v>
      </c>
      <c r="W114" s="30">
        <f t="shared" ref="W114:W116" si="109">(F114*0.1)+(H114*6)+(L114*0.1)+(N114*6)</f>
        <v>0</v>
      </c>
      <c r="X114" s="30">
        <f t="shared" ref="X114:X116" si="110">(E114*1)+(F114*0.1)+(H114*6)+(L114*0.1)+(N114*6)</f>
        <v>0</v>
      </c>
      <c r="Y114" s="32"/>
      <c r="Z114" s="32"/>
    </row>
    <row r="115" spans="1:26" x14ac:dyDescent="0.15">
      <c r="A115" s="29"/>
      <c r="B115" s="30"/>
      <c r="C115" s="27" t="e">
        <f t="shared" si="102"/>
        <v>#DIV/0!</v>
      </c>
      <c r="D115" s="30"/>
      <c r="E115" s="30"/>
      <c r="F115" s="30"/>
      <c r="G115" s="30" t="e">
        <f>F115/E115</f>
        <v>#DIV/0!</v>
      </c>
      <c r="H115" s="30"/>
      <c r="I115" s="27" t="e">
        <f t="shared" si="103"/>
        <v>#DIV/0!</v>
      </c>
      <c r="K115" s="30"/>
      <c r="L115" s="30"/>
      <c r="M115" s="30" t="e">
        <f t="shared" si="104"/>
        <v>#DIV/0!</v>
      </c>
      <c r="N115" s="30">
        <v>0</v>
      </c>
      <c r="O115" s="27" t="e">
        <f t="shared" si="105"/>
        <v>#DIV/0!</v>
      </c>
      <c r="R115" s="29"/>
      <c r="S115" s="42">
        <f t="shared" si="106"/>
        <v>0</v>
      </c>
      <c r="T115" s="42">
        <f t="shared" si="107"/>
        <v>0</v>
      </c>
      <c r="U115" s="42">
        <f t="shared" si="108"/>
        <v>0</v>
      </c>
      <c r="W115" s="30">
        <f t="shared" si="109"/>
        <v>0</v>
      </c>
      <c r="X115" s="30">
        <f t="shared" si="110"/>
        <v>0</v>
      </c>
      <c r="Y115" s="32"/>
      <c r="Z115" s="32"/>
    </row>
    <row r="116" spans="1:26" x14ac:dyDescent="0.15">
      <c r="A116" s="29" t="s">
        <v>707</v>
      </c>
      <c r="B116" s="30"/>
      <c r="C116" s="27" t="e">
        <f t="shared" si="102"/>
        <v>#DIV/0!</v>
      </c>
      <c r="D116" s="30"/>
      <c r="E116" s="30"/>
      <c r="F116" s="30"/>
      <c r="G116" s="30" t="e">
        <f>F116/E116</f>
        <v>#DIV/0!</v>
      </c>
      <c r="H116" s="30"/>
      <c r="I116" s="27" t="e">
        <f t="shared" si="103"/>
        <v>#DIV/0!</v>
      </c>
      <c r="K116" s="30"/>
      <c r="L116" s="30"/>
      <c r="M116" s="30" t="e">
        <f t="shared" si="104"/>
        <v>#DIV/0!</v>
      </c>
      <c r="N116" s="30"/>
      <c r="O116" s="27" t="e">
        <f t="shared" si="105"/>
        <v>#DIV/0!</v>
      </c>
      <c r="R116" s="29" t="s">
        <v>313</v>
      </c>
      <c r="S116" s="42">
        <f t="shared" si="106"/>
        <v>0</v>
      </c>
      <c r="T116" s="42">
        <f t="shared" si="107"/>
        <v>0</v>
      </c>
      <c r="U116" s="42">
        <f t="shared" si="108"/>
        <v>0</v>
      </c>
      <c r="W116" s="30">
        <f t="shared" si="109"/>
        <v>0</v>
      </c>
      <c r="X116" s="30">
        <f t="shared" si="110"/>
        <v>0</v>
      </c>
      <c r="Y116" s="32"/>
      <c r="Z116" s="32"/>
    </row>
    <row r="117" spans="1:26" x14ac:dyDescent="0.15">
      <c r="A117" s="28" t="s">
        <v>44</v>
      </c>
      <c r="B117" s="28"/>
      <c r="C117" s="24"/>
      <c r="D117" s="28">
        <f>SUM(D113:D116)</f>
        <v>0</v>
      </c>
      <c r="E117" s="28">
        <f t="shared" ref="E117:F117" si="111">SUM(E113:E116)</f>
        <v>0</v>
      </c>
      <c r="F117" s="28">
        <f t="shared" si="111"/>
        <v>0</v>
      </c>
      <c r="G117" s="28"/>
      <c r="H117" s="28">
        <f t="shared" ref="H117" si="112">SUM(H113:H116)</f>
        <v>0</v>
      </c>
      <c r="I117" s="28"/>
      <c r="J117" s="28"/>
      <c r="K117" s="28">
        <f>SUM(K113:K116)</f>
        <v>0</v>
      </c>
      <c r="L117" s="28">
        <f t="shared" ref="L117" si="113">SUM(L113:L116)</f>
        <v>0</v>
      </c>
      <c r="M117" s="28"/>
      <c r="N117" s="28">
        <f t="shared" ref="N117" si="114">SUM(N113:N116)</f>
        <v>0</v>
      </c>
      <c r="O117" s="24"/>
      <c r="Q117" s="33"/>
      <c r="S117" s="33"/>
      <c r="U117" s="32"/>
      <c r="V117" s="32"/>
    </row>
    <row r="118" spans="1:26" x14ac:dyDescent="0.15">
      <c r="A118" s="22" t="s">
        <v>314</v>
      </c>
      <c r="H118" s="37"/>
      <c r="I118" s="32"/>
      <c r="J118" s="32"/>
      <c r="P118" s="33"/>
      <c r="Q118" s="33"/>
      <c r="R118" s="33"/>
      <c r="T118" s="32"/>
      <c r="U118" s="32"/>
    </row>
    <row r="119" spans="1:26" x14ac:dyDescent="0.15">
      <c r="H119" s="37"/>
      <c r="I119" s="32"/>
      <c r="J119" s="32"/>
      <c r="P119" s="33"/>
      <c r="Q119" s="33"/>
      <c r="R119" s="33"/>
      <c r="T119" s="32"/>
      <c r="U119" s="32"/>
    </row>
    <row r="120" spans="1:26" x14ac:dyDescent="0.15">
      <c r="A120" s="517" t="s">
        <v>57</v>
      </c>
      <c r="B120" s="517"/>
      <c r="C120" s="517"/>
      <c r="D120" s="517"/>
      <c r="E120" s="517"/>
      <c r="F120" s="517"/>
      <c r="G120" s="517"/>
      <c r="H120" s="37"/>
      <c r="I120" s="32"/>
      <c r="J120" s="517" t="s">
        <v>58</v>
      </c>
      <c r="K120" s="523"/>
      <c r="L120" s="523"/>
      <c r="M120" s="523"/>
      <c r="N120" s="523"/>
      <c r="P120" s="44"/>
      <c r="Q120" s="33"/>
      <c r="R120" s="517" t="s">
        <v>62</v>
      </c>
      <c r="S120" s="523"/>
      <c r="T120" s="523"/>
      <c r="U120" s="523"/>
      <c r="V120" s="523"/>
    </row>
    <row r="121" spans="1:26" x14ac:dyDescent="0.15">
      <c r="A121" s="24"/>
      <c r="B121" s="28" t="s">
        <v>17</v>
      </c>
      <c r="C121" s="28" t="s">
        <v>42</v>
      </c>
      <c r="D121" s="28" t="s">
        <v>19</v>
      </c>
      <c r="E121" s="28" t="s">
        <v>6</v>
      </c>
      <c r="H121" s="32"/>
      <c r="I121" s="32"/>
      <c r="J121" s="522" t="s">
        <v>59</v>
      </c>
      <c r="K121" s="519"/>
      <c r="L121" s="519"/>
      <c r="M121" s="519"/>
      <c r="N121" s="24" t="s">
        <v>60</v>
      </c>
      <c r="R121" s="522" t="s">
        <v>59</v>
      </c>
      <c r="S121" s="519"/>
      <c r="T121" s="519"/>
      <c r="U121" s="519"/>
      <c r="V121" s="24" t="s">
        <v>60</v>
      </c>
    </row>
    <row r="122" spans="1:26" x14ac:dyDescent="0.15">
      <c r="A122" s="43" t="s">
        <v>33</v>
      </c>
      <c r="B122" s="30">
        <f>SUM(J92:J96,D102:D107,D113:D116)</f>
        <v>0</v>
      </c>
      <c r="C122" s="30">
        <f>SUM(E113:E116,E102:E107,K92:K96)</f>
        <v>0</v>
      </c>
      <c r="D122" s="30">
        <f>SUM(F113:F116,F102:F107,L92:L96)</f>
        <v>0</v>
      </c>
      <c r="E122" s="30">
        <f>SUM(N92:N96,H102:H107,H113:H116)</f>
        <v>0</v>
      </c>
      <c r="H122" s="32"/>
      <c r="I122" s="32"/>
      <c r="J122" s="520" t="s">
        <v>1237</v>
      </c>
      <c r="K122" s="520"/>
      <c r="L122" s="520"/>
      <c r="M122" s="520"/>
      <c r="N122" s="29" t="s">
        <v>373</v>
      </c>
      <c r="R122" s="520" t="s">
        <v>1026</v>
      </c>
      <c r="S122" s="520"/>
      <c r="T122" s="520"/>
      <c r="U122" s="520"/>
      <c r="V122" s="29" t="s">
        <v>374</v>
      </c>
    </row>
    <row r="123" spans="1:26" x14ac:dyDescent="0.15">
      <c r="A123" s="43" t="s">
        <v>43</v>
      </c>
      <c r="B123" s="30">
        <f>SUM(C87)</f>
        <v>0</v>
      </c>
      <c r="C123" s="30">
        <f>SUM(D87)</f>
        <v>0</v>
      </c>
      <c r="D123" s="30">
        <f>SUM(F87)</f>
        <v>0</v>
      </c>
      <c r="E123" s="30">
        <f>SUM(H87)</f>
        <v>0</v>
      </c>
      <c r="F123" s="28"/>
      <c r="J123" s="520" t="s">
        <v>1238</v>
      </c>
      <c r="K123" s="520"/>
      <c r="L123" s="520"/>
      <c r="M123" s="520"/>
      <c r="N123" s="29" t="s">
        <v>373</v>
      </c>
      <c r="R123" s="520" t="s">
        <v>1106</v>
      </c>
      <c r="S123" s="520"/>
      <c r="T123" s="520"/>
      <c r="U123" s="520"/>
      <c r="V123" s="29" t="s">
        <v>1097</v>
      </c>
    </row>
    <row r="124" spans="1:26" x14ac:dyDescent="0.15">
      <c r="A124" s="43" t="s">
        <v>65</v>
      </c>
      <c r="B124" s="29"/>
      <c r="F124" s="28"/>
      <c r="J124" s="520" t="s">
        <v>1239</v>
      </c>
      <c r="K124" s="520"/>
      <c r="L124" s="520"/>
      <c r="M124" s="520"/>
      <c r="N124" s="29" t="s">
        <v>16</v>
      </c>
      <c r="R124" s="520" t="s">
        <v>1243</v>
      </c>
      <c r="S124" s="520"/>
      <c r="T124" s="520"/>
      <c r="U124" s="520"/>
      <c r="V124" s="29" t="s">
        <v>0</v>
      </c>
    </row>
    <row r="125" spans="1:26" x14ac:dyDescent="0.15">
      <c r="J125" s="520" t="s">
        <v>1240</v>
      </c>
      <c r="K125" s="520"/>
      <c r="L125" s="520"/>
      <c r="M125" s="520"/>
      <c r="N125" s="29" t="s">
        <v>374</v>
      </c>
      <c r="R125" s="521"/>
      <c r="S125" s="520"/>
      <c r="T125" s="520"/>
      <c r="U125" s="520"/>
      <c r="V125" s="29"/>
    </row>
    <row r="126" spans="1:26" x14ac:dyDescent="0.15">
      <c r="A126" s="24"/>
      <c r="B126" s="28" t="s">
        <v>1</v>
      </c>
      <c r="C126" s="28" t="s">
        <v>4</v>
      </c>
      <c r="D126" s="28" t="s">
        <v>6</v>
      </c>
      <c r="J126" s="520" t="s">
        <v>1241</v>
      </c>
      <c r="K126" s="520"/>
      <c r="L126" s="520"/>
      <c r="M126" s="520"/>
      <c r="N126" s="29" t="s">
        <v>0</v>
      </c>
      <c r="R126" s="521"/>
      <c r="S126" s="520"/>
      <c r="T126" s="520"/>
      <c r="U126" s="520"/>
      <c r="V126" s="29"/>
    </row>
    <row r="127" spans="1:26" x14ac:dyDescent="0.15">
      <c r="A127" s="43" t="s">
        <v>56</v>
      </c>
      <c r="B127" s="30">
        <f>SUM(M84:M86,C92:C96,K102:K107,K113:K116)</f>
        <v>0</v>
      </c>
      <c r="C127" s="30">
        <f>SUM(N84:N86,D92:D96,L102:L107,L113:L116)</f>
        <v>0</v>
      </c>
      <c r="D127" s="30">
        <f>SUM(P84:P86,F92:F96,N102:N107,N113:N116)</f>
        <v>0</v>
      </c>
      <c r="J127" s="520" t="s">
        <v>1242</v>
      </c>
      <c r="K127" s="520"/>
      <c r="L127" s="520"/>
      <c r="M127" s="520"/>
      <c r="N127" s="29" t="s">
        <v>373</v>
      </c>
      <c r="R127" s="521"/>
      <c r="S127" s="520"/>
      <c r="T127" s="520"/>
      <c r="U127" s="520"/>
      <c r="V127" s="29"/>
    </row>
    <row r="128" spans="1:26" x14ac:dyDescent="0.15">
      <c r="A128" s="43" t="s">
        <v>65</v>
      </c>
      <c r="B128" s="29"/>
      <c r="J128" s="520" t="s">
        <v>451</v>
      </c>
      <c r="K128" s="520"/>
      <c r="L128" s="520"/>
      <c r="M128" s="520"/>
      <c r="N128" s="29" t="s">
        <v>373</v>
      </c>
      <c r="R128" s="521"/>
      <c r="S128" s="520"/>
      <c r="T128" s="520"/>
      <c r="U128" s="520"/>
      <c r="V128" s="29"/>
    </row>
    <row r="129" spans="1:23" x14ac:dyDescent="0.15">
      <c r="J129" s="520"/>
      <c r="K129" s="520"/>
      <c r="L129" s="520"/>
      <c r="M129" s="520"/>
      <c r="N129" s="29"/>
      <c r="R129" s="521"/>
      <c r="S129" s="520"/>
      <c r="T129" s="520"/>
      <c r="U129" s="520"/>
      <c r="V129" s="29"/>
    </row>
    <row r="130" spans="1:23" x14ac:dyDescent="0.15">
      <c r="B130" s="28" t="s">
        <v>40</v>
      </c>
      <c r="C130" s="28" t="s">
        <v>41</v>
      </c>
    </row>
    <row r="131" spans="1:23" x14ac:dyDescent="0.15">
      <c r="A131" s="43" t="s">
        <v>39</v>
      </c>
      <c r="B131" s="27" t="e">
        <f>B127/(B123+B127)</f>
        <v>#DIV/0!</v>
      </c>
      <c r="C131" s="27" t="e">
        <f>B123/(B123+B127)</f>
        <v>#DIV/0!</v>
      </c>
      <c r="J131" s="22" t="s">
        <v>61</v>
      </c>
    </row>
    <row r="132" spans="1:23" x14ac:dyDescent="0.15">
      <c r="A132" s="43" t="s">
        <v>64</v>
      </c>
      <c r="B132" s="29"/>
      <c r="C132" s="29"/>
    </row>
    <row r="141" spans="1:23" x14ac:dyDescent="0.15">
      <c r="A141" s="517" t="s">
        <v>93</v>
      </c>
      <c r="B141" s="517"/>
      <c r="C141" s="517"/>
      <c r="D141" s="517"/>
      <c r="E141" s="517"/>
      <c r="F141" s="517"/>
      <c r="G141" s="517"/>
      <c r="H141" s="517"/>
      <c r="I141" s="517"/>
      <c r="J141" s="517"/>
      <c r="K141" s="517"/>
      <c r="L141" s="517"/>
      <c r="M141" s="517"/>
      <c r="N141" s="517"/>
      <c r="O141" s="517"/>
      <c r="P141" s="517"/>
      <c r="Q141" s="517"/>
      <c r="R141" s="517"/>
      <c r="S141" s="517"/>
      <c r="T141" s="517"/>
      <c r="U141" s="517"/>
      <c r="V141" s="517"/>
      <c r="W141" s="517"/>
    </row>
    <row r="142" spans="1:23" x14ac:dyDescent="0.15">
      <c r="A142" s="23"/>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x14ac:dyDescent="0.15">
      <c r="H143" s="518" t="s">
        <v>36</v>
      </c>
      <c r="I143" s="519"/>
      <c r="J143" s="519"/>
      <c r="M143" s="518" t="s">
        <v>37</v>
      </c>
      <c r="N143" s="518"/>
      <c r="O143" s="518"/>
    </row>
    <row r="144" spans="1:23" x14ac:dyDescent="0.15">
      <c r="H144" s="518" t="s">
        <v>38</v>
      </c>
      <c r="I144" s="518"/>
      <c r="J144" s="518"/>
    </row>
    <row r="145" spans="1:20" x14ac:dyDescent="0.15">
      <c r="H145" s="518"/>
      <c r="I145" s="519"/>
      <c r="J145" s="519"/>
    </row>
    <row r="146" spans="1:20" x14ac:dyDescent="0.15">
      <c r="H146" s="518"/>
      <c r="I146" s="519"/>
      <c r="J146" s="519"/>
    </row>
    <row r="147" spans="1:20" x14ac:dyDescent="0.15">
      <c r="D147" s="24" t="s">
        <v>83</v>
      </c>
      <c r="P147" s="24" t="s">
        <v>84</v>
      </c>
    </row>
    <row r="148" spans="1:20" x14ac:dyDescent="0.15">
      <c r="A148" s="28" t="s">
        <v>90</v>
      </c>
      <c r="P148" s="24" t="s">
        <v>90</v>
      </c>
      <c r="S148" s="28" t="s">
        <v>92</v>
      </c>
    </row>
    <row r="149" spans="1:20" x14ac:dyDescent="0.15">
      <c r="A149" s="43" t="s">
        <v>79</v>
      </c>
      <c r="B149" s="45" t="s">
        <v>89</v>
      </c>
      <c r="C149" s="45" t="s">
        <v>2</v>
      </c>
      <c r="D149" s="45" t="s">
        <v>3</v>
      </c>
      <c r="E149" s="45" t="s">
        <v>19</v>
      </c>
      <c r="F149" s="45" t="s">
        <v>6</v>
      </c>
      <c r="G149" s="45" t="s">
        <v>76</v>
      </c>
      <c r="H149" s="45" t="s">
        <v>10</v>
      </c>
      <c r="I149" s="45" t="s">
        <v>19</v>
      </c>
      <c r="J149" s="45" t="s">
        <v>77</v>
      </c>
      <c r="K149" s="45" t="s">
        <v>6</v>
      </c>
      <c r="L149" s="45" t="s">
        <v>14</v>
      </c>
      <c r="O149" s="45" t="s">
        <v>85</v>
      </c>
      <c r="P149" s="45" t="s">
        <v>86</v>
      </c>
      <c r="Q149" s="45" t="s">
        <v>87</v>
      </c>
      <c r="S149" s="26" t="s">
        <v>40</v>
      </c>
      <c r="T149" s="26" t="s">
        <v>41</v>
      </c>
    </row>
    <row r="150" spans="1:20" x14ac:dyDescent="0.15">
      <c r="A150" s="29" t="s">
        <v>44</v>
      </c>
      <c r="B150" s="40">
        <f>AVERAGE(B160,B170)</f>
        <v>511.5</v>
      </c>
      <c r="C150" s="40">
        <f>AVERAGE(C160,C170)</f>
        <v>339.5</v>
      </c>
      <c r="D150" s="46">
        <f>C150/B150</f>
        <v>0.66373411534701854</v>
      </c>
      <c r="E150" s="40">
        <f>AVERAGE(E160,E170)</f>
        <v>4214</v>
      </c>
      <c r="F150" s="40">
        <f t="shared" ref="F150:I150" si="115">AVERAGE(F160,F170)</f>
        <v>27</v>
      </c>
      <c r="G150" s="40">
        <f t="shared" si="115"/>
        <v>11.5</v>
      </c>
      <c r="H150" s="40">
        <f t="shared" si="115"/>
        <v>69.5</v>
      </c>
      <c r="I150" s="40">
        <f t="shared" si="115"/>
        <v>167.5</v>
      </c>
      <c r="J150" s="47">
        <f>I150/H150</f>
        <v>2.4100719424460433</v>
      </c>
      <c r="K150" s="40">
        <f>AVERAGE(K160,K170)</f>
        <v>3.5</v>
      </c>
      <c r="L150" s="30">
        <f>((E150*0.05)+(F150*4)+(G150*-1)+(I150*0.1)+(K150*6))</f>
        <v>344.95000000000005</v>
      </c>
      <c r="O150" s="46">
        <f>(B150+H150)/(B152+F152+B154+F154+B156+F156+B150+H150)</f>
        <v>0.38438637115448232</v>
      </c>
      <c r="P150" s="27">
        <f>B150/(B150+F152+F154+F156)</f>
        <v>0.50568462679189319</v>
      </c>
      <c r="Q150" s="27">
        <f>H150/(H150+B152+B154+B156)</f>
        <v>0.13900000000000001</v>
      </c>
      <c r="S150" s="27">
        <f>(H150+B152+B154+B156)/(H150+B152+B154+B156+B150)</f>
        <v>0.49431537320810676</v>
      </c>
      <c r="T150" s="27">
        <f>B150/(B150+H150+B152+B154+B156)</f>
        <v>0.50568462679189319</v>
      </c>
    </row>
    <row r="151" spans="1:20" x14ac:dyDescent="0.15">
      <c r="A151" s="43" t="s">
        <v>80</v>
      </c>
      <c r="B151" s="45" t="s">
        <v>10</v>
      </c>
      <c r="C151" s="45" t="s">
        <v>19</v>
      </c>
      <c r="D151" s="45" t="s">
        <v>77</v>
      </c>
      <c r="E151" s="45" t="s">
        <v>6</v>
      </c>
      <c r="F151" s="45" t="s">
        <v>17</v>
      </c>
      <c r="G151" s="45" t="s">
        <v>18</v>
      </c>
      <c r="H151" s="45" t="s">
        <v>19</v>
      </c>
      <c r="I151" s="45" t="s">
        <v>78</v>
      </c>
      <c r="J151" s="45" t="s">
        <v>6</v>
      </c>
      <c r="K151" s="45" t="s">
        <v>14</v>
      </c>
      <c r="L151" s="40" t="s">
        <v>91</v>
      </c>
      <c r="O151" s="26" t="s">
        <v>85</v>
      </c>
      <c r="P151" s="26" t="s">
        <v>87</v>
      </c>
      <c r="Q151" s="26" t="s">
        <v>88</v>
      </c>
    </row>
    <row r="152" spans="1:20" x14ac:dyDescent="0.15">
      <c r="A152" s="29" t="s">
        <v>44</v>
      </c>
      <c r="B152" s="40">
        <f>AVERAGE(B162,B172)</f>
        <v>374</v>
      </c>
      <c r="C152" s="40">
        <f>AVERAGE(C162,C172)</f>
        <v>1723.5</v>
      </c>
      <c r="D152" s="47">
        <f>C152/B152</f>
        <v>4.608288770053476</v>
      </c>
      <c r="E152" s="40">
        <f>AVERAGE(E162,E172)</f>
        <v>11.5</v>
      </c>
      <c r="F152" s="40">
        <f t="shared" ref="F152:H152" si="116">AVERAGE(F162,F172)</f>
        <v>104</v>
      </c>
      <c r="G152" s="40">
        <f t="shared" si="116"/>
        <v>84.5</v>
      </c>
      <c r="H152" s="40">
        <f t="shared" si="116"/>
        <v>726.5</v>
      </c>
      <c r="I152" s="47">
        <f>H152/G152</f>
        <v>8.5976331360946752</v>
      </c>
      <c r="J152" s="40">
        <f>AVERAGE(J162,J172)</f>
        <v>4</v>
      </c>
      <c r="K152" s="30">
        <f>(C152*0.1)+(E152*6)+(H152*0.1)+(J152*6)</f>
        <v>338</v>
      </c>
      <c r="L152" s="30">
        <f>(C152*0.1)+(E152*6)+(G152*1)+(H152*0.1)+(J152*6)</f>
        <v>422.5</v>
      </c>
      <c r="O152" s="46">
        <f>(B152+F152)/(B152+F152+B154+F154+B156+F156+B150+H150)</f>
        <v>0.31624214356599406</v>
      </c>
      <c r="P152" s="27">
        <f>B152/(H150+B152+B154+B156)</f>
        <v>0.748</v>
      </c>
      <c r="Q152" s="27">
        <f>F152/(F152+F154+F156)</f>
        <v>0.20799999999999999</v>
      </c>
    </row>
    <row r="153" spans="1:20" x14ac:dyDescent="0.15">
      <c r="A153" s="43" t="s">
        <v>81</v>
      </c>
      <c r="B153" s="45" t="s">
        <v>10</v>
      </c>
      <c r="C153" s="45" t="s">
        <v>19</v>
      </c>
      <c r="D153" s="45" t="s">
        <v>77</v>
      </c>
      <c r="E153" s="45" t="s">
        <v>6</v>
      </c>
      <c r="F153" s="45" t="s">
        <v>17</v>
      </c>
      <c r="G153" s="45" t="s">
        <v>18</v>
      </c>
      <c r="H153" s="45" t="s">
        <v>19</v>
      </c>
      <c r="I153" s="45" t="s">
        <v>78</v>
      </c>
      <c r="J153" s="45" t="s">
        <v>6</v>
      </c>
      <c r="K153" s="45" t="s">
        <v>14</v>
      </c>
      <c r="L153" s="40" t="s">
        <v>91</v>
      </c>
      <c r="O153" s="26" t="s">
        <v>85</v>
      </c>
      <c r="P153" s="26" t="s">
        <v>87</v>
      </c>
      <c r="Q153" s="26" t="s">
        <v>88</v>
      </c>
    </row>
    <row r="154" spans="1:20" x14ac:dyDescent="0.15">
      <c r="A154" s="29" t="s">
        <v>44</v>
      </c>
      <c r="B154" s="40">
        <f>AVERAGE(B164,B174)</f>
        <v>56.5</v>
      </c>
      <c r="C154" s="40">
        <f>AVERAGE(C164,C174)</f>
        <v>357</v>
      </c>
      <c r="D154" s="40">
        <f>C154/B154</f>
        <v>6.3185840707964598</v>
      </c>
      <c r="E154" s="40">
        <f>AVERAGE(E164,E174)</f>
        <v>6</v>
      </c>
      <c r="F154" s="40">
        <f t="shared" ref="F154:H154" si="117">AVERAGE(F164,F174)</f>
        <v>294.5</v>
      </c>
      <c r="G154" s="40">
        <f t="shared" si="117"/>
        <v>182.5</v>
      </c>
      <c r="H154" s="40">
        <f t="shared" si="117"/>
        <v>1296.5</v>
      </c>
      <c r="I154" s="47">
        <f>H154/G154</f>
        <v>7.1041095890410961</v>
      </c>
      <c r="J154" s="40">
        <f>AVERAGE(J164,J174)</f>
        <v>14.5</v>
      </c>
      <c r="K154" s="30">
        <f>(C154*0.1)+(E154*6)+(H154*0.1)+(J154*6)</f>
        <v>288.35000000000002</v>
      </c>
      <c r="L154" s="30">
        <f>(C154*0.1)+(E154*6)+(G154*1)+(H154*0.1)+(J154*6)</f>
        <v>470.85</v>
      </c>
      <c r="O154" s="46">
        <f>(B154+F154)/(B152+F152+B154+F154+B156+F156+B150+H150)</f>
        <v>0.23221964935494541</v>
      </c>
      <c r="P154" s="27">
        <f>B154/(B152+H150+B154+B156)</f>
        <v>0.113</v>
      </c>
      <c r="Q154" s="27">
        <f>F154/(F154+F152+F156)</f>
        <v>0.58899999999999997</v>
      </c>
    </row>
    <row r="155" spans="1:20" x14ac:dyDescent="0.15">
      <c r="A155" s="43" t="s">
        <v>82</v>
      </c>
      <c r="B155" s="45" t="s">
        <v>10</v>
      </c>
      <c r="C155" s="45" t="s">
        <v>19</v>
      </c>
      <c r="D155" s="45" t="s">
        <v>77</v>
      </c>
      <c r="E155" s="45" t="s">
        <v>6</v>
      </c>
      <c r="F155" s="45" t="s">
        <v>17</v>
      </c>
      <c r="G155" s="45" t="s">
        <v>18</v>
      </c>
      <c r="H155" s="45" t="s">
        <v>19</v>
      </c>
      <c r="I155" s="45" t="s">
        <v>78</v>
      </c>
      <c r="J155" s="45" t="s">
        <v>6</v>
      </c>
      <c r="K155" s="45" t="s">
        <v>14</v>
      </c>
      <c r="L155" s="40" t="s">
        <v>91</v>
      </c>
      <c r="O155" s="26" t="s">
        <v>85</v>
      </c>
      <c r="P155" s="26" t="s">
        <v>87</v>
      </c>
      <c r="Q155" s="26" t="s">
        <v>88</v>
      </c>
    </row>
    <row r="156" spans="1:20" x14ac:dyDescent="0.15">
      <c r="A156" s="29" t="s">
        <v>44</v>
      </c>
      <c r="B156" s="40">
        <f>AVERAGE(B166,B176)</f>
        <v>0</v>
      </c>
      <c r="C156" s="40">
        <f>AVERAGE(C166,C176)</f>
        <v>0</v>
      </c>
      <c r="D156" s="40" t="e">
        <f>C156/B156</f>
        <v>#DIV/0!</v>
      </c>
      <c r="E156" s="40">
        <f>AVERAGE(E166,E176)</f>
        <v>0</v>
      </c>
      <c r="F156" s="40">
        <f>AVERAGE(F166,F176)</f>
        <v>101.5</v>
      </c>
      <c r="G156" s="40">
        <f t="shared" ref="G156:H156" si="118">AVERAGE(G166,G176)</f>
        <v>73.5</v>
      </c>
      <c r="H156" s="40">
        <f t="shared" si="118"/>
        <v>975</v>
      </c>
      <c r="I156" s="47">
        <f>H156/G156</f>
        <v>13.26530612244898</v>
      </c>
      <c r="J156" s="40">
        <f>AVERAGE(J166,J176)</f>
        <v>9.5</v>
      </c>
      <c r="K156" s="30">
        <f>(C156*0.1)+(E156*6)+(H156*0.1)+(J156*6)</f>
        <v>154.5</v>
      </c>
      <c r="L156" s="30">
        <f>(C156*0.1)+(E156*6)+(G156*1)+(H156*0.1)+(J156*6)</f>
        <v>228</v>
      </c>
      <c r="O156" s="46">
        <f>(B156+F156)/(B152+F152+B154+F154+B156+F156+B150+H150)</f>
        <v>6.715183592457824E-2</v>
      </c>
      <c r="P156" s="42">
        <f>B156/(B156+B154+B152+H150)</f>
        <v>0</v>
      </c>
      <c r="Q156" s="27">
        <f>F156/(F156+F154+F152)</f>
        <v>0.20300000000000001</v>
      </c>
    </row>
    <row r="157" spans="1:20" x14ac:dyDescent="0.15">
      <c r="B157" s="48"/>
      <c r="C157" s="48"/>
      <c r="D157" s="48"/>
      <c r="E157" s="48"/>
      <c r="F157" s="48"/>
      <c r="G157" s="48"/>
      <c r="H157" s="48"/>
      <c r="I157" s="48"/>
      <c r="J157" s="48"/>
      <c r="K157" s="48"/>
      <c r="L157" s="49"/>
      <c r="P157" s="24"/>
    </row>
    <row r="158" spans="1:20" x14ac:dyDescent="0.15">
      <c r="A158" s="28">
        <v>2022</v>
      </c>
      <c r="P158" s="24">
        <v>2022</v>
      </c>
      <c r="S158" s="28" t="s">
        <v>92</v>
      </c>
    </row>
    <row r="159" spans="1:20" x14ac:dyDescent="0.15">
      <c r="A159" s="43" t="s">
        <v>79</v>
      </c>
      <c r="B159" s="45" t="s">
        <v>89</v>
      </c>
      <c r="C159" s="45" t="s">
        <v>2</v>
      </c>
      <c r="D159" s="45" t="s">
        <v>3</v>
      </c>
      <c r="E159" s="45" t="s">
        <v>19</v>
      </c>
      <c r="F159" s="45" t="s">
        <v>6</v>
      </c>
      <c r="G159" s="45" t="s">
        <v>76</v>
      </c>
      <c r="H159" s="45" t="s">
        <v>10</v>
      </c>
      <c r="I159" s="45" t="s">
        <v>19</v>
      </c>
      <c r="J159" s="45" t="s">
        <v>77</v>
      </c>
      <c r="K159" s="45" t="s">
        <v>6</v>
      </c>
      <c r="L159" s="45" t="s">
        <v>14</v>
      </c>
      <c r="O159" s="45" t="s">
        <v>85</v>
      </c>
      <c r="P159" s="45" t="s">
        <v>86</v>
      </c>
      <c r="Q159" s="45" t="s">
        <v>87</v>
      </c>
      <c r="S159" s="26" t="s">
        <v>40</v>
      </c>
      <c r="T159" s="26" t="s">
        <v>41</v>
      </c>
    </row>
    <row r="160" spans="1:20" x14ac:dyDescent="0.15">
      <c r="A160" s="29" t="s">
        <v>44</v>
      </c>
      <c r="B160" s="40">
        <v>511</v>
      </c>
      <c r="C160" s="40">
        <v>337</v>
      </c>
      <c r="D160" s="46">
        <f>C160/B160</f>
        <v>0.6594911937377691</v>
      </c>
      <c r="E160" s="40">
        <v>4015</v>
      </c>
      <c r="F160" s="40">
        <v>29</v>
      </c>
      <c r="G160" s="40">
        <v>9</v>
      </c>
      <c r="H160" s="40">
        <v>63</v>
      </c>
      <c r="I160" s="40">
        <v>116</v>
      </c>
      <c r="J160" s="47">
        <f>I160/H160</f>
        <v>1.8412698412698412</v>
      </c>
      <c r="K160" s="40">
        <v>3</v>
      </c>
      <c r="L160" s="30">
        <f>((E160*0.05)+(F160*4)+(G160*-1)+(I160*0.1)+(K160*6))</f>
        <v>337.35</v>
      </c>
      <c r="O160" s="46">
        <f>(B160+H160)/(B162+F162+B164+F164+B166+F166+B160+H160)</f>
        <v>0.37788018433179721</v>
      </c>
      <c r="P160" s="27">
        <f>B160/(B160+F162+F164+F166)</f>
        <v>0.50344827586206897</v>
      </c>
      <c r="Q160" s="27">
        <f>H160/(H160+B162+B164+B166)</f>
        <v>0.125</v>
      </c>
      <c r="S160" s="27">
        <f>(H160+B162+B164+B166)/(H160+B162+B164+B166+B160)</f>
        <v>0.49655172413793103</v>
      </c>
      <c r="T160" s="27">
        <f>B160/(B160+H160+B162+B164+B166)</f>
        <v>0.50344827586206897</v>
      </c>
    </row>
    <row r="161" spans="1:20" x14ac:dyDescent="0.15">
      <c r="A161" s="43" t="s">
        <v>80</v>
      </c>
      <c r="B161" s="45" t="s">
        <v>10</v>
      </c>
      <c r="C161" s="45" t="s">
        <v>19</v>
      </c>
      <c r="D161" s="45" t="s">
        <v>77</v>
      </c>
      <c r="E161" s="45" t="s">
        <v>6</v>
      </c>
      <c r="F161" s="45" t="s">
        <v>17</v>
      </c>
      <c r="G161" s="45" t="s">
        <v>18</v>
      </c>
      <c r="H161" s="45" t="s">
        <v>19</v>
      </c>
      <c r="I161" s="45" t="s">
        <v>78</v>
      </c>
      <c r="J161" s="45" t="s">
        <v>6</v>
      </c>
      <c r="K161" s="45" t="s">
        <v>14</v>
      </c>
      <c r="L161" s="45" t="s">
        <v>91</v>
      </c>
      <c r="O161" s="26" t="s">
        <v>85</v>
      </c>
      <c r="P161" s="26" t="s">
        <v>87</v>
      </c>
      <c r="Q161" s="26" t="s">
        <v>88</v>
      </c>
    </row>
    <row r="162" spans="1:20" x14ac:dyDescent="0.15">
      <c r="A162" s="29" t="s">
        <v>44</v>
      </c>
      <c r="B162" s="40">
        <v>392</v>
      </c>
      <c r="C162" s="40">
        <v>1902</v>
      </c>
      <c r="D162" s="47">
        <f>C162/B162</f>
        <v>4.8520408163265305</v>
      </c>
      <c r="E162" s="40">
        <v>13</v>
      </c>
      <c r="F162" s="40">
        <v>110</v>
      </c>
      <c r="G162" s="40">
        <v>87</v>
      </c>
      <c r="H162" s="40">
        <v>806</v>
      </c>
      <c r="I162" s="47">
        <f>H162/G162</f>
        <v>9.2643678160919531</v>
      </c>
      <c r="J162" s="40">
        <v>6</v>
      </c>
      <c r="K162" s="30">
        <f>(C162*0.1)+(E162*6)+(H162*0.1)+(J162*6)</f>
        <v>384.80000000000007</v>
      </c>
      <c r="L162" s="30">
        <f>(C162*0.1)+(E162*6)+(G162*1)+(H162*0.1)+(J162*6)</f>
        <v>471.80000000000007</v>
      </c>
      <c r="O162" s="46">
        <f>(B162+F162)/(B162+F162+B164+F164+B166+F166+B160+H160)</f>
        <v>0.33048057932850561</v>
      </c>
      <c r="P162" s="27">
        <f>B162/(H160+B162+B164+B166)</f>
        <v>0.77777777777777779</v>
      </c>
      <c r="Q162" s="27">
        <f>F162/(F162+F164+F166)</f>
        <v>0.21825396825396826</v>
      </c>
    </row>
    <row r="163" spans="1:20" x14ac:dyDescent="0.15">
      <c r="A163" s="43" t="s">
        <v>81</v>
      </c>
      <c r="B163" s="45" t="s">
        <v>10</v>
      </c>
      <c r="C163" s="45" t="s">
        <v>19</v>
      </c>
      <c r="D163" s="45" t="s">
        <v>77</v>
      </c>
      <c r="E163" s="45" t="s">
        <v>6</v>
      </c>
      <c r="F163" s="45" t="s">
        <v>17</v>
      </c>
      <c r="G163" s="45" t="s">
        <v>18</v>
      </c>
      <c r="H163" s="45" t="s">
        <v>19</v>
      </c>
      <c r="I163" s="45" t="s">
        <v>78</v>
      </c>
      <c r="J163" s="45" t="s">
        <v>6</v>
      </c>
      <c r="K163" s="45" t="s">
        <v>14</v>
      </c>
      <c r="L163" s="45" t="s">
        <v>91</v>
      </c>
      <c r="O163" s="26" t="s">
        <v>85</v>
      </c>
      <c r="P163" s="26" t="s">
        <v>87</v>
      </c>
      <c r="Q163" s="26" t="s">
        <v>88</v>
      </c>
    </row>
    <row r="164" spans="1:20" x14ac:dyDescent="0.15">
      <c r="A164" s="29" t="s">
        <v>44</v>
      </c>
      <c r="B164" s="40">
        <v>49</v>
      </c>
      <c r="C164" s="40">
        <v>342</v>
      </c>
      <c r="D164" s="40">
        <f>C164/B164</f>
        <v>6.9795918367346941</v>
      </c>
      <c r="E164" s="40">
        <v>4</v>
      </c>
      <c r="F164" s="40">
        <v>296</v>
      </c>
      <c r="G164" s="40">
        <v>184</v>
      </c>
      <c r="H164" s="40">
        <v>2316</v>
      </c>
      <c r="I164" s="47">
        <f>H164/G164</f>
        <v>12.586956521739131</v>
      </c>
      <c r="J164" s="40">
        <v>12</v>
      </c>
      <c r="K164" s="30">
        <f>(C164*0.1)+(E164*6)+(H164*0.1)+(J164*6)</f>
        <v>361.8</v>
      </c>
      <c r="L164" s="30">
        <f>(C164*0.1)+(E164*6)+(G164*1)+(H164*0.1)+(J164*6)</f>
        <v>545.79999999999995</v>
      </c>
      <c r="O164" s="46">
        <f>(B164+F164)/(B162+F162+B164+F164+B166+F166+B160+H160)</f>
        <v>0.22712310730743909</v>
      </c>
      <c r="P164" s="27">
        <f>B164/(B162+H160+B164+B166)</f>
        <v>9.7222222222222224E-2</v>
      </c>
      <c r="Q164" s="27">
        <f>F164/(F164+F162+F166)</f>
        <v>0.58730158730158732</v>
      </c>
    </row>
    <row r="165" spans="1:20" x14ac:dyDescent="0.15">
      <c r="A165" s="43" t="s">
        <v>82</v>
      </c>
      <c r="B165" s="45" t="s">
        <v>10</v>
      </c>
      <c r="C165" s="45" t="s">
        <v>19</v>
      </c>
      <c r="D165" s="45" t="s">
        <v>77</v>
      </c>
      <c r="E165" s="45" t="s">
        <v>6</v>
      </c>
      <c r="F165" s="45" t="s">
        <v>17</v>
      </c>
      <c r="G165" s="45" t="s">
        <v>18</v>
      </c>
      <c r="H165" s="45" t="s">
        <v>19</v>
      </c>
      <c r="I165" s="45" t="s">
        <v>78</v>
      </c>
      <c r="J165" s="45" t="s">
        <v>6</v>
      </c>
      <c r="K165" s="45" t="s">
        <v>14</v>
      </c>
      <c r="L165" s="45" t="s">
        <v>91</v>
      </c>
      <c r="O165" s="26" t="s">
        <v>85</v>
      </c>
      <c r="P165" s="26" t="s">
        <v>87</v>
      </c>
      <c r="Q165" s="26" t="s">
        <v>88</v>
      </c>
    </row>
    <row r="166" spans="1:20" x14ac:dyDescent="0.15">
      <c r="A166" s="29" t="s">
        <v>44</v>
      </c>
      <c r="B166" s="40">
        <v>0</v>
      </c>
      <c r="C166" s="40">
        <v>0</v>
      </c>
      <c r="D166" s="40" t="e">
        <f>C166/B166</f>
        <v>#DIV/0!</v>
      </c>
      <c r="E166" s="40">
        <v>0</v>
      </c>
      <c r="F166" s="40">
        <v>98</v>
      </c>
      <c r="G166" s="40">
        <v>67</v>
      </c>
      <c r="H166" s="40">
        <v>927</v>
      </c>
      <c r="I166" s="47">
        <f>H166/G166</f>
        <v>13.835820895522389</v>
      </c>
      <c r="J166" s="40">
        <v>12</v>
      </c>
      <c r="K166" s="30">
        <f>(C166*0.1)+(E166*6)+(H166*0.1)+(J166*6)</f>
        <v>164.7</v>
      </c>
      <c r="L166" s="30">
        <f>(C166*0.1)+(E166*6)+(G166*1)+(H166*0.1)+(J166*6)</f>
        <v>231.7</v>
      </c>
      <c r="O166" s="46">
        <f>(B166+F166)/(B162+F162+B164+F164+B166+F166+B160+H160)</f>
        <v>6.4516129032258063E-2</v>
      </c>
      <c r="P166" s="42">
        <f>B166/(B166+B164+B162+H160)</f>
        <v>0</v>
      </c>
      <c r="Q166" s="27">
        <f>F166/(F166+F164+F162)</f>
        <v>0.19444444444444445</v>
      </c>
    </row>
    <row r="168" spans="1:20" x14ac:dyDescent="0.15">
      <c r="A168" s="28">
        <v>2021</v>
      </c>
      <c r="P168" s="24">
        <v>2021</v>
      </c>
      <c r="S168" s="28" t="s">
        <v>92</v>
      </c>
    </row>
    <row r="169" spans="1:20" x14ac:dyDescent="0.15">
      <c r="A169" s="43" t="s">
        <v>79</v>
      </c>
      <c r="B169" s="45" t="s">
        <v>89</v>
      </c>
      <c r="C169" s="45" t="s">
        <v>2</v>
      </c>
      <c r="D169" s="45" t="s">
        <v>3</v>
      </c>
      <c r="E169" s="45" t="s">
        <v>19</v>
      </c>
      <c r="F169" s="45" t="s">
        <v>6</v>
      </c>
      <c r="G169" s="45" t="s">
        <v>76</v>
      </c>
      <c r="H169" s="45" t="s">
        <v>10</v>
      </c>
      <c r="I169" s="45" t="s">
        <v>19</v>
      </c>
      <c r="J169" s="45" t="s">
        <v>77</v>
      </c>
      <c r="K169" s="45" t="s">
        <v>6</v>
      </c>
      <c r="L169" s="45" t="s">
        <v>14</v>
      </c>
      <c r="O169" s="45" t="s">
        <v>85</v>
      </c>
      <c r="P169" s="45" t="s">
        <v>86</v>
      </c>
      <c r="Q169" s="45" t="s">
        <v>87</v>
      </c>
      <c r="S169" s="26" t="s">
        <v>40</v>
      </c>
      <c r="T169" s="26" t="s">
        <v>41</v>
      </c>
    </row>
    <row r="170" spans="1:20" x14ac:dyDescent="0.15">
      <c r="A170" s="29" t="s">
        <v>44</v>
      </c>
      <c r="B170" s="40">
        <v>512</v>
      </c>
      <c r="C170" s="40">
        <v>342</v>
      </c>
      <c r="D170" s="46">
        <f>C170/B170</f>
        <v>0.66796875</v>
      </c>
      <c r="E170" s="40">
        <v>4413</v>
      </c>
      <c r="F170" s="40">
        <v>25</v>
      </c>
      <c r="G170" s="40">
        <v>14</v>
      </c>
      <c r="H170" s="40">
        <v>76</v>
      </c>
      <c r="I170" s="40">
        <v>219</v>
      </c>
      <c r="J170" s="40">
        <f>I170/H170</f>
        <v>2.8815789473684212</v>
      </c>
      <c r="K170" s="40">
        <v>4</v>
      </c>
      <c r="L170" s="30">
        <f>((E170*0.05)+(F170*4)+(G170*-1)+(I170*0.1)+(K170*6))</f>
        <v>352.54999999999995</v>
      </c>
      <c r="O170" s="46">
        <f>(B170+H170)/(B172+F172+B174+F174+B176+F176+B170+H170)</f>
        <v>0.39095744680851063</v>
      </c>
      <c r="P170" s="27">
        <f>B170/(B170+F172+F174+F176)</f>
        <v>0.50793650793650791</v>
      </c>
      <c r="Q170" s="27">
        <f>H170/(H170+B172+B174+B176)</f>
        <v>0.15322580645161291</v>
      </c>
      <c r="S170" s="27">
        <f>(H170+B172+B174+B176)/(H170+B172+B174+B176+B170)</f>
        <v>0.49206349206349204</v>
      </c>
      <c r="T170" s="27">
        <f>B170/(B170+H170+B172+B174+B176)</f>
        <v>0.50793650793650791</v>
      </c>
    </row>
    <row r="171" spans="1:20" x14ac:dyDescent="0.15">
      <c r="A171" s="43" t="s">
        <v>80</v>
      </c>
      <c r="B171" s="45" t="s">
        <v>10</v>
      </c>
      <c r="C171" s="45" t="s">
        <v>19</v>
      </c>
      <c r="D171" s="45" t="s">
        <v>77</v>
      </c>
      <c r="E171" s="45" t="s">
        <v>6</v>
      </c>
      <c r="F171" s="45" t="s">
        <v>17</v>
      </c>
      <c r="G171" s="45" t="s">
        <v>18</v>
      </c>
      <c r="H171" s="45" t="s">
        <v>19</v>
      </c>
      <c r="I171" s="45" t="s">
        <v>78</v>
      </c>
      <c r="J171" s="45" t="s">
        <v>6</v>
      </c>
      <c r="K171" s="45" t="s">
        <v>14</v>
      </c>
      <c r="L171" s="45" t="s">
        <v>91</v>
      </c>
      <c r="O171" s="26" t="s">
        <v>85</v>
      </c>
      <c r="P171" s="26" t="s">
        <v>87</v>
      </c>
      <c r="Q171" s="26" t="s">
        <v>88</v>
      </c>
    </row>
    <row r="172" spans="1:20" x14ac:dyDescent="0.15">
      <c r="A172" s="29" t="s">
        <v>44</v>
      </c>
      <c r="B172" s="40">
        <v>356</v>
      </c>
      <c r="C172" s="40">
        <v>1545</v>
      </c>
      <c r="D172" s="47">
        <f>C172/B172</f>
        <v>4.3398876404494384</v>
      </c>
      <c r="E172" s="40">
        <v>10</v>
      </c>
      <c r="F172" s="40">
        <v>98</v>
      </c>
      <c r="G172" s="40">
        <v>82</v>
      </c>
      <c r="H172" s="40">
        <v>647</v>
      </c>
      <c r="I172" s="47">
        <f>H172/G172</f>
        <v>7.8902439024390247</v>
      </c>
      <c r="J172" s="40">
        <v>2</v>
      </c>
      <c r="K172" s="30">
        <f>(C172*0.1)+(E172*6)+(H172*0.1)+(J172*6)</f>
        <v>291.2</v>
      </c>
      <c r="L172" s="30">
        <f>(C172*0.1)+(E172*6)+(G172*1)+(H172*0.1)+(J172*6)</f>
        <v>373.2</v>
      </c>
      <c r="O172" s="46">
        <f>(B172+F172)/(B172+F172+B174+F174+B176+F176+B170+H170)</f>
        <v>0.30186170212765956</v>
      </c>
      <c r="P172" s="27">
        <f>B172/(H170+B172+B174+B176)</f>
        <v>0.717741935483871</v>
      </c>
      <c r="Q172" s="27">
        <f>F172/(F172+F174+F176)</f>
        <v>0.19758064516129031</v>
      </c>
    </row>
    <row r="173" spans="1:20" x14ac:dyDescent="0.15">
      <c r="A173" s="43" t="s">
        <v>81</v>
      </c>
      <c r="B173" s="45" t="s">
        <v>10</v>
      </c>
      <c r="C173" s="45" t="s">
        <v>19</v>
      </c>
      <c r="D173" s="45" t="s">
        <v>77</v>
      </c>
      <c r="E173" s="45" t="s">
        <v>6</v>
      </c>
      <c r="F173" s="45" t="s">
        <v>17</v>
      </c>
      <c r="G173" s="45" t="s">
        <v>18</v>
      </c>
      <c r="H173" s="45" t="s">
        <v>19</v>
      </c>
      <c r="I173" s="45" t="s">
        <v>78</v>
      </c>
      <c r="J173" s="45" t="s">
        <v>6</v>
      </c>
      <c r="K173" s="45" t="s">
        <v>14</v>
      </c>
      <c r="L173" s="45" t="s">
        <v>91</v>
      </c>
      <c r="O173" s="26" t="s">
        <v>85</v>
      </c>
      <c r="P173" s="26" t="s">
        <v>87</v>
      </c>
      <c r="Q173" s="26" t="s">
        <v>88</v>
      </c>
    </row>
    <row r="174" spans="1:20" x14ac:dyDescent="0.15">
      <c r="A174" s="29" t="s">
        <v>44</v>
      </c>
      <c r="B174" s="40">
        <v>64</v>
      </c>
      <c r="C174" s="40">
        <v>372</v>
      </c>
      <c r="D174" s="47">
        <f>C174/B174</f>
        <v>5.8125</v>
      </c>
      <c r="E174" s="40">
        <v>8</v>
      </c>
      <c r="F174" s="40">
        <v>293</v>
      </c>
      <c r="G174" s="40">
        <v>181</v>
      </c>
      <c r="H174" s="40">
        <v>277</v>
      </c>
      <c r="I174" s="47">
        <f>H174/G174</f>
        <v>1.5303867403314917</v>
      </c>
      <c r="J174" s="40">
        <v>17</v>
      </c>
      <c r="K174" s="30">
        <f>(C174*0.1)+(E174*6)+(H174*0.1)+(J174*6)</f>
        <v>214.9</v>
      </c>
      <c r="L174" s="30">
        <f>(C174*0.1)+(E174*6)+(G174*1)+(H174*0.1)+(J174*6)</f>
        <v>395.9</v>
      </c>
      <c r="O174" s="46">
        <f>(B174+F174)/(B172+F172+B174+F174+B176+F176+B170+H170)</f>
        <v>0.23736702127659576</v>
      </c>
      <c r="P174" s="27">
        <f>B174/(B172+H170+B174+B176)</f>
        <v>0.12903225806451613</v>
      </c>
      <c r="Q174" s="27">
        <f>F174/(F174+F172+F176)</f>
        <v>0.59072580645161288</v>
      </c>
    </row>
    <row r="175" spans="1:20" x14ac:dyDescent="0.15">
      <c r="A175" s="43" t="s">
        <v>82</v>
      </c>
      <c r="B175" s="45" t="s">
        <v>10</v>
      </c>
      <c r="C175" s="45" t="s">
        <v>19</v>
      </c>
      <c r="D175" s="45" t="s">
        <v>77</v>
      </c>
      <c r="E175" s="45" t="s">
        <v>6</v>
      </c>
      <c r="F175" s="45" t="s">
        <v>17</v>
      </c>
      <c r="G175" s="45" t="s">
        <v>18</v>
      </c>
      <c r="H175" s="45" t="s">
        <v>19</v>
      </c>
      <c r="I175" s="45" t="s">
        <v>78</v>
      </c>
      <c r="J175" s="45" t="s">
        <v>6</v>
      </c>
      <c r="K175" s="45" t="s">
        <v>14</v>
      </c>
      <c r="L175" s="45" t="s">
        <v>91</v>
      </c>
      <c r="O175" s="26" t="s">
        <v>85</v>
      </c>
      <c r="P175" s="26" t="s">
        <v>87</v>
      </c>
      <c r="Q175" s="26" t="s">
        <v>88</v>
      </c>
    </row>
    <row r="176" spans="1:20" x14ac:dyDescent="0.15">
      <c r="A176" s="29" t="s">
        <v>44</v>
      </c>
      <c r="B176" s="40">
        <v>0</v>
      </c>
      <c r="C176" s="40">
        <v>0</v>
      </c>
      <c r="D176" s="40" t="e">
        <f>C176/B176</f>
        <v>#DIV/0!</v>
      </c>
      <c r="E176" s="40">
        <v>0</v>
      </c>
      <c r="F176" s="40">
        <v>105</v>
      </c>
      <c r="G176" s="40">
        <v>80</v>
      </c>
      <c r="H176" s="40">
        <v>1023</v>
      </c>
      <c r="I176" s="47">
        <f>H176/G176</f>
        <v>12.7875</v>
      </c>
      <c r="J176" s="40">
        <v>7</v>
      </c>
      <c r="K176" s="30">
        <f>(C176*0.1)+(E176*6)+(H176*0.1)+(J176*6)</f>
        <v>144.30000000000001</v>
      </c>
      <c r="L176" s="30">
        <f>(C176*0.1)+(E176*6)+(G176*1)+(H176*0.1)+(J176*6)</f>
        <v>224.3</v>
      </c>
      <c r="O176" s="46">
        <f>(B176+F176)/(B172+F172+B174+F174+B176+F176+B170+H170)</f>
        <v>6.9813829787234036E-2</v>
      </c>
      <c r="P176" s="42">
        <f>B176/(B176+B174+B172+H170)</f>
        <v>0</v>
      </c>
      <c r="Q176" s="27">
        <f>F176/(F176+F174+F172)</f>
        <v>0.21169354838709678</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0354A258-B83A-49A5-9AEB-6ACA432811D8}"/>
    <hyperlink ref="H6:J6" location="ARI!A110" display="RSP Projections: Year 2" xr:uid="{FA07FA88-2BE9-4693-83C4-8C6433202AEE}"/>
    <hyperlink ref="M5:O5" location="ARI!AX11" display="Adjustable Projections: Year 1" xr:uid="{ACA7442B-1410-4BA0-9596-AE4DB0541B85}"/>
    <hyperlink ref="AJ5" location="ARI!C9" display="RSP Projections: Year 1" xr:uid="{6FEFD0D8-327A-4BBC-8C24-03F7901F9020}"/>
    <hyperlink ref="AJ6" location="ARI!A90" display="RSP Projections: Year 2" xr:uid="{B5F4B060-C961-44DF-9563-AA23B870DD12}"/>
    <hyperlink ref="AJ6:AL6" location="ARI!A110" display="RSP Projections: Year 2" xr:uid="{7E1C4A6C-8539-41CA-8FE9-CBE928224172}"/>
    <hyperlink ref="AO5:AQ5" location="ARI!AX11" display="Adjustable Projections: Year 1" xr:uid="{A97A0633-6B95-41C1-8C5D-4D96F65D5DFA}"/>
    <hyperlink ref="H5" location="ARI!C9" display="RSP Projections: Year 1" xr:uid="{1A4826A4-DA3F-4EF8-8AF2-5C75E999E3B4}"/>
    <hyperlink ref="H76" location="ARI!A90" display="RSP Projections: Year 2" xr:uid="{B9C807D6-4AF0-4046-8D84-C6598B8B3FB6}"/>
    <hyperlink ref="H76:J76" location="ARI!A110" display="RSP Projections: Year 2" xr:uid="{FA64F014-9718-44D3-8B9A-2813A6256B2C}"/>
    <hyperlink ref="M75:O75" location="ARI!AX11" display="Adjustable Projections: Year 1" xr:uid="{C2C8765F-0BDB-4880-824D-34DE51CE9D48}"/>
    <hyperlink ref="H75" location="ARI!C9" display="RSP Projections: Year 1" xr:uid="{7DFA490B-0F6B-4CDF-A273-6AAE16B35F31}"/>
    <hyperlink ref="M143:O143" location="ARI!AX11" display="Adjustable Projections: Year 1" xr:uid="{E41CE50F-52B8-4A7C-9641-218A11F210CF}"/>
    <hyperlink ref="H144:J144" location="ARI!A110" display="RSP Projections: Year 2" xr:uid="{C3E5C800-D59A-4634-AE07-EF4D3A00D7D4}"/>
    <hyperlink ref="H144" location="ARI!A90" display="RSP Projections: Year 2" xr:uid="{47FB9CF0-EA7B-484C-97E7-523A6466A396}"/>
    <hyperlink ref="H143" location="ARI!C9" display="RSP Projections: Year 1" xr:uid="{A9D2238C-FD9A-4EA9-9D51-CB6E78571558}"/>
    <hyperlink ref="M6" location="ARI!A170" display="Past Run/Pass Performances" xr:uid="{DCCF65F9-288E-4BAB-A31D-EDE7CB11D225}"/>
    <hyperlink ref="M76" location="ARI!A170" display="Past Run/Pass Performances" xr:uid="{2AB6C80D-40F9-40B0-91AA-F176C5D94A0B}"/>
  </hyperlinks>
  <pageMargins left="0" right="0" top="0" bottom="0" header="0" footer="0"/>
  <pageSetup scale="54" orientation="landscape"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19704-E973-4227-B762-863C8105C45C}">
  <dimension ref="A1:AZ176"/>
  <sheetViews>
    <sheetView topLeftCell="A17" zoomScale="200" zoomScaleNormal="200" workbookViewId="0">
      <selection sqref="A1:Y193"/>
    </sheetView>
  </sheetViews>
  <sheetFormatPr defaultColWidth="8.44140625" defaultRowHeight="6.6" x14ac:dyDescent="0.15"/>
  <cols>
    <col min="1" max="1" width="12.33203125" style="100" customWidth="1"/>
    <col min="2" max="2" width="3.33203125" style="100" customWidth="1"/>
    <col min="3" max="3" width="5.109375" style="100" customWidth="1"/>
    <col min="4" max="4" width="4.6640625" style="100" customWidth="1"/>
    <col min="5" max="5" width="5.33203125" style="100" customWidth="1"/>
    <col min="6" max="6" width="5.44140625" style="100" customWidth="1"/>
    <col min="7" max="7" width="5" style="100" customWidth="1"/>
    <col min="8" max="8" width="4.109375" style="100" customWidth="1"/>
    <col min="9" max="9" width="7.6640625" style="100" bestFit="1" customWidth="1"/>
    <col min="10" max="10" width="3.6640625" style="100" customWidth="1"/>
    <col min="11" max="11" width="4.5546875" style="100" customWidth="1"/>
    <col min="12" max="12" width="4.33203125" style="100" customWidth="1"/>
    <col min="13" max="13" width="4.44140625" style="100" customWidth="1"/>
    <col min="14" max="14" width="3.44140625" style="100" customWidth="1"/>
    <col min="15" max="15" width="4.5546875" style="100" customWidth="1"/>
    <col min="16" max="16" width="3" style="100" customWidth="1"/>
    <col min="17" max="17" width="8.5546875" style="100" bestFit="1" customWidth="1"/>
    <col min="18" max="18" width="10.44140625" style="100" customWidth="1"/>
    <col min="19" max="21" width="6.88671875" style="100" customWidth="1"/>
    <col min="22" max="22" width="5.6640625" style="100" customWidth="1"/>
    <col min="23" max="23" width="4" style="100" customWidth="1"/>
    <col min="24" max="24" width="4.44140625" style="100" customWidth="1"/>
    <col min="25" max="29" width="8.44140625" style="100"/>
    <col min="30" max="45" width="8.5546875" style="100" bestFit="1" customWidth="1"/>
    <col min="46" max="46" width="8.44140625" style="100"/>
    <col min="47" max="49" width="8.5546875" style="100" bestFit="1" customWidth="1"/>
    <col min="50" max="50" width="8.44140625" style="100"/>
    <col min="51" max="52" width="8.5546875" style="100" bestFit="1" customWidth="1"/>
    <col min="53" max="16384" width="8.44140625" style="100"/>
  </cols>
  <sheetData>
    <row r="1" spans="1:52" x14ac:dyDescent="0.15">
      <c r="A1" s="554" t="s">
        <v>122</v>
      </c>
      <c r="B1" s="554"/>
      <c r="C1" s="554"/>
      <c r="D1" s="554"/>
      <c r="E1" s="554"/>
      <c r="F1" s="554"/>
      <c r="G1" s="554"/>
      <c r="H1" s="554"/>
      <c r="I1" s="554"/>
      <c r="J1" s="554"/>
      <c r="K1" s="554"/>
      <c r="L1" s="554"/>
      <c r="M1" s="554"/>
      <c r="N1" s="554"/>
      <c r="O1" s="554"/>
      <c r="P1" s="554"/>
      <c r="Q1" s="554"/>
      <c r="R1" s="554"/>
      <c r="S1" s="554"/>
      <c r="T1" s="554"/>
      <c r="U1" s="554"/>
      <c r="V1" s="554"/>
      <c r="W1" s="554"/>
    </row>
    <row r="2" spans="1:52" x14ac:dyDescent="0.15">
      <c r="C2" s="101"/>
      <c r="D2" s="101"/>
      <c r="E2" s="101"/>
      <c r="F2" s="101"/>
      <c r="G2" s="101"/>
      <c r="H2" s="101"/>
      <c r="I2" s="101"/>
      <c r="J2" s="101"/>
      <c r="K2" s="101"/>
      <c r="L2" s="101"/>
      <c r="M2" s="101"/>
      <c r="N2" s="101"/>
    </row>
    <row r="3" spans="1:52" x14ac:dyDescent="0.15">
      <c r="A3" s="554" t="s">
        <v>55</v>
      </c>
      <c r="B3" s="554"/>
      <c r="C3" s="554"/>
      <c r="D3" s="554"/>
      <c r="E3" s="554"/>
      <c r="F3" s="554"/>
      <c r="G3" s="554"/>
      <c r="H3" s="554"/>
      <c r="I3" s="554"/>
      <c r="J3" s="554"/>
      <c r="K3" s="554"/>
      <c r="L3" s="554"/>
      <c r="M3" s="554"/>
      <c r="N3" s="554"/>
      <c r="O3" s="554"/>
      <c r="P3" s="554"/>
      <c r="Q3" s="554"/>
      <c r="R3" s="554"/>
      <c r="S3" s="554"/>
      <c r="T3" s="554"/>
      <c r="U3" s="554"/>
      <c r="V3" s="554"/>
      <c r="W3" s="554"/>
      <c r="AC3" s="554" t="s">
        <v>55</v>
      </c>
      <c r="AD3" s="554"/>
      <c r="AE3" s="554"/>
      <c r="AF3" s="554"/>
      <c r="AG3" s="554"/>
      <c r="AH3" s="554"/>
      <c r="AI3" s="554"/>
      <c r="AJ3" s="554"/>
      <c r="AK3" s="554"/>
      <c r="AL3" s="554"/>
      <c r="AM3" s="554"/>
      <c r="AN3" s="554"/>
      <c r="AO3" s="554"/>
      <c r="AP3" s="554"/>
      <c r="AQ3" s="554"/>
      <c r="AR3" s="554"/>
      <c r="AS3" s="554"/>
      <c r="AT3" s="554"/>
      <c r="AU3" s="554"/>
      <c r="AV3" s="554"/>
      <c r="AW3" s="554"/>
      <c r="AX3" s="554"/>
      <c r="AY3" s="554"/>
    </row>
    <row r="4" spans="1:52" x14ac:dyDescent="0.15">
      <c r="A4" s="101"/>
      <c r="B4" s="101"/>
      <c r="C4" s="101"/>
      <c r="D4" s="101"/>
      <c r="E4" s="101"/>
      <c r="F4" s="101"/>
      <c r="G4" s="101"/>
      <c r="H4" s="101"/>
      <c r="I4" s="101"/>
      <c r="J4" s="101"/>
      <c r="K4" s="101"/>
      <c r="L4" s="101"/>
      <c r="M4" s="101"/>
      <c r="N4" s="101"/>
      <c r="O4" s="101"/>
      <c r="P4" s="101"/>
      <c r="Q4" s="101"/>
      <c r="R4" s="101"/>
      <c r="S4" s="101"/>
      <c r="T4" s="101"/>
      <c r="U4" s="101"/>
      <c r="V4" s="101"/>
      <c r="W4" s="101"/>
      <c r="X4" s="101"/>
      <c r="Y4" s="101"/>
      <c r="Z4" s="101"/>
      <c r="AA4" s="101"/>
      <c r="AC4" s="101"/>
      <c r="AD4" s="101"/>
      <c r="AE4" s="101"/>
      <c r="AF4" s="101"/>
      <c r="AG4" s="101"/>
      <c r="AH4" s="101"/>
      <c r="AI4" s="101"/>
      <c r="AJ4" s="101"/>
      <c r="AK4" s="101"/>
      <c r="AL4" s="101"/>
      <c r="AM4" s="101"/>
      <c r="AN4" s="101"/>
      <c r="AO4" s="101"/>
      <c r="AP4" s="101"/>
      <c r="AQ4" s="101"/>
      <c r="AR4" s="101"/>
      <c r="AS4" s="101"/>
      <c r="AT4" s="101"/>
      <c r="AU4" s="101"/>
      <c r="AV4" s="101"/>
      <c r="AW4" s="101"/>
      <c r="AX4" s="101"/>
      <c r="AY4" s="101"/>
    </row>
    <row r="5" spans="1:52" x14ac:dyDescent="0.15">
      <c r="H5" s="555" t="s">
        <v>36</v>
      </c>
      <c r="I5" s="556"/>
      <c r="J5" s="556"/>
      <c r="M5" s="555" t="s">
        <v>37</v>
      </c>
      <c r="N5" s="555"/>
      <c r="O5" s="555"/>
      <c r="S5" s="102" t="s">
        <v>94</v>
      </c>
      <c r="AJ5" s="555" t="s">
        <v>36</v>
      </c>
      <c r="AK5" s="556"/>
      <c r="AL5" s="556"/>
      <c r="AO5" s="555" t="s">
        <v>37</v>
      </c>
      <c r="AP5" s="555"/>
      <c r="AQ5" s="555"/>
    </row>
    <row r="6" spans="1:52" x14ac:dyDescent="0.15">
      <c r="H6" s="555" t="s">
        <v>38</v>
      </c>
      <c r="I6" s="555"/>
      <c r="J6" s="555"/>
      <c r="M6" s="103" t="s">
        <v>75</v>
      </c>
      <c r="S6" s="104" t="s">
        <v>40</v>
      </c>
      <c r="T6" s="104" t="s">
        <v>41</v>
      </c>
      <c r="AJ6" s="555" t="s">
        <v>38</v>
      </c>
      <c r="AK6" s="555"/>
      <c r="AL6" s="555"/>
    </row>
    <row r="7" spans="1:52" x14ac:dyDescent="0.15">
      <c r="H7" s="555"/>
      <c r="I7" s="556"/>
      <c r="J7" s="556"/>
      <c r="S7" s="105">
        <f>(M17+C27+K38+K47)/(M17+C27+K38+C17)</f>
        <v>0.40556660039761433</v>
      </c>
      <c r="T7" s="105">
        <f>C17/(C17+M17+C27+K38+K47)</f>
        <v>0.59443339960238573</v>
      </c>
      <c r="AJ7" s="555"/>
      <c r="AK7" s="556"/>
      <c r="AL7" s="556"/>
    </row>
    <row r="10" spans="1:52" x14ac:dyDescent="0.15">
      <c r="A10" s="554" t="s">
        <v>36</v>
      </c>
      <c r="B10" s="554"/>
      <c r="C10" s="554"/>
      <c r="D10" s="554"/>
      <c r="E10" s="554"/>
      <c r="F10" s="554"/>
      <c r="G10" s="554"/>
      <c r="H10" s="554"/>
      <c r="I10" s="554"/>
      <c r="J10" s="554"/>
      <c r="K10" s="554"/>
      <c r="L10" s="554"/>
      <c r="M10" s="554"/>
      <c r="N10" s="554"/>
      <c r="O10" s="554"/>
      <c r="P10" s="554"/>
      <c r="Q10" s="554"/>
      <c r="R10" s="554"/>
      <c r="S10" s="554"/>
      <c r="T10" s="554"/>
      <c r="U10" s="554"/>
      <c r="V10" s="554"/>
      <c r="W10" s="554"/>
      <c r="AC10" s="554" t="s">
        <v>37</v>
      </c>
      <c r="AD10" s="554"/>
      <c r="AE10" s="554"/>
      <c r="AF10" s="554"/>
      <c r="AG10" s="554"/>
      <c r="AH10" s="554"/>
      <c r="AI10" s="554"/>
      <c r="AJ10" s="554"/>
      <c r="AK10" s="554"/>
      <c r="AL10" s="554"/>
      <c r="AM10" s="554"/>
      <c r="AN10" s="554"/>
      <c r="AO10" s="554"/>
      <c r="AP10" s="554"/>
      <c r="AQ10" s="554"/>
      <c r="AR10" s="554"/>
      <c r="AS10" s="554"/>
      <c r="AT10" s="554"/>
      <c r="AU10" s="554"/>
      <c r="AV10" s="554"/>
      <c r="AW10" s="554"/>
      <c r="AX10" s="554"/>
      <c r="AY10" s="554"/>
    </row>
    <row r="12" spans="1:52" x14ac:dyDescent="0.15">
      <c r="C12" s="554" t="s">
        <v>48</v>
      </c>
      <c r="D12" s="554"/>
      <c r="E12" s="554"/>
      <c r="F12" s="554"/>
      <c r="G12" s="554"/>
      <c r="H12" s="554"/>
      <c r="I12" s="554"/>
      <c r="L12" s="554" t="s">
        <v>49</v>
      </c>
      <c r="M12" s="560"/>
      <c r="N12" s="560"/>
      <c r="O12" s="560"/>
      <c r="P12" s="560"/>
      <c r="R12" s="554" t="s">
        <v>50</v>
      </c>
      <c r="S12" s="554"/>
      <c r="T12" s="554"/>
      <c r="V12" s="554" t="s">
        <v>51</v>
      </c>
      <c r="W12" s="554"/>
      <c r="AE12" s="554" t="s">
        <v>48</v>
      </c>
      <c r="AF12" s="554"/>
      <c r="AG12" s="554"/>
      <c r="AH12" s="554"/>
      <c r="AI12" s="554"/>
      <c r="AJ12" s="554"/>
      <c r="AK12" s="554"/>
      <c r="AN12" s="554" t="s">
        <v>49</v>
      </c>
      <c r="AO12" s="560"/>
      <c r="AP12" s="560"/>
      <c r="AQ12" s="560"/>
      <c r="AR12" s="560"/>
      <c r="AT12" s="554" t="s">
        <v>50</v>
      </c>
      <c r="AU12" s="554"/>
      <c r="AV12" s="554"/>
      <c r="AX12" s="554" t="s">
        <v>51</v>
      </c>
      <c r="AY12" s="554"/>
    </row>
    <row r="13" spans="1:52" x14ac:dyDescent="0.15">
      <c r="A13" s="106" t="s">
        <v>0</v>
      </c>
      <c r="B13" s="106" t="s">
        <v>66</v>
      </c>
      <c r="C13" s="106" t="s">
        <v>1</v>
      </c>
      <c r="D13" s="106" t="s">
        <v>2</v>
      </c>
      <c r="E13" s="106" t="s">
        <v>3</v>
      </c>
      <c r="F13" s="106" t="s">
        <v>4</v>
      </c>
      <c r="G13" s="106" t="s">
        <v>5</v>
      </c>
      <c r="H13" s="106" t="s">
        <v>6</v>
      </c>
      <c r="I13" s="106" t="s">
        <v>7</v>
      </c>
      <c r="J13" s="106" t="s">
        <v>8</v>
      </c>
      <c r="K13" s="106" t="s">
        <v>9</v>
      </c>
      <c r="M13" s="106" t="s">
        <v>10</v>
      </c>
      <c r="N13" s="106" t="s">
        <v>11</v>
      </c>
      <c r="O13" s="106" t="s">
        <v>12</v>
      </c>
      <c r="P13" s="106" t="s">
        <v>6</v>
      </c>
      <c r="Q13" s="106" t="s">
        <v>13</v>
      </c>
      <c r="R13" s="106"/>
      <c r="S13" s="106" t="s">
        <v>47</v>
      </c>
      <c r="T13" s="106" t="s">
        <v>45</v>
      </c>
      <c r="U13" s="106" t="s">
        <v>46</v>
      </c>
      <c r="V13" s="106"/>
      <c r="W13" s="106" t="s">
        <v>14</v>
      </c>
      <c r="X13" s="106" t="s">
        <v>63</v>
      </c>
      <c r="Y13" s="106"/>
      <c r="Z13" s="106"/>
      <c r="AC13" s="106" t="s">
        <v>0</v>
      </c>
      <c r="AD13" s="106" t="s">
        <v>66</v>
      </c>
      <c r="AE13" s="106" t="s">
        <v>1</v>
      </c>
      <c r="AF13" s="106" t="s">
        <v>2</v>
      </c>
      <c r="AG13" s="106" t="s">
        <v>3</v>
      </c>
      <c r="AH13" s="106" t="s">
        <v>4</v>
      </c>
      <c r="AI13" s="106" t="s">
        <v>5</v>
      </c>
      <c r="AJ13" s="106" t="s">
        <v>6</v>
      </c>
      <c r="AK13" s="106" t="s">
        <v>7</v>
      </c>
      <c r="AL13" s="106" t="s">
        <v>8</v>
      </c>
      <c r="AM13" s="106" t="s">
        <v>9</v>
      </c>
      <c r="AO13" s="106" t="s">
        <v>10</v>
      </c>
      <c r="AP13" s="106" t="s">
        <v>11</v>
      </c>
      <c r="AQ13" s="106" t="s">
        <v>12</v>
      </c>
      <c r="AR13" s="106" t="s">
        <v>6</v>
      </c>
      <c r="AS13" s="106" t="s">
        <v>13</v>
      </c>
      <c r="AT13" s="106"/>
      <c r="AU13" s="106" t="s">
        <v>47</v>
      </c>
      <c r="AV13" s="106" t="s">
        <v>45</v>
      </c>
      <c r="AW13" s="106" t="s">
        <v>46</v>
      </c>
      <c r="AX13" s="106"/>
      <c r="AY13" s="106" t="s">
        <v>14</v>
      </c>
      <c r="AZ13" s="106" t="s">
        <v>63</v>
      </c>
    </row>
    <row r="14" spans="1:52" x14ac:dyDescent="0.15">
      <c r="A14" s="107" t="s">
        <v>2323</v>
      </c>
      <c r="B14" s="108">
        <v>17</v>
      </c>
      <c r="C14" s="108">
        <v>598</v>
      </c>
      <c r="D14" s="108">
        <v>411</v>
      </c>
      <c r="E14" s="105">
        <f>D14/C14</f>
        <v>0.68729096989966554</v>
      </c>
      <c r="F14" s="108">
        <v>4750</v>
      </c>
      <c r="G14" s="109">
        <f>F14/C14</f>
        <v>7.9431438127090299</v>
      </c>
      <c r="H14" s="108">
        <v>35</v>
      </c>
      <c r="I14" s="105">
        <f>H14/C14</f>
        <v>5.8528428093645488E-2</v>
      </c>
      <c r="J14" s="108">
        <v>16</v>
      </c>
      <c r="K14" s="105">
        <f>J14/C14</f>
        <v>2.6755852842809364E-2</v>
      </c>
      <c r="M14" s="108">
        <v>58</v>
      </c>
      <c r="N14" s="108">
        <v>316</v>
      </c>
      <c r="O14" s="108">
        <f>N14/M14</f>
        <v>5.4482758620689653</v>
      </c>
      <c r="P14" s="108">
        <v>1</v>
      </c>
      <c r="Q14" s="105">
        <f>P14/M14</f>
        <v>1.7241379310344827E-2</v>
      </c>
      <c r="R14" s="110"/>
      <c r="S14" s="105">
        <f>(C14+M14)/($C$17+$M$17)</f>
        <v>1</v>
      </c>
      <c r="T14" s="105">
        <f>C14/($C$17)</f>
        <v>1</v>
      </c>
      <c r="U14" s="105">
        <f>M14/($M$17)</f>
        <v>1</v>
      </c>
      <c r="V14" s="111"/>
      <c r="W14" s="108">
        <f>(F14*0.05)+(H14*4)+(J14*-1)+(N14*0.1)+(P14*6)</f>
        <v>399.1</v>
      </c>
      <c r="X14" s="112">
        <f>((F14*0.05)+(H14*4)+(J14*-1)+(N14*0.1)+(P14*6))*0.4</f>
        <v>159.64000000000001</v>
      </c>
      <c r="Y14" s="110"/>
      <c r="Z14" s="110"/>
      <c r="AC14" s="107" t="s">
        <v>316</v>
      </c>
      <c r="AD14" s="107"/>
      <c r="AE14" s="108">
        <v>583</v>
      </c>
      <c r="AF14" s="108">
        <v>378</v>
      </c>
      <c r="AG14" s="105">
        <f>AF14/AE14</f>
        <v>0.64837049742710118</v>
      </c>
      <c r="AH14" s="108">
        <v>4072</v>
      </c>
      <c r="AI14" s="109">
        <f>AH14/AE14</f>
        <v>6.9845626072041167</v>
      </c>
      <c r="AJ14" s="108">
        <v>27</v>
      </c>
      <c r="AK14" s="105">
        <f>AJ14/AE14</f>
        <v>4.6312178387650088E-2</v>
      </c>
      <c r="AL14" s="108">
        <v>11</v>
      </c>
      <c r="AM14" s="105">
        <f>AL14/AE14</f>
        <v>1.8867924528301886E-2</v>
      </c>
      <c r="AO14" s="108">
        <v>100</v>
      </c>
      <c r="AP14" s="108">
        <v>590</v>
      </c>
      <c r="AQ14" s="108">
        <f>AP14/AO14</f>
        <v>5.9</v>
      </c>
      <c r="AR14" s="108">
        <v>5</v>
      </c>
      <c r="AS14" s="105">
        <f>AR14/AO14</f>
        <v>0.05</v>
      </c>
      <c r="AT14" s="110"/>
      <c r="AU14" s="105">
        <f>(AE14+AO14)/(AE17+AO17)</f>
        <v>1</v>
      </c>
      <c r="AV14" s="105">
        <f>AE14/(AO14+AE14)</f>
        <v>0.85358711566617862</v>
      </c>
      <c r="AW14" s="105">
        <f>AO14/(AE14+AO14)</f>
        <v>0.14641288433382138</v>
      </c>
      <c r="AX14" s="111"/>
      <c r="AY14" s="108">
        <f>((AH14*0.05)+(AJ14*4)+(AL14*-1)+(AP14*0.1)+(AR14*6))*0.55</f>
        <v>214.28000000000003</v>
      </c>
      <c r="AZ14" s="112">
        <f>((AH14*0.05)+(AJ14*4)+(AL14*-1)+(AP14*0.1)+(AR14*6))*0.4</f>
        <v>155.84000000000003</v>
      </c>
    </row>
    <row r="15" spans="1:52" x14ac:dyDescent="0.15">
      <c r="A15" s="107" t="s">
        <v>695</v>
      </c>
      <c r="B15" s="108"/>
      <c r="C15" s="108"/>
      <c r="D15" s="108"/>
      <c r="E15" s="105" t="e">
        <f>D15/C15</f>
        <v>#DIV/0!</v>
      </c>
      <c r="F15" s="108"/>
      <c r="G15" s="109" t="e">
        <f>F15/C15</f>
        <v>#DIV/0!</v>
      </c>
      <c r="H15" s="108"/>
      <c r="I15" s="105" t="e">
        <f>H15/C15</f>
        <v>#DIV/0!</v>
      </c>
      <c r="J15" s="108"/>
      <c r="K15" s="105" t="e">
        <f t="shared" ref="K15:K16" si="0">J15/C15</f>
        <v>#DIV/0!</v>
      </c>
      <c r="M15" s="108"/>
      <c r="N15" s="108"/>
      <c r="O15" s="108" t="e">
        <f>N15/M15</f>
        <v>#DIV/0!</v>
      </c>
      <c r="P15" s="108"/>
      <c r="Q15" s="105" t="e">
        <f t="shared" ref="Q15:Q16" si="1">P15/M15</f>
        <v>#DIV/0!</v>
      </c>
      <c r="R15" s="110"/>
      <c r="S15" s="105">
        <f t="shared" ref="S15:S16" si="2">(C15+M15)/($C$17+$M$17)</f>
        <v>0</v>
      </c>
      <c r="T15" s="105">
        <f t="shared" ref="T15:T16" si="3">C15/($C$17)</f>
        <v>0</v>
      </c>
      <c r="U15" s="105">
        <f t="shared" ref="U15:U16" si="4">M15/($M$17)</f>
        <v>0</v>
      </c>
      <c r="V15" s="111"/>
      <c r="W15" s="108">
        <f t="shared" ref="W15:W16" si="5">(F15*0.05)+(H15*4)+(J15*-1)+(N15*0.1)+(P15*6)</f>
        <v>0</v>
      </c>
      <c r="X15" s="112">
        <f t="shared" ref="X15:X16" si="6">((F15*0.05)+(H15*4)+(J15*-1)+(N15*0.1)+(P15*6))*0.4</f>
        <v>0</v>
      </c>
      <c r="Y15" s="110"/>
      <c r="Z15" s="110"/>
      <c r="AC15" s="107" t="s">
        <v>317</v>
      </c>
      <c r="AD15" s="107"/>
      <c r="AE15" s="108">
        <v>0</v>
      </c>
      <c r="AF15" s="108">
        <v>0</v>
      </c>
      <c r="AG15" s="105">
        <v>0</v>
      </c>
      <c r="AH15" s="108">
        <v>0</v>
      </c>
      <c r="AI15" s="109"/>
      <c r="AJ15" s="108">
        <v>0</v>
      </c>
      <c r="AK15" s="105" t="e">
        <f>AJ15/AE15</f>
        <v>#DIV/0!</v>
      </c>
      <c r="AL15" s="108">
        <v>0</v>
      </c>
      <c r="AM15" s="105" t="e">
        <f t="shared" ref="AM15:AM16" si="7">AL15/AE15</f>
        <v>#DIV/0!</v>
      </c>
      <c r="AO15" s="108">
        <v>0</v>
      </c>
      <c r="AP15" s="108">
        <v>0</v>
      </c>
      <c r="AQ15" s="108"/>
      <c r="AR15" s="108">
        <v>0</v>
      </c>
      <c r="AS15" s="105" t="e">
        <f t="shared" ref="AS15:AS16" si="8">AR15/AO15</f>
        <v>#DIV/0!</v>
      </c>
      <c r="AT15" s="110"/>
      <c r="AU15" s="105" t="e">
        <f>(AE15+AO15)/(AD18+AN18)</f>
        <v>#DIV/0!</v>
      </c>
      <c r="AV15" s="105" t="e">
        <f>AE15/(AO15+AE15)</f>
        <v>#DIV/0!</v>
      </c>
      <c r="AW15" s="105" t="e">
        <f>AO15/(AE15+AO15)</f>
        <v>#DIV/0!</v>
      </c>
      <c r="AX15" s="111"/>
      <c r="AY15" s="108"/>
      <c r="AZ15" s="112"/>
    </row>
    <row r="16" spans="1:52" x14ac:dyDescent="0.15">
      <c r="A16" s="107"/>
      <c r="B16" s="108"/>
      <c r="C16" s="108"/>
      <c r="D16" s="108"/>
      <c r="E16" s="105" t="e">
        <f>D16/C16</f>
        <v>#DIV/0!</v>
      </c>
      <c r="F16" s="108"/>
      <c r="G16" s="109" t="e">
        <f>F16/C16</f>
        <v>#DIV/0!</v>
      </c>
      <c r="H16" s="108"/>
      <c r="I16" s="105" t="e">
        <f>H16/C16</f>
        <v>#DIV/0!</v>
      </c>
      <c r="J16" s="108"/>
      <c r="K16" s="105" t="e">
        <f t="shared" si="0"/>
        <v>#DIV/0!</v>
      </c>
      <c r="M16" s="108"/>
      <c r="N16" s="108"/>
      <c r="O16" s="108" t="e">
        <f>N16/M16</f>
        <v>#DIV/0!</v>
      </c>
      <c r="P16" s="108">
        <v>0</v>
      </c>
      <c r="Q16" s="105" t="e">
        <f t="shared" si="1"/>
        <v>#DIV/0!</v>
      </c>
      <c r="R16" s="110"/>
      <c r="S16" s="105">
        <f t="shared" si="2"/>
        <v>0</v>
      </c>
      <c r="T16" s="105">
        <f t="shared" si="3"/>
        <v>0</v>
      </c>
      <c r="U16" s="105">
        <f t="shared" si="4"/>
        <v>0</v>
      </c>
      <c r="V16" s="111"/>
      <c r="W16" s="108">
        <f t="shared" si="5"/>
        <v>0</v>
      </c>
      <c r="X16" s="112">
        <f t="shared" si="6"/>
        <v>0</v>
      </c>
      <c r="Y16" s="110"/>
      <c r="Z16" s="110"/>
      <c r="AC16" s="107" t="s">
        <v>318</v>
      </c>
      <c r="AD16" s="107"/>
      <c r="AE16" s="108"/>
      <c r="AF16" s="108"/>
      <c r="AG16" s="105" t="e">
        <f>AF16/AE16</f>
        <v>#DIV/0!</v>
      </c>
      <c r="AH16" s="108"/>
      <c r="AI16" s="109" t="e">
        <f>AH16/AE16</f>
        <v>#DIV/0!</v>
      </c>
      <c r="AJ16" s="108"/>
      <c r="AK16" s="105" t="e">
        <f>AJ16/AE16</f>
        <v>#DIV/0!</v>
      </c>
      <c r="AL16" s="108"/>
      <c r="AM16" s="105" t="e">
        <f t="shared" si="7"/>
        <v>#DIV/0!</v>
      </c>
      <c r="AO16" s="108"/>
      <c r="AP16" s="108"/>
      <c r="AQ16" s="108" t="e">
        <f>AP16/AO16</f>
        <v>#DIV/0!</v>
      </c>
      <c r="AR16" s="108"/>
      <c r="AS16" s="105" t="e">
        <f t="shared" si="8"/>
        <v>#DIV/0!</v>
      </c>
      <c r="AT16" s="110"/>
      <c r="AU16" s="105" t="e">
        <f>(AE16+AO16)/(AD20+AN20)</f>
        <v>#DIV/0!</v>
      </c>
      <c r="AV16" s="105" t="e">
        <f>AE16/(AO16+AE16)</f>
        <v>#DIV/0!</v>
      </c>
      <c r="AW16" s="105" t="e">
        <f>AO16/(AE16+AO16)</f>
        <v>#DIV/0!</v>
      </c>
      <c r="AX16" s="111"/>
      <c r="AY16" s="108">
        <f>((AH16*0.05)+(AJ16*4)+(AL16*-1)+(AP16*0.1)+(AR16*6))*0.55</f>
        <v>0</v>
      </c>
      <c r="AZ16" s="112">
        <f>((AH16*0.05)+(AJ16*4)+(AL16*-1)+(AP16*0.1)+(AR16*6))*0.4</f>
        <v>0</v>
      </c>
    </row>
    <row r="17" spans="1:52" x14ac:dyDescent="0.15">
      <c r="A17" s="106" t="s">
        <v>44</v>
      </c>
      <c r="B17" s="106"/>
      <c r="C17" s="106">
        <f>SUM(C14:C16)</f>
        <v>598</v>
      </c>
      <c r="D17" s="106">
        <f>SUM(D14:D16)</f>
        <v>411</v>
      </c>
      <c r="E17" s="106"/>
      <c r="F17" s="106">
        <f t="shared" ref="F17:J17" si="9">SUM(F14:F16)</f>
        <v>4750</v>
      </c>
      <c r="G17" s="106"/>
      <c r="H17" s="106">
        <f t="shared" si="9"/>
        <v>35</v>
      </c>
      <c r="I17" s="106"/>
      <c r="J17" s="106">
        <f t="shared" si="9"/>
        <v>16</v>
      </c>
      <c r="K17" s="106"/>
      <c r="L17" s="102"/>
      <c r="M17" s="106">
        <f>SUM(M14:M16)</f>
        <v>58</v>
      </c>
      <c r="N17" s="106">
        <f>SUM(N14:N16)</f>
        <v>316</v>
      </c>
      <c r="O17" s="106"/>
      <c r="P17" s="106">
        <f>SUM(P14:P16)</f>
        <v>1</v>
      </c>
      <c r="Q17" s="106"/>
      <c r="R17" s="106"/>
      <c r="S17" s="113">
        <f>S14+S15+S16</f>
        <v>1</v>
      </c>
      <c r="T17" s="114">
        <f>C17/(C17+M17)</f>
        <v>0.91158536585365857</v>
      </c>
      <c r="U17" s="114">
        <f>M17/(M17+C17)</f>
        <v>8.8414634146341459E-2</v>
      </c>
      <c r="V17" s="111"/>
      <c r="W17" s="110"/>
      <c r="X17" s="110"/>
      <c r="Y17" s="110"/>
      <c r="Z17" s="110"/>
      <c r="AC17" s="106" t="s">
        <v>44</v>
      </c>
      <c r="AD17" s="106"/>
      <c r="AE17" s="106">
        <f>SUM(AE14:AE16)</f>
        <v>583</v>
      </c>
      <c r="AF17" s="106">
        <f>SUM(AF14:AF16)</f>
        <v>378</v>
      </c>
      <c r="AG17" s="106"/>
      <c r="AH17" s="106">
        <f t="shared" ref="AH17" si="10">SUM(AH14:AH16)</f>
        <v>4072</v>
      </c>
      <c r="AI17" s="106"/>
      <c r="AJ17" s="106">
        <f t="shared" ref="AJ17" si="11">SUM(AJ14:AJ16)</f>
        <v>27</v>
      </c>
      <c r="AK17" s="106"/>
      <c r="AL17" s="106">
        <f t="shared" ref="AL17" si="12">SUM(AL14:AL16)</f>
        <v>11</v>
      </c>
      <c r="AM17" s="106"/>
      <c r="AN17" s="102"/>
      <c r="AO17" s="106">
        <f>SUM(AO14:AO16)</f>
        <v>100</v>
      </c>
      <c r="AP17" s="106">
        <f>SUM(AP14:AP16)</f>
        <v>590</v>
      </c>
      <c r="AQ17" s="106"/>
      <c r="AR17" s="106">
        <f>SUM(AR14:AR16)</f>
        <v>5</v>
      </c>
      <c r="AS17" s="106"/>
      <c r="AT17" s="106"/>
      <c r="AU17" s="113" t="e">
        <f>AU14+AU15+AU16</f>
        <v>#DIV/0!</v>
      </c>
      <c r="AV17" s="114">
        <f>AE17/(AE17+AO17)</f>
        <v>0.85358711566617862</v>
      </c>
      <c r="AW17" s="114">
        <f>AO17/(AO17+AE17)</f>
        <v>0.14641288433382138</v>
      </c>
      <c r="AX17" s="111"/>
      <c r="AY17" s="110"/>
      <c r="AZ17" s="110"/>
    </row>
    <row r="18" spans="1:52" x14ac:dyDescent="0.15">
      <c r="B18" s="110"/>
      <c r="C18" s="110"/>
      <c r="D18" s="115"/>
      <c r="E18" s="110"/>
      <c r="F18" s="116"/>
      <c r="G18" s="110"/>
      <c r="H18" s="117"/>
      <c r="I18" s="110"/>
      <c r="J18" s="117"/>
      <c r="K18" s="110"/>
      <c r="L18" s="110"/>
      <c r="M18" s="110"/>
      <c r="N18" s="110"/>
      <c r="O18" s="110"/>
      <c r="P18" s="110"/>
      <c r="Q18" s="110"/>
      <c r="R18" s="110"/>
      <c r="AD18" s="110"/>
      <c r="AE18" s="110"/>
      <c r="AF18" s="115"/>
      <c r="AG18" s="110"/>
      <c r="AH18" s="116"/>
      <c r="AI18" s="110"/>
      <c r="AJ18" s="117"/>
      <c r="AK18" s="110"/>
      <c r="AL18" s="117"/>
      <c r="AM18" s="110"/>
      <c r="AN18" s="110"/>
      <c r="AO18" s="110"/>
      <c r="AP18" s="110"/>
      <c r="AQ18" s="110"/>
      <c r="AR18" s="110"/>
      <c r="AS18" s="110"/>
      <c r="AT18" s="110"/>
    </row>
    <row r="19" spans="1:52" x14ac:dyDescent="0.15">
      <c r="B19" s="110"/>
      <c r="C19" s="110"/>
      <c r="D19" s="115"/>
      <c r="E19" s="110"/>
      <c r="F19" s="116"/>
      <c r="G19" s="110"/>
      <c r="H19" s="117"/>
      <c r="I19" s="110"/>
      <c r="J19" s="117"/>
      <c r="K19" s="110"/>
      <c r="L19" s="110"/>
      <c r="M19" s="110"/>
      <c r="N19" s="110"/>
      <c r="O19" s="110"/>
      <c r="P19" s="110"/>
      <c r="Q19" s="110"/>
      <c r="R19" s="110"/>
      <c r="AD19" s="110"/>
      <c r="AE19" s="110"/>
      <c r="AF19" s="115"/>
      <c r="AG19" s="110"/>
      <c r="AH19" s="116"/>
      <c r="AI19" s="110"/>
      <c r="AJ19" s="117"/>
      <c r="AK19" s="110"/>
      <c r="AL19" s="117"/>
      <c r="AM19" s="110"/>
      <c r="AN19" s="110"/>
      <c r="AO19" s="110"/>
      <c r="AP19" s="110"/>
      <c r="AQ19" s="110"/>
      <c r="AR19" s="110"/>
      <c r="AS19" s="110"/>
      <c r="AT19" s="110"/>
    </row>
    <row r="20" spans="1:52" x14ac:dyDescent="0.15">
      <c r="A20" s="554" t="s">
        <v>49</v>
      </c>
      <c r="B20" s="554"/>
      <c r="C20" s="554"/>
      <c r="D20" s="554"/>
      <c r="E20" s="554"/>
      <c r="F20" s="554"/>
      <c r="G20" s="554"/>
      <c r="H20" s="554" t="s">
        <v>52</v>
      </c>
      <c r="I20" s="560"/>
      <c r="J20" s="560"/>
      <c r="K20" s="560"/>
      <c r="L20" s="560"/>
      <c r="M20" s="560"/>
      <c r="N20" s="110"/>
      <c r="O20" s="110"/>
      <c r="R20" s="554" t="s">
        <v>50</v>
      </c>
      <c r="S20" s="554"/>
      <c r="T20" s="554"/>
      <c r="V20" s="554" t="s">
        <v>51</v>
      </c>
      <c r="W20" s="554"/>
      <c r="X20" s="101"/>
      <c r="Y20" s="101"/>
      <c r="Z20" s="101"/>
      <c r="AA20" s="101"/>
      <c r="AC20" s="554" t="s">
        <v>49</v>
      </c>
      <c r="AD20" s="554"/>
      <c r="AE20" s="554"/>
      <c r="AF20" s="554"/>
      <c r="AG20" s="554"/>
      <c r="AH20" s="554"/>
      <c r="AI20" s="554"/>
      <c r="AJ20" s="554" t="s">
        <v>52</v>
      </c>
      <c r="AK20" s="560"/>
      <c r="AL20" s="560"/>
      <c r="AM20" s="560"/>
      <c r="AN20" s="560"/>
      <c r="AO20" s="560"/>
      <c r="AP20" s="110"/>
      <c r="AQ20" s="110"/>
      <c r="AT20" s="554" t="s">
        <v>50</v>
      </c>
      <c r="AU20" s="554"/>
      <c r="AV20" s="554"/>
      <c r="AX20" s="554" t="s">
        <v>51</v>
      </c>
      <c r="AY20" s="554"/>
      <c r="AZ20" s="101"/>
    </row>
    <row r="21" spans="1:52" x14ac:dyDescent="0.15">
      <c r="A21" s="106" t="s">
        <v>16</v>
      </c>
      <c r="B21" s="106" t="s">
        <v>66</v>
      </c>
      <c r="C21" s="106" t="s">
        <v>1</v>
      </c>
      <c r="D21" s="106" t="s">
        <v>4</v>
      </c>
      <c r="E21" s="106" t="s">
        <v>5</v>
      </c>
      <c r="F21" s="106" t="s">
        <v>6</v>
      </c>
      <c r="G21" s="106" t="s">
        <v>7</v>
      </c>
      <c r="I21" s="106" t="s">
        <v>34</v>
      </c>
      <c r="J21" s="106" t="s">
        <v>17</v>
      </c>
      <c r="K21" s="106" t="s">
        <v>18</v>
      </c>
      <c r="L21" s="106" t="s">
        <v>19</v>
      </c>
      <c r="M21" s="106" t="s">
        <v>20</v>
      </c>
      <c r="N21" s="106" t="s">
        <v>6</v>
      </c>
      <c r="O21" s="106" t="s">
        <v>53</v>
      </c>
      <c r="R21" s="106" t="s">
        <v>16</v>
      </c>
      <c r="S21" s="106" t="s">
        <v>47</v>
      </c>
      <c r="T21" s="106" t="s">
        <v>45</v>
      </c>
      <c r="U21" s="106" t="s">
        <v>46</v>
      </c>
      <c r="W21" s="106" t="s">
        <v>14</v>
      </c>
      <c r="X21" s="106" t="s">
        <v>21</v>
      </c>
      <c r="Y21" s="106"/>
      <c r="Z21" s="106"/>
      <c r="AA21" s="106"/>
      <c r="AB21" s="106"/>
      <c r="AC21" s="106" t="s">
        <v>16</v>
      </c>
      <c r="AD21" s="106" t="s">
        <v>66</v>
      </c>
      <c r="AE21" s="106" t="s">
        <v>1</v>
      </c>
      <c r="AF21" s="106" t="s">
        <v>4</v>
      </c>
      <c r="AG21" s="106" t="s">
        <v>5</v>
      </c>
      <c r="AH21" s="106" t="s">
        <v>6</v>
      </c>
      <c r="AI21" s="106" t="s">
        <v>7</v>
      </c>
      <c r="AK21" s="106" t="s">
        <v>34</v>
      </c>
      <c r="AL21" s="106" t="s">
        <v>17</v>
      </c>
      <c r="AM21" s="106" t="s">
        <v>18</v>
      </c>
      <c r="AN21" s="106" t="s">
        <v>19</v>
      </c>
      <c r="AO21" s="106" t="s">
        <v>20</v>
      </c>
      <c r="AP21" s="106" t="s">
        <v>6</v>
      </c>
      <c r="AQ21" s="106" t="s">
        <v>53</v>
      </c>
      <c r="AU21" s="106" t="s">
        <v>47</v>
      </c>
      <c r="AV21" s="106" t="s">
        <v>45</v>
      </c>
      <c r="AW21" s="106" t="s">
        <v>46</v>
      </c>
      <c r="AY21" s="106" t="s">
        <v>14</v>
      </c>
      <c r="AZ21" s="106" t="s">
        <v>21</v>
      </c>
    </row>
    <row r="22" spans="1:52" x14ac:dyDescent="0.15">
      <c r="A22" s="107" t="s">
        <v>998</v>
      </c>
      <c r="B22" s="118">
        <v>17</v>
      </c>
      <c r="C22" s="108">
        <v>175</v>
      </c>
      <c r="D22" s="108">
        <v>825</v>
      </c>
      <c r="E22" s="108">
        <f>D22/C22</f>
        <v>4.7142857142857144</v>
      </c>
      <c r="F22" s="108">
        <v>7</v>
      </c>
      <c r="G22" s="105">
        <f>F22/C22</f>
        <v>0.04</v>
      </c>
      <c r="I22" s="105">
        <f>K22/J22</f>
        <v>0.75</v>
      </c>
      <c r="J22" s="108">
        <v>40</v>
      </c>
      <c r="K22" s="108">
        <v>30</v>
      </c>
      <c r="L22" s="108">
        <v>216</v>
      </c>
      <c r="M22" s="108">
        <f>L22/K22</f>
        <v>7.2</v>
      </c>
      <c r="N22" s="108">
        <v>2</v>
      </c>
      <c r="O22" s="105">
        <f>N22/K22</f>
        <v>6.6666666666666666E-2</v>
      </c>
      <c r="R22" s="107" t="s">
        <v>633</v>
      </c>
      <c r="S22" s="105">
        <f>(C22+J22)/($C$27+$J$27+$M$17+$D$17+$K$38+$K$47)</f>
        <v>0.23783185840707965</v>
      </c>
      <c r="T22" s="105">
        <f>J22/($J$27+$E$38+$E$47)</f>
        <v>9.1743119266055051E-2</v>
      </c>
      <c r="U22" s="105">
        <f>C22/($C$27+$M$17+$K$38+$K$47)</f>
        <v>0.42892156862745096</v>
      </c>
      <c r="W22" s="108">
        <f>(D22*0.1)+(F22*6)+(L22*0.1)+(N22*6)</f>
        <v>158.1</v>
      </c>
      <c r="X22" s="108">
        <f>(D22*0.1)+(F22*6)+(K22*1)+(L22*0.1)+(N22*6)</f>
        <v>188.1</v>
      </c>
      <c r="Y22" s="110"/>
      <c r="Z22" s="110"/>
      <c r="AA22" s="110"/>
      <c r="AB22" s="110"/>
      <c r="AC22" s="107" t="s">
        <v>319</v>
      </c>
      <c r="AD22" s="107"/>
      <c r="AE22" s="108">
        <v>200</v>
      </c>
      <c r="AF22" s="108">
        <v>1040</v>
      </c>
      <c r="AG22" s="108">
        <f>AF22/AE22</f>
        <v>5.2</v>
      </c>
      <c r="AH22" s="108">
        <v>7</v>
      </c>
      <c r="AI22" s="105">
        <f>AH22/AE22</f>
        <v>3.5000000000000003E-2</v>
      </c>
      <c r="AK22" s="105">
        <f>AM22/AL22</f>
        <v>0.8</v>
      </c>
      <c r="AL22" s="108">
        <v>70</v>
      </c>
      <c r="AM22" s="108">
        <v>56</v>
      </c>
      <c r="AN22" s="108">
        <v>364</v>
      </c>
      <c r="AO22" s="108">
        <f>AN22/AM22</f>
        <v>6.5</v>
      </c>
      <c r="AP22" s="108">
        <v>2</v>
      </c>
      <c r="AQ22" s="105">
        <f>AP22/AM22</f>
        <v>3.5714285714285712E-2</v>
      </c>
      <c r="AU22" s="105" t="e">
        <f>(#REF!+AL22)/(#REF!+AL25)</f>
        <v>#REF!</v>
      </c>
      <c r="AV22" s="105" t="e">
        <f>#REF!/(AL22+#REF!)</f>
        <v>#REF!</v>
      </c>
      <c r="AW22" s="105" t="e">
        <f>AL22/(#REF!+AL22)</f>
        <v>#REF!</v>
      </c>
      <c r="AY22" s="108" t="e">
        <f>(#REF!*0.1)+(AE22*6)+(AK22*0.1)+(AM22*6)</f>
        <v>#REF!</v>
      </c>
      <c r="AZ22" s="108" t="e">
        <f>(#REF!*0.1)+(AE22*6)+(AJ22*1)+(AK22*0.1)+(AM22*6)</f>
        <v>#REF!</v>
      </c>
    </row>
    <row r="23" spans="1:52" x14ac:dyDescent="0.15">
      <c r="A23" s="107" t="s">
        <v>696</v>
      </c>
      <c r="B23" s="118">
        <v>12</v>
      </c>
      <c r="C23" s="108">
        <v>35</v>
      </c>
      <c r="D23" s="108">
        <v>166</v>
      </c>
      <c r="E23" s="108">
        <f>D23/C23</f>
        <v>4.7428571428571429</v>
      </c>
      <c r="F23" s="108">
        <v>0</v>
      </c>
      <c r="G23" s="105">
        <f>F23/C23</f>
        <v>0</v>
      </c>
      <c r="I23" s="105">
        <f t="shared" ref="I23:I26" si="13">K23/J23</f>
        <v>0.8</v>
      </c>
      <c r="J23" s="108">
        <v>15</v>
      </c>
      <c r="K23" s="108">
        <v>12</v>
      </c>
      <c r="L23" s="108">
        <v>91</v>
      </c>
      <c r="M23" s="108">
        <f>L23/K23</f>
        <v>7.583333333333333</v>
      </c>
      <c r="N23" s="108">
        <v>0</v>
      </c>
      <c r="O23" s="105">
        <f t="shared" ref="O23:O26" si="14">N23/K23</f>
        <v>0</v>
      </c>
      <c r="R23" s="107" t="s">
        <v>321</v>
      </c>
      <c r="S23" s="105">
        <f t="shared" ref="S23:S26" si="15">(C23+J23)/($C$27+$J$27+$M$17+$D$17+$K$38+$K$47)</f>
        <v>5.5309734513274339E-2</v>
      </c>
      <c r="T23" s="105">
        <f t="shared" ref="T23:T26" si="16">J23/($J$27+$E$38+$E$47)</f>
        <v>3.4403669724770644E-2</v>
      </c>
      <c r="U23" s="105">
        <f t="shared" ref="U23:U26" si="17">C23/($C$27+$M$17+$K$38+$K$47)</f>
        <v>8.5784313725490197E-2</v>
      </c>
      <c r="W23" s="108">
        <f t="shared" ref="W23:W26" si="18">(D23*0.1)+(F23*6)+(L23*0.1)+(N23*6)</f>
        <v>25.700000000000003</v>
      </c>
      <c r="X23" s="108">
        <f t="shared" ref="X23:X26" si="19">(D23*0.1)+(F23*6)+(K23*1)+(L23*0.1)+(N23*6)</f>
        <v>37.700000000000003</v>
      </c>
      <c r="Y23" s="110"/>
      <c r="Z23" s="110"/>
      <c r="AA23" s="110"/>
      <c r="AB23" s="110"/>
      <c r="AC23" s="107" t="s">
        <v>320</v>
      </c>
      <c r="AD23" s="107"/>
      <c r="AE23" s="108">
        <v>96</v>
      </c>
      <c r="AF23" s="108">
        <v>445</v>
      </c>
      <c r="AG23" s="108">
        <f>AF23/AE23</f>
        <v>4.635416666666667</v>
      </c>
      <c r="AH23" s="108">
        <v>6</v>
      </c>
      <c r="AI23" s="105">
        <f>AH23/AE23</f>
        <v>6.25E-2</v>
      </c>
      <c r="AK23" s="105">
        <f t="shared" ref="AK23:AK26" si="20">AM23/AL23</f>
        <v>0.58333333333333337</v>
      </c>
      <c r="AL23" s="108">
        <v>24</v>
      </c>
      <c r="AM23" s="108">
        <v>14</v>
      </c>
      <c r="AN23" s="108">
        <v>110</v>
      </c>
      <c r="AO23" s="108">
        <f>AN23/AM23</f>
        <v>7.8571428571428568</v>
      </c>
      <c r="AP23" s="108">
        <v>2</v>
      </c>
      <c r="AQ23" s="105">
        <f t="shared" ref="AQ23:AQ26" si="21">AP23/AM23</f>
        <v>0.14285714285714285</v>
      </c>
      <c r="AU23" s="105" t="e">
        <f>(#REF!+AL23)/(#REF!+AL26)</f>
        <v>#REF!</v>
      </c>
      <c r="AV23" s="105" t="e">
        <f>#REF!/(AL23+#REF!)</f>
        <v>#REF!</v>
      </c>
      <c r="AW23" s="105" t="e">
        <f>AL23/(#REF!+AL23)</f>
        <v>#REF!</v>
      </c>
      <c r="AY23" s="108" t="e">
        <f>(#REF!*0.1)+(AE23*6)+(AK23*0.1)+(AM23*6)</f>
        <v>#REF!</v>
      </c>
      <c r="AZ23" s="108" t="e">
        <f>(#REF!*0.1)+(AE23*6)+(AJ23*1)+(AK23*0.1)+(AM23*6)</f>
        <v>#REF!</v>
      </c>
    </row>
    <row r="24" spans="1:52" x14ac:dyDescent="0.15">
      <c r="A24" s="107" t="s">
        <v>2635</v>
      </c>
      <c r="B24" s="118">
        <v>12</v>
      </c>
      <c r="C24" s="108">
        <v>125</v>
      </c>
      <c r="D24" s="108">
        <v>555</v>
      </c>
      <c r="E24" s="108">
        <f>D24/C24</f>
        <v>4.4400000000000004</v>
      </c>
      <c r="F24" s="108">
        <v>4</v>
      </c>
      <c r="G24" s="105">
        <f>F24/C24</f>
        <v>3.2000000000000001E-2</v>
      </c>
      <c r="I24" s="105">
        <f t="shared" si="13"/>
        <v>0.61111111111111116</v>
      </c>
      <c r="J24" s="108">
        <v>18</v>
      </c>
      <c r="K24" s="108">
        <v>11</v>
      </c>
      <c r="L24" s="108">
        <v>78</v>
      </c>
      <c r="M24" s="108">
        <f>L24/K24</f>
        <v>7.0909090909090908</v>
      </c>
      <c r="N24" s="108">
        <v>1</v>
      </c>
      <c r="O24" s="105">
        <f t="shared" si="14"/>
        <v>9.0909090909090912E-2</v>
      </c>
      <c r="R24" s="107" t="s">
        <v>2636</v>
      </c>
      <c r="S24" s="105">
        <f t="shared" si="15"/>
        <v>0.1581858407079646</v>
      </c>
      <c r="T24" s="105">
        <f t="shared" si="16"/>
        <v>4.1284403669724773E-2</v>
      </c>
      <c r="U24" s="105">
        <f t="shared" si="17"/>
        <v>0.30637254901960786</v>
      </c>
      <c r="W24" s="108">
        <f t="shared" si="18"/>
        <v>93.3</v>
      </c>
      <c r="X24" s="108">
        <f t="shared" si="19"/>
        <v>104.3</v>
      </c>
      <c r="Y24" s="110"/>
      <c r="Z24" s="110"/>
      <c r="AA24" s="110"/>
      <c r="AB24" s="110"/>
      <c r="AC24" s="107" t="s">
        <v>321</v>
      </c>
      <c r="AD24" s="107"/>
      <c r="AE24" s="108">
        <v>8</v>
      </c>
      <c r="AF24" s="108">
        <v>28</v>
      </c>
      <c r="AG24" s="108">
        <f>AF24/AE24</f>
        <v>3.5</v>
      </c>
      <c r="AH24" s="108">
        <v>0</v>
      </c>
      <c r="AI24" s="105">
        <f>AH24/AE24</f>
        <v>0</v>
      </c>
      <c r="AK24" s="105">
        <f t="shared" si="20"/>
        <v>0.5</v>
      </c>
      <c r="AL24" s="108">
        <v>4</v>
      </c>
      <c r="AM24" s="108">
        <v>2</v>
      </c>
      <c r="AN24" s="108">
        <v>17</v>
      </c>
      <c r="AO24" s="108">
        <f>AN24/AM24</f>
        <v>8.5</v>
      </c>
      <c r="AP24" s="108">
        <v>0</v>
      </c>
      <c r="AQ24" s="105">
        <f t="shared" si="21"/>
        <v>0</v>
      </c>
      <c r="AU24" s="105" t="e">
        <f>(#REF!+AL24)/(#REF!+AK30)</f>
        <v>#REF!</v>
      </c>
      <c r="AV24" s="105" t="e">
        <f>#REF!/(AL24+#REF!)</f>
        <v>#REF!</v>
      </c>
      <c r="AW24" s="105" t="e">
        <f>AL24/(#REF!+AL24)</f>
        <v>#REF!</v>
      </c>
      <c r="AY24" s="108" t="e">
        <f>(#REF!*0.1)+(AE24*6)+(AK24*0.1)+(AM24*6)</f>
        <v>#REF!</v>
      </c>
      <c r="AZ24" s="108" t="e">
        <f>(#REF!*0.1)+(AE24*6)+(AJ24*1)+(AK24*0.1)+(AM24*6)</f>
        <v>#REF!</v>
      </c>
    </row>
    <row r="25" spans="1:52" x14ac:dyDescent="0.15">
      <c r="A25" s="107" t="s">
        <v>2637</v>
      </c>
      <c r="B25" s="118">
        <v>8</v>
      </c>
      <c r="C25" s="108">
        <v>15</v>
      </c>
      <c r="D25" s="108">
        <v>56</v>
      </c>
      <c r="E25" s="108">
        <f>D25/C25</f>
        <v>3.7333333333333334</v>
      </c>
      <c r="F25" s="108">
        <v>0</v>
      </c>
      <c r="G25" s="105">
        <f>F25/C25</f>
        <v>0</v>
      </c>
      <c r="I25" s="105">
        <f t="shared" si="13"/>
        <v>0.58333333333333337</v>
      </c>
      <c r="J25" s="108">
        <v>12</v>
      </c>
      <c r="K25" s="108">
        <v>7</v>
      </c>
      <c r="L25" s="108">
        <v>64</v>
      </c>
      <c r="M25" s="108">
        <f>L25/K25</f>
        <v>9.1428571428571423</v>
      </c>
      <c r="N25" s="108">
        <v>1</v>
      </c>
      <c r="O25" s="105">
        <f t="shared" si="14"/>
        <v>0.14285714285714285</v>
      </c>
      <c r="R25" s="107" t="s">
        <v>2638</v>
      </c>
      <c r="S25" s="105">
        <f t="shared" si="15"/>
        <v>2.9867256637168143E-2</v>
      </c>
      <c r="T25" s="105">
        <f t="shared" si="16"/>
        <v>2.7522935779816515E-2</v>
      </c>
      <c r="U25" s="105">
        <f t="shared" si="17"/>
        <v>3.6764705882352942E-2</v>
      </c>
      <c r="W25" s="108">
        <f t="shared" si="18"/>
        <v>18</v>
      </c>
      <c r="X25" s="108">
        <f t="shared" si="19"/>
        <v>25</v>
      </c>
      <c r="Y25" s="110"/>
      <c r="Z25" s="110"/>
      <c r="AA25" s="110"/>
      <c r="AB25" s="110"/>
      <c r="AC25" s="107" t="s">
        <v>322</v>
      </c>
      <c r="AD25" s="107"/>
      <c r="AE25" s="108"/>
      <c r="AF25" s="108"/>
      <c r="AG25" s="108" t="e">
        <f>AF25/AE25</f>
        <v>#DIV/0!</v>
      </c>
      <c r="AH25" s="108">
        <v>0</v>
      </c>
      <c r="AI25" s="105" t="e">
        <f>AH25/AE25</f>
        <v>#DIV/0!</v>
      </c>
      <c r="AK25" s="105" t="e">
        <f t="shared" si="20"/>
        <v>#DIV/0!</v>
      </c>
      <c r="AL25" s="108"/>
      <c r="AM25" s="108"/>
      <c r="AN25" s="108"/>
      <c r="AO25" s="108" t="e">
        <f>AN25/AM25</f>
        <v>#DIV/0!</v>
      </c>
      <c r="AP25" s="108">
        <v>0</v>
      </c>
      <c r="AQ25" s="105" t="e">
        <f t="shared" si="21"/>
        <v>#DIV/0!</v>
      </c>
      <c r="AU25" s="105" t="e">
        <f>(#REF!+AL25)/(#REF!+AL31)</f>
        <v>#REF!</v>
      </c>
      <c r="AV25" s="105" t="e">
        <f>#REF!/(AL25+#REF!)</f>
        <v>#REF!</v>
      </c>
      <c r="AW25" s="105" t="e">
        <f>AL25/(#REF!+AL25)</f>
        <v>#REF!</v>
      </c>
      <c r="AY25" s="108" t="e">
        <f>(#REF!*0.1)+(AE25*6)+(AK25*0.1)+(AM25*6)</f>
        <v>#REF!</v>
      </c>
      <c r="AZ25" s="108" t="e">
        <f>(#REF!*0.1)+(AE25*6)+(AJ25*1)+(AK25*0.1)+(AM25*6)</f>
        <v>#REF!</v>
      </c>
    </row>
    <row r="26" spans="1:52" x14ac:dyDescent="0.15">
      <c r="A26" s="107"/>
      <c r="B26" s="118"/>
      <c r="C26" s="108"/>
      <c r="D26" s="108"/>
      <c r="E26" s="108" t="e">
        <f>D26/C26</f>
        <v>#DIV/0!</v>
      </c>
      <c r="F26" s="108"/>
      <c r="G26" s="105" t="e">
        <f>F26/C26</f>
        <v>#DIV/0!</v>
      </c>
      <c r="I26" s="105" t="e">
        <f t="shared" si="13"/>
        <v>#DIV/0!</v>
      </c>
      <c r="J26" s="108"/>
      <c r="K26" s="108"/>
      <c r="L26" s="108"/>
      <c r="M26" s="108" t="e">
        <f>L26/K26</f>
        <v>#DIV/0!</v>
      </c>
      <c r="N26" s="108"/>
      <c r="O26" s="105" t="e">
        <f t="shared" si="14"/>
        <v>#DIV/0!</v>
      </c>
      <c r="R26" s="107"/>
      <c r="S26" s="105">
        <f t="shared" si="15"/>
        <v>0</v>
      </c>
      <c r="T26" s="105">
        <f t="shared" si="16"/>
        <v>0</v>
      </c>
      <c r="U26" s="105">
        <f t="shared" si="17"/>
        <v>0</v>
      </c>
      <c r="W26" s="108">
        <f t="shared" si="18"/>
        <v>0</v>
      </c>
      <c r="X26" s="108">
        <f t="shared" si="19"/>
        <v>0</v>
      </c>
      <c r="Y26" s="110"/>
      <c r="Z26" s="110"/>
      <c r="AA26" s="110"/>
      <c r="AB26" s="110"/>
      <c r="AC26" s="107" t="s">
        <v>323</v>
      </c>
      <c r="AD26" s="107"/>
      <c r="AE26" s="108"/>
      <c r="AF26" s="108"/>
      <c r="AG26" s="108" t="e">
        <f>AF26/AE26</f>
        <v>#DIV/0!</v>
      </c>
      <c r="AH26" s="108"/>
      <c r="AI26" s="105" t="e">
        <f>AH26/AE26</f>
        <v>#DIV/0!</v>
      </c>
      <c r="AK26" s="105" t="e">
        <f t="shared" si="20"/>
        <v>#DIV/0!</v>
      </c>
      <c r="AL26" s="108"/>
      <c r="AM26" s="108"/>
      <c r="AN26" s="108"/>
      <c r="AO26" s="108"/>
      <c r="AP26" s="108">
        <f>(AF26*0.1)+(AH26*6)+(AM26*0.1)+(AO26*6)</f>
        <v>0</v>
      </c>
      <c r="AQ26" s="105" t="e">
        <f t="shared" si="21"/>
        <v>#DIV/0!</v>
      </c>
      <c r="AU26" s="105" t="e">
        <f>(#REF!+AL26)/(#REF!+AL32)</f>
        <v>#REF!</v>
      </c>
      <c r="AV26" s="105" t="e">
        <f>#REF!/(AL26+#REF!)</f>
        <v>#REF!</v>
      </c>
      <c r="AW26" s="105" t="e">
        <f>AL26/(#REF!+AL26)</f>
        <v>#REF!</v>
      </c>
      <c r="AY26" s="108" t="e">
        <f>(#REF!*0.1)+(AE26*6)+(AI26*1)+(AJ26*0.1)+(AL26*6)</f>
        <v>#REF!</v>
      </c>
      <c r="AZ26" s="108" t="e">
        <f>(#REF!*0.1)+(AE26*6)+(AJ26*1)+(AK26*0.1)+(AM26*6)</f>
        <v>#REF!</v>
      </c>
    </row>
    <row r="27" spans="1:52" x14ac:dyDescent="0.15">
      <c r="A27" s="106" t="s">
        <v>44</v>
      </c>
      <c r="B27" s="106"/>
      <c r="C27" s="106">
        <f>SUM(C22:C26)</f>
        <v>350</v>
      </c>
      <c r="D27" s="106">
        <f t="shared" ref="D27:F27" si="22">SUM(D22:D26)</f>
        <v>1602</v>
      </c>
      <c r="E27" s="106"/>
      <c r="F27" s="106">
        <f t="shared" si="22"/>
        <v>11</v>
      </c>
      <c r="G27" s="106"/>
      <c r="H27" s="106"/>
      <c r="I27" s="106"/>
      <c r="J27" s="106">
        <f>SUM(J22:J26)</f>
        <v>85</v>
      </c>
      <c r="K27" s="106">
        <f t="shared" ref="K27:N27" si="23">SUM(K22:K26)</f>
        <v>60</v>
      </c>
      <c r="L27" s="106">
        <f t="shared" si="23"/>
        <v>449</v>
      </c>
      <c r="M27" s="106"/>
      <c r="N27" s="106">
        <f t="shared" si="23"/>
        <v>4</v>
      </c>
      <c r="O27" s="106"/>
      <c r="AC27" s="106" t="s">
        <v>44</v>
      </c>
      <c r="AD27" s="106"/>
      <c r="AE27" s="106">
        <f>SUM(AE22:AE26)</f>
        <v>304</v>
      </c>
      <c r="AF27" s="106">
        <f t="shared" ref="AF27" si="24">SUM(AF22:AF26)</f>
        <v>1513</v>
      </c>
      <c r="AG27" s="106"/>
      <c r="AH27" s="106">
        <f t="shared" ref="AH27" si="25">SUM(AH22:AH26)</f>
        <v>13</v>
      </c>
      <c r="AI27" s="106"/>
      <c r="AJ27" s="106"/>
      <c r="AK27" s="106"/>
      <c r="AL27" s="106">
        <f>SUM(AL22:AL26)</f>
        <v>98</v>
      </c>
      <c r="AM27" s="106">
        <f t="shared" ref="AM27:AN27" si="26">SUM(AM22:AM26)</f>
        <v>72</v>
      </c>
      <c r="AN27" s="106">
        <f t="shared" si="26"/>
        <v>491</v>
      </c>
      <c r="AO27" s="106"/>
      <c r="AP27" s="106">
        <f t="shared" ref="AP27" si="27">SUM(AP22:AP26)</f>
        <v>4</v>
      </c>
      <c r="AQ27" s="106"/>
    </row>
    <row r="28" spans="1:52" x14ac:dyDescent="0.15">
      <c r="A28" s="106"/>
      <c r="B28" s="110"/>
      <c r="C28" s="110"/>
      <c r="D28" s="110"/>
      <c r="E28" s="110"/>
      <c r="F28" s="110"/>
      <c r="G28" s="110"/>
      <c r="H28" s="106"/>
      <c r="I28" s="110"/>
      <c r="J28" s="110"/>
      <c r="K28" s="110"/>
      <c r="L28" s="110"/>
      <c r="M28" s="110"/>
      <c r="N28" s="110"/>
      <c r="AC28" s="106"/>
      <c r="AD28" s="110"/>
      <c r="AE28" s="110"/>
      <c r="AF28" s="110"/>
      <c r="AG28" s="110"/>
      <c r="AH28" s="110"/>
      <c r="AI28" s="110"/>
      <c r="AJ28" s="106"/>
      <c r="AK28" s="110"/>
      <c r="AL28" s="110"/>
      <c r="AM28" s="110"/>
      <c r="AN28" s="110"/>
      <c r="AO28" s="110"/>
      <c r="AP28" s="110"/>
    </row>
    <row r="29" spans="1:52" x14ac:dyDescent="0.15">
      <c r="B29" s="110"/>
      <c r="C29" s="110"/>
      <c r="D29" s="110"/>
      <c r="E29" s="110"/>
      <c r="F29" s="110"/>
      <c r="G29" s="110"/>
      <c r="H29" s="110"/>
      <c r="I29" s="110"/>
      <c r="J29" s="110"/>
      <c r="K29" s="110"/>
      <c r="L29" s="110"/>
      <c r="M29" s="110"/>
      <c r="AD29" s="110"/>
      <c r="AE29" s="110"/>
      <c r="AF29" s="110"/>
      <c r="AG29" s="110"/>
      <c r="AH29" s="110"/>
      <c r="AI29" s="110"/>
      <c r="AJ29" s="110"/>
      <c r="AK29" s="110"/>
      <c r="AL29" s="110"/>
      <c r="AM29" s="110"/>
      <c r="AN29" s="110"/>
      <c r="AO29" s="110"/>
    </row>
    <row r="30" spans="1:52" x14ac:dyDescent="0.15">
      <c r="A30" s="554" t="s">
        <v>52</v>
      </c>
      <c r="B30" s="554"/>
      <c r="C30" s="554"/>
      <c r="D30" s="554"/>
      <c r="E30" s="554"/>
      <c r="F30" s="554"/>
      <c r="G30" s="554"/>
      <c r="H30" s="110"/>
      <c r="I30" s="110"/>
      <c r="J30" s="554" t="s">
        <v>49</v>
      </c>
      <c r="K30" s="554"/>
      <c r="L30" s="554"/>
      <c r="M30" s="554"/>
      <c r="N30" s="554"/>
      <c r="R30" s="554" t="s">
        <v>50</v>
      </c>
      <c r="S30" s="554"/>
      <c r="T30" s="554"/>
      <c r="V30" s="554" t="s">
        <v>51</v>
      </c>
      <c r="W30" s="556"/>
      <c r="AC30" s="554" t="s">
        <v>52</v>
      </c>
      <c r="AD30" s="554"/>
      <c r="AE30" s="554"/>
      <c r="AF30" s="554"/>
      <c r="AG30" s="554"/>
      <c r="AH30" s="554"/>
      <c r="AI30" s="554"/>
      <c r="AJ30" s="110"/>
      <c r="AK30" s="110"/>
      <c r="AL30" s="554" t="s">
        <v>49</v>
      </c>
      <c r="AM30" s="554"/>
      <c r="AN30" s="554"/>
      <c r="AO30" s="554"/>
      <c r="AP30" s="554"/>
      <c r="AT30" s="554" t="s">
        <v>50</v>
      </c>
      <c r="AU30" s="554"/>
      <c r="AV30" s="554"/>
      <c r="AX30" s="554" t="s">
        <v>51</v>
      </c>
      <c r="AY30" s="556"/>
    </row>
    <row r="31" spans="1:52" x14ac:dyDescent="0.15">
      <c r="A31" s="106" t="s">
        <v>25</v>
      </c>
      <c r="B31" s="106" t="s">
        <v>66</v>
      </c>
      <c r="C31" s="106" t="s">
        <v>34</v>
      </c>
      <c r="D31" s="106" t="s">
        <v>17</v>
      </c>
      <c r="E31" s="106" t="s">
        <v>18</v>
      </c>
      <c r="F31" s="106" t="s">
        <v>19</v>
      </c>
      <c r="G31" s="106" t="s">
        <v>20</v>
      </c>
      <c r="H31" s="106" t="s">
        <v>6</v>
      </c>
      <c r="I31" s="106" t="s">
        <v>53</v>
      </c>
      <c r="K31" s="106" t="s">
        <v>10</v>
      </c>
      <c r="L31" s="106" t="s">
        <v>11</v>
      </c>
      <c r="M31" s="106" t="s">
        <v>12</v>
      </c>
      <c r="N31" s="106" t="s">
        <v>26</v>
      </c>
      <c r="O31" s="106" t="s">
        <v>7</v>
      </c>
      <c r="R31" s="106" t="s">
        <v>25</v>
      </c>
      <c r="S31" s="106" t="s">
        <v>47</v>
      </c>
      <c r="T31" s="106" t="s">
        <v>45</v>
      </c>
      <c r="U31" s="106" t="s">
        <v>46</v>
      </c>
      <c r="W31" s="106" t="s">
        <v>14</v>
      </c>
      <c r="X31" s="106" t="s">
        <v>21</v>
      </c>
      <c r="Y31" s="106"/>
      <c r="Z31" s="106"/>
      <c r="AC31" s="106" t="s">
        <v>25</v>
      </c>
      <c r="AD31" s="106" t="s">
        <v>66</v>
      </c>
      <c r="AE31" s="106" t="s">
        <v>34</v>
      </c>
      <c r="AF31" s="106" t="s">
        <v>17</v>
      </c>
      <c r="AG31" s="106" t="s">
        <v>18</v>
      </c>
      <c r="AH31" s="106" t="s">
        <v>19</v>
      </c>
      <c r="AI31" s="106" t="s">
        <v>20</v>
      </c>
      <c r="AJ31" s="106" t="s">
        <v>6</v>
      </c>
      <c r="AK31" s="106" t="s">
        <v>53</v>
      </c>
      <c r="AM31" s="106" t="s">
        <v>10</v>
      </c>
      <c r="AN31" s="106" t="s">
        <v>11</v>
      </c>
      <c r="AO31" s="106" t="s">
        <v>12</v>
      </c>
      <c r="AP31" s="106" t="s">
        <v>26</v>
      </c>
      <c r="AQ31" s="106" t="s">
        <v>7</v>
      </c>
      <c r="AU31" s="106" t="s">
        <v>47</v>
      </c>
      <c r="AV31" s="106" t="s">
        <v>45</v>
      </c>
      <c r="AW31" s="106" t="s">
        <v>46</v>
      </c>
      <c r="AY31" s="106" t="s">
        <v>14</v>
      </c>
      <c r="AZ31" s="106" t="s">
        <v>21</v>
      </c>
    </row>
    <row r="32" spans="1:52" x14ac:dyDescent="0.15">
      <c r="A32" s="107" t="s">
        <v>697</v>
      </c>
      <c r="B32" s="108">
        <v>17</v>
      </c>
      <c r="C32" s="105">
        <f>E32/D32</f>
        <v>0.69565217391304346</v>
      </c>
      <c r="D32" s="108">
        <v>115</v>
      </c>
      <c r="E32" s="108">
        <v>80</v>
      </c>
      <c r="F32" s="108">
        <v>1040</v>
      </c>
      <c r="G32" s="108">
        <f t="shared" ref="G32:G37" si="28">F32/E32</f>
        <v>13</v>
      </c>
      <c r="H32" s="108">
        <v>7</v>
      </c>
      <c r="I32" s="105">
        <f>H32/E32</f>
        <v>8.7499999999999994E-2</v>
      </c>
      <c r="K32" s="108"/>
      <c r="L32" s="108"/>
      <c r="M32" s="120" t="e">
        <f t="shared" ref="M32:M37" si="29">L32/K32</f>
        <v>#DIV/0!</v>
      </c>
      <c r="N32" s="108">
        <v>0</v>
      </c>
      <c r="O32" s="105" t="e">
        <f>N32/K32</f>
        <v>#DIV/0!</v>
      </c>
      <c r="R32" s="107" t="s">
        <v>324</v>
      </c>
      <c r="S32" s="121">
        <f>(D32+K32)/($C$27+$K$27+$M$17+$D$47+$K$47)</f>
        <v>0.19039735099337748</v>
      </c>
      <c r="T32" s="121">
        <f>D32/($D$17)</f>
        <v>0.27980535279805352</v>
      </c>
      <c r="U32" s="121">
        <f>K32/($M$17+$C$27+$K$38+$K$47)</f>
        <v>0</v>
      </c>
      <c r="W32" s="108">
        <f>(F32*0.1)+(H32*6)+(L32*0.1)+(N32*6)</f>
        <v>146</v>
      </c>
      <c r="X32" s="108">
        <f>(E32*1)+(F32*0.1)+(H32*6)+(L32*0.1)+(N32*6)</f>
        <v>226</v>
      </c>
      <c r="Y32" s="110"/>
      <c r="Z32" s="110"/>
      <c r="AC32" s="107" t="s">
        <v>324</v>
      </c>
      <c r="AD32" s="107"/>
      <c r="AE32" s="105">
        <f>AG32/AF32</f>
        <v>0.60747663551401865</v>
      </c>
      <c r="AF32" s="108">
        <v>107</v>
      </c>
      <c r="AG32" s="108">
        <v>65</v>
      </c>
      <c r="AH32" s="108">
        <v>710</v>
      </c>
      <c r="AI32" s="108">
        <f t="shared" ref="AI32:AI36" si="30">AH32/AG32</f>
        <v>10.923076923076923</v>
      </c>
      <c r="AJ32" s="108">
        <v>6</v>
      </c>
      <c r="AK32" s="105">
        <f>AJ32/AG32</f>
        <v>9.2307692307692313E-2</v>
      </c>
      <c r="AM32" s="108">
        <v>0</v>
      </c>
      <c r="AN32" s="108">
        <v>0</v>
      </c>
      <c r="AO32" s="120" t="e">
        <f t="shared" ref="AO32:AO37" si="31">AN32/AM32</f>
        <v>#DIV/0!</v>
      </c>
      <c r="AP32" s="108">
        <v>0</v>
      </c>
      <c r="AQ32" s="105" t="e">
        <f>AP32/AM32</f>
        <v>#DIV/0!</v>
      </c>
      <c r="AU32" s="121" t="e">
        <f>(#REF!+AJ32)/(#REF!+AJ35)</f>
        <v>#REF!</v>
      </c>
      <c r="AV32" s="121" t="e">
        <f>#REF!/(AJ32+#REF!)</f>
        <v>#REF!</v>
      </c>
      <c r="AW32" s="121" t="e">
        <f>AJ32/(#REF!+AJ32)</f>
        <v>#REF!</v>
      </c>
      <c r="AY32" s="108">
        <f>(AH32*0.1)+(AJ32*6)+(AN32*0.1)+(AP32*6)</f>
        <v>107</v>
      </c>
      <c r="AZ32" s="108">
        <f>(AG32*1)+(AH32*0.1)+(AJ32*6)+(AN32*0.1)+(AP32*6)</f>
        <v>172</v>
      </c>
    </row>
    <row r="33" spans="1:52" x14ac:dyDescent="0.15">
      <c r="A33" s="107" t="s">
        <v>698</v>
      </c>
      <c r="B33" s="108">
        <v>17</v>
      </c>
      <c r="C33" s="105">
        <f t="shared" ref="C33:C37" si="32">E33/D33</f>
        <v>0.57692307692307687</v>
      </c>
      <c r="D33" s="108">
        <v>130</v>
      </c>
      <c r="E33" s="108">
        <v>75</v>
      </c>
      <c r="F33" s="108">
        <v>1088</v>
      </c>
      <c r="G33" s="108">
        <f t="shared" si="28"/>
        <v>14.506666666666666</v>
      </c>
      <c r="H33" s="108">
        <v>8</v>
      </c>
      <c r="I33" s="105">
        <f t="shared" ref="I33:I37" si="33">H33/E33</f>
        <v>0.10666666666666667</v>
      </c>
      <c r="K33" s="108"/>
      <c r="L33" s="108"/>
      <c r="M33" s="120" t="e">
        <f t="shared" si="29"/>
        <v>#DIV/0!</v>
      </c>
      <c r="N33" s="108"/>
      <c r="O33" s="105" t="e">
        <f t="shared" ref="O33:O37" si="34">N33/K33</f>
        <v>#DIV/0!</v>
      </c>
      <c r="R33" s="107" t="s">
        <v>325</v>
      </c>
      <c r="S33" s="121">
        <f t="shared" ref="S33:S37" si="35">(D33+K33)/($C$27+$K$27+$M$17+$D$47+$K$47)</f>
        <v>0.21523178807947019</v>
      </c>
      <c r="T33" s="121">
        <f t="shared" ref="T33:T37" si="36">D33/($D$17)</f>
        <v>0.31630170316301703</v>
      </c>
      <c r="U33" s="121">
        <f t="shared" ref="U33:U37" si="37">K33/($M$17+$C$27+$K$38+$K$47)</f>
        <v>0</v>
      </c>
      <c r="W33" s="108">
        <f t="shared" ref="W33:W37" si="38">(F33*0.1)+(H33*6)+(L33*0.1)+(N33*6)</f>
        <v>156.80000000000001</v>
      </c>
      <c r="X33" s="108">
        <f t="shared" ref="X33:X37" si="39">(E33*1)+(F33*0.1)+(H33*6)+(L33*0.1)+(N33*6)</f>
        <v>231.8</v>
      </c>
      <c r="Y33" s="110"/>
      <c r="Z33" s="110"/>
      <c r="AC33" s="107" t="s">
        <v>333</v>
      </c>
      <c r="AD33" s="107"/>
      <c r="AE33" s="105">
        <f t="shared" ref="AE33:AE37" si="40">AG33/AF33</f>
        <v>0.6333333333333333</v>
      </c>
      <c r="AF33" s="108">
        <v>120</v>
      </c>
      <c r="AG33" s="108">
        <v>76</v>
      </c>
      <c r="AH33" s="108">
        <v>892</v>
      </c>
      <c r="AI33" s="108">
        <f t="shared" si="30"/>
        <v>11.736842105263158</v>
      </c>
      <c r="AJ33" s="108">
        <v>5</v>
      </c>
      <c r="AK33" s="105">
        <f t="shared" ref="AK33:AK37" si="41">AJ33/AG33</f>
        <v>6.5789473684210523E-2</v>
      </c>
      <c r="AM33" s="108">
        <v>12</v>
      </c>
      <c r="AN33" s="108">
        <v>108</v>
      </c>
      <c r="AO33" s="120">
        <f t="shared" si="31"/>
        <v>9</v>
      </c>
      <c r="AP33" s="108">
        <v>0</v>
      </c>
      <c r="AQ33" s="105">
        <f t="shared" ref="AQ33:AQ37" si="42">AP33/AM33</f>
        <v>0</v>
      </c>
      <c r="AU33" s="121" t="e">
        <f>(#REF!+AJ33)/(#REF!+AJ36)</f>
        <v>#REF!</v>
      </c>
      <c r="AV33" s="121" t="e">
        <f>#REF!/(AJ33+#REF!)</f>
        <v>#REF!</v>
      </c>
      <c r="AW33" s="121" t="e">
        <f>AJ33/(#REF!+AJ33)</f>
        <v>#REF!</v>
      </c>
      <c r="AY33" s="108">
        <f>(AH33*0.1)+(AJ33*6)+(AN33*0.1)+(AP33*6)</f>
        <v>130</v>
      </c>
      <c r="AZ33" s="108">
        <f>(AG33*1)+(AH33*0.1)+(AJ33*6)+(AN33*0.1)+(AP33*6)</f>
        <v>206</v>
      </c>
    </row>
    <row r="34" spans="1:52" x14ac:dyDescent="0.15">
      <c r="A34" s="107" t="s">
        <v>699</v>
      </c>
      <c r="B34" s="108">
        <v>8</v>
      </c>
      <c r="C34" s="105">
        <f t="shared" si="32"/>
        <v>0.6</v>
      </c>
      <c r="D34" s="108">
        <v>20</v>
      </c>
      <c r="E34" s="108">
        <v>12</v>
      </c>
      <c r="F34" s="108">
        <v>114</v>
      </c>
      <c r="G34" s="108">
        <f t="shared" si="28"/>
        <v>9.5</v>
      </c>
      <c r="H34" s="108">
        <v>1</v>
      </c>
      <c r="I34" s="105">
        <f t="shared" si="33"/>
        <v>8.3333333333333329E-2</v>
      </c>
      <c r="K34" s="108"/>
      <c r="L34" s="108"/>
      <c r="M34" s="120" t="e">
        <f t="shared" si="29"/>
        <v>#DIV/0!</v>
      </c>
      <c r="N34" s="108">
        <v>0</v>
      </c>
      <c r="O34" s="105" t="e">
        <f t="shared" si="34"/>
        <v>#DIV/0!</v>
      </c>
      <c r="R34" s="107" t="s">
        <v>634</v>
      </c>
      <c r="S34" s="121">
        <f t="shared" si="35"/>
        <v>3.3112582781456956E-2</v>
      </c>
      <c r="T34" s="121">
        <f t="shared" si="36"/>
        <v>4.8661800486618008E-2</v>
      </c>
      <c r="U34" s="121">
        <f t="shared" si="37"/>
        <v>0</v>
      </c>
      <c r="W34" s="108">
        <f t="shared" si="38"/>
        <v>17.399999999999999</v>
      </c>
      <c r="X34" s="108">
        <f t="shared" si="39"/>
        <v>29.4</v>
      </c>
      <c r="Y34" s="110"/>
      <c r="Z34" s="110"/>
      <c r="AC34" s="107" t="s">
        <v>390</v>
      </c>
      <c r="AD34" s="107"/>
      <c r="AE34" s="105">
        <f t="shared" si="40"/>
        <v>0.55000000000000004</v>
      </c>
      <c r="AF34" s="108">
        <v>40</v>
      </c>
      <c r="AG34" s="108">
        <v>22</v>
      </c>
      <c r="AH34" s="108">
        <v>325</v>
      </c>
      <c r="AI34" s="108">
        <f t="shared" si="30"/>
        <v>14.772727272727273</v>
      </c>
      <c r="AJ34" s="108">
        <v>2</v>
      </c>
      <c r="AK34" s="105">
        <f t="shared" si="41"/>
        <v>9.0909090909090912E-2</v>
      </c>
      <c r="AM34" s="108">
        <v>5</v>
      </c>
      <c r="AN34" s="108">
        <v>20</v>
      </c>
      <c r="AO34" s="120">
        <f t="shared" si="31"/>
        <v>4</v>
      </c>
      <c r="AP34" s="108">
        <v>0</v>
      </c>
      <c r="AQ34" s="105">
        <f t="shared" si="42"/>
        <v>0</v>
      </c>
      <c r="AU34" s="121" t="e">
        <f>(#REF!+AJ34)/(#REF!+AJ37)</f>
        <v>#REF!</v>
      </c>
      <c r="AV34" s="121" t="e">
        <f>#REF!/(AJ34+#REF!)</f>
        <v>#REF!</v>
      </c>
      <c r="AW34" s="121" t="e">
        <f>AJ34/(#REF!+AJ34)</f>
        <v>#REF!</v>
      </c>
      <c r="AY34" s="108">
        <f>(AH34*0.1)+(AJ34*6)+(AN34*0.1)+(AP34*6)</f>
        <v>46.5</v>
      </c>
      <c r="AZ34" s="108">
        <f>(AG34*1)+(AH34*0.1)+(AJ34*6)+(AN34*0.1)+(AP34*6)</f>
        <v>68.5</v>
      </c>
    </row>
    <row r="35" spans="1:52" x14ac:dyDescent="0.15">
      <c r="A35" s="107" t="s">
        <v>2324</v>
      </c>
      <c r="B35" s="108">
        <v>6</v>
      </c>
      <c r="C35" s="105">
        <f t="shared" si="32"/>
        <v>0.5</v>
      </c>
      <c r="D35" s="108">
        <v>2</v>
      </c>
      <c r="E35" s="108">
        <v>1</v>
      </c>
      <c r="F35" s="108">
        <v>9</v>
      </c>
      <c r="G35" s="108">
        <f t="shared" si="28"/>
        <v>9</v>
      </c>
      <c r="H35" s="108">
        <v>0</v>
      </c>
      <c r="I35" s="105">
        <f t="shared" si="33"/>
        <v>0</v>
      </c>
      <c r="K35" s="108"/>
      <c r="L35" s="108"/>
      <c r="M35" s="120" t="e">
        <f t="shared" si="29"/>
        <v>#DIV/0!</v>
      </c>
      <c r="N35" s="108">
        <v>0</v>
      </c>
      <c r="O35" s="105" t="e">
        <f t="shared" si="34"/>
        <v>#DIV/0!</v>
      </c>
      <c r="R35" s="107" t="s">
        <v>328</v>
      </c>
      <c r="S35" s="121">
        <f t="shared" si="35"/>
        <v>3.3112582781456954E-3</v>
      </c>
      <c r="T35" s="121">
        <f t="shared" si="36"/>
        <v>4.8661800486618006E-3</v>
      </c>
      <c r="U35" s="121">
        <f t="shared" si="37"/>
        <v>0</v>
      </c>
      <c r="W35" s="108">
        <f t="shared" si="38"/>
        <v>0.9</v>
      </c>
      <c r="X35" s="108">
        <f t="shared" si="39"/>
        <v>1.9</v>
      </c>
      <c r="Y35" s="110"/>
      <c r="Z35" s="110"/>
      <c r="AC35" s="107" t="s">
        <v>326</v>
      </c>
      <c r="AD35" s="107"/>
      <c r="AE35" s="105">
        <f t="shared" si="40"/>
        <v>0.66206896551724137</v>
      </c>
      <c r="AF35" s="108">
        <v>145</v>
      </c>
      <c r="AG35" s="108">
        <v>96</v>
      </c>
      <c r="AH35" s="108">
        <v>1098</v>
      </c>
      <c r="AI35" s="108">
        <f t="shared" si="30"/>
        <v>11.4375</v>
      </c>
      <c r="AJ35" s="108">
        <v>7</v>
      </c>
      <c r="AK35" s="105">
        <f t="shared" si="41"/>
        <v>7.2916666666666671E-2</v>
      </c>
      <c r="AM35" s="108">
        <v>0</v>
      </c>
      <c r="AN35" s="108">
        <v>0</v>
      </c>
      <c r="AO35" s="120" t="e">
        <f t="shared" si="31"/>
        <v>#DIV/0!</v>
      </c>
      <c r="AP35" s="108">
        <v>0</v>
      </c>
      <c r="AQ35" s="105" t="e">
        <f t="shared" si="42"/>
        <v>#DIV/0!</v>
      </c>
      <c r="AU35" s="121" t="e">
        <f>(#REF!+AJ35)/(#REF!+AJ38)</f>
        <v>#REF!</v>
      </c>
      <c r="AV35" s="121" t="e">
        <f>#REF!/(AJ35+#REF!)</f>
        <v>#REF!</v>
      </c>
      <c r="AW35" s="121" t="e">
        <f>AJ35/(#REF!+AJ35)</f>
        <v>#REF!</v>
      </c>
      <c r="AY35" s="108">
        <f>(AH35*0.1)+(AJ35*6)+(AN35*0.1)+(AP35*6)</f>
        <v>151.80000000000001</v>
      </c>
      <c r="AZ35" s="108">
        <f>(AG35*1)+(AH35*0.1)+(AJ35*6)+(AN35*0.1)+(AP35*6)</f>
        <v>247.8</v>
      </c>
    </row>
    <row r="36" spans="1:52" x14ac:dyDescent="0.15">
      <c r="A36" s="107" t="s">
        <v>2686</v>
      </c>
      <c r="B36" s="108">
        <v>17</v>
      </c>
      <c r="C36" s="105">
        <f t="shared" si="32"/>
        <v>0.68571428571428572</v>
      </c>
      <c r="D36" s="108">
        <v>105</v>
      </c>
      <c r="E36" s="108">
        <v>72</v>
      </c>
      <c r="F36" s="108">
        <v>864</v>
      </c>
      <c r="G36" s="108">
        <f t="shared" si="28"/>
        <v>12</v>
      </c>
      <c r="H36" s="108">
        <v>6</v>
      </c>
      <c r="I36" s="105">
        <f t="shared" si="33"/>
        <v>8.3333333333333329E-2</v>
      </c>
      <c r="K36" s="108"/>
      <c r="L36" s="108"/>
      <c r="M36" s="120" t="e">
        <f t="shared" si="29"/>
        <v>#DIV/0!</v>
      </c>
      <c r="N36" s="108">
        <v>0</v>
      </c>
      <c r="O36" s="105" t="e">
        <f t="shared" si="34"/>
        <v>#DIV/0!</v>
      </c>
      <c r="R36" s="107" t="s">
        <v>2687</v>
      </c>
      <c r="S36" s="121">
        <f t="shared" si="35"/>
        <v>0.17384105960264901</v>
      </c>
      <c r="T36" s="121">
        <f t="shared" si="36"/>
        <v>0.25547445255474455</v>
      </c>
      <c r="U36" s="121">
        <f t="shared" si="37"/>
        <v>0</v>
      </c>
      <c r="W36" s="108">
        <f t="shared" si="38"/>
        <v>122.4</v>
      </c>
      <c r="X36" s="108">
        <f t="shared" si="39"/>
        <v>194.4</v>
      </c>
      <c r="Y36" s="110"/>
      <c r="Z36" s="110"/>
      <c r="AC36" s="107" t="s">
        <v>327</v>
      </c>
      <c r="AD36" s="107"/>
      <c r="AE36" s="105">
        <f t="shared" si="40"/>
        <v>0.6</v>
      </c>
      <c r="AF36" s="108">
        <v>10</v>
      </c>
      <c r="AG36" s="108">
        <v>6</v>
      </c>
      <c r="AH36" s="108">
        <v>100</v>
      </c>
      <c r="AI36" s="108">
        <f t="shared" si="30"/>
        <v>16.666666666666668</v>
      </c>
      <c r="AJ36" s="108">
        <v>0</v>
      </c>
      <c r="AK36" s="105">
        <f t="shared" si="41"/>
        <v>0</v>
      </c>
      <c r="AM36" s="108">
        <v>0</v>
      </c>
      <c r="AN36" s="108">
        <v>0</v>
      </c>
      <c r="AO36" s="120" t="e">
        <f t="shared" si="31"/>
        <v>#DIV/0!</v>
      </c>
      <c r="AP36" s="108">
        <v>0</v>
      </c>
      <c r="AQ36" s="105" t="e">
        <f t="shared" si="42"/>
        <v>#DIV/0!</v>
      </c>
      <c r="AU36" s="121" t="e">
        <f>(#REF!+AJ36)/(#REF!+AI41)</f>
        <v>#REF!</v>
      </c>
      <c r="AV36" s="121" t="e">
        <f>#REF!/(AJ36+#REF!)</f>
        <v>#REF!</v>
      </c>
      <c r="AW36" s="121" t="e">
        <f>AJ36/(#REF!+AJ36)</f>
        <v>#REF!</v>
      </c>
      <c r="AY36" s="108">
        <f>(AH36*0.1)+(AJ36*6)+(AN36*0.1)+(AP36*6)</f>
        <v>10</v>
      </c>
      <c r="AZ36" s="108">
        <f>(AG36*1)+(AH36*0.1)+(AJ36*6)+(AN36*0.1)+(AP36*6)</f>
        <v>16</v>
      </c>
    </row>
    <row r="37" spans="1:52" x14ac:dyDescent="0.15">
      <c r="A37" s="107" t="s">
        <v>1109</v>
      </c>
      <c r="B37" s="108">
        <v>6</v>
      </c>
      <c r="C37" s="105">
        <f t="shared" si="32"/>
        <v>0.6</v>
      </c>
      <c r="D37" s="108">
        <v>5</v>
      </c>
      <c r="E37" s="108">
        <v>3</v>
      </c>
      <c r="F37" s="108">
        <v>48</v>
      </c>
      <c r="G37" s="108">
        <f t="shared" si="28"/>
        <v>16</v>
      </c>
      <c r="H37" s="108">
        <v>0</v>
      </c>
      <c r="I37" s="105">
        <f t="shared" si="33"/>
        <v>0</v>
      </c>
      <c r="K37" s="108"/>
      <c r="L37" s="108"/>
      <c r="M37" s="120" t="e">
        <f t="shared" si="29"/>
        <v>#DIV/0!</v>
      </c>
      <c r="N37" s="108"/>
      <c r="O37" s="105" t="e">
        <f t="shared" si="34"/>
        <v>#DIV/0!</v>
      </c>
      <c r="R37" s="107" t="s">
        <v>1037</v>
      </c>
      <c r="S37" s="121">
        <f t="shared" si="35"/>
        <v>8.2781456953642391E-3</v>
      </c>
      <c r="T37" s="121">
        <f t="shared" si="36"/>
        <v>1.2165450121654502E-2</v>
      </c>
      <c r="U37" s="121">
        <f t="shared" si="37"/>
        <v>0</v>
      </c>
      <c r="W37" s="108">
        <f t="shared" si="38"/>
        <v>4.8000000000000007</v>
      </c>
      <c r="X37" s="108">
        <f t="shared" si="39"/>
        <v>7.8000000000000007</v>
      </c>
      <c r="Y37" s="110"/>
      <c r="Z37" s="110"/>
      <c r="AC37" s="107" t="s">
        <v>328</v>
      </c>
      <c r="AD37" s="107"/>
      <c r="AE37" s="105" t="e">
        <f t="shared" si="40"/>
        <v>#DIV/0!</v>
      </c>
      <c r="AF37" s="108"/>
      <c r="AG37" s="108"/>
      <c r="AH37" s="108"/>
      <c r="AI37" s="108"/>
      <c r="AJ37" s="108"/>
      <c r="AK37" s="105" t="e">
        <f t="shared" si="41"/>
        <v>#DIV/0!</v>
      </c>
      <c r="AM37" s="108"/>
      <c r="AN37" s="108"/>
      <c r="AO37" s="120" t="e">
        <f t="shared" si="31"/>
        <v>#DIV/0!</v>
      </c>
      <c r="AP37" s="108"/>
      <c r="AQ37" s="105" t="e">
        <f t="shared" si="42"/>
        <v>#DIV/0!</v>
      </c>
      <c r="AU37" s="121" t="e">
        <f>(#REF!+AJ37)/(#REF!+AJ42)</f>
        <v>#REF!</v>
      </c>
      <c r="AV37" s="121" t="e">
        <f>#REF!/(AJ37+#REF!)</f>
        <v>#REF!</v>
      </c>
      <c r="AW37" s="121" t="e">
        <f>AJ37/(#REF!+AJ37)</f>
        <v>#REF!</v>
      </c>
      <c r="AY37" s="108"/>
      <c r="AZ37" s="108"/>
    </row>
    <row r="38" spans="1:52" x14ac:dyDescent="0.15">
      <c r="A38" s="106" t="s">
        <v>44</v>
      </c>
      <c r="B38" s="106"/>
      <c r="C38" s="102"/>
      <c r="D38" s="106">
        <f>SUM(D32:D37)</f>
        <v>377</v>
      </c>
      <c r="E38" s="106">
        <f t="shared" ref="E38:H38" si="43">SUM(E32:E37)</f>
        <v>243</v>
      </c>
      <c r="F38" s="106">
        <f t="shared" si="43"/>
        <v>3163</v>
      </c>
      <c r="G38" s="106"/>
      <c r="H38" s="106">
        <f t="shared" si="43"/>
        <v>22</v>
      </c>
      <c r="I38" s="106"/>
      <c r="J38" s="106"/>
      <c r="K38" s="106">
        <f>SUM(K32:K37)</f>
        <v>0</v>
      </c>
      <c r="L38" s="106">
        <f t="shared" ref="L38:N38" si="44">SUM(L32:L37)</f>
        <v>0</v>
      </c>
      <c r="M38" s="106"/>
      <c r="N38" s="106">
        <f t="shared" si="44"/>
        <v>0</v>
      </c>
      <c r="O38" s="106"/>
      <c r="AC38" s="106" t="s">
        <v>44</v>
      </c>
      <c r="AD38" s="106"/>
      <c r="AE38" s="102"/>
      <c r="AF38" s="106">
        <f>SUM(AF32:AF37)</f>
        <v>422</v>
      </c>
      <c r="AG38" s="106">
        <f t="shared" ref="AG38:AH38" si="45">SUM(AG32:AG37)</f>
        <v>265</v>
      </c>
      <c r="AH38" s="106">
        <f t="shared" si="45"/>
        <v>3125</v>
      </c>
      <c r="AI38" s="106"/>
      <c r="AJ38" s="106">
        <f t="shared" ref="AJ38" si="46">SUM(AJ32:AJ37)</f>
        <v>20</v>
      </c>
      <c r="AK38" s="106"/>
      <c r="AL38" s="106"/>
      <c r="AM38" s="106">
        <f>SUM(AM32:AM37)</f>
        <v>17</v>
      </c>
      <c r="AN38" s="106">
        <f t="shared" ref="AN38" si="47">SUM(AN32:AN37)</f>
        <v>128</v>
      </c>
      <c r="AO38" s="106"/>
      <c r="AP38" s="106">
        <f t="shared" ref="AP38" si="48">SUM(AP32:AP37)</f>
        <v>0</v>
      </c>
      <c r="AQ38" s="106"/>
    </row>
    <row r="39" spans="1:52" x14ac:dyDescent="0.15">
      <c r="A39" s="106"/>
      <c r="C39" s="110"/>
      <c r="D39" s="110"/>
      <c r="E39" s="110"/>
      <c r="F39" s="110"/>
      <c r="G39" s="110"/>
      <c r="H39" s="110"/>
      <c r="I39" s="110"/>
      <c r="J39" s="110"/>
      <c r="K39" s="110"/>
      <c r="L39" s="110"/>
      <c r="AC39" s="106"/>
      <c r="AE39" s="110"/>
      <c r="AF39" s="110"/>
      <c r="AG39" s="110"/>
      <c r="AH39" s="110"/>
      <c r="AI39" s="110"/>
      <c r="AJ39" s="110"/>
      <c r="AK39" s="110"/>
      <c r="AL39" s="110"/>
      <c r="AM39" s="110"/>
      <c r="AN39" s="110"/>
    </row>
    <row r="40" spans="1:52" x14ac:dyDescent="0.15">
      <c r="A40" s="106"/>
      <c r="C40" s="110"/>
      <c r="D40" s="110"/>
      <c r="E40" s="110"/>
      <c r="F40" s="110"/>
      <c r="G40" s="110"/>
      <c r="H40" s="110"/>
      <c r="I40" s="110"/>
      <c r="J40" s="110"/>
      <c r="K40" s="110"/>
      <c r="L40" s="110"/>
      <c r="AC40" s="106"/>
      <c r="AE40" s="110"/>
      <c r="AF40" s="110"/>
      <c r="AG40" s="110"/>
      <c r="AH40" s="110"/>
      <c r="AI40" s="110"/>
      <c r="AJ40" s="110"/>
      <c r="AK40" s="110"/>
      <c r="AL40" s="110"/>
      <c r="AM40" s="110"/>
      <c r="AN40" s="110"/>
    </row>
    <row r="41" spans="1:52" x14ac:dyDescent="0.15">
      <c r="A41" s="554" t="s">
        <v>52</v>
      </c>
      <c r="B41" s="554"/>
      <c r="C41" s="554"/>
      <c r="D41" s="554"/>
      <c r="E41" s="554"/>
      <c r="F41" s="554"/>
      <c r="G41" s="554"/>
      <c r="H41" s="110"/>
      <c r="I41" s="110"/>
      <c r="J41" s="554" t="s">
        <v>49</v>
      </c>
      <c r="K41" s="554"/>
      <c r="L41" s="554"/>
      <c r="M41" s="554"/>
      <c r="N41" s="554"/>
      <c r="R41" s="554" t="s">
        <v>50</v>
      </c>
      <c r="S41" s="554"/>
      <c r="T41" s="554"/>
      <c r="V41" s="554" t="s">
        <v>51</v>
      </c>
      <c r="W41" s="556"/>
      <c r="AC41" s="554" t="s">
        <v>52</v>
      </c>
      <c r="AD41" s="554"/>
      <c r="AE41" s="554"/>
      <c r="AF41" s="554"/>
      <c r="AG41" s="554"/>
      <c r="AH41" s="554"/>
      <c r="AI41" s="554"/>
      <c r="AJ41" s="110"/>
      <c r="AK41" s="110"/>
      <c r="AL41" s="554" t="s">
        <v>49</v>
      </c>
      <c r="AM41" s="554"/>
      <c r="AN41" s="554"/>
      <c r="AO41" s="554"/>
      <c r="AP41" s="554"/>
      <c r="AT41" s="554" t="s">
        <v>50</v>
      </c>
      <c r="AU41" s="554"/>
      <c r="AV41" s="554"/>
      <c r="AX41" s="554" t="s">
        <v>51</v>
      </c>
      <c r="AY41" s="556"/>
    </row>
    <row r="42" spans="1:52" x14ac:dyDescent="0.15">
      <c r="A42" s="106" t="s">
        <v>31</v>
      </c>
      <c r="B42" s="106" t="s">
        <v>66</v>
      </c>
      <c r="C42" s="106" t="s">
        <v>34</v>
      </c>
      <c r="D42" s="106" t="s">
        <v>17</v>
      </c>
      <c r="E42" s="106" t="s">
        <v>18</v>
      </c>
      <c r="F42" s="106" t="s">
        <v>19</v>
      </c>
      <c r="G42" s="106" t="s">
        <v>20</v>
      </c>
      <c r="H42" s="106" t="s">
        <v>6</v>
      </c>
      <c r="I42" s="106" t="s">
        <v>53</v>
      </c>
      <c r="K42" s="106" t="s">
        <v>10</v>
      </c>
      <c r="L42" s="106" t="s">
        <v>11</v>
      </c>
      <c r="M42" s="106" t="s">
        <v>12</v>
      </c>
      <c r="N42" s="106" t="s">
        <v>54</v>
      </c>
      <c r="O42" s="106" t="s">
        <v>7</v>
      </c>
      <c r="R42" s="106" t="s">
        <v>31</v>
      </c>
      <c r="S42" s="106" t="s">
        <v>47</v>
      </c>
      <c r="T42" s="106" t="s">
        <v>45</v>
      </c>
      <c r="U42" s="106" t="s">
        <v>46</v>
      </c>
      <c r="W42" s="106" t="s">
        <v>14</v>
      </c>
      <c r="X42" s="106" t="s">
        <v>21</v>
      </c>
      <c r="Y42" s="106"/>
      <c r="Z42" s="106"/>
      <c r="AC42" s="106" t="s">
        <v>31</v>
      </c>
      <c r="AD42" s="106" t="s">
        <v>66</v>
      </c>
      <c r="AE42" s="106" t="s">
        <v>34</v>
      </c>
      <c r="AF42" s="106" t="s">
        <v>17</v>
      </c>
      <c r="AG42" s="106" t="s">
        <v>18</v>
      </c>
      <c r="AH42" s="106" t="s">
        <v>19</v>
      </c>
      <c r="AI42" s="106" t="s">
        <v>20</v>
      </c>
      <c r="AJ42" s="106" t="s">
        <v>6</v>
      </c>
      <c r="AK42" s="106" t="s">
        <v>53</v>
      </c>
      <c r="AM42" s="106" t="s">
        <v>10</v>
      </c>
      <c r="AN42" s="106" t="s">
        <v>11</v>
      </c>
      <c r="AO42" s="106" t="s">
        <v>12</v>
      </c>
      <c r="AP42" s="106" t="s">
        <v>54</v>
      </c>
      <c r="AQ42" s="106" t="s">
        <v>7</v>
      </c>
      <c r="AU42" s="106" t="s">
        <v>47</v>
      </c>
      <c r="AV42" s="106" t="s">
        <v>45</v>
      </c>
      <c r="AW42" s="106" t="s">
        <v>46</v>
      </c>
      <c r="AY42" s="106" t="s">
        <v>14</v>
      </c>
      <c r="AZ42" s="106" t="s">
        <v>21</v>
      </c>
    </row>
    <row r="43" spans="1:52" x14ac:dyDescent="0.15">
      <c r="A43" s="107" t="s">
        <v>923</v>
      </c>
      <c r="B43" s="108">
        <v>17</v>
      </c>
      <c r="C43" s="105">
        <f>E43/D43</f>
        <v>0.8</v>
      </c>
      <c r="D43" s="108">
        <v>65</v>
      </c>
      <c r="E43" s="108">
        <v>52</v>
      </c>
      <c r="F43" s="108">
        <v>504</v>
      </c>
      <c r="G43" s="108">
        <f>F43/E43</f>
        <v>9.6923076923076916</v>
      </c>
      <c r="H43" s="108">
        <v>4</v>
      </c>
      <c r="I43" s="105">
        <f>H43/E43</f>
        <v>7.6923076923076927E-2</v>
      </c>
      <c r="K43" s="108">
        <v>0</v>
      </c>
      <c r="L43" s="108">
        <v>0</v>
      </c>
      <c r="M43" s="108">
        <v>0</v>
      </c>
      <c r="N43" s="108">
        <v>0</v>
      </c>
      <c r="O43" s="105" t="e">
        <f>N43/K43</f>
        <v>#DIV/0!</v>
      </c>
      <c r="R43" s="107" t="s">
        <v>924</v>
      </c>
      <c r="S43" s="121">
        <f>(D43+K43)/($D$47+$K$47+$D$38+$K$38+$J$27+$C$27+$M$17)</f>
        <v>6.4612326043737581E-2</v>
      </c>
      <c r="T43" s="121">
        <f>D43/($D$47+$D$38+$J$27)</f>
        <v>0.10869565217391304</v>
      </c>
      <c r="U43" s="121">
        <f>K43/($K$47+$K$38+$C$27+$M$17)</f>
        <v>0</v>
      </c>
      <c r="W43" s="108">
        <f>(F43*0.1)+(H43*6)+(L43*0.1)+(N43*6)</f>
        <v>74.400000000000006</v>
      </c>
      <c r="X43" s="108">
        <f>(E43*1)+(F43*0.1)+(H43*6)+(L43*0.1)+(N43*6)</f>
        <v>126.4</v>
      </c>
      <c r="Y43" s="110"/>
      <c r="Z43" s="110"/>
      <c r="AC43" s="107" t="s">
        <v>329</v>
      </c>
      <c r="AD43" s="107"/>
      <c r="AE43" s="105">
        <f>AG43/AF43</f>
        <v>0.5625</v>
      </c>
      <c r="AF43" s="108">
        <v>16</v>
      </c>
      <c r="AG43" s="108">
        <v>9</v>
      </c>
      <c r="AH43" s="108">
        <v>108</v>
      </c>
      <c r="AI43" s="108">
        <f>AH43/AG43</f>
        <v>12</v>
      </c>
      <c r="AJ43" s="108">
        <v>1</v>
      </c>
      <c r="AK43" s="105">
        <f>AJ43/AG43</f>
        <v>0.1111111111111111</v>
      </c>
      <c r="AM43" s="108">
        <v>0</v>
      </c>
      <c r="AN43" s="108">
        <v>0</v>
      </c>
      <c r="AO43" s="108">
        <v>0</v>
      </c>
      <c r="AP43" s="108">
        <v>0</v>
      </c>
      <c r="AQ43" s="105" t="e">
        <f>AP43/AM43</f>
        <v>#DIV/0!</v>
      </c>
      <c r="AU43" s="121" t="e">
        <f>(#REF!+AJ43)/(#REF!+AJ46)</f>
        <v>#REF!</v>
      </c>
      <c r="AV43" s="121" t="e">
        <f>#REF!/(AJ43+#REF!)</f>
        <v>#REF!</v>
      </c>
      <c r="AW43" s="121" t="e">
        <f>AJ43/(#REF!+AJ43)</f>
        <v>#REF!</v>
      </c>
      <c r="AY43" s="108">
        <f>(AH43*0.1)+(AJ43*6)+(AN43*0.1)+(AP43*6)</f>
        <v>16.8</v>
      </c>
      <c r="AZ43" s="108">
        <f>(AG43*1)+(AH43*0.1)+(AJ43*6)+(AN43*0.1)+(AP43*6)</f>
        <v>25.8</v>
      </c>
    </row>
    <row r="44" spans="1:52" x14ac:dyDescent="0.15">
      <c r="A44" s="107" t="s">
        <v>700</v>
      </c>
      <c r="B44" s="108">
        <v>15</v>
      </c>
      <c r="C44" s="105">
        <f t="shared" ref="C44:C46" si="49">E44/D44</f>
        <v>0.8571428571428571</v>
      </c>
      <c r="D44" s="108">
        <v>35</v>
      </c>
      <c r="E44" s="108">
        <v>30</v>
      </c>
      <c r="F44" s="108">
        <v>309</v>
      </c>
      <c r="G44" s="108">
        <f>F44/E44</f>
        <v>10.3</v>
      </c>
      <c r="H44" s="108">
        <v>3</v>
      </c>
      <c r="I44" s="105">
        <f t="shared" ref="I44:I46" si="50">H44/E44</f>
        <v>0.1</v>
      </c>
      <c r="K44" s="108">
        <v>0</v>
      </c>
      <c r="L44" s="108">
        <v>0</v>
      </c>
      <c r="M44" s="108">
        <v>0</v>
      </c>
      <c r="N44" s="108">
        <v>0</v>
      </c>
      <c r="O44" s="105" t="e">
        <f t="shared" ref="O44:O46" si="51">N44/K44</f>
        <v>#DIV/0!</v>
      </c>
      <c r="R44" s="107" t="s">
        <v>330</v>
      </c>
      <c r="S44" s="121">
        <f t="shared" ref="S44:S46" si="52">(D44+K44)/($D$47+$K$47+$D$38+$K$38+$J$27+$C$27+$M$17)</f>
        <v>3.4791252485089463E-2</v>
      </c>
      <c r="T44" s="121">
        <f t="shared" ref="T44:T46" si="53">D44/($D$47+$D$38+$J$27)</f>
        <v>5.8528428093645488E-2</v>
      </c>
      <c r="U44" s="121">
        <f t="shared" ref="U44:U46" si="54">K44/($K$47+$K$38+$C$27+$M$17)</f>
        <v>0</v>
      </c>
      <c r="W44" s="108">
        <f t="shared" ref="W44:W46" si="55">(F44*0.1)+(H44*6)+(L44*0.1)+(N44*6)</f>
        <v>48.900000000000006</v>
      </c>
      <c r="X44" s="108">
        <f t="shared" ref="X44:X46" si="56">(E44*1)+(F44*0.1)+(H44*6)+(L44*0.1)+(N44*6)</f>
        <v>78.900000000000006</v>
      </c>
      <c r="Y44" s="110"/>
      <c r="Z44" s="110"/>
      <c r="AC44" s="107" t="s">
        <v>330</v>
      </c>
      <c r="AD44" s="107"/>
      <c r="AE44" s="105">
        <f t="shared" ref="AE44:AE46" si="57">AG44/AF44</f>
        <v>0.74285714285714288</v>
      </c>
      <c r="AF44" s="108">
        <v>35</v>
      </c>
      <c r="AG44" s="108">
        <v>26</v>
      </c>
      <c r="AH44" s="108">
        <v>283</v>
      </c>
      <c r="AI44" s="108">
        <f>AH44/AG44</f>
        <v>10.884615384615385</v>
      </c>
      <c r="AJ44" s="108">
        <v>2</v>
      </c>
      <c r="AK44" s="105">
        <f t="shared" ref="AK44:AK46" si="58">AJ44/AG44</f>
        <v>7.6923076923076927E-2</v>
      </c>
      <c r="AM44" s="108">
        <v>0</v>
      </c>
      <c r="AN44" s="108">
        <v>0</v>
      </c>
      <c r="AO44" s="108">
        <v>0</v>
      </c>
      <c r="AP44" s="108">
        <v>0</v>
      </c>
      <c r="AQ44" s="105" t="e">
        <f t="shared" ref="AQ44:AQ46" si="59">AP44/AM44</f>
        <v>#DIV/0!</v>
      </c>
      <c r="AU44" s="121" t="e">
        <f>(#REF!+AJ44)/(#REF!+AJ47)</f>
        <v>#REF!</v>
      </c>
      <c r="AV44" s="121" t="e">
        <f>#REF!/(AJ44+#REF!)</f>
        <v>#REF!</v>
      </c>
      <c r="AW44" s="121" t="e">
        <f>AJ44/(#REF!+AJ44)</f>
        <v>#REF!</v>
      </c>
      <c r="AY44" s="108">
        <f>(AH44*0.1)+(AJ44*6)+(AN44*0.1)+(AP44*6)</f>
        <v>40.299999999999997</v>
      </c>
      <c r="AZ44" s="108">
        <f>(AG44*1)+(AH44*0.1)+(AJ44*6)+(AN44*0.1)+(AP44*6)</f>
        <v>66.3</v>
      </c>
    </row>
    <row r="45" spans="1:52" x14ac:dyDescent="0.15">
      <c r="A45" s="107" t="s">
        <v>701</v>
      </c>
      <c r="B45" s="108">
        <v>15</v>
      </c>
      <c r="C45" s="105">
        <f t="shared" si="49"/>
        <v>0.74285714285714288</v>
      </c>
      <c r="D45" s="108">
        <v>35</v>
      </c>
      <c r="E45" s="108">
        <v>26</v>
      </c>
      <c r="F45" s="108">
        <v>325</v>
      </c>
      <c r="G45" s="108">
        <f>F45/E45</f>
        <v>12.5</v>
      </c>
      <c r="H45" s="108">
        <v>2</v>
      </c>
      <c r="I45" s="105">
        <f t="shared" si="50"/>
        <v>7.6923076923076927E-2</v>
      </c>
      <c r="K45" s="108">
        <v>0</v>
      </c>
      <c r="L45" s="108">
        <v>0</v>
      </c>
      <c r="M45" s="108">
        <v>0</v>
      </c>
      <c r="N45" s="108">
        <v>0</v>
      </c>
      <c r="O45" s="105" t="e">
        <f t="shared" si="51"/>
        <v>#DIV/0!</v>
      </c>
      <c r="R45" s="107" t="s">
        <v>331</v>
      </c>
      <c r="S45" s="121">
        <f t="shared" si="52"/>
        <v>3.4791252485089463E-2</v>
      </c>
      <c r="T45" s="121">
        <f t="shared" si="53"/>
        <v>5.8528428093645488E-2</v>
      </c>
      <c r="U45" s="121">
        <f t="shared" si="54"/>
        <v>0</v>
      </c>
      <c r="W45" s="108">
        <f t="shared" si="55"/>
        <v>44.5</v>
      </c>
      <c r="X45" s="108">
        <f t="shared" si="56"/>
        <v>70.5</v>
      </c>
      <c r="Y45" s="110"/>
      <c r="Z45" s="110"/>
      <c r="AC45" s="107" t="s">
        <v>331</v>
      </c>
      <c r="AD45" s="107"/>
      <c r="AE45" s="105">
        <f t="shared" si="57"/>
        <v>0.5</v>
      </c>
      <c r="AF45" s="108">
        <v>12</v>
      </c>
      <c r="AG45" s="108">
        <v>6</v>
      </c>
      <c r="AH45" s="108">
        <v>65</v>
      </c>
      <c r="AI45" s="108">
        <f>AH45/AG45</f>
        <v>10.833333333333334</v>
      </c>
      <c r="AJ45" s="108">
        <v>0</v>
      </c>
      <c r="AK45" s="105">
        <f t="shared" si="58"/>
        <v>0</v>
      </c>
      <c r="AM45" s="108">
        <v>0</v>
      </c>
      <c r="AN45" s="108">
        <v>0</v>
      </c>
      <c r="AO45" s="108">
        <v>0</v>
      </c>
      <c r="AP45" s="108">
        <v>0</v>
      </c>
      <c r="AQ45" s="105" t="e">
        <f t="shared" si="59"/>
        <v>#DIV/0!</v>
      </c>
      <c r="AU45" s="121" t="e">
        <f>(#REF!+AJ45)/(#REF!+AI49)</f>
        <v>#REF!</v>
      </c>
      <c r="AV45" s="121" t="e">
        <f>#REF!/(AJ45+#REF!)</f>
        <v>#REF!</v>
      </c>
      <c r="AW45" s="121" t="e">
        <f>AJ45/(#REF!+AJ45)</f>
        <v>#REF!</v>
      </c>
      <c r="AY45" s="108">
        <f>(AH45*0.1)+(AJ45*6)+(AN45*0.1)+(AP45*6)</f>
        <v>6.5</v>
      </c>
      <c r="AZ45" s="108">
        <f>(AG45*1)+(AH45*0.1)+(AJ45*6)+(AN45*0.1)+(AP45*6)</f>
        <v>12.5</v>
      </c>
    </row>
    <row r="46" spans="1:52" x14ac:dyDescent="0.15">
      <c r="A46" s="107" t="s">
        <v>1903</v>
      </c>
      <c r="B46" s="108">
        <v>1</v>
      </c>
      <c r="C46" s="105">
        <f t="shared" si="49"/>
        <v>0</v>
      </c>
      <c r="D46" s="108">
        <v>1</v>
      </c>
      <c r="E46" s="108">
        <v>0</v>
      </c>
      <c r="F46" s="108">
        <v>0</v>
      </c>
      <c r="G46" s="108" t="e">
        <f>F46/E46</f>
        <v>#DIV/0!</v>
      </c>
      <c r="H46" s="108">
        <v>0</v>
      </c>
      <c r="I46" s="105" t="e">
        <f t="shared" si="50"/>
        <v>#DIV/0!</v>
      </c>
      <c r="K46" s="108"/>
      <c r="L46" s="108"/>
      <c r="M46" s="108">
        <v>0</v>
      </c>
      <c r="N46" s="108">
        <v>0</v>
      </c>
      <c r="O46" s="105" t="e">
        <f t="shared" si="51"/>
        <v>#DIV/0!</v>
      </c>
      <c r="R46" s="107" t="s">
        <v>332</v>
      </c>
      <c r="S46" s="121">
        <f t="shared" si="52"/>
        <v>9.9403578528827028E-4</v>
      </c>
      <c r="T46" s="121">
        <f t="shared" si="53"/>
        <v>1.6722408026755853E-3</v>
      </c>
      <c r="U46" s="121">
        <f t="shared" si="54"/>
        <v>0</v>
      </c>
      <c r="W46" s="108">
        <f t="shared" si="55"/>
        <v>0</v>
      </c>
      <c r="X46" s="108">
        <f t="shared" si="56"/>
        <v>0</v>
      </c>
      <c r="Y46" s="110"/>
      <c r="Z46" s="110"/>
      <c r="AC46" s="107" t="s">
        <v>332</v>
      </c>
      <c r="AD46" s="107"/>
      <c r="AE46" s="105" t="e">
        <f t="shared" si="57"/>
        <v>#DIV/0!</v>
      </c>
      <c r="AF46" s="108"/>
      <c r="AG46" s="108"/>
      <c r="AH46" s="108"/>
      <c r="AI46" s="108" t="e">
        <f>AH46/AG46</f>
        <v>#DIV/0!</v>
      </c>
      <c r="AJ46" s="108"/>
      <c r="AK46" s="105" t="e">
        <f t="shared" si="58"/>
        <v>#DIV/0!</v>
      </c>
      <c r="AM46" s="108"/>
      <c r="AN46" s="108"/>
      <c r="AO46" s="108"/>
      <c r="AP46" s="108">
        <v>0</v>
      </c>
      <c r="AQ46" s="105" t="e">
        <f t="shared" si="59"/>
        <v>#DIV/0!</v>
      </c>
      <c r="AU46" s="121" t="e">
        <f>(#REF!+AJ46)/(#REF!+AI50)</f>
        <v>#REF!</v>
      </c>
      <c r="AV46" s="121" t="e">
        <f>#REF!/(AJ46+#REF!)</f>
        <v>#REF!</v>
      </c>
      <c r="AW46" s="121" t="e">
        <f>AJ46/(#REF!+AJ46)</f>
        <v>#REF!</v>
      </c>
      <c r="AY46" s="108">
        <f>(AH46*0.1)+(AJ46*6)+(AN46*0.1)+(AP46*6)</f>
        <v>0</v>
      </c>
      <c r="AZ46" s="108">
        <f>(AG46*1)+(AH46*0.1)+(AJ46*6)+(AN46*0.1)+(AP46*6)</f>
        <v>0</v>
      </c>
    </row>
    <row r="47" spans="1:52" x14ac:dyDescent="0.15">
      <c r="A47" s="106" t="s">
        <v>44</v>
      </c>
      <c r="B47" s="106"/>
      <c r="C47" s="102"/>
      <c r="D47" s="106">
        <f>SUM(D43:D46)</f>
        <v>136</v>
      </c>
      <c r="E47" s="106">
        <f t="shared" ref="E47:H47" si="60">SUM(E43:E46)</f>
        <v>108</v>
      </c>
      <c r="F47" s="106">
        <f t="shared" si="60"/>
        <v>1138</v>
      </c>
      <c r="G47" s="106"/>
      <c r="H47" s="106">
        <f t="shared" si="60"/>
        <v>9</v>
      </c>
      <c r="I47" s="106"/>
      <c r="J47" s="106"/>
      <c r="K47" s="106">
        <f>SUM(K43:K46)</f>
        <v>0</v>
      </c>
      <c r="L47" s="106">
        <f t="shared" ref="L47:N47" si="61">SUM(L43:L46)</f>
        <v>0</v>
      </c>
      <c r="M47" s="106"/>
      <c r="N47" s="106">
        <f t="shared" si="61"/>
        <v>0</v>
      </c>
      <c r="O47" s="102"/>
      <c r="Q47" s="111"/>
      <c r="S47" s="111"/>
      <c r="U47" s="110"/>
      <c r="V47" s="110"/>
      <c r="AC47" s="106" t="s">
        <v>44</v>
      </c>
      <c r="AD47" s="106"/>
      <c r="AE47" s="102"/>
      <c r="AF47" s="106">
        <f>SUM(AF43:AF46)</f>
        <v>63</v>
      </c>
      <c r="AG47" s="106">
        <f t="shared" ref="AG47:AH47" si="62">SUM(AG43:AG46)</f>
        <v>41</v>
      </c>
      <c r="AH47" s="106">
        <f t="shared" si="62"/>
        <v>456</v>
      </c>
      <c r="AI47" s="106"/>
      <c r="AJ47" s="106">
        <f t="shared" ref="AJ47" si="63">SUM(AJ43:AJ46)</f>
        <v>3</v>
      </c>
      <c r="AK47" s="106"/>
      <c r="AL47" s="106"/>
      <c r="AM47" s="106">
        <f>SUM(AM43:AM46)</f>
        <v>0</v>
      </c>
      <c r="AN47" s="106">
        <f t="shared" ref="AN47" si="64">SUM(AN43:AN46)</f>
        <v>0</v>
      </c>
      <c r="AO47" s="106"/>
      <c r="AP47" s="106">
        <f t="shared" ref="AP47" si="65">SUM(AP43:AP46)</f>
        <v>0</v>
      </c>
      <c r="AQ47" s="102"/>
      <c r="AS47" s="111"/>
      <c r="AT47" s="111"/>
      <c r="AU47" s="111"/>
      <c r="AW47" s="110"/>
      <c r="AX47" s="110"/>
    </row>
    <row r="48" spans="1:52" x14ac:dyDescent="0.15">
      <c r="H48" s="115"/>
      <c r="I48" s="110"/>
      <c r="J48" s="110"/>
      <c r="P48" s="111"/>
      <c r="Q48" s="111"/>
      <c r="R48" s="111"/>
      <c r="T48" s="110"/>
      <c r="U48" s="110"/>
      <c r="AJ48" s="115"/>
      <c r="AK48" s="110"/>
      <c r="AL48" s="110"/>
      <c r="AR48" s="111"/>
      <c r="AS48" s="111"/>
      <c r="AT48" s="111"/>
      <c r="AV48" s="110"/>
      <c r="AW48" s="110"/>
    </row>
    <row r="49" spans="1:50" x14ac:dyDescent="0.15">
      <c r="H49" s="115"/>
      <c r="I49" s="110"/>
      <c r="J49" s="110"/>
      <c r="P49" s="111"/>
      <c r="Q49" s="111"/>
      <c r="R49" s="111"/>
      <c r="T49" s="110"/>
      <c r="U49" s="110"/>
      <c r="AJ49" s="115"/>
      <c r="AK49" s="110"/>
      <c r="AL49" s="110"/>
      <c r="AR49" s="111"/>
      <c r="AS49" s="111"/>
      <c r="AT49" s="111"/>
      <c r="AV49" s="110"/>
      <c r="AW49" s="110"/>
    </row>
    <row r="50" spans="1:50" x14ac:dyDescent="0.15">
      <c r="A50" s="554" t="s">
        <v>57</v>
      </c>
      <c r="B50" s="554"/>
      <c r="C50" s="554"/>
      <c r="D50" s="554"/>
      <c r="E50" s="554"/>
      <c r="F50" s="554"/>
      <c r="G50" s="554"/>
      <c r="H50" s="115"/>
      <c r="I50" s="110"/>
      <c r="J50" s="554" t="s">
        <v>58</v>
      </c>
      <c r="K50" s="560"/>
      <c r="L50" s="560"/>
      <c r="M50" s="560"/>
      <c r="N50" s="560"/>
      <c r="P50" s="122"/>
      <c r="Q50" s="111"/>
      <c r="R50" s="554" t="s">
        <v>62</v>
      </c>
      <c r="S50" s="560"/>
      <c r="T50" s="560"/>
      <c r="U50" s="560"/>
      <c r="V50" s="560"/>
      <c r="AC50" s="554" t="s">
        <v>57</v>
      </c>
      <c r="AD50" s="554"/>
      <c r="AE50" s="554"/>
      <c r="AF50" s="554"/>
      <c r="AG50" s="554"/>
      <c r="AH50" s="554"/>
      <c r="AI50" s="554"/>
      <c r="AJ50" s="115"/>
      <c r="AK50" s="110"/>
      <c r="AL50" s="554" t="s">
        <v>58</v>
      </c>
      <c r="AM50" s="560"/>
      <c r="AN50" s="560"/>
      <c r="AO50" s="560"/>
      <c r="AP50" s="560"/>
      <c r="AR50" s="122"/>
      <c r="AS50" s="111"/>
      <c r="AT50" s="554" t="s">
        <v>62</v>
      </c>
      <c r="AU50" s="560"/>
      <c r="AV50" s="560"/>
      <c r="AW50" s="560"/>
      <c r="AX50" s="560"/>
    </row>
    <row r="51" spans="1:50" x14ac:dyDescent="0.15">
      <c r="A51" s="102"/>
      <c r="B51" s="106" t="s">
        <v>17</v>
      </c>
      <c r="C51" s="106" t="s">
        <v>42</v>
      </c>
      <c r="D51" s="106" t="s">
        <v>19</v>
      </c>
      <c r="E51" s="106" t="s">
        <v>6</v>
      </c>
      <c r="H51" s="110"/>
      <c r="I51" s="110"/>
      <c r="J51" s="559" t="s">
        <v>59</v>
      </c>
      <c r="K51" s="556"/>
      <c r="L51" s="556"/>
      <c r="M51" s="556"/>
      <c r="N51" s="102" t="s">
        <v>60</v>
      </c>
      <c r="R51" s="559" t="s">
        <v>59</v>
      </c>
      <c r="S51" s="556"/>
      <c r="T51" s="556"/>
      <c r="U51" s="556"/>
      <c r="V51" s="102" t="s">
        <v>60</v>
      </c>
      <c r="AC51" s="102"/>
      <c r="AD51" s="106" t="s">
        <v>17</v>
      </c>
      <c r="AE51" s="106" t="s">
        <v>42</v>
      </c>
      <c r="AF51" s="106" t="s">
        <v>19</v>
      </c>
      <c r="AG51" s="106" t="s">
        <v>6</v>
      </c>
      <c r="AJ51" s="110"/>
      <c r="AK51" s="110"/>
      <c r="AL51" s="559" t="s">
        <v>59</v>
      </c>
      <c r="AM51" s="556"/>
      <c r="AN51" s="556"/>
      <c r="AO51" s="556"/>
      <c r="AP51" s="102" t="s">
        <v>60</v>
      </c>
      <c r="AT51" s="559" t="s">
        <v>59</v>
      </c>
      <c r="AU51" s="556"/>
      <c r="AV51" s="556"/>
      <c r="AW51" s="556"/>
      <c r="AX51" s="102" t="s">
        <v>60</v>
      </c>
    </row>
    <row r="52" spans="1:50" x14ac:dyDescent="0.15">
      <c r="A52" s="119" t="s">
        <v>33</v>
      </c>
      <c r="B52" s="108">
        <f>SUM(J22:J26,D32:D37,D43:D46)</f>
        <v>598</v>
      </c>
      <c r="C52" s="108">
        <f>SUM(E43:E46,E32:E37,K22:K26)</f>
        <v>411</v>
      </c>
      <c r="D52" s="108">
        <f>SUM(F43:F46,F32:F37,L22:L26)</f>
        <v>4750</v>
      </c>
      <c r="E52" s="108">
        <f>SUM(N22:N26,H32:H37,H43:H46)</f>
        <v>35</v>
      </c>
      <c r="H52" s="110"/>
      <c r="I52" s="110"/>
      <c r="J52" s="557" t="s">
        <v>1251</v>
      </c>
      <c r="K52" s="557"/>
      <c r="L52" s="557"/>
      <c r="M52" s="557"/>
      <c r="N52" s="107" t="s">
        <v>373</v>
      </c>
      <c r="R52" s="557"/>
      <c r="S52" s="557"/>
      <c r="T52" s="557"/>
      <c r="U52" s="557"/>
      <c r="V52" s="107"/>
      <c r="AC52" s="119" t="s">
        <v>33</v>
      </c>
      <c r="AD52" s="108">
        <f>SUM(AL22:AL26,AF32:AF37,AF43:AF46)</f>
        <v>583</v>
      </c>
      <c r="AE52" s="108">
        <f>SUM(AG43:AG46,AG32:AG37,AL22:AL26)</f>
        <v>404</v>
      </c>
      <c r="AF52" s="108">
        <f>SUM(AH43:AH46,AH32:AH37,AM22:AM26)</f>
        <v>3653</v>
      </c>
      <c r="AG52" s="108">
        <f>SUM(AP22:AP26,AJ32:AJ37,AJ43:AJ46)</f>
        <v>27</v>
      </c>
      <c r="AJ52" s="110"/>
      <c r="AK52" s="110"/>
      <c r="AL52" s="558"/>
      <c r="AM52" s="557"/>
      <c r="AN52" s="557"/>
      <c r="AO52" s="557"/>
      <c r="AP52" s="107"/>
      <c r="AT52" s="558"/>
      <c r="AU52" s="557"/>
      <c r="AV52" s="557"/>
      <c r="AW52" s="557"/>
      <c r="AX52" s="107"/>
    </row>
    <row r="53" spans="1:50" x14ac:dyDescent="0.15">
      <c r="A53" s="119" t="s">
        <v>43</v>
      </c>
      <c r="B53" s="108">
        <f>SUM(C17)</f>
        <v>598</v>
      </c>
      <c r="C53" s="108">
        <f>SUM(D17)</f>
        <v>411</v>
      </c>
      <c r="D53" s="108">
        <f>SUM(F17)</f>
        <v>4750</v>
      </c>
      <c r="E53" s="108">
        <f>SUM(H17)</f>
        <v>35</v>
      </c>
      <c r="F53" s="106"/>
      <c r="J53" s="557" t="s">
        <v>2634</v>
      </c>
      <c r="K53" s="557"/>
      <c r="L53" s="557"/>
      <c r="M53" s="557"/>
      <c r="N53" s="107" t="s">
        <v>0</v>
      </c>
      <c r="R53" s="557"/>
      <c r="S53" s="557"/>
      <c r="T53" s="557"/>
      <c r="U53" s="557"/>
      <c r="V53" s="107"/>
      <c r="AC53" s="119" t="s">
        <v>43</v>
      </c>
      <c r="AD53" s="108">
        <f>SUM(AE17)</f>
        <v>583</v>
      </c>
      <c r="AE53" s="108">
        <f>SUM(AF17)</f>
        <v>378</v>
      </c>
      <c r="AF53" s="108">
        <f>SUM(AH17)</f>
        <v>4072</v>
      </c>
      <c r="AG53" s="108">
        <f>SUM(AJ17)</f>
        <v>27</v>
      </c>
      <c r="AH53" s="106"/>
      <c r="AL53" s="558"/>
      <c r="AM53" s="557"/>
      <c r="AN53" s="557"/>
      <c r="AO53" s="557"/>
      <c r="AP53" s="107"/>
      <c r="AT53" s="558"/>
      <c r="AU53" s="557"/>
      <c r="AV53" s="557"/>
      <c r="AW53" s="557"/>
      <c r="AX53" s="107"/>
    </row>
    <row r="54" spans="1:50" x14ac:dyDescent="0.15">
      <c r="A54" s="119" t="s">
        <v>65</v>
      </c>
      <c r="B54" s="107"/>
      <c r="F54" s="106"/>
      <c r="J54" s="557" t="s">
        <v>2639</v>
      </c>
      <c r="K54" s="557"/>
      <c r="L54" s="557"/>
      <c r="M54" s="557"/>
      <c r="N54" s="107" t="s">
        <v>16</v>
      </c>
      <c r="R54" s="557"/>
      <c r="S54" s="557"/>
      <c r="T54" s="557"/>
      <c r="U54" s="557"/>
      <c r="V54" s="107"/>
      <c r="AC54" s="119" t="s">
        <v>65</v>
      </c>
      <c r="AD54" s="107"/>
      <c r="AH54" s="106"/>
      <c r="AL54" s="558"/>
      <c r="AM54" s="557"/>
      <c r="AN54" s="557"/>
      <c r="AO54" s="557"/>
      <c r="AP54" s="107"/>
      <c r="AT54" s="558"/>
      <c r="AU54" s="557"/>
      <c r="AV54" s="557"/>
      <c r="AW54" s="557"/>
      <c r="AX54" s="107"/>
    </row>
    <row r="55" spans="1:50" x14ac:dyDescent="0.15">
      <c r="J55" s="557" t="s">
        <v>2640</v>
      </c>
      <c r="K55" s="557"/>
      <c r="L55" s="557"/>
      <c r="M55" s="557"/>
      <c r="N55" s="107" t="s">
        <v>373</v>
      </c>
      <c r="R55" s="557"/>
      <c r="S55" s="557"/>
      <c r="T55" s="557"/>
      <c r="U55" s="557"/>
      <c r="V55" s="107"/>
      <c r="AL55" s="558"/>
      <c r="AM55" s="557"/>
      <c r="AN55" s="557"/>
      <c r="AO55" s="557"/>
      <c r="AP55" s="107"/>
      <c r="AT55" s="558"/>
      <c r="AU55" s="557"/>
      <c r="AV55" s="557"/>
      <c r="AW55" s="557"/>
      <c r="AX55" s="107"/>
    </row>
    <row r="56" spans="1:50" x14ac:dyDescent="0.15">
      <c r="A56" s="102"/>
      <c r="B56" s="106" t="s">
        <v>1</v>
      </c>
      <c r="C56" s="106" t="s">
        <v>4</v>
      </c>
      <c r="D56" s="106" t="s">
        <v>6</v>
      </c>
      <c r="J56" s="557" t="s">
        <v>1248</v>
      </c>
      <c r="K56" s="557"/>
      <c r="L56" s="557"/>
      <c r="M56" s="557"/>
      <c r="N56" s="107" t="s">
        <v>16</v>
      </c>
      <c r="R56" s="557"/>
      <c r="S56" s="557"/>
      <c r="T56" s="557"/>
      <c r="U56" s="557"/>
      <c r="V56" s="107"/>
      <c r="AC56" s="102"/>
      <c r="AD56" s="106" t="s">
        <v>1</v>
      </c>
      <c r="AE56" s="106" t="s">
        <v>4</v>
      </c>
      <c r="AF56" s="106" t="s">
        <v>6</v>
      </c>
      <c r="AL56" s="558"/>
      <c r="AM56" s="557"/>
      <c r="AN56" s="557"/>
      <c r="AO56" s="557"/>
      <c r="AP56" s="107"/>
      <c r="AT56" s="558"/>
      <c r="AU56" s="557"/>
      <c r="AV56" s="557"/>
      <c r="AW56" s="557"/>
      <c r="AX56" s="107"/>
    </row>
    <row r="57" spans="1:50" x14ac:dyDescent="0.15">
      <c r="A57" s="119" t="s">
        <v>56</v>
      </c>
      <c r="B57" s="108">
        <f>SUM(M14:M16,C22:C26,K32:K37,K43:K46)</f>
        <v>408</v>
      </c>
      <c r="C57" s="108">
        <f>SUM(N14:N16,D22:D26,L32:L37,L43:L46)</f>
        <v>1918</v>
      </c>
      <c r="D57" s="108">
        <f>SUM(P14:P16,F22:F26,N32:N37,N43:N46)</f>
        <v>12</v>
      </c>
      <c r="J57" s="557" t="s">
        <v>2641</v>
      </c>
      <c r="K57" s="557"/>
      <c r="L57" s="557"/>
      <c r="M57" s="557"/>
      <c r="N57" s="107" t="s">
        <v>373</v>
      </c>
      <c r="R57" s="557"/>
      <c r="S57" s="557"/>
      <c r="T57" s="557"/>
      <c r="U57" s="557"/>
      <c r="V57" s="107"/>
      <c r="AC57" s="119" t="s">
        <v>56</v>
      </c>
      <c r="AD57" s="108">
        <f>SUM(AO14:AO16,AE22:AE26,AM32:AM37,AM43:AM46)</f>
        <v>421</v>
      </c>
      <c r="AE57" s="108">
        <f>SUM(AP14:AP16,AF22:AF26,AN32:AN37,AN43:AN46)</f>
        <v>2231</v>
      </c>
      <c r="AF57" s="108">
        <f>SUM(AR14:AR16,AH22:AH26,AP32:AP37,AP43:AP46)</f>
        <v>18</v>
      </c>
      <c r="AL57" s="558"/>
      <c r="AM57" s="557"/>
      <c r="AN57" s="557"/>
      <c r="AO57" s="557"/>
      <c r="AP57" s="107"/>
      <c r="AT57" s="558"/>
      <c r="AU57" s="557"/>
      <c r="AV57" s="557"/>
      <c r="AW57" s="557"/>
      <c r="AX57" s="107"/>
    </row>
    <row r="58" spans="1:50" x14ac:dyDescent="0.15">
      <c r="A58" s="119" t="s">
        <v>65</v>
      </c>
      <c r="B58" s="107"/>
      <c r="J58" s="557" t="s">
        <v>2642</v>
      </c>
      <c r="K58" s="557"/>
      <c r="L58" s="557"/>
      <c r="M58" s="557"/>
      <c r="N58" s="107" t="s">
        <v>374</v>
      </c>
      <c r="R58" s="558"/>
      <c r="S58" s="557"/>
      <c r="T58" s="557"/>
      <c r="U58" s="557"/>
      <c r="V58" s="107"/>
      <c r="AC58" s="119" t="s">
        <v>65</v>
      </c>
      <c r="AD58" s="107"/>
      <c r="AL58" s="558"/>
      <c r="AM58" s="557"/>
      <c r="AN58" s="557"/>
      <c r="AO58" s="557"/>
      <c r="AP58" s="107"/>
      <c r="AT58" s="558"/>
      <c r="AU58" s="557"/>
      <c r="AV58" s="557"/>
      <c r="AW58" s="557"/>
      <c r="AX58" s="107"/>
    </row>
    <row r="59" spans="1:50" x14ac:dyDescent="0.15">
      <c r="J59" s="557" t="s">
        <v>2643</v>
      </c>
      <c r="K59" s="557"/>
      <c r="L59" s="557"/>
      <c r="M59" s="557"/>
      <c r="N59" s="107" t="s">
        <v>374</v>
      </c>
      <c r="R59" s="558"/>
      <c r="S59" s="557"/>
      <c r="T59" s="557"/>
      <c r="U59" s="557"/>
      <c r="V59" s="107"/>
      <c r="AL59" s="558"/>
      <c r="AM59" s="557"/>
      <c r="AN59" s="557"/>
      <c r="AO59" s="557"/>
      <c r="AP59" s="107"/>
      <c r="AT59" s="558"/>
      <c r="AU59" s="557"/>
      <c r="AV59" s="557"/>
      <c r="AW59" s="557"/>
      <c r="AX59" s="107"/>
    </row>
    <row r="60" spans="1:50" x14ac:dyDescent="0.15">
      <c r="B60" s="106" t="s">
        <v>40</v>
      </c>
      <c r="C60" s="106" t="s">
        <v>41</v>
      </c>
      <c r="AD60" s="106" t="s">
        <v>40</v>
      </c>
      <c r="AE60" s="106" t="s">
        <v>41</v>
      </c>
    </row>
    <row r="61" spans="1:50" x14ac:dyDescent="0.15">
      <c r="A61" s="119" t="s">
        <v>39</v>
      </c>
      <c r="B61" s="105">
        <f>B57/(B53+B57)</f>
        <v>0.40556660039761433</v>
      </c>
      <c r="C61" s="105">
        <f>B53/(B53+B57)</f>
        <v>0.59443339960238573</v>
      </c>
      <c r="J61" s="100" t="s">
        <v>61</v>
      </c>
      <c r="AC61" s="119" t="s">
        <v>39</v>
      </c>
      <c r="AD61" s="105">
        <f>AD57/(AD53+AD57)</f>
        <v>0.41932270916334663</v>
      </c>
      <c r="AE61" s="105">
        <f>AD53/(AD53+AD57)</f>
        <v>0.58067729083665343</v>
      </c>
      <c r="AL61" s="100" t="s">
        <v>61</v>
      </c>
    </row>
    <row r="62" spans="1:50" x14ac:dyDescent="0.15">
      <c r="A62" s="119" t="s">
        <v>64</v>
      </c>
      <c r="B62" s="107"/>
      <c r="C62" s="107"/>
      <c r="AC62" s="119" t="s">
        <v>64</v>
      </c>
      <c r="AD62" s="107"/>
      <c r="AE62" s="107"/>
    </row>
    <row r="73" spans="1:23" x14ac:dyDescent="0.15">
      <c r="A73" s="554" t="s">
        <v>55</v>
      </c>
      <c r="B73" s="554"/>
      <c r="C73" s="554"/>
      <c r="D73" s="554"/>
      <c r="E73" s="554"/>
      <c r="F73" s="554"/>
      <c r="G73" s="554"/>
      <c r="H73" s="554"/>
      <c r="I73" s="554"/>
      <c r="J73" s="554"/>
      <c r="K73" s="554"/>
      <c r="L73" s="554"/>
      <c r="M73" s="554"/>
      <c r="N73" s="554"/>
      <c r="O73" s="554"/>
      <c r="P73" s="554"/>
      <c r="Q73" s="554"/>
      <c r="R73" s="554"/>
      <c r="S73" s="554"/>
      <c r="T73" s="554"/>
      <c r="U73" s="554"/>
      <c r="V73" s="554"/>
      <c r="W73" s="554"/>
    </row>
    <row r="74" spans="1:23" x14ac:dyDescent="0.15">
      <c r="A74" s="101"/>
      <c r="B74" s="101"/>
      <c r="C74" s="101"/>
      <c r="D74" s="101"/>
      <c r="E74" s="101"/>
      <c r="F74" s="101"/>
      <c r="G74" s="101"/>
      <c r="H74" s="101"/>
      <c r="I74" s="101"/>
      <c r="J74" s="101"/>
      <c r="K74" s="101"/>
      <c r="L74" s="101"/>
      <c r="M74" s="101"/>
      <c r="N74" s="101"/>
      <c r="O74" s="101"/>
      <c r="P74" s="101"/>
      <c r="Q74" s="101"/>
      <c r="R74" s="101"/>
      <c r="S74" s="101"/>
      <c r="T74" s="101"/>
      <c r="U74" s="101"/>
      <c r="V74" s="101"/>
      <c r="W74" s="101"/>
    </row>
    <row r="75" spans="1:23" x14ac:dyDescent="0.15">
      <c r="H75" s="555" t="s">
        <v>36</v>
      </c>
      <c r="I75" s="555"/>
      <c r="J75" s="555"/>
      <c r="M75" s="555" t="s">
        <v>37</v>
      </c>
      <c r="N75" s="555"/>
      <c r="O75" s="555"/>
      <c r="S75" s="102" t="s">
        <v>94</v>
      </c>
    </row>
    <row r="76" spans="1:23" x14ac:dyDescent="0.15">
      <c r="H76" s="555" t="s">
        <v>38</v>
      </c>
      <c r="I76" s="555"/>
      <c r="J76" s="555"/>
      <c r="M76" s="103" t="s">
        <v>75</v>
      </c>
      <c r="S76" s="104" t="s">
        <v>40</v>
      </c>
      <c r="T76" s="104" t="s">
        <v>41</v>
      </c>
    </row>
    <row r="77" spans="1:23" x14ac:dyDescent="0.15">
      <c r="H77" s="555"/>
      <c r="I77" s="555"/>
      <c r="J77" s="555"/>
      <c r="S77" s="105" t="e">
        <f>(M87+C97+K108+K117)/(M87+C97+K108+C87)</f>
        <v>#DIV/0!</v>
      </c>
      <c r="T77" s="105" t="e">
        <f>C87/(C87+M87+C97+K108+K117)</f>
        <v>#DIV/0!</v>
      </c>
    </row>
    <row r="80" spans="1:23" x14ac:dyDescent="0.15">
      <c r="A80" s="554" t="s">
        <v>38</v>
      </c>
      <c r="B80" s="554"/>
      <c r="C80" s="554"/>
      <c r="D80" s="554"/>
      <c r="E80" s="554"/>
      <c r="F80" s="554"/>
      <c r="G80" s="554"/>
      <c r="H80" s="554"/>
      <c r="I80" s="554"/>
      <c r="J80" s="554"/>
      <c r="K80" s="554"/>
      <c r="L80" s="554"/>
      <c r="M80" s="554"/>
      <c r="N80" s="554"/>
      <c r="O80" s="554"/>
      <c r="P80" s="554"/>
      <c r="Q80" s="554"/>
      <c r="R80" s="554"/>
      <c r="S80" s="554"/>
      <c r="T80" s="554"/>
      <c r="U80" s="554"/>
      <c r="V80" s="554"/>
      <c r="W80" s="554"/>
    </row>
    <row r="82" spans="1:27" x14ac:dyDescent="0.15">
      <c r="C82" s="554" t="s">
        <v>48</v>
      </c>
      <c r="D82" s="554"/>
      <c r="E82" s="554"/>
      <c r="F82" s="554"/>
      <c r="G82" s="554"/>
      <c r="H82" s="554"/>
      <c r="I82" s="554"/>
      <c r="L82" s="554" t="s">
        <v>49</v>
      </c>
      <c r="M82" s="560"/>
      <c r="N82" s="560"/>
      <c r="O82" s="560"/>
      <c r="P82" s="560"/>
      <c r="R82" s="554" t="s">
        <v>50</v>
      </c>
      <c r="S82" s="554"/>
      <c r="T82" s="554"/>
      <c r="V82" s="554" t="s">
        <v>51</v>
      </c>
      <c r="W82" s="554"/>
    </row>
    <row r="83" spans="1:27" x14ac:dyDescent="0.15">
      <c r="A83" s="106" t="s">
        <v>0</v>
      </c>
      <c r="B83" s="106" t="s">
        <v>66</v>
      </c>
      <c r="C83" s="106" t="s">
        <v>1</v>
      </c>
      <c r="D83" s="106" t="s">
        <v>2</v>
      </c>
      <c r="E83" s="106" t="s">
        <v>3</v>
      </c>
      <c r="F83" s="106" t="s">
        <v>4</v>
      </c>
      <c r="G83" s="106" t="s">
        <v>5</v>
      </c>
      <c r="H83" s="106" t="s">
        <v>6</v>
      </c>
      <c r="I83" s="106" t="s">
        <v>7</v>
      </c>
      <c r="J83" s="106" t="s">
        <v>8</v>
      </c>
      <c r="K83" s="106" t="s">
        <v>9</v>
      </c>
      <c r="M83" s="106" t="s">
        <v>10</v>
      </c>
      <c r="N83" s="106" t="s">
        <v>11</v>
      </c>
      <c r="O83" s="106" t="s">
        <v>12</v>
      </c>
      <c r="P83" s="106" t="s">
        <v>6</v>
      </c>
      <c r="Q83" s="106" t="s">
        <v>13</v>
      </c>
      <c r="R83" s="106"/>
      <c r="S83" s="106" t="s">
        <v>47</v>
      </c>
      <c r="T83" s="106" t="s">
        <v>45</v>
      </c>
      <c r="U83" s="106" t="s">
        <v>46</v>
      </c>
      <c r="V83" s="106"/>
      <c r="W83" s="106" t="s">
        <v>14</v>
      </c>
      <c r="X83" s="106" t="s">
        <v>63</v>
      </c>
      <c r="Y83" s="106"/>
      <c r="Z83" s="106"/>
    </row>
    <row r="84" spans="1:27" x14ac:dyDescent="0.15">
      <c r="A84" s="107" t="s">
        <v>695</v>
      </c>
      <c r="B84" s="108"/>
      <c r="C84" s="108"/>
      <c r="D84" s="108"/>
      <c r="E84" s="105" t="e">
        <f>D84/C84</f>
        <v>#DIV/0!</v>
      </c>
      <c r="F84" s="108"/>
      <c r="G84" s="109" t="e">
        <f>F84/C84</f>
        <v>#DIV/0!</v>
      </c>
      <c r="H84" s="108"/>
      <c r="I84" s="105" t="e">
        <f>H84/C84</f>
        <v>#DIV/0!</v>
      </c>
      <c r="J84" s="108"/>
      <c r="K84" s="105" t="e">
        <f>J84/C84</f>
        <v>#DIV/0!</v>
      </c>
      <c r="M84" s="108"/>
      <c r="N84" s="108"/>
      <c r="O84" s="108" t="e">
        <f>N84/M84</f>
        <v>#DIV/0!</v>
      </c>
      <c r="P84" s="108"/>
      <c r="Q84" s="105" t="e">
        <f>P84/M84</f>
        <v>#DIV/0!</v>
      </c>
      <c r="R84" s="110"/>
      <c r="S84" s="105">
        <f>(C84+M84)/($C$17+$M$17)</f>
        <v>0</v>
      </c>
      <c r="T84" s="105">
        <f>C84/($C$17)</f>
        <v>0</v>
      </c>
      <c r="U84" s="105">
        <f>M84/($M$17)</f>
        <v>0</v>
      </c>
      <c r="V84" s="111"/>
      <c r="W84" s="108">
        <f>(F84*0.05)+(H84*4)+(J84*-1)+(N84*0.1)+(P84*6)</f>
        <v>0</v>
      </c>
      <c r="X84" s="112">
        <f>((F84*0.05)+(H84*4)+(J84*-1)+(N84*0.1)+(P84*6))*0.4</f>
        <v>0</v>
      </c>
      <c r="Y84" s="110"/>
      <c r="Z84" s="110"/>
    </row>
    <row r="85" spans="1:27" x14ac:dyDescent="0.15">
      <c r="A85" s="107" t="s">
        <v>1671</v>
      </c>
      <c r="B85" s="108"/>
      <c r="C85" s="108"/>
      <c r="D85" s="108"/>
      <c r="E85" s="105" t="e">
        <f>D85/C85</f>
        <v>#DIV/0!</v>
      </c>
      <c r="F85" s="108"/>
      <c r="G85" s="109" t="e">
        <f>F85/C85</f>
        <v>#DIV/0!</v>
      </c>
      <c r="H85" s="108"/>
      <c r="I85" s="105" t="e">
        <f>H85/C85</f>
        <v>#DIV/0!</v>
      </c>
      <c r="J85" s="108"/>
      <c r="K85" s="105" t="e">
        <f t="shared" ref="K85:K86" si="66">J85/C85</f>
        <v>#DIV/0!</v>
      </c>
      <c r="M85" s="108"/>
      <c r="N85" s="108"/>
      <c r="O85" s="108" t="e">
        <f>N85/M85</f>
        <v>#DIV/0!</v>
      </c>
      <c r="P85" s="108"/>
      <c r="Q85" s="105" t="e">
        <f t="shared" ref="Q85:Q86" si="67">P85/M85</f>
        <v>#DIV/0!</v>
      </c>
      <c r="R85" s="110"/>
      <c r="S85" s="105">
        <f t="shared" ref="S85:S86" si="68">(C85+M85)/($C$17+$M$17)</f>
        <v>0</v>
      </c>
      <c r="T85" s="105">
        <f t="shared" ref="T85:T86" si="69">C85/($C$17)</f>
        <v>0</v>
      </c>
      <c r="U85" s="105">
        <f t="shared" ref="U85:U86" si="70">M85/($M$17)</f>
        <v>0</v>
      </c>
      <c r="V85" s="111"/>
      <c r="W85" s="108">
        <f t="shared" ref="W85:W86" si="71">(F85*0.05)+(H85*4)+(J85*-1)+(N85*0.1)+(P85*6)</f>
        <v>0</v>
      </c>
      <c r="X85" s="112">
        <f t="shared" ref="X85:X86" si="72">((F85*0.05)+(H85*4)+(J85*-1)+(N85*0.1)+(P85*6))*0.4</f>
        <v>0</v>
      </c>
      <c r="Y85" s="110"/>
      <c r="Z85" s="110"/>
    </row>
    <row r="86" spans="1:27" x14ac:dyDescent="0.15">
      <c r="A86" s="107"/>
      <c r="B86" s="108"/>
      <c r="C86" s="108"/>
      <c r="D86" s="108"/>
      <c r="E86" s="105" t="e">
        <f>D86/C86</f>
        <v>#DIV/0!</v>
      </c>
      <c r="F86" s="108"/>
      <c r="G86" s="109" t="e">
        <f>F86/C86</f>
        <v>#DIV/0!</v>
      </c>
      <c r="H86" s="108"/>
      <c r="I86" s="105" t="e">
        <f>H86/C86</f>
        <v>#DIV/0!</v>
      </c>
      <c r="J86" s="108"/>
      <c r="K86" s="105" t="e">
        <f t="shared" si="66"/>
        <v>#DIV/0!</v>
      </c>
      <c r="M86" s="108"/>
      <c r="N86" s="108"/>
      <c r="O86" s="108" t="e">
        <f>N86/M86</f>
        <v>#DIV/0!</v>
      </c>
      <c r="P86" s="108">
        <v>0</v>
      </c>
      <c r="Q86" s="105" t="e">
        <f t="shared" si="67"/>
        <v>#DIV/0!</v>
      </c>
      <c r="R86" s="110"/>
      <c r="S86" s="105">
        <f t="shared" si="68"/>
        <v>0</v>
      </c>
      <c r="T86" s="105">
        <f t="shared" si="69"/>
        <v>0</v>
      </c>
      <c r="U86" s="105">
        <f t="shared" si="70"/>
        <v>0</v>
      </c>
      <c r="V86" s="111"/>
      <c r="W86" s="108">
        <f t="shared" si="71"/>
        <v>0</v>
      </c>
      <c r="X86" s="112">
        <f t="shared" si="72"/>
        <v>0</v>
      </c>
      <c r="Y86" s="110"/>
      <c r="Z86" s="110"/>
    </row>
    <row r="87" spans="1:27" x14ac:dyDescent="0.15">
      <c r="A87" s="106" t="s">
        <v>44</v>
      </c>
      <c r="B87" s="106"/>
      <c r="C87" s="106">
        <f>SUM(C84:C86)</f>
        <v>0</v>
      </c>
      <c r="D87" s="106">
        <f>SUM(D84:D86)</f>
        <v>0</v>
      </c>
      <c r="E87" s="106"/>
      <c r="F87" s="106">
        <f t="shared" ref="F87" si="73">SUM(F84:F86)</f>
        <v>0</v>
      </c>
      <c r="G87" s="106"/>
      <c r="H87" s="106">
        <f t="shared" ref="H87" si="74">SUM(H84:H86)</f>
        <v>0</v>
      </c>
      <c r="I87" s="106"/>
      <c r="J87" s="106">
        <f t="shared" ref="J87" si="75">SUM(J84:J86)</f>
        <v>0</v>
      </c>
      <c r="K87" s="106"/>
      <c r="L87" s="102"/>
      <c r="M87" s="106">
        <f>SUM(M84:M86)</f>
        <v>0</v>
      </c>
      <c r="N87" s="106">
        <f>SUM(N84:N86)</f>
        <v>0</v>
      </c>
      <c r="O87" s="106"/>
      <c r="P87" s="106">
        <f>SUM(P84:P86)</f>
        <v>0</v>
      </c>
      <c r="Q87" s="106"/>
      <c r="R87" s="106"/>
      <c r="S87" s="113">
        <f>S84+S85+S86</f>
        <v>0</v>
      </c>
      <c r="T87" s="114" t="e">
        <f>C87/(C87+M87)</f>
        <v>#DIV/0!</v>
      </c>
      <c r="U87" s="114" t="e">
        <f>M87/(M87+C87)</f>
        <v>#DIV/0!</v>
      </c>
      <c r="V87" s="111"/>
      <c r="W87" s="110"/>
      <c r="X87" s="110"/>
      <c r="Y87" s="110"/>
      <c r="Z87" s="110"/>
    </row>
    <row r="88" spans="1:27" x14ac:dyDescent="0.15">
      <c r="B88" s="110"/>
      <c r="C88" s="110"/>
      <c r="D88" s="115"/>
      <c r="E88" s="110"/>
      <c r="F88" s="116"/>
      <c r="G88" s="110"/>
      <c r="H88" s="117"/>
      <c r="I88" s="110"/>
      <c r="J88" s="117"/>
      <c r="K88" s="110"/>
      <c r="L88" s="110"/>
      <c r="M88" s="110"/>
      <c r="N88" s="110"/>
      <c r="O88" s="110"/>
      <c r="P88" s="110"/>
      <c r="Q88" s="110"/>
      <c r="R88" s="110"/>
    </row>
    <row r="89" spans="1:27" x14ac:dyDescent="0.15">
      <c r="B89" s="110"/>
      <c r="C89" s="110"/>
      <c r="D89" s="115"/>
      <c r="E89" s="110"/>
      <c r="F89" s="116"/>
      <c r="G89" s="110"/>
      <c r="H89" s="117"/>
      <c r="I89" s="110"/>
      <c r="J89" s="117"/>
      <c r="K89" s="110"/>
      <c r="L89" s="110"/>
      <c r="M89" s="110"/>
      <c r="N89" s="110"/>
      <c r="O89" s="110"/>
      <c r="P89" s="110"/>
      <c r="Q89" s="110"/>
      <c r="R89" s="110"/>
    </row>
    <row r="90" spans="1:27" x14ac:dyDescent="0.15">
      <c r="A90" s="554" t="s">
        <v>49</v>
      </c>
      <c r="B90" s="554"/>
      <c r="C90" s="554"/>
      <c r="D90" s="554"/>
      <c r="E90" s="554"/>
      <c r="F90" s="554"/>
      <c r="G90" s="554"/>
      <c r="H90" s="554" t="s">
        <v>52</v>
      </c>
      <c r="I90" s="560"/>
      <c r="J90" s="560"/>
      <c r="K90" s="560"/>
      <c r="L90" s="560"/>
      <c r="M90" s="560"/>
      <c r="N90" s="110"/>
      <c r="O90" s="110"/>
      <c r="R90" s="554" t="s">
        <v>50</v>
      </c>
      <c r="S90" s="554"/>
      <c r="T90" s="554"/>
      <c r="V90" s="554" t="s">
        <v>51</v>
      </c>
      <c r="W90" s="554"/>
      <c r="X90" s="101"/>
      <c r="Y90" s="101"/>
      <c r="Z90" s="101"/>
      <c r="AA90" s="101"/>
    </row>
    <row r="91" spans="1:27" x14ac:dyDescent="0.15">
      <c r="A91" s="106" t="s">
        <v>16</v>
      </c>
      <c r="B91" s="106" t="s">
        <v>66</v>
      </c>
      <c r="C91" s="106" t="s">
        <v>1</v>
      </c>
      <c r="D91" s="106" t="s">
        <v>4</v>
      </c>
      <c r="E91" s="106" t="s">
        <v>5</v>
      </c>
      <c r="F91" s="106" t="s">
        <v>6</v>
      </c>
      <c r="G91" s="106" t="s">
        <v>7</v>
      </c>
      <c r="I91" s="106" t="s">
        <v>34</v>
      </c>
      <c r="J91" s="106" t="s">
        <v>17</v>
      </c>
      <c r="K91" s="106" t="s">
        <v>18</v>
      </c>
      <c r="L91" s="106" t="s">
        <v>19</v>
      </c>
      <c r="M91" s="106" t="s">
        <v>20</v>
      </c>
      <c r="N91" s="106" t="s">
        <v>6</v>
      </c>
      <c r="O91" s="106" t="s">
        <v>53</v>
      </c>
      <c r="R91" s="106" t="s">
        <v>16</v>
      </c>
      <c r="S91" s="106" t="s">
        <v>47</v>
      </c>
      <c r="T91" s="106" t="s">
        <v>45</v>
      </c>
      <c r="U91" s="106" t="s">
        <v>46</v>
      </c>
      <c r="W91" s="106" t="s">
        <v>14</v>
      </c>
      <c r="X91" s="106" t="s">
        <v>21</v>
      </c>
      <c r="Y91" s="106"/>
      <c r="Z91" s="106"/>
      <c r="AA91" s="106"/>
    </row>
    <row r="92" spans="1:27" x14ac:dyDescent="0.15">
      <c r="A92" s="107" t="s">
        <v>1321</v>
      </c>
      <c r="B92" s="118"/>
      <c r="C92" s="108"/>
      <c r="D92" s="108"/>
      <c r="E92" s="108" t="e">
        <f>D92/C92</f>
        <v>#DIV/0!</v>
      </c>
      <c r="F92" s="108"/>
      <c r="G92" s="105" t="e">
        <f>F92/C92</f>
        <v>#DIV/0!</v>
      </c>
      <c r="I92" s="105" t="e">
        <f>K92/J92</f>
        <v>#DIV/0!</v>
      </c>
      <c r="J92" s="108"/>
      <c r="K92" s="108"/>
      <c r="L92" s="108"/>
      <c r="M92" s="108" t="e">
        <f>L92/K92</f>
        <v>#DIV/0!</v>
      </c>
      <c r="N92" s="108"/>
      <c r="O92" s="105" t="e">
        <f>N92/K92</f>
        <v>#DIV/0!</v>
      </c>
      <c r="R92" s="107" t="s">
        <v>1322</v>
      </c>
      <c r="S92" s="105">
        <f>(C92+J92)/($C$27+$J$27+$M$17+$D$17+$K$38+$K$47)</f>
        <v>0</v>
      </c>
      <c r="T92" s="105">
        <f>J92/($J$27+$E$38+$E$47)</f>
        <v>0</v>
      </c>
      <c r="U92" s="105">
        <f>C92/($C$27+$M$17+$K$38+$K$47)</f>
        <v>0</v>
      </c>
      <c r="W92" s="108">
        <f>(D92*0.1)+(F92*6)+(L92*0.1)+(N92*6)</f>
        <v>0</v>
      </c>
      <c r="X92" s="108">
        <f>(D92*0.1)+(F92*6)+(K92*1)+(L92*0.1)+(N92*6)</f>
        <v>0</v>
      </c>
      <c r="Y92" s="110"/>
      <c r="Z92" s="110"/>
      <c r="AA92" s="110"/>
    </row>
    <row r="93" spans="1:27" x14ac:dyDescent="0.15">
      <c r="A93" s="119"/>
      <c r="B93" s="118"/>
      <c r="C93" s="108"/>
      <c r="D93" s="108"/>
      <c r="E93" s="108" t="e">
        <f>D93/C93</f>
        <v>#DIV/0!</v>
      </c>
      <c r="F93" s="108"/>
      <c r="G93" s="105" t="e">
        <f>F93/C93</f>
        <v>#DIV/0!</v>
      </c>
      <c r="I93" s="105" t="e">
        <f t="shared" ref="I93:I96" si="76">K93/J93</f>
        <v>#DIV/0!</v>
      </c>
      <c r="J93" s="108"/>
      <c r="K93" s="108"/>
      <c r="L93" s="108"/>
      <c r="M93" s="108" t="e">
        <f>L93/K93</f>
        <v>#DIV/0!</v>
      </c>
      <c r="N93" s="108"/>
      <c r="O93" s="105" t="e">
        <f t="shared" ref="O93:O96" si="77">N93/K93</f>
        <v>#DIV/0!</v>
      </c>
      <c r="R93" s="107"/>
      <c r="S93" s="105">
        <f t="shared" ref="S93:S96" si="78">(C93+J93)/($C$27+$J$27+$M$17+$D$17+$K$38+$K$47)</f>
        <v>0</v>
      </c>
      <c r="T93" s="105">
        <f t="shared" ref="T93:T96" si="79">J93/($J$27+$E$38+$E$47)</f>
        <v>0</v>
      </c>
      <c r="U93" s="105">
        <f t="shared" ref="U93:U96" si="80">C93/($C$27+$M$17+$K$38+$K$47)</f>
        <v>0</v>
      </c>
      <c r="W93" s="108">
        <f t="shared" ref="W93:W96" si="81">(D93*0.1)+(F93*6)+(L93*0.1)+(N93*6)</f>
        <v>0</v>
      </c>
      <c r="X93" s="108">
        <f t="shared" ref="X93:X96" si="82">(D93*0.1)+(F93*6)+(K93*1)+(L93*0.1)+(N93*6)</f>
        <v>0</v>
      </c>
      <c r="Y93" s="110"/>
      <c r="Z93" s="110"/>
      <c r="AA93" s="110"/>
    </row>
    <row r="94" spans="1:27" x14ac:dyDescent="0.15">
      <c r="A94" s="107" t="s">
        <v>696</v>
      </c>
      <c r="B94" s="118"/>
      <c r="C94" s="108"/>
      <c r="D94" s="108"/>
      <c r="E94" s="108" t="e">
        <f>D94/C94</f>
        <v>#DIV/0!</v>
      </c>
      <c r="F94" s="108"/>
      <c r="G94" s="105" t="e">
        <f>F94/C94</f>
        <v>#DIV/0!</v>
      </c>
      <c r="I94" s="105" t="e">
        <f t="shared" si="76"/>
        <v>#DIV/0!</v>
      </c>
      <c r="J94" s="108"/>
      <c r="K94" s="108"/>
      <c r="L94" s="108"/>
      <c r="M94" s="108" t="e">
        <f>L94/K94</f>
        <v>#DIV/0!</v>
      </c>
      <c r="N94" s="108"/>
      <c r="O94" s="105" t="e">
        <f t="shared" si="77"/>
        <v>#DIV/0!</v>
      </c>
      <c r="R94" s="107" t="s">
        <v>321</v>
      </c>
      <c r="S94" s="105">
        <f t="shared" si="78"/>
        <v>0</v>
      </c>
      <c r="T94" s="105">
        <f t="shared" si="79"/>
        <v>0</v>
      </c>
      <c r="U94" s="105">
        <f t="shared" si="80"/>
        <v>0</v>
      </c>
      <c r="W94" s="108">
        <f t="shared" si="81"/>
        <v>0</v>
      </c>
      <c r="X94" s="108">
        <f t="shared" si="82"/>
        <v>0</v>
      </c>
      <c r="Y94" s="110"/>
      <c r="Z94" s="110"/>
      <c r="AA94" s="110"/>
    </row>
    <row r="95" spans="1:27" x14ac:dyDescent="0.15">
      <c r="A95" s="107" t="s">
        <v>998</v>
      </c>
      <c r="B95" s="118"/>
      <c r="C95" s="108"/>
      <c r="D95" s="108"/>
      <c r="E95" s="108" t="e">
        <f>D95/C95</f>
        <v>#DIV/0!</v>
      </c>
      <c r="F95" s="108"/>
      <c r="G95" s="105" t="e">
        <f>F95/C95</f>
        <v>#DIV/0!</v>
      </c>
      <c r="I95" s="105" t="e">
        <f t="shared" si="76"/>
        <v>#DIV/0!</v>
      </c>
      <c r="J95" s="108"/>
      <c r="K95" s="108"/>
      <c r="L95" s="108"/>
      <c r="M95" s="108" t="e">
        <f>L95/K95</f>
        <v>#DIV/0!</v>
      </c>
      <c r="N95" s="108"/>
      <c r="O95" s="105" t="e">
        <f t="shared" si="77"/>
        <v>#DIV/0!</v>
      </c>
      <c r="R95" s="107" t="s">
        <v>633</v>
      </c>
      <c r="S95" s="105">
        <f t="shared" si="78"/>
        <v>0</v>
      </c>
      <c r="T95" s="105">
        <f t="shared" si="79"/>
        <v>0</v>
      </c>
      <c r="U95" s="105">
        <f t="shared" si="80"/>
        <v>0</v>
      </c>
      <c r="W95" s="108">
        <f t="shared" si="81"/>
        <v>0</v>
      </c>
      <c r="X95" s="108">
        <f t="shared" si="82"/>
        <v>0</v>
      </c>
      <c r="Y95" s="110"/>
      <c r="Z95" s="110"/>
      <c r="AA95" s="110"/>
    </row>
    <row r="96" spans="1:27" x14ac:dyDescent="0.15">
      <c r="A96" s="107"/>
      <c r="B96" s="118"/>
      <c r="C96" s="108"/>
      <c r="D96" s="108"/>
      <c r="E96" s="108" t="e">
        <f>D96/C96</f>
        <v>#DIV/0!</v>
      </c>
      <c r="F96" s="108"/>
      <c r="G96" s="105" t="e">
        <f>F96/C96</f>
        <v>#DIV/0!</v>
      </c>
      <c r="I96" s="105" t="e">
        <f t="shared" si="76"/>
        <v>#DIV/0!</v>
      </c>
      <c r="J96" s="108"/>
      <c r="K96" s="108"/>
      <c r="L96" s="108"/>
      <c r="M96" s="108" t="e">
        <f>L96/K96</f>
        <v>#DIV/0!</v>
      </c>
      <c r="N96" s="108"/>
      <c r="O96" s="105" t="e">
        <f t="shared" si="77"/>
        <v>#DIV/0!</v>
      </c>
      <c r="R96" s="107"/>
      <c r="S96" s="105">
        <f t="shared" si="78"/>
        <v>0</v>
      </c>
      <c r="T96" s="105">
        <f t="shared" si="79"/>
        <v>0</v>
      </c>
      <c r="U96" s="105">
        <f t="shared" si="80"/>
        <v>0</v>
      </c>
      <c r="W96" s="108">
        <f t="shared" si="81"/>
        <v>0</v>
      </c>
      <c r="X96" s="108">
        <f t="shared" si="82"/>
        <v>0</v>
      </c>
      <c r="Y96" s="110"/>
      <c r="Z96" s="110"/>
      <c r="AA96" s="110"/>
    </row>
    <row r="97" spans="1:26" x14ac:dyDescent="0.15">
      <c r="A97" s="106" t="s">
        <v>44</v>
      </c>
      <c r="B97" s="106"/>
      <c r="C97" s="106">
        <f>SUM(C92:C96)</f>
        <v>0</v>
      </c>
      <c r="D97" s="106">
        <f t="shared" ref="D97" si="83">SUM(D92:D96)</f>
        <v>0</v>
      </c>
      <c r="E97" s="106"/>
      <c r="F97" s="106">
        <f t="shared" ref="F97" si="84">SUM(F92:F96)</f>
        <v>0</v>
      </c>
      <c r="G97" s="106"/>
      <c r="H97" s="106"/>
      <c r="I97" s="106"/>
      <c r="J97" s="106">
        <f>SUM(J92:J96)</f>
        <v>0</v>
      </c>
      <c r="K97" s="106">
        <f t="shared" ref="K97:L97" si="85">SUM(K92:K96)</f>
        <v>0</v>
      </c>
      <c r="L97" s="106">
        <f t="shared" si="85"/>
        <v>0</v>
      </c>
      <c r="M97" s="106"/>
      <c r="N97" s="106">
        <f t="shared" ref="N97" si="86">SUM(N92:N96)</f>
        <v>0</v>
      </c>
      <c r="O97" s="106"/>
    </row>
    <row r="98" spans="1:26" x14ac:dyDescent="0.15">
      <c r="A98" s="106"/>
      <c r="B98" s="110"/>
      <c r="C98" s="110"/>
      <c r="D98" s="110"/>
      <c r="E98" s="110"/>
      <c r="F98" s="110"/>
      <c r="G98" s="110"/>
      <c r="H98" s="106"/>
      <c r="I98" s="110"/>
      <c r="J98" s="110"/>
      <c r="K98" s="110"/>
      <c r="L98" s="110"/>
      <c r="M98" s="110"/>
      <c r="N98" s="110"/>
    </row>
    <row r="99" spans="1:26" x14ac:dyDescent="0.15">
      <c r="B99" s="110"/>
      <c r="C99" s="110"/>
      <c r="D99" s="110"/>
      <c r="E99" s="110"/>
      <c r="F99" s="110"/>
      <c r="G99" s="110"/>
      <c r="H99" s="110"/>
      <c r="I99" s="110"/>
      <c r="J99" s="110"/>
      <c r="K99" s="110"/>
      <c r="L99" s="110"/>
      <c r="M99" s="110"/>
    </row>
    <row r="100" spans="1:26" x14ac:dyDescent="0.15">
      <c r="A100" s="554" t="s">
        <v>52</v>
      </c>
      <c r="B100" s="554"/>
      <c r="C100" s="554"/>
      <c r="D100" s="554"/>
      <c r="E100" s="554"/>
      <c r="F100" s="554"/>
      <c r="G100" s="554"/>
      <c r="H100" s="110"/>
      <c r="I100" s="110"/>
      <c r="J100" s="554" t="s">
        <v>49</v>
      </c>
      <c r="K100" s="554"/>
      <c r="L100" s="554"/>
      <c r="M100" s="554"/>
      <c r="N100" s="554"/>
      <c r="R100" s="554" t="s">
        <v>50</v>
      </c>
      <c r="S100" s="554"/>
      <c r="T100" s="554"/>
      <c r="V100" s="554" t="s">
        <v>51</v>
      </c>
      <c r="W100" s="556"/>
    </row>
    <row r="101" spans="1:26" x14ac:dyDescent="0.15">
      <c r="A101" s="106" t="s">
        <v>25</v>
      </c>
      <c r="B101" s="106" t="s">
        <v>66</v>
      </c>
      <c r="C101" s="106" t="s">
        <v>34</v>
      </c>
      <c r="D101" s="106" t="s">
        <v>17</v>
      </c>
      <c r="E101" s="106" t="s">
        <v>18</v>
      </c>
      <c r="F101" s="106" t="s">
        <v>19</v>
      </c>
      <c r="G101" s="106" t="s">
        <v>20</v>
      </c>
      <c r="H101" s="106" t="s">
        <v>6</v>
      </c>
      <c r="I101" s="106" t="s">
        <v>53</v>
      </c>
      <c r="K101" s="106" t="s">
        <v>10</v>
      </c>
      <c r="L101" s="106" t="s">
        <v>11</v>
      </c>
      <c r="M101" s="106" t="s">
        <v>12</v>
      </c>
      <c r="N101" s="106" t="s">
        <v>26</v>
      </c>
      <c r="O101" s="106" t="s">
        <v>7</v>
      </c>
      <c r="R101" s="106" t="s">
        <v>25</v>
      </c>
      <c r="S101" s="106" t="s">
        <v>47</v>
      </c>
      <c r="T101" s="106" t="s">
        <v>45</v>
      </c>
      <c r="U101" s="106" t="s">
        <v>46</v>
      </c>
      <c r="W101" s="106" t="s">
        <v>14</v>
      </c>
      <c r="X101" s="106" t="s">
        <v>21</v>
      </c>
      <c r="Y101" s="106"/>
      <c r="Z101" s="106"/>
    </row>
    <row r="102" spans="1:26" x14ac:dyDescent="0.15">
      <c r="A102" s="107" t="s">
        <v>697</v>
      </c>
      <c r="B102" s="108"/>
      <c r="C102" s="105" t="e">
        <f>E102/D102</f>
        <v>#DIV/0!</v>
      </c>
      <c r="D102" s="108"/>
      <c r="E102" s="108"/>
      <c r="F102" s="108"/>
      <c r="G102" s="108" t="e">
        <f t="shared" ref="G102:G107" si="87">F102/E102</f>
        <v>#DIV/0!</v>
      </c>
      <c r="H102" s="108"/>
      <c r="I102" s="105" t="e">
        <f>H102/E102</f>
        <v>#DIV/0!</v>
      </c>
      <c r="K102" s="108"/>
      <c r="L102" s="108"/>
      <c r="M102" s="120" t="e">
        <f t="shared" ref="M102:M107" si="88">L102/K102</f>
        <v>#DIV/0!</v>
      </c>
      <c r="N102" s="108">
        <v>0</v>
      </c>
      <c r="O102" s="105" t="e">
        <f>N102/K102</f>
        <v>#DIV/0!</v>
      </c>
      <c r="R102" s="107" t="s">
        <v>324</v>
      </c>
      <c r="S102" s="121">
        <f>(D102+K102)/($C$27+$K$27+$M$17+$D$47+$K$47)</f>
        <v>0</v>
      </c>
      <c r="T102" s="121">
        <f>D102/($D$17)</f>
        <v>0</v>
      </c>
      <c r="U102" s="121">
        <f>K102/($M$17+$C$27+$K$38+$K$47)</f>
        <v>0</v>
      </c>
      <c r="W102" s="108">
        <f>(F102*0.1)+(H102*6)+(L102*0.1)+(N102*6)</f>
        <v>0</v>
      </c>
      <c r="X102" s="108">
        <f>(E102*1)+(F102*0.1)+(H102*6)+(L102*0.1)+(N102*6)</f>
        <v>0</v>
      </c>
      <c r="Y102" s="110"/>
      <c r="Z102" s="110"/>
    </row>
    <row r="103" spans="1:26" x14ac:dyDescent="0.15">
      <c r="A103" s="107" t="s">
        <v>698</v>
      </c>
      <c r="B103" s="108"/>
      <c r="C103" s="105" t="e">
        <f t="shared" ref="C103:C107" si="89">E103/D103</f>
        <v>#DIV/0!</v>
      </c>
      <c r="D103" s="108"/>
      <c r="E103" s="108"/>
      <c r="F103" s="108"/>
      <c r="G103" s="108" t="e">
        <f t="shared" si="87"/>
        <v>#DIV/0!</v>
      </c>
      <c r="H103" s="108"/>
      <c r="I103" s="105" t="e">
        <f t="shared" ref="I103:I107" si="90">H103/E103</f>
        <v>#DIV/0!</v>
      </c>
      <c r="K103" s="108"/>
      <c r="L103" s="108"/>
      <c r="M103" s="120" t="e">
        <f t="shared" si="88"/>
        <v>#DIV/0!</v>
      </c>
      <c r="N103" s="108"/>
      <c r="O103" s="105" t="e">
        <f t="shared" ref="O103:O107" si="91">N103/K103</f>
        <v>#DIV/0!</v>
      </c>
      <c r="R103" s="107" t="s">
        <v>325</v>
      </c>
      <c r="S103" s="121">
        <f t="shared" ref="S103:S107" si="92">(D103+K103)/($C$27+$K$27+$M$17+$D$47+$K$47)</f>
        <v>0</v>
      </c>
      <c r="T103" s="121">
        <f t="shared" ref="T103:T107" si="93">D103/($D$17)</f>
        <v>0</v>
      </c>
      <c r="U103" s="121">
        <f t="shared" ref="U103:U107" si="94">K103/($M$17+$C$27+$K$38+$K$47)</f>
        <v>0</v>
      </c>
      <c r="W103" s="108">
        <f t="shared" ref="W103:W107" si="95">(F103*0.1)+(H103*6)+(L103*0.1)+(N103*6)</f>
        <v>0</v>
      </c>
      <c r="X103" s="108">
        <f t="shared" ref="X103:X107" si="96">(E103*1)+(F103*0.1)+(H103*6)+(L103*0.1)+(N103*6)</f>
        <v>0</v>
      </c>
      <c r="Y103" s="110"/>
      <c r="Z103" s="110"/>
    </row>
    <row r="104" spans="1:26" x14ac:dyDescent="0.15">
      <c r="A104" s="107" t="s">
        <v>699</v>
      </c>
      <c r="B104" s="108"/>
      <c r="C104" s="105" t="e">
        <f t="shared" si="89"/>
        <v>#DIV/0!</v>
      </c>
      <c r="D104" s="108"/>
      <c r="E104" s="108"/>
      <c r="F104" s="108"/>
      <c r="G104" s="108" t="e">
        <f t="shared" si="87"/>
        <v>#DIV/0!</v>
      </c>
      <c r="H104" s="108"/>
      <c r="I104" s="105" t="e">
        <f t="shared" si="90"/>
        <v>#DIV/0!</v>
      </c>
      <c r="K104" s="108"/>
      <c r="L104" s="108"/>
      <c r="M104" s="120" t="e">
        <f t="shared" si="88"/>
        <v>#DIV/0!</v>
      </c>
      <c r="N104" s="108">
        <v>0</v>
      </c>
      <c r="O104" s="105" t="e">
        <f t="shared" si="91"/>
        <v>#DIV/0!</v>
      </c>
      <c r="R104" s="107" t="s">
        <v>634</v>
      </c>
      <c r="S104" s="121">
        <f t="shared" si="92"/>
        <v>0</v>
      </c>
      <c r="T104" s="121">
        <f t="shared" si="93"/>
        <v>0</v>
      </c>
      <c r="U104" s="121">
        <f t="shared" si="94"/>
        <v>0</v>
      </c>
      <c r="W104" s="108">
        <f t="shared" si="95"/>
        <v>0</v>
      </c>
      <c r="X104" s="108">
        <f t="shared" si="96"/>
        <v>0</v>
      </c>
      <c r="Y104" s="110"/>
      <c r="Z104" s="110"/>
    </row>
    <row r="105" spans="1:26" x14ac:dyDescent="0.15">
      <c r="A105" s="107" t="s">
        <v>1107</v>
      </c>
      <c r="B105" s="108"/>
      <c r="C105" s="105" t="e">
        <f t="shared" si="89"/>
        <v>#DIV/0!</v>
      </c>
      <c r="D105" s="108"/>
      <c r="E105" s="108"/>
      <c r="F105" s="108"/>
      <c r="G105" s="108" t="e">
        <f t="shared" si="87"/>
        <v>#DIV/0!</v>
      </c>
      <c r="H105" s="108"/>
      <c r="I105" s="105" t="e">
        <f t="shared" si="90"/>
        <v>#DIV/0!</v>
      </c>
      <c r="K105" s="108"/>
      <c r="L105" s="108"/>
      <c r="M105" s="120" t="e">
        <f t="shared" si="88"/>
        <v>#DIV/0!</v>
      </c>
      <c r="N105" s="108">
        <v>0</v>
      </c>
      <c r="O105" s="105" t="e">
        <f t="shared" si="91"/>
        <v>#DIV/0!</v>
      </c>
      <c r="R105" s="107" t="s">
        <v>1108</v>
      </c>
      <c r="S105" s="121">
        <f t="shared" si="92"/>
        <v>0</v>
      </c>
      <c r="T105" s="121">
        <f t="shared" si="93"/>
        <v>0</v>
      </c>
      <c r="U105" s="121">
        <f t="shared" si="94"/>
        <v>0</v>
      </c>
      <c r="W105" s="108">
        <f t="shared" si="95"/>
        <v>0</v>
      </c>
      <c r="X105" s="108">
        <f t="shared" si="96"/>
        <v>0</v>
      </c>
      <c r="Y105" s="110"/>
      <c r="Z105" s="110"/>
    </row>
    <row r="106" spans="1:26" x14ac:dyDescent="0.15">
      <c r="A106" s="107"/>
      <c r="B106" s="108"/>
      <c r="C106" s="105" t="e">
        <f t="shared" si="89"/>
        <v>#DIV/0!</v>
      </c>
      <c r="D106" s="108"/>
      <c r="E106" s="108"/>
      <c r="F106" s="108"/>
      <c r="G106" s="108" t="e">
        <f t="shared" si="87"/>
        <v>#DIV/0!</v>
      </c>
      <c r="H106" s="108"/>
      <c r="I106" s="105" t="e">
        <f t="shared" si="90"/>
        <v>#DIV/0!</v>
      </c>
      <c r="K106" s="108"/>
      <c r="L106" s="108"/>
      <c r="M106" s="120" t="e">
        <f t="shared" si="88"/>
        <v>#DIV/0!</v>
      </c>
      <c r="N106" s="108">
        <v>0</v>
      </c>
      <c r="O106" s="105" t="e">
        <f t="shared" si="91"/>
        <v>#DIV/0!</v>
      </c>
      <c r="R106" s="107"/>
      <c r="S106" s="121">
        <f t="shared" si="92"/>
        <v>0</v>
      </c>
      <c r="T106" s="121">
        <f t="shared" si="93"/>
        <v>0</v>
      </c>
      <c r="U106" s="121">
        <f t="shared" si="94"/>
        <v>0</v>
      </c>
      <c r="W106" s="108">
        <f t="shared" si="95"/>
        <v>0</v>
      </c>
      <c r="X106" s="108">
        <f t="shared" si="96"/>
        <v>0</v>
      </c>
      <c r="Y106" s="110"/>
      <c r="Z106" s="110"/>
    </row>
    <row r="107" spans="1:26" x14ac:dyDescent="0.15">
      <c r="A107" s="107" t="s">
        <v>1109</v>
      </c>
      <c r="B107" s="108"/>
      <c r="C107" s="105" t="e">
        <f t="shared" si="89"/>
        <v>#DIV/0!</v>
      </c>
      <c r="D107" s="108"/>
      <c r="E107" s="108"/>
      <c r="F107" s="108"/>
      <c r="G107" s="108" t="e">
        <f t="shared" si="87"/>
        <v>#DIV/0!</v>
      </c>
      <c r="H107" s="108"/>
      <c r="I107" s="105" t="e">
        <f t="shared" si="90"/>
        <v>#DIV/0!</v>
      </c>
      <c r="K107" s="108"/>
      <c r="L107" s="108"/>
      <c r="M107" s="120" t="e">
        <f t="shared" si="88"/>
        <v>#DIV/0!</v>
      </c>
      <c r="N107" s="108"/>
      <c r="O107" s="105" t="e">
        <f t="shared" si="91"/>
        <v>#DIV/0!</v>
      </c>
      <c r="R107" s="107" t="s">
        <v>1037</v>
      </c>
      <c r="S107" s="121">
        <f t="shared" si="92"/>
        <v>0</v>
      </c>
      <c r="T107" s="121">
        <f t="shared" si="93"/>
        <v>0</v>
      </c>
      <c r="U107" s="121">
        <f t="shared" si="94"/>
        <v>0</v>
      </c>
      <c r="W107" s="108">
        <f t="shared" si="95"/>
        <v>0</v>
      </c>
      <c r="X107" s="108">
        <f t="shared" si="96"/>
        <v>0</v>
      </c>
      <c r="Y107" s="110"/>
      <c r="Z107" s="110"/>
    </row>
    <row r="108" spans="1:26" x14ac:dyDescent="0.15">
      <c r="A108" s="106" t="s">
        <v>44</v>
      </c>
      <c r="B108" s="106"/>
      <c r="C108" s="102"/>
      <c r="D108" s="106">
        <f>SUM(D102:D107)</f>
        <v>0</v>
      </c>
      <c r="E108" s="106">
        <f t="shared" ref="E108:F108" si="97">SUM(E102:E107)</f>
        <v>0</v>
      </c>
      <c r="F108" s="106">
        <f t="shared" si="97"/>
        <v>0</v>
      </c>
      <c r="G108" s="106"/>
      <c r="H108" s="106">
        <f t="shared" ref="H108" si="98">SUM(H102:H107)</f>
        <v>0</v>
      </c>
      <c r="I108" s="106"/>
      <c r="J108" s="106"/>
      <c r="K108" s="106">
        <f>SUM(K102:K107)</f>
        <v>0</v>
      </c>
      <c r="L108" s="106">
        <f t="shared" ref="L108" si="99">SUM(L102:L107)</f>
        <v>0</v>
      </c>
      <c r="M108" s="106"/>
      <c r="N108" s="106">
        <f t="shared" ref="N108" si="100">SUM(N102:N107)</f>
        <v>0</v>
      </c>
      <c r="O108" s="106"/>
    </row>
    <row r="109" spans="1:26" x14ac:dyDescent="0.15">
      <c r="A109" s="106"/>
      <c r="C109" s="110"/>
      <c r="D109" s="110"/>
      <c r="E109" s="110"/>
      <c r="F109" s="110"/>
      <c r="G109" s="110"/>
      <c r="H109" s="110"/>
      <c r="I109" s="110"/>
      <c r="J109" s="110"/>
      <c r="K109" s="110"/>
      <c r="L109" s="110"/>
    </row>
    <row r="110" spans="1:26" x14ac:dyDescent="0.15">
      <c r="A110" s="106"/>
      <c r="C110" s="110"/>
      <c r="D110" s="110"/>
      <c r="E110" s="110"/>
      <c r="F110" s="110"/>
      <c r="G110" s="110"/>
      <c r="H110" s="110"/>
      <c r="I110" s="110"/>
      <c r="J110" s="110"/>
      <c r="K110" s="110"/>
      <c r="L110" s="110"/>
    </row>
    <row r="111" spans="1:26" x14ac:dyDescent="0.15">
      <c r="A111" s="554" t="s">
        <v>52</v>
      </c>
      <c r="B111" s="554"/>
      <c r="C111" s="554"/>
      <c r="D111" s="554"/>
      <c r="E111" s="554"/>
      <c r="F111" s="554"/>
      <c r="G111" s="554"/>
      <c r="H111" s="110"/>
      <c r="I111" s="110"/>
      <c r="J111" s="554" t="s">
        <v>49</v>
      </c>
      <c r="K111" s="554"/>
      <c r="L111" s="554"/>
      <c r="M111" s="554"/>
      <c r="N111" s="554"/>
      <c r="R111" s="554" t="s">
        <v>50</v>
      </c>
      <c r="S111" s="554"/>
      <c r="T111" s="554"/>
      <c r="V111" s="554" t="s">
        <v>51</v>
      </c>
      <c r="W111" s="556"/>
    </row>
    <row r="112" spans="1:26" x14ac:dyDescent="0.15">
      <c r="A112" s="106" t="s">
        <v>31</v>
      </c>
      <c r="B112" s="106" t="s">
        <v>66</v>
      </c>
      <c r="C112" s="106" t="s">
        <v>34</v>
      </c>
      <c r="D112" s="106" t="s">
        <v>17</v>
      </c>
      <c r="E112" s="106" t="s">
        <v>18</v>
      </c>
      <c r="F112" s="106" t="s">
        <v>19</v>
      </c>
      <c r="G112" s="106" t="s">
        <v>20</v>
      </c>
      <c r="H112" s="106" t="s">
        <v>6</v>
      </c>
      <c r="I112" s="106" t="s">
        <v>53</v>
      </c>
      <c r="K112" s="106" t="s">
        <v>10</v>
      </c>
      <c r="L112" s="106" t="s">
        <v>11</v>
      </c>
      <c r="M112" s="106" t="s">
        <v>12</v>
      </c>
      <c r="N112" s="106" t="s">
        <v>54</v>
      </c>
      <c r="O112" s="106" t="s">
        <v>7</v>
      </c>
      <c r="R112" s="106" t="s">
        <v>31</v>
      </c>
      <c r="S112" s="106" t="s">
        <v>47</v>
      </c>
      <c r="T112" s="106" t="s">
        <v>45</v>
      </c>
      <c r="U112" s="106" t="s">
        <v>46</v>
      </c>
      <c r="W112" s="106" t="s">
        <v>14</v>
      </c>
      <c r="X112" s="106" t="s">
        <v>21</v>
      </c>
      <c r="Y112" s="106"/>
      <c r="Z112" s="106"/>
    </row>
    <row r="113" spans="1:26" x14ac:dyDescent="0.15">
      <c r="A113" s="107" t="s">
        <v>923</v>
      </c>
      <c r="B113" s="108"/>
      <c r="C113" s="105" t="e">
        <f>E113/D113</f>
        <v>#DIV/0!</v>
      </c>
      <c r="D113" s="108"/>
      <c r="E113" s="108"/>
      <c r="F113" s="108"/>
      <c r="G113" s="108" t="e">
        <f>F113/E113</f>
        <v>#DIV/0!</v>
      </c>
      <c r="H113" s="108"/>
      <c r="I113" s="105" t="e">
        <f>H113/E113</f>
        <v>#DIV/0!</v>
      </c>
      <c r="K113" s="108">
        <v>0</v>
      </c>
      <c r="L113" s="108">
        <v>0</v>
      </c>
      <c r="M113" s="108">
        <v>0</v>
      </c>
      <c r="N113" s="108">
        <v>0</v>
      </c>
      <c r="O113" s="105" t="e">
        <f>N113/K113</f>
        <v>#DIV/0!</v>
      </c>
      <c r="R113" s="107" t="s">
        <v>924</v>
      </c>
      <c r="S113" s="121">
        <f>(D113+K113)/($D$47+$K$47+$D$38+$K$38+$J$27+$C$27+$M$17)</f>
        <v>0</v>
      </c>
      <c r="T113" s="121">
        <f>D113/($D$47+$D$38+$J$27)</f>
        <v>0</v>
      </c>
      <c r="U113" s="121">
        <f>K113/($K$47+$K$38+$C$27+$M$17)</f>
        <v>0</v>
      </c>
      <c r="W113" s="108">
        <f>(F113*0.1)+(H113*6)+(L113*0.1)+(N113*6)</f>
        <v>0</v>
      </c>
      <c r="X113" s="108">
        <f>(E113*1)+(F113*0.1)+(H113*6)+(L113*0.1)+(N113*6)</f>
        <v>0</v>
      </c>
      <c r="Y113" s="110"/>
      <c r="Z113" s="110"/>
    </row>
    <row r="114" spans="1:26" x14ac:dyDescent="0.15">
      <c r="A114" s="107" t="s">
        <v>700</v>
      </c>
      <c r="B114" s="108"/>
      <c r="C114" s="105" t="e">
        <f t="shared" ref="C114:C116" si="101">E114/D114</f>
        <v>#DIV/0!</v>
      </c>
      <c r="D114" s="108"/>
      <c r="E114" s="108"/>
      <c r="F114" s="108"/>
      <c r="G114" s="108" t="e">
        <f>F114/E114</f>
        <v>#DIV/0!</v>
      </c>
      <c r="H114" s="108"/>
      <c r="I114" s="105" t="e">
        <f t="shared" ref="I114:I116" si="102">H114/E114</f>
        <v>#DIV/0!</v>
      </c>
      <c r="K114" s="108">
        <v>0</v>
      </c>
      <c r="L114" s="108">
        <v>0</v>
      </c>
      <c r="M114" s="108">
        <v>0</v>
      </c>
      <c r="N114" s="108">
        <v>0</v>
      </c>
      <c r="O114" s="105" t="e">
        <f t="shared" ref="O114:O116" si="103">N114/K114</f>
        <v>#DIV/0!</v>
      </c>
      <c r="R114" s="107" t="s">
        <v>330</v>
      </c>
      <c r="S114" s="121">
        <f t="shared" ref="S114:S116" si="104">(D114+K114)/($D$47+$K$47+$D$38+$K$38+$J$27+$C$27+$M$17)</f>
        <v>0</v>
      </c>
      <c r="T114" s="121">
        <f t="shared" ref="T114:T116" si="105">D114/($D$47+$D$38+$J$27)</f>
        <v>0</v>
      </c>
      <c r="U114" s="121">
        <f t="shared" ref="U114:U116" si="106">K114/($K$47+$K$38+$C$27+$M$17)</f>
        <v>0</v>
      </c>
      <c r="W114" s="108">
        <f t="shared" ref="W114:W116" si="107">(F114*0.1)+(H114*6)+(L114*0.1)+(N114*6)</f>
        <v>0</v>
      </c>
      <c r="X114" s="108">
        <f t="shared" ref="X114:X116" si="108">(E114*1)+(F114*0.1)+(H114*6)+(L114*0.1)+(N114*6)</f>
        <v>0</v>
      </c>
      <c r="Y114" s="110"/>
      <c r="Z114" s="110"/>
    </row>
    <row r="115" spans="1:26" x14ac:dyDescent="0.15">
      <c r="A115" s="107" t="s">
        <v>701</v>
      </c>
      <c r="B115" s="108"/>
      <c r="C115" s="105" t="e">
        <f t="shared" si="101"/>
        <v>#DIV/0!</v>
      </c>
      <c r="D115" s="108"/>
      <c r="E115" s="108"/>
      <c r="F115" s="108"/>
      <c r="G115" s="108" t="e">
        <f>F115/E115</f>
        <v>#DIV/0!</v>
      </c>
      <c r="H115" s="108"/>
      <c r="I115" s="105" t="e">
        <f t="shared" si="102"/>
        <v>#DIV/0!</v>
      </c>
      <c r="K115" s="108">
        <v>0</v>
      </c>
      <c r="L115" s="108">
        <v>0</v>
      </c>
      <c r="M115" s="108">
        <v>0</v>
      </c>
      <c r="N115" s="108">
        <v>0</v>
      </c>
      <c r="O115" s="105" t="e">
        <f t="shared" si="103"/>
        <v>#DIV/0!</v>
      </c>
      <c r="R115" s="107" t="s">
        <v>332</v>
      </c>
      <c r="S115" s="121">
        <f t="shared" si="104"/>
        <v>0</v>
      </c>
      <c r="T115" s="121">
        <f t="shared" si="105"/>
        <v>0</v>
      </c>
      <c r="U115" s="121">
        <f t="shared" si="106"/>
        <v>0</v>
      </c>
      <c r="W115" s="108">
        <f t="shared" si="107"/>
        <v>0</v>
      </c>
      <c r="X115" s="108">
        <f t="shared" si="108"/>
        <v>0</v>
      </c>
      <c r="Y115" s="110"/>
      <c r="Z115" s="110"/>
    </row>
    <row r="116" spans="1:26" x14ac:dyDescent="0.15">
      <c r="A116" s="107"/>
      <c r="B116" s="108"/>
      <c r="C116" s="105" t="e">
        <f t="shared" si="101"/>
        <v>#DIV/0!</v>
      </c>
      <c r="D116" s="108"/>
      <c r="E116" s="108"/>
      <c r="F116" s="108"/>
      <c r="G116" s="108" t="e">
        <f>F116/E116</f>
        <v>#DIV/0!</v>
      </c>
      <c r="H116" s="108"/>
      <c r="I116" s="105" t="e">
        <f t="shared" si="102"/>
        <v>#DIV/0!</v>
      </c>
      <c r="K116" s="108"/>
      <c r="L116" s="108"/>
      <c r="M116" s="108">
        <v>0</v>
      </c>
      <c r="N116" s="108">
        <v>0</v>
      </c>
      <c r="O116" s="105" t="e">
        <f t="shared" si="103"/>
        <v>#DIV/0!</v>
      </c>
      <c r="R116" s="107"/>
      <c r="S116" s="121">
        <f t="shared" si="104"/>
        <v>0</v>
      </c>
      <c r="T116" s="121">
        <f t="shared" si="105"/>
        <v>0</v>
      </c>
      <c r="U116" s="121">
        <f t="shared" si="106"/>
        <v>0</v>
      </c>
      <c r="W116" s="108">
        <f t="shared" si="107"/>
        <v>0</v>
      </c>
      <c r="X116" s="108">
        <f t="shared" si="108"/>
        <v>0</v>
      </c>
      <c r="Y116" s="110"/>
      <c r="Z116" s="110"/>
    </row>
    <row r="117" spans="1:26" x14ac:dyDescent="0.15">
      <c r="A117" s="106" t="s">
        <v>44</v>
      </c>
      <c r="B117" s="106"/>
      <c r="C117" s="102"/>
      <c r="D117" s="106">
        <f>SUM(D113:D116)</f>
        <v>0</v>
      </c>
      <c r="E117" s="106">
        <f t="shared" ref="E117:F117" si="109">SUM(E113:E116)</f>
        <v>0</v>
      </c>
      <c r="F117" s="106">
        <f t="shared" si="109"/>
        <v>0</v>
      </c>
      <c r="G117" s="106"/>
      <c r="H117" s="106">
        <f t="shared" ref="H117" si="110">SUM(H113:H116)</f>
        <v>0</v>
      </c>
      <c r="I117" s="106"/>
      <c r="J117" s="106"/>
      <c r="K117" s="106">
        <f>SUM(K113:K116)</f>
        <v>0</v>
      </c>
      <c r="L117" s="106">
        <f t="shared" ref="L117" si="111">SUM(L113:L116)</f>
        <v>0</v>
      </c>
      <c r="M117" s="106"/>
      <c r="N117" s="106">
        <f t="shared" ref="N117" si="112">SUM(N113:N116)</f>
        <v>0</v>
      </c>
      <c r="O117" s="102"/>
      <c r="Q117" s="111"/>
      <c r="S117" s="111"/>
      <c r="U117" s="110"/>
      <c r="V117" s="110"/>
    </row>
    <row r="118" spans="1:26" x14ac:dyDescent="0.15">
      <c r="H118" s="115"/>
      <c r="I118" s="110"/>
      <c r="J118" s="110"/>
      <c r="P118" s="111"/>
      <c r="Q118" s="111"/>
      <c r="R118" s="111"/>
      <c r="T118" s="110"/>
      <c r="U118" s="110"/>
    </row>
    <row r="119" spans="1:26" x14ac:dyDescent="0.15">
      <c r="H119" s="115"/>
      <c r="I119" s="110"/>
      <c r="J119" s="110"/>
      <c r="P119" s="111"/>
      <c r="Q119" s="111"/>
      <c r="R119" s="111"/>
      <c r="T119" s="110"/>
      <c r="U119" s="110"/>
    </row>
    <row r="120" spans="1:26" x14ac:dyDescent="0.15">
      <c r="A120" s="554" t="s">
        <v>57</v>
      </c>
      <c r="B120" s="554"/>
      <c r="C120" s="554"/>
      <c r="D120" s="554"/>
      <c r="E120" s="554"/>
      <c r="F120" s="554"/>
      <c r="G120" s="554"/>
      <c r="H120" s="115"/>
      <c r="I120" s="110"/>
      <c r="J120" s="554" t="s">
        <v>58</v>
      </c>
      <c r="K120" s="560"/>
      <c r="L120" s="560"/>
      <c r="M120" s="560"/>
      <c r="N120" s="560"/>
      <c r="P120" s="122"/>
      <c r="Q120" s="111"/>
      <c r="R120" s="554" t="s">
        <v>62</v>
      </c>
      <c r="S120" s="560"/>
      <c r="T120" s="560"/>
      <c r="U120" s="560"/>
      <c r="V120" s="560"/>
    </row>
    <row r="121" spans="1:26" x14ac:dyDescent="0.15">
      <c r="A121" s="102"/>
      <c r="B121" s="106" t="s">
        <v>17</v>
      </c>
      <c r="C121" s="106" t="s">
        <v>42</v>
      </c>
      <c r="D121" s="106" t="s">
        <v>19</v>
      </c>
      <c r="E121" s="106" t="s">
        <v>6</v>
      </c>
      <c r="H121" s="110"/>
      <c r="I121" s="110"/>
      <c r="J121" s="559" t="s">
        <v>59</v>
      </c>
      <c r="K121" s="556"/>
      <c r="L121" s="556"/>
      <c r="M121" s="556"/>
      <c r="N121" s="102" t="s">
        <v>60</v>
      </c>
      <c r="R121" s="559" t="s">
        <v>59</v>
      </c>
      <c r="S121" s="556"/>
      <c r="T121" s="556"/>
      <c r="U121" s="556"/>
      <c r="V121" s="102" t="s">
        <v>60</v>
      </c>
    </row>
    <row r="122" spans="1:26" x14ac:dyDescent="0.15">
      <c r="A122" s="119" t="s">
        <v>33</v>
      </c>
      <c r="B122" s="108">
        <f>SUM(J92:J96,D102:D107,D113:D116)</f>
        <v>0</v>
      </c>
      <c r="C122" s="108">
        <f>SUM(E113:E116,E102:E107,K92:K96)</f>
        <v>0</v>
      </c>
      <c r="D122" s="108">
        <f>SUM(F113:F116,F102:F107,L92:L96)</f>
        <v>0</v>
      </c>
      <c r="E122" s="108">
        <f>SUM(N92:N96,H102:H107,H113:H116)</f>
        <v>0</v>
      </c>
      <c r="H122" s="110"/>
      <c r="I122" s="110"/>
      <c r="J122" s="557" t="s">
        <v>1244</v>
      </c>
      <c r="K122" s="557"/>
      <c r="L122" s="557"/>
      <c r="M122" s="557"/>
      <c r="N122" s="107" t="s">
        <v>373</v>
      </c>
      <c r="R122" s="557" t="s">
        <v>1250</v>
      </c>
      <c r="S122" s="557"/>
      <c r="T122" s="557"/>
      <c r="U122" s="557"/>
      <c r="V122" s="107" t="s">
        <v>16</v>
      </c>
    </row>
    <row r="123" spans="1:26" x14ac:dyDescent="0.15">
      <c r="A123" s="119" t="s">
        <v>43</v>
      </c>
      <c r="B123" s="108">
        <f>SUM(C87)</f>
        <v>0</v>
      </c>
      <c r="C123" s="108">
        <f>SUM(D87)</f>
        <v>0</v>
      </c>
      <c r="D123" s="108">
        <f>SUM(F87)</f>
        <v>0</v>
      </c>
      <c r="E123" s="108">
        <f>SUM(H87)</f>
        <v>0</v>
      </c>
      <c r="F123" s="106"/>
      <c r="J123" s="557" t="s">
        <v>1245</v>
      </c>
      <c r="K123" s="557"/>
      <c r="L123" s="557"/>
      <c r="M123" s="557"/>
      <c r="N123" s="107" t="s">
        <v>373</v>
      </c>
      <c r="R123" s="557" t="s">
        <v>1251</v>
      </c>
      <c r="S123" s="557"/>
      <c r="T123" s="557"/>
      <c r="U123" s="557"/>
      <c r="V123" s="107" t="s">
        <v>373</v>
      </c>
    </row>
    <row r="124" spans="1:26" x14ac:dyDescent="0.15">
      <c r="A124" s="119" t="s">
        <v>65</v>
      </c>
      <c r="B124" s="107"/>
      <c r="F124" s="106"/>
      <c r="J124" s="557" t="s">
        <v>1246</v>
      </c>
      <c r="K124" s="557"/>
      <c r="L124" s="557"/>
      <c r="M124" s="557"/>
      <c r="N124" s="107" t="s">
        <v>373</v>
      </c>
      <c r="R124" s="558" t="s">
        <v>1441</v>
      </c>
      <c r="S124" s="557"/>
      <c r="T124" s="557"/>
      <c r="U124" s="557"/>
      <c r="V124" s="107" t="s">
        <v>16</v>
      </c>
    </row>
    <row r="125" spans="1:26" x14ac:dyDescent="0.15">
      <c r="J125" s="557" t="s">
        <v>1247</v>
      </c>
      <c r="K125" s="557"/>
      <c r="L125" s="557"/>
      <c r="M125" s="557"/>
      <c r="N125" s="107" t="s">
        <v>374</v>
      </c>
      <c r="R125" s="558" t="s">
        <v>1442</v>
      </c>
      <c r="S125" s="557"/>
      <c r="T125" s="557"/>
      <c r="U125" s="557"/>
      <c r="V125" s="107" t="s">
        <v>373</v>
      </c>
    </row>
    <row r="126" spans="1:26" x14ac:dyDescent="0.15">
      <c r="A126" s="102"/>
      <c r="B126" s="106" t="s">
        <v>1</v>
      </c>
      <c r="C126" s="106" t="s">
        <v>4</v>
      </c>
      <c r="D126" s="106" t="s">
        <v>6</v>
      </c>
      <c r="J126" s="557" t="s">
        <v>1248</v>
      </c>
      <c r="K126" s="557"/>
      <c r="L126" s="557"/>
      <c r="M126" s="557"/>
      <c r="N126" s="107" t="s">
        <v>16</v>
      </c>
      <c r="R126" s="558"/>
      <c r="S126" s="557"/>
      <c r="T126" s="557"/>
      <c r="U126" s="557"/>
      <c r="V126" s="107"/>
    </row>
    <row r="127" spans="1:26" x14ac:dyDescent="0.15">
      <c r="A127" s="119" t="s">
        <v>56</v>
      </c>
      <c r="B127" s="108">
        <f>SUM(M84:M86,C92:C96,K102:K107,K113:K116)</f>
        <v>0</v>
      </c>
      <c r="C127" s="108">
        <f>SUM(N84:N86,D92:D96,L102:L107,L113:L116)</f>
        <v>0</v>
      </c>
      <c r="D127" s="108">
        <f>SUM(P84:P86,F92:F96,N102:N107,N113:N116)</f>
        <v>0</v>
      </c>
      <c r="J127" s="557" t="s">
        <v>1249</v>
      </c>
      <c r="K127" s="557"/>
      <c r="L127" s="557"/>
      <c r="M127" s="557"/>
      <c r="N127" s="107" t="s">
        <v>0</v>
      </c>
      <c r="R127" s="558"/>
      <c r="S127" s="557"/>
      <c r="T127" s="557"/>
      <c r="U127" s="557"/>
      <c r="V127" s="107"/>
    </row>
    <row r="128" spans="1:26" x14ac:dyDescent="0.15">
      <c r="A128" s="119" t="s">
        <v>65</v>
      </c>
      <c r="B128" s="107"/>
      <c r="J128" s="557" t="s">
        <v>381</v>
      </c>
      <c r="K128" s="557"/>
      <c r="L128" s="557"/>
      <c r="M128" s="557"/>
      <c r="N128" s="107" t="s">
        <v>373</v>
      </c>
      <c r="R128" s="558"/>
      <c r="S128" s="557"/>
      <c r="T128" s="557"/>
      <c r="U128" s="557"/>
      <c r="V128" s="107"/>
    </row>
    <row r="129" spans="1:23" x14ac:dyDescent="0.15">
      <c r="J129" s="557" t="s">
        <v>1443</v>
      </c>
      <c r="K129" s="557"/>
      <c r="L129" s="557"/>
      <c r="M129" s="557"/>
      <c r="N129" s="107" t="s">
        <v>373</v>
      </c>
      <c r="R129" s="558"/>
      <c r="S129" s="557"/>
      <c r="T129" s="557"/>
      <c r="U129" s="557"/>
      <c r="V129" s="107"/>
    </row>
    <row r="130" spans="1:23" x14ac:dyDescent="0.15">
      <c r="B130" s="106" t="s">
        <v>40</v>
      </c>
      <c r="C130" s="106" t="s">
        <v>41</v>
      </c>
      <c r="J130" s="100" t="s">
        <v>1444</v>
      </c>
      <c r="N130" s="100" t="s">
        <v>16</v>
      </c>
    </row>
    <row r="131" spans="1:23" x14ac:dyDescent="0.15">
      <c r="A131" s="119" t="s">
        <v>39</v>
      </c>
      <c r="B131" s="105" t="e">
        <f>B127/(B123+B127)</f>
        <v>#DIV/0!</v>
      </c>
      <c r="C131" s="105" t="e">
        <f>B123/(B123+B127)</f>
        <v>#DIV/0!</v>
      </c>
      <c r="J131" s="100" t="s">
        <v>61</v>
      </c>
    </row>
    <row r="132" spans="1:23" x14ac:dyDescent="0.15">
      <c r="A132" s="119" t="s">
        <v>64</v>
      </c>
      <c r="B132" s="107"/>
      <c r="C132" s="107"/>
    </row>
    <row r="141" spans="1:23" x14ac:dyDescent="0.15">
      <c r="A141" s="554" t="s">
        <v>93</v>
      </c>
      <c r="B141" s="554"/>
      <c r="C141" s="554"/>
      <c r="D141" s="554"/>
      <c r="E141" s="554"/>
      <c r="F141" s="554"/>
      <c r="G141" s="554"/>
      <c r="H141" s="554"/>
      <c r="I141" s="554"/>
      <c r="J141" s="554"/>
      <c r="K141" s="554"/>
      <c r="L141" s="554"/>
      <c r="M141" s="554"/>
      <c r="N141" s="554"/>
      <c r="O141" s="554"/>
      <c r="P141" s="554"/>
      <c r="Q141" s="554"/>
      <c r="R141" s="554"/>
      <c r="S141" s="554"/>
      <c r="T141" s="554"/>
      <c r="U141" s="554"/>
      <c r="V141" s="554"/>
      <c r="W141" s="554"/>
    </row>
    <row r="142" spans="1:23" x14ac:dyDescent="0.15">
      <c r="A142" s="101"/>
      <c r="B142" s="101"/>
      <c r="C142" s="101"/>
      <c r="D142" s="101"/>
      <c r="E142" s="101"/>
      <c r="F142" s="101"/>
      <c r="G142" s="101"/>
      <c r="H142" s="101"/>
      <c r="I142" s="101"/>
      <c r="J142" s="101"/>
      <c r="K142" s="101"/>
      <c r="L142" s="101"/>
      <c r="M142" s="101"/>
      <c r="N142" s="101"/>
      <c r="O142" s="101"/>
      <c r="P142" s="101"/>
      <c r="Q142" s="101"/>
      <c r="R142" s="101"/>
      <c r="S142" s="101"/>
      <c r="T142" s="101"/>
      <c r="U142" s="101"/>
      <c r="V142" s="101"/>
      <c r="W142" s="101"/>
    </row>
    <row r="143" spans="1:23" x14ac:dyDescent="0.15">
      <c r="H143" s="555" t="s">
        <v>36</v>
      </c>
      <c r="I143" s="556"/>
      <c r="J143" s="556"/>
      <c r="M143" s="555" t="s">
        <v>37</v>
      </c>
      <c r="N143" s="555"/>
      <c r="O143" s="555"/>
    </row>
    <row r="144" spans="1:23" x14ac:dyDescent="0.15">
      <c r="H144" s="555" t="s">
        <v>38</v>
      </c>
      <c r="I144" s="555"/>
      <c r="J144" s="555"/>
    </row>
    <row r="145" spans="1:20" x14ac:dyDescent="0.15">
      <c r="H145" s="555"/>
      <c r="I145" s="556"/>
      <c r="J145" s="556"/>
    </row>
    <row r="146" spans="1:20" x14ac:dyDescent="0.15">
      <c r="H146" s="555"/>
      <c r="I146" s="556"/>
      <c r="J146" s="556"/>
    </row>
    <row r="147" spans="1:20" x14ac:dyDescent="0.15">
      <c r="D147" s="102" t="s">
        <v>83</v>
      </c>
      <c r="P147" s="102" t="s">
        <v>84</v>
      </c>
    </row>
    <row r="148" spans="1:20" x14ac:dyDescent="0.15">
      <c r="A148" s="106" t="s">
        <v>90</v>
      </c>
      <c r="P148" s="102" t="s">
        <v>90</v>
      </c>
      <c r="S148" s="106" t="s">
        <v>92</v>
      </c>
    </row>
    <row r="149" spans="1:20" x14ac:dyDescent="0.15">
      <c r="A149" s="119" t="s">
        <v>79</v>
      </c>
      <c r="B149" s="123" t="s">
        <v>89</v>
      </c>
      <c r="C149" s="123" t="s">
        <v>2</v>
      </c>
      <c r="D149" s="123" t="s">
        <v>3</v>
      </c>
      <c r="E149" s="123" t="s">
        <v>19</v>
      </c>
      <c r="F149" s="123" t="s">
        <v>6</v>
      </c>
      <c r="G149" s="123" t="s">
        <v>76</v>
      </c>
      <c r="H149" s="123" t="s">
        <v>10</v>
      </c>
      <c r="I149" s="123" t="s">
        <v>19</v>
      </c>
      <c r="J149" s="123" t="s">
        <v>77</v>
      </c>
      <c r="K149" s="123" t="s">
        <v>6</v>
      </c>
      <c r="L149" s="123" t="s">
        <v>14</v>
      </c>
      <c r="O149" s="123" t="s">
        <v>85</v>
      </c>
      <c r="P149" s="123" t="s">
        <v>86</v>
      </c>
      <c r="Q149" s="123" t="s">
        <v>87</v>
      </c>
      <c r="S149" s="104" t="s">
        <v>40</v>
      </c>
      <c r="T149" s="104" t="s">
        <v>41</v>
      </c>
    </row>
    <row r="150" spans="1:20" x14ac:dyDescent="0.15">
      <c r="A150" s="107" t="s">
        <v>44</v>
      </c>
      <c r="B150" s="118">
        <f>AVERAGE(B160,B170)</f>
        <v>533.5</v>
      </c>
      <c r="C150" s="118">
        <f>AVERAGE(C160,C170)</f>
        <v>361.5</v>
      </c>
      <c r="D150" s="124">
        <f>C150/B150</f>
        <v>0.67760074976569817</v>
      </c>
      <c r="E150" s="118">
        <f>AVERAGE(E160,E170)</f>
        <v>4048.5</v>
      </c>
      <c r="F150" s="118">
        <f t="shared" ref="F150:I150" si="113">AVERAGE(F160,F170)</f>
        <v>30</v>
      </c>
      <c r="G150" s="118">
        <f t="shared" si="113"/>
        <v>9</v>
      </c>
      <c r="H150" s="118">
        <f t="shared" si="113"/>
        <v>60</v>
      </c>
      <c r="I150" s="118">
        <f t="shared" si="113"/>
        <v>245.5</v>
      </c>
      <c r="J150" s="125">
        <f>I150/H150</f>
        <v>4.0916666666666668</v>
      </c>
      <c r="K150" s="118">
        <f>AVERAGE(K160,K170)</f>
        <v>2</v>
      </c>
      <c r="L150" s="108">
        <f>((E150*0.05)+(F150*4)+(G150*-1)+(I150*0.1)+(K150*6))</f>
        <v>349.97500000000002</v>
      </c>
      <c r="O150" s="124">
        <f>(B150+H150)/(B152+F152+B154+F154+B156+F156+B150+H150)</f>
        <v>0.40636768230058201</v>
      </c>
      <c r="P150" s="105">
        <f>B150/(B150+F152+F154+F156)</f>
        <v>0.5107707036859741</v>
      </c>
      <c r="Q150" s="105">
        <f>H150/(H150+B152+B154+B156)</f>
        <v>0.14423076923076922</v>
      </c>
      <c r="S150" s="105">
        <f>(H150+B152+B154+B156)/(H150+B152+B154+B156+B150)</f>
        <v>0.43812532912058977</v>
      </c>
      <c r="T150" s="105">
        <f>B150/(B150+H150+B152+B154+B156)</f>
        <v>0.56187467087941023</v>
      </c>
    </row>
    <row r="151" spans="1:20" x14ac:dyDescent="0.15">
      <c r="A151" s="119" t="s">
        <v>80</v>
      </c>
      <c r="B151" s="123" t="s">
        <v>10</v>
      </c>
      <c r="C151" s="123" t="s">
        <v>19</v>
      </c>
      <c r="D151" s="123" t="s">
        <v>77</v>
      </c>
      <c r="E151" s="123" t="s">
        <v>6</v>
      </c>
      <c r="F151" s="123" t="s">
        <v>17</v>
      </c>
      <c r="G151" s="123" t="s">
        <v>18</v>
      </c>
      <c r="H151" s="123" t="s">
        <v>19</v>
      </c>
      <c r="I151" s="123" t="s">
        <v>78</v>
      </c>
      <c r="J151" s="123" t="s">
        <v>6</v>
      </c>
      <c r="K151" s="123" t="s">
        <v>14</v>
      </c>
      <c r="L151" s="118" t="s">
        <v>91</v>
      </c>
      <c r="O151" s="104" t="s">
        <v>85</v>
      </c>
      <c r="P151" s="104" t="s">
        <v>87</v>
      </c>
      <c r="Q151" s="104" t="s">
        <v>88</v>
      </c>
    </row>
    <row r="152" spans="1:20" x14ac:dyDescent="0.15">
      <c r="A152" s="107" t="s">
        <v>44</v>
      </c>
      <c r="B152" s="118">
        <f>AVERAGE(B162,B172)</f>
        <v>348</v>
      </c>
      <c r="C152" s="118">
        <f>AVERAGE(C162,C172)</f>
        <v>1699.5</v>
      </c>
      <c r="D152" s="125">
        <f>C152/B152</f>
        <v>4.8836206896551726</v>
      </c>
      <c r="E152" s="118">
        <f>AVERAGE(E162,E172)</f>
        <v>13</v>
      </c>
      <c r="F152" s="118">
        <f t="shared" ref="F152:H152" si="114">AVERAGE(F162,F172)</f>
        <v>75.5</v>
      </c>
      <c r="G152" s="118">
        <f t="shared" si="114"/>
        <v>63</v>
      </c>
      <c r="H152" s="118">
        <f t="shared" si="114"/>
        <v>471.5</v>
      </c>
      <c r="I152" s="125">
        <f>H152/G152</f>
        <v>7.4841269841269842</v>
      </c>
      <c r="J152" s="118">
        <f>AVERAGE(J162,J172)</f>
        <v>0.5</v>
      </c>
      <c r="K152" s="108">
        <f>(C152*0.1)+(E152*6)+(H152*0.1)+(J152*6)</f>
        <v>298.10000000000002</v>
      </c>
      <c r="L152" s="108">
        <f>(C152*0.1)+(E152*6)+(G152*1)+(H152*0.1)+(J152*6)</f>
        <v>361.1</v>
      </c>
      <c r="O152" s="124">
        <f>(B152+F152)/(B152+F152+B154+F154+B156+F156+B150+H150)</f>
        <v>0.28996918863402943</v>
      </c>
      <c r="P152" s="105">
        <f>B152/(H150+B152+B154+B156)</f>
        <v>0.83653846153846156</v>
      </c>
      <c r="Q152" s="105">
        <f>F152/(F152+F154+F156)</f>
        <v>0.14774951076320939</v>
      </c>
    </row>
    <row r="153" spans="1:20" x14ac:dyDescent="0.15">
      <c r="A153" s="119" t="s">
        <v>81</v>
      </c>
      <c r="B153" s="123" t="s">
        <v>10</v>
      </c>
      <c r="C153" s="123" t="s">
        <v>19</v>
      </c>
      <c r="D153" s="123" t="s">
        <v>77</v>
      </c>
      <c r="E153" s="123" t="s">
        <v>6</v>
      </c>
      <c r="F153" s="123" t="s">
        <v>17</v>
      </c>
      <c r="G153" s="123" t="s">
        <v>18</v>
      </c>
      <c r="H153" s="123" t="s">
        <v>19</v>
      </c>
      <c r="I153" s="123" t="s">
        <v>78</v>
      </c>
      <c r="J153" s="123" t="s">
        <v>6</v>
      </c>
      <c r="K153" s="123" t="s">
        <v>14</v>
      </c>
      <c r="L153" s="118" t="s">
        <v>91</v>
      </c>
      <c r="O153" s="104" t="s">
        <v>85</v>
      </c>
      <c r="P153" s="104" t="s">
        <v>87</v>
      </c>
      <c r="Q153" s="104" t="s">
        <v>88</v>
      </c>
    </row>
    <row r="154" spans="1:20" x14ac:dyDescent="0.15">
      <c r="A154" s="107" t="s">
        <v>44</v>
      </c>
      <c r="B154" s="118">
        <f>AVERAGE(B164,B174)</f>
        <v>8</v>
      </c>
      <c r="C154" s="118">
        <f>AVERAGE(C164,C174)</f>
        <v>60.5</v>
      </c>
      <c r="D154" s="118">
        <f>C154/B154</f>
        <v>7.5625</v>
      </c>
      <c r="E154" s="118">
        <f>AVERAGE(E164,E174)</f>
        <v>0</v>
      </c>
      <c r="F154" s="118">
        <f t="shared" ref="F154:H154" si="115">AVERAGE(F164,F174)</f>
        <v>319</v>
      </c>
      <c r="G154" s="118">
        <f t="shared" si="115"/>
        <v>205</v>
      </c>
      <c r="H154" s="118">
        <f t="shared" si="115"/>
        <v>2611.5</v>
      </c>
      <c r="I154" s="125">
        <f>H154/G154</f>
        <v>12.739024390243902</v>
      </c>
      <c r="J154" s="118">
        <f>AVERAGE(J164,J174)</f>
        <v>22</v>
      </c>
      <c r="K154" s="108">
        <f>(C154*0.1)+(E154*6)+(H154*0.1)+(J154*6)</f>
        <v>399.20000000000005</v>
      </c>
      <c r="L154" s="108">
        <f>(C154*0.1)+(E154*6)+(G154*1)+(H154*0.1)+(J154*6)</f>
        <v>604.20000000000005</v>
      </c>
      <c r="O154" s="124">
        <f>(B154+F154)/(B152+F152+B154+F154+B156+F156+B150+H150)</f>
        <v>0.22389592605272168</v>
      </c>
      <c r="P154" s="105">
        <f>B154/(B152+H150+B154+B156)</f>
        <v>1.9230769230769232E-2</v>
      </c>
      <c r="Q154" s="105">
        <f>F154/(F154+F152+F156)</f>
        <v>0.62426614481409004</v>
      </c>
    </row>
    <row r="155" spans="1:20" x14ac:dyDescent="0.15">
      <c r="A155" s="119" t="s">
        <v>82</v>
      </c>
      <c r="B155" s="123" t="s">
        <v>10</v>
      </c>
      <c r="C155" s="123" t="s">
        <v>19</v>
      </c>
      <c r="D155" s="123" t="s">
        <v>77</v>
      </c>
      <c r="E155" s="123" t="s">
        <v>6</v>
      </c>
      <c r="F155" s="123" t="s">
        <v>17</v>
      </c>
      <c r="G155" s="123" t="s">
        <v>18</v>
      </c>
      <c r="H155" s="123" t="s">
        <v>19</v>
      </c>
      <c r="I155" s="123" t="s">
        <v>78</v>
      </c>
      <c r="J155" s="123" t="s">
        <v>6</v>
      </c>
      <c r="K155" s="123" t="s">
        <v>14</v>
      </c>
      <c r="L155" s="118" t="s">
        <v>91</v>
      </c>
      <c r="O155" s="104" t="s">
        <v>85</v>
      </c>
      <c r="P155" s="104" t="s">
        <v>87</v>
      </c>
      <c r="Q155" s="104" t="s">
        <v>88</v>
      </c>
    </row>
    <row r="156" spans="1:20" x14ac:dyDescent="0.15">
      <c r="A156" s="107" t="s">
        <v>44</v>
      </c>
      <c r="B156" s="118">
        <f>AVERAGE(B166,B176)</f>
        <v>0</v>
      </c>
      <c r="C156" s="118">
        <f>AVERAGE(C166,C176)</f>
        <v>0</v>
      </c>
      <c r="D156" s="118" t="e">
        <f>C156/B156</f>
        <v>#DIV/0!</v>
      </c>
      <c r="E156" s="118">
        <f>AVERAGE(E166,E176)</f>
        <v>0</v>
      </c>
      <c r="F156" s="118">
        <f>AVERAGE(F166,F176)</f>
        <v>116.5</v>
      </c>
      <c r="G156" s="118">
        <f t="shared" ref="G156:H156" si="116">AVERAGE(G166,G176)</f>
        <v>92</v>
      </c>
      <c r="H156" s="118">
        <f t="shared" si="116"/>
        <v>953</v>
      </c>
      <c r="I156" s="125">
        <f>H156/G156</f>
        <v>10.358695652173912</v>
      </c>
      <c r="J156" s="118">
        <f>AVERAGE(J166,J176)</f>
        <v>7.5</v>
      </c>
      <c r="K156" s="108">
        <f>(C156*0.1)+(E156*6)+(H156*0.1)+(J156*6)</f>
        <v>140.30000000000001</v>
      </c>
      <c r="L156" s="108">
        <f>(C156*0.1)+(E156*6)+(G156*1)+(H156*0.1)+(J156*6)</f>
        <v>232.3</v>
      </c>
      <c r="O156" s="124">
        <f>(B156+F156)/(B152+F152+B154+F154+B156+F156+B150+H150)</f>
        <v>7.976720301266689E-2</v>
      </c>
      <c r="P156" s="121">
        <f>B156/(B156+B154+B152+H150)</f>
        <v>0</v>
      </c>
      <c r="Q156" s="105">
        <f>F156/(F156+F154+F152)</f>
        <v>0.22798434442270057</v>
      </c>
    </row>
    <row r="157" spans="1:20" x14ac:dyDescent="0.15">
      <c r="B157" s="126"/>
      <c r="C157" s="126"/>
      <c r="D157" s="126"/>
      <c r="E157" s="126"/>
      <c r="F157" s="126"/>
      <c r="G157" s="126"/>
      <c r="H157" s="126"/>
      <c r="I157" s="126"/>
      <c r="J157" s="126"/>
      <c r="K157" s="126"/>
      <c r="L157" s="127"/>
      <c r="P157" s="102"/>
    </row>
    <row r="158" spans="1:20" x14ac:dyDescent="0.15">
      <c r="A158" s="106">
        <v>2022</v>
      </c>
      <c r="P158" s="102">
        <v>2022</v>
      </c>
      <c r="S158" s="106" t="s">
        <v>92</v>
      </c>
    </row>
    <row r="159" spans="1:20" x14ac:dyDescent="0.15">
      <c r="A159" s="119" t="s">
        <v>79</v>
      </c>
      <c r="B159" s="123" t="s">
        <v>89</v>
      </c>
      <c r="C159" s="123" t="s">
        <v>2</v>
      </c>
      <c r="D159" s="123" t="s">
        <v>3</v>
      </c>
      <c r="E159" s="123" t="s">
        <v>19</v>
      </c>
      <c r="F159" s="123" t="s">
        <v>6</v>
      </c>
      <c r="G159" s="123" t="s">
        <v>76</v>
      </c>
      <c r="H159" s="123" t="s">
        <v>10</v>
      </c>
      <c r="I159" s="123" t="s">
        <v>19</v>
      </c>
      <c r="J159" s="123" t="s">
        <v>77</v>
      </c>
      <c r="K159" s="123" t="s">
        <v>6</v>
      </c>
      <c r="L159" s="123" t="s">
        <v>14</v>
      </c>
      <c r="O159" s="123" t="s">
        <v>85</v>
      </c>
      <c r="P159" s="123" t="s">
        <v>86</v>
      </c>
      <c r="Q159" s="123" t="s">
        <v>87</v>
      </c>
      <c r="S159" s="104" t="s">
        <v>40</v>
      </c>
      <c r="T159" s="104" t="s">
        <v>41</v>
      </c>
    </row>
    <row r="160" spans="1:20" x14ac:dyDescent="0.15">
      <c r="A160" s="107" t="s">
        <v>44</v>
      </c>
      <c r="B160" s="118">
        <v>572</v>
      </c>
      <c r="C160" s="118">
        <v>399</v>
      </c>
      <c r="D160" s="124">
        <f>C160/B160</f>
        <v>0.69755244755244761</v>
      </c>
      <c r="E160" s="118">
        <v>4282</v>
      </c>
      <c r="F160" s="118">
        <v>30</v>
      </c>
      <c r="G160" s="118">
        <v>11</v>
      </c>
      <c r="H160" s="118">
        <v>68</v>
      </c>
      <c r="I160" s="118">
        <v>366</v>
      </c>
      <c r="J160" s="125">
        <f>I160/H160</f>
        <v>5.382352941176471</v>
      </c>
      <c r="K160" s="118">
        <v>1</v>
      </c>
      <c r="L160" s="108">
        <f>((E160*0.05)+(F160*4)+(G160*-1)+(I160*0.1)+(K160*6))</f>
        <v>365.70000000000005</v>
      </c>
      <c r="O160" s="124">
        <f>(B160+H160)/(B162+F162+B164+F164+B166+F166+B160+H160)</f>
        <v>0.41477640959170448</v>
      </c>
      <c r="P160" s="105">
        <f>B160/(B160+F162+F164+F166)</f>
        <v>0.51025869759143627</v>
      </c>
      <c r="Q160" s="105">
        <f>H160/(H160+B162+B164+B166)</f>
        <v>0.16113744075829384</v>
      </c>
      <c r="S160" s="105">
        <f>(H160+B162+B164+B166)/(H160+B162+B164+B166+B160)</f>
        <v>0.42454728370221329</v>
      </c>
      <c r="T160" s="105">
        <f>B160/(B160+H160+B162+B164+B166)</f>
        <v>0.57545271629778671</v>
      </c>
    </row>
    <row r="161" spans="1:20" x14ac:dyDescent="0.15">
      <c r="A161" s="119" t="s">
        <v>80</v>
      </c>
      <c r="B161" s="123" t="s">
        <v>10</v>
      </c>
      <c r="C161" s="123" t="s">
        <v>19</v>
      </c>
      <c r="D161" s="123" t="s">
        <v>77</v>
      </c>
      <c r="E161" s="123" t="s">
        <v>6</v>
      </c>
      <c r="F161" s="123" t="s">
        <v>17</v>
      </c>
      <c r="G161" s="123" t="s">
        <v>18</v>
      </c>
      <c r="H161" s="123" t="s">
        <v>19</v>
      </c>
      <c r="I161" s="123" t="s">
        <v>78</v>
      </c>
      <c r="J161" s="123" t="s">
        <v>6</v>
      </c>
      <c r="K161" s="123" t="s">
        <v>14</v>
      </c>
      <c r="L161" s="123" t="s">
        <v>91</v>
      </c>
      <c r="O161" s="104" t="s">
        <v>85</v>
      </c>
      <c r="P161" s="104" t="s">
        <v>87</v>
      </c>
      <c r="Q161" s="104" t="s">
        <v>88</v>
      </c>
    </row>
    <row r="162" spans="1:20" x14ac:dyDescent="0.15">
      <c r="A162" s="107" t="s">
        <v>44</v>
      </c>
      <c r="B162" s="118">
        <v>350</v>
      </c>
      <c r="C162" s="118">
        <v>1676</v>
      </c>
      <c r="D162" s="125">
        <f>C162/B162</f>
        <v>4.7885714285714283</v>
      </c>
      <c r="E162" s="118">
        <v>11</v>
      </c>
      <c r="F162" s="118">
        <v>84</v>
      </c>
      <c r="G162" s="118">
        <v>68</v>
      </c>
      <c r="H162" s="118">
        <v>485</v>
      </c>
      <c r="I162" s="125">
        <f>H162/G162</f>
        <v>7.132352941176471</v>
      </c>
      <c r="J162" s="118">
        <v>1</v>
      </c>
      <c r="K162" s="108">
        <f>(C162*0.1)+(E162*6)+(H162*0.1)+(J162*6)</f>
        <v>288.10000000000002</v>
      </c>
      <c r="L162" s="108">
        <f>(C162*0.1)+(E162*6)+(G162*1)+(H162*0.1)+(J162*6)</f>
        <v>356.1</v>
      </c>
      <c r="O162" s="124">
        <f>(B162+F162)/(B162+F162+B164+F164+B166+F166+B160+H160)</f>
        <v>0.28127025275437462</v>
      </c>
      <c r="P162" s="105">
        <f>B162/(H160+B162+B164+B166)</f>
        <v>0.82938388625592419</v>
      </c>
      <c r="Q162" s="105">
        <f>F162/(F162+F164+F166)</f>
        <v>0.15300546448087432</v>
      </c>
    </row>
    <row r="163" spans="1:20" x14ac:dyDescent="0.15">
      <c r="A163" s="119" t="s">
        <v>81</v>
      </c>
      <c r="B163" s="123" t="s">
        <v>10</v>
      </c>
      <c r="C163" s="123" t="s">
        <v>19</v>
      </c>
      <c r="D163" s="123" t="s">
        <v>77</v>
      </c>
      <c r="E163" s="123" t="s">
        <v>6</v>
      </c>
      <c r="F163" s="123" t="s">
        <v>17</v>
      </c>
      <c r="G163" s="123" t="s">
        <v>18</v>
      </c>
      <c r="H163" s="123" t="s">
        <v>19</v>
      </c>
      <c r="I163" s="123" t="s">
        <v>78</v>
      </c>
      <c r="J163" s="123" t="s">
        <v>6</v>
      </c>
      <c r="K163" s="123" t="s">
        <v>14</v>
      </c>
      <c r="L163" s="123" t="s">
        <v>91</v>
      </c>
      <c r="O163" s="104" t="s">
        <v>85</v>
      </c>
      <c r="P163" s="104" t="s">
        <v>87</v>
      </c>
      <c r="Q163" s="104" t="s">
        <v>88</v>
      </c>
    </row>
    <row r="164" spans="1:20" x14ac:dyDescent="0.15">
      <c r="A164" s="107" t="s">
        <v>44</v>
      </c>
      <c r="B164" s="118">
        <v>4</v>
      </c>
      <c r="C164" s="118">
        <v>15</v>
      </c>
      <c r="D164" s="118">
        <f>C164/B164</f>
        <v>3.75</v>
      </c>
      <c r="E164" s="118">
        <v>0</v>
      </c>
      <c r="F164" s="118">
        <v>329</v>
      </c>
      <c r="G164" s="118">
        <v>219</v>
      </c>
      <c r="H164" s="118">
        <v>2612</v>
      </c>
      <c r="I164" s="125">
        <f>H164/G164</f>
        <v>11.926940639269406</v>
      </c>
      <c r="J164" s="118">
        <v>19</v>
      </c>
      <c r="K164" s="108">
        <f>(C164*0.1)+(E164*6)+(H164*0.1)+(J164*6)</f>
        <v>376.7</v>
      </c>
      <c r="L164" s="108">
        <f>(C164*0.1)+(E164*6)+(G164*1)+(H164*0.1)+(J164*6)</f>
        <v>595.70000000000005</v>
      </c>
      <c r="O164" s="124">
        <f>(B164+F164)/(B162+F162+B164+F164+B166+F166+B160+H160)</f>
        <v>0.21581335061568374</v>
      </c>
      <c r="P164" s="105">
        <f>B164/(B162+H160+B164+B166)</f>
        <v>9.4786729857819912E-3</v>
      </c>
      <c r="Q164" s="105">
        <f>F164/(F164+F162+F166)</f>
        <v>0.59927140255009104</v>
      </c>
    </row>
    <row r="165" spans="1:20" x14ac:dyDescent="0.15">
      <c r="A165" s="119" t="s">
        <v>82</v>
      </c>
      <c r="B165" s="123" t="s">
        <v>10</v>
      </c>
      <c r="C165" s="123" t="s">
        <v>19</v>
      </c>
      <c r="D165" s="123" t="s">
        <v>77</v>
      </c>
      <c r="E165" s="123" t="s">
        <v>6</v>
      </c>
      <c r="F165" s="123" t="s">
        <v>17</v>
      </c>
      <c r="G165" s="123" t="s">
        <v>18</v>
      </c>
      <c r="H165" s="123" t="s">
        <v>19</v>
      </c>
      <c r="I165" s="123" t="s">
        <v>78</v>
      </c>
      <c r="J165" s="123" t="s">
        <v>6</v>
      </c>
      <c r="K165" s="123" t="s">
        <v>14</v>
      </c>
      <c r="L165" s="123" t="s">
        <v>91</v>
      </c>
      <c r="O165" s="104" t="s">
        <v>85</v>
      </c>
      <c r="P165" s="104" t="s">
        <v>87</v>
      </c>
      <c r="Q165" s="104" t="s">
        <v>88</v>
      </c>
    </row>
    <row r="166" spans="1:20" x14ac:dyDescent="0.15">
      <c r="A166" s="107" t="s">
        <v>44</v>
      </c>
      <c r="B166" s="118">
        <v>0</v>
      </c>
      <c r="C166" s="118">
        <v>0</v>
      </c>
      <c r="D166" s="118" t="e">
        <f>C166/B166</f>
        <v>#DIV/0!</v>
      </c>
      <c r="E166" s="118">
        <v>0</v>
      </c>
      <c r="F166" s="118">
        <v>136</v>
      </c>
      <c r="G166" s="118">
        <v>110</v>
      </c>
      <c r="H166" s="118">
        <v>1164</v>
      </c>
      <c r="I166" s="125">
        <f>H166/G166</f>
        <v>10.581818181818182</v>
      </c>
      <c r="J166" s="118">
        <v>10</v>
      </c>
      <c r="K166" s="108">
        <f>(C166*0.1)+(E166*6)+(H166*0.1)+(J166*6)</f>
        <v>176.4</v>
      </c>
      <c r="L166" s="108">
        <f>(C166*0.1)+(E166*6)+(G166*1)+(H166*0.1)+(J166*6)</f>
        <v>286.39999999999998</v>
      </c>
      <c r="O166" s="124">
        <f>(B166+F166)/(B162+F162+B164+F164+B166+F166+B160+H160)</f>
        <v>8.8139987038237194E-2</v>
      </c>
      <c r="P166" s="121">
        <f>B166/(B166+B164+B162+H160)</f>
        <v>0</v>
      </c>
      <c r="Q166" s="105">
        <f>F166/(F166+F164+F162)</f>
        <v>0.24772313296903462</v>
      </c>
    </row>
    <row r="168" spans="1:20" x14ac:dyDescent="0.15">
      <c r="A168" s="106">
        <v>2021</v>
      </c>
      <c r="P168" s="102">
        <v>2021</v>
      </c>
      <c r="S168" s="106" t="s">
        <v>92</v>
      </c>
    </row>
    <row r="169" spans="1:20" x14ac:dyDescent="0.15">
      <c r="A169" s="119" t="s">
        <v>79</v>
      </c>
      <c r="B169" s="123" t="s">
        <v>89</v>
      </c>
      <c r="C169" s="123" t="s">
        <v>2</v>
      </c>
      <c r="D169" s="123" t="s">
        <v>3</v>
      </c>
      <c r="E169" s="123" t="s">
        <v>19</v>
      </c>
      <c r="F169" s="123" t="s">
        <v>6</v>
      </c>
      <c r="G169" s="123" t="s">
        <v>76</v>
      </c>
      <c r="H169" s="123" t="s">
        <v>10</v>
      </c>
      <c r="I169" s="123" t="s">
        <v>19</v>
      </c>
      <c r="J169" s="123" t="s">
        <v>77</v>
      </c>
      <c r="K169" s="123" t="s">
        <v>6</v>
      </c>
      <c r="L169" s="123" t="s">
        <v>14</v>
      </c>
      <c r="O169" s="123" t="s">
        <v>85</v>
      </c>
      <c r="P169" s="123" t="s">
        <v>86</v>
      </c>
      <c r="Q169" s="123" t="s">
        <v>87</v>
      </c>
      <c r="S169" s="104" t="s">
        <v>40</v>
      </c>
      <c r="T169" s="104" t="s">
        <v>41</v>
      </c>
    </row>
    <row r="170" spans="1:20" x14ac:dyDescent="0.15">
      <c r="A170" s="107" t="s">
        <v>44</v>
      </c>
      <c r="B170" s="118">
        <v>495</v>
      </c>
      <c r="C170" s="118">
        <v>324</v>
      </c>
      <c r="D170" s="124">
        <f>C170/B170</f>
        <v>0.65454545454545454</v>
      </c>
      <c r="E170" s="118">
        <v>3815</v>
      </c>
      <c r="F170" s="118">
        <v>30</v>
      </c>
      <c r="G170" s="118">
        <v>7</v>
      </c>
      <c r="H170" s="118">
        <v>52</v>
      </c>
      <c r="I170" s="118">
        <v>125</v>
      </c>
      <c r="J170" s="118">
        <f>I170/H170</f>
        <v>2.4038461538461537</v>
      </c>
      <c r="K170" s="118">
        <v>3</v>
      </c>
      <c r="L170" s="108">
        <f>((E170*0.05)+(F170*4)+(G170*-1)+(I170*0.1)+(K170*6))</f>
        <v>334.25</v>
      </c>
      <c r="O170" s="124">
        <f>(B170+H170)/(B172+F172+B174+F174+B176+F176+B170+H170)</f>
        <v>0.39695210449927432</v>
      </c>
      <c r="P170" s="105">
        <f>B170/(B170+F172+F174+F176)</f>
        <v>0.51136363636363635</v>
      </c>
      <c r="Q170" s="105">
        <f>H170/(H170+B172+B174+B176)</f>
        <v>0.12682926829268293</v>
      </c>
      <c r="S170" s="105">
        <f>(H170+B172+B174+B176)/(H170+B172+B174+B176+B170)</f>
        <v>0.45303867403314918</v>
      </c>
      <c r="T170" s="105">
        <f>B170/(B170+H170+B172+B174+B176)</f>
        <v>0.54696132596685088</v>
      </c>
    </row>
    <row r="171" spans="1:20" x14ac:dyDescent="0.15">
      <c r="A171" s="119" t="s">
        <v>80</v>
      </c>
      <c r="B171" s="123" t="s">
        <v>10</v>
      </c>
      <c r="C171" s="123" t="s">
        <v>19</v>
      </c>
      <c r="D171" s="123" t="s">
        <v>77</v>
      </c>
      <c r="E171" s="123" t="s">
        <v>6</v>
      </c>
      <c r="F171" s="123" t="s">
        <v>17</v>
      </c>
      <c r="G171" s="123" t="s">
        <v>18</v>
      </c>
      <c r="H171" s="123" t="s">
        <v>19</v>
      </c>
      <c r="I171" s="123" t="s">
        <v>78</v>
      </c>
      <c r="J171" s="123" t="s">
        <v>6</v>
      </c>
      <c r="K171" s="123" t="s">
        <v>14</v>
      </c>
      <c r="L171" s="123" t="s">
        <v>91</v>
      </c>
      <c r="O171" s="104" t="s">
        <v>85</v>
      </c>
      <c r="P171" s="104" t="s">
        <v>87</v>
      </c>
      <c r="Q171" s="104" t="s">
        <v>88</v>
      </c>
    </row>
    <row r="172" spans="1:20" x14ac:dyDescent="0.15">
      <c r="A172" s="107" t="s">
        <v>44</v>
      </c>
      <c r="B172" s="118">
        <v>346</v>
      </c>
      <c r="C172" s="118">
        <v>1723</v>
      </c>
      <c r="D172" s="125">
        <f>C172/B172</f>
        <v>4.9797687861271678</v>
      </c>
      <c r="E172" s="118">
        <v>15</v>
      </c>
      <c r="F172" s="118">
        <v>67</v>
      </c>
      <c r="G172" s="118">
        <v>58</v>
      </c>
      <c r="H172" s="118">
        <v>458</v>
      </c>
      <c r="I172" s="125">
        <f>H172/G172</f>
        <v>7.8965517241379306</v>
      </c>
      <c r="J172" s="118">
        <v>0</v>
      </c>
      <c r="K172" s="108">
        <f>(C172*0.1)+(E172*6)+(H172*0.1)+(J172*6)</f>
        <v>308.10000000000002</v>
      </c>
      <c r="L172" s="108">
        <f>(C172*0.1)+(E172*6)+(G172*1)+(H172*0.1)+(J172*6)</f>
        <v>366.1</v>
      </c>
      <c r="O172" s="124">
        <f>(B172+F172)/(B172+F172+B174+F174+B176+F176+B170+H170)</f>
        <v>0.29970972423802611</v>
      </c>
      <c r="P172" s="105">
        <f>B172/(H170+B172+B174+B176)</f>
        <v>0.84390243902439022</v>
      </c>
      <c r="Q172" s="105">
        <f>F172/(F172+F174+F176)</f>
        <v>0.14164904862579281</v>
      </c>
    </row>
    <row r="173" spans="1:20" x14ac:dyDescent="0.15">
      <c r="A173" s="119" t="s">
        <v>81</v>
      </c>
      <c r="B173" s="123" t="s">
        <v>10</v>
      </c>
      <c r="C173" s="123" t="s">
        <v>19</v>
      </c>
      <c r="D173" s="123" t="s">
        <v>77</v>
      </c>
      <c r="E173" s="123" t="s">
        <v>6</v>
      </c>
      <c r="F173" s="123" t="s">
        <v>17</v>
      </c>
      <c r="G173" s="123" t="s">
        <v>18</v>
      </c>
      <c r="H173" s="123" t="s">
        <v>19</v>
      </c>
      <c r="I173" s="123" t="s">
        <v>78</v>
      </c>
      <c r="J173" s="123" t="s">
        <v>6</v>
      </c>
      <c r="K173" s="123" t="s">
        <v>14</v>
      </c>
      <c r="L173" s="123" t="s">
        <v>91</v>
      </c>
      <c r="O173" s="104" t="s">
        <v>85</v>
      </c>
      <c r="P173" s="104" t="s">
        <v>87</v>
      </c>
      <c r="Q173" s="104" t="s">
        <v>88</v>
      </c>
    </row>
    <row r="174" spans="1:20" x14ac:dyDescent="0.15">
      <c r="A174" s="107" t="s">
        <v>44</v>
      </c>
      <c r="B174" s="118">
        <v>12</v>
      </c>
      <c r="C174" s="118">
        <v>106</v>
      </c>
      <c r="D174" s="125">
        <f>C174/B174</f>
        <v>8.8333333333333339</v>
      </c>
      <c r="E174" s="118">
        <v>0</v>
      </c>
      <c r="F174" s="118">
        <v>309</v>
      </c>
      <c r="G174" s="118">
        <v>191</v>
      </c>
      <c r="H174" s="118">
        <v>2611</v>
      </c>
      <c r="I174" s="125">
        <f>H174/G174</f>
        <v>13.670157068062828</v>
      </c>
      <c r="J174" s="118">
        <v>25</v>
      </c>
      <c r="K174" s="108">
        <f>(C174*0.1)+(E174*6)+(H174*0.1)+(J174*6)</f>
        <v>421.70000000000005</v>
      </c>
      <c r="L174" s="108">
        <f>(C174*0.1)+(E174*6)+(G174*1)+(H174*0.1)+(J174*6)</f>
        <v>612.70000000000005</v>
      </c>
      <c r="O174" s="124">
        <f>(B174+F174)/(B172+F172+B174+F174+B176+F176+B170+H170)</f>
        <v>0.23294629898403482</v>
      </c>
      <c r="P174" s="105">
        <f>B174/(B172+H170+B174+B176)</f>
        <v>2.9268292682926831E-2</v>
      </c>
      <c r="Q174" s="105">
        <f>F174/(F174+F172+F176)</f>
        <v>0.65327695560253696</v>
      </c>
    </row>
    <row r="175" spans="1:20" x14ac:dyDescent="0.15">
      <c r="A175" s="119" t="s">
        <v>82</v>
      </c>
      <c r="B175" s="123" t="s">
        <v>10</v>
      </c>
      <c r="C175" s="123" t="s">
        <v>19</v>
      </c>
      <c r="D175" s="123" t="s">
        <v>77</v>
      </c>
      <c r="E175" s="123" t="s">
        <v>6</v>
      </c>
      <c r="F175" s="123" t="s">
        <v>17</v>
      </c>
      <c r="G175" s="123" t="s">
        <v>18</v>
      </c>
      <c r="H175" s="123" t="s">
        <v>19</v>
      </c>
      <c r="I175" s="123" t="s">
        <v>78</v>
      </c>
      <c r="J175" s="123" t="s">
        <v>6</v>
      </c>
      <c r="K175" s="123" t="s">
        <v>14</v>
      </c>
      <c r="L175" s="123" t="s">
        <v>91</v>
      </c>
      <c r="O175" s="104" t="s">
        <v>85</v>
      </c>
      <c r="P175" s="104" t="s">
        <v>87</v>
      </c>
      <c r="Q175" s="104" t="s">
        <v>88</v>
      </c>
    </row>
    <row r="176" spans="1:20" x14ac:dyDescent="0.15">
      <c r="A176" s="107" t="s">
        <v>44</v>
      </c>
      <c r="B176" s="118">
        <v>0</v>
      </c>
      <c r="C176" s="118">
        <v>0</v>
      </c>
      <c r="D176" s="118" t="e">
        <f>C176/B176</f>
        <v>#DIV/0!</v>
      </c>
      <c r="E176" s="118">
        <v>0</v>
      </c>
      <c r="F176" s="118">
        <v>97</v>
      </c>
      <c r="G176" s="118">
        <v>74</v>
      </c>
      <c r="H176" s="118">
        <v>742</v>
      </c>
      <c r="I176" s="125">
        <f>H176/G176</f>
        <v>10.027027027027026</v>
      </c>
      <c r="J176" s="118">
        <v>5</v>
      </c>
      <c r="K176" s="108">
        <f>(C176*0.1)+(E176*6)+(H176*0.1)+(J176*6)</f>
        <v>104.2</v>
      </c>
      <c r="L176" s="108">
        <f>(C176*0.1)+(E176*6)+(G176*1)+(H176*0.1)+(J176*6)</f>
        <v>178.2</v>
      </c>
      <c r="O176" s="124">
        <f>(B176+F176)/(B172+F172+B174+F174+B176+F176+B170+H170)</f>
        <v>7.0391872278664738E-2</v>
      </c>
      <c r="P176" s="121">
        <f>B176/(B176+B174+B172+H170)</f>
        <v>0</v>
      </c>
      <c r="Q176" s="105">
        <f>F176/(F176+F174+F172)</f>
        <v>0.20507399577167018</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AL52:AO52"/>
    <mergeCell ref="AT52:AW52"/>
    <mergeCell ref="A50:G50"/>
    <mergeCell ref="J50:N50"/>
    <mergeCell ref="R50:V50"/>
    <mergeCell ref="AC50:AI50"/>
    <mergeCell ref="AL50:AP50"/>
    <mergeCell ref="AT50:AX50"/>
    <mergeCell ref="R52:U52"/>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J55:M55"/>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363F013E-12A2-4395-B604-C2879379B23F}"/>
    <hyperlink ref="H6:J6" location="ARI!A110" display="RSP Projections: Year 2" xr:uid="{72712D0D-3394-426B-911E-06E848520DB8}"/>
    <hyperlink ref="M5:O5" location="ARI!AX11" display="Adjustable Projections: Year 1" xr:uid="{67E0E394-537A-4FA8-91D7-2F22569B3A0F}"/>
    <hyperlink ref="AJ5" location="ARI!C9" display="RSP Projections: Year 1" xr:uid="{54BD4AF8-9A33-4512-819A-03E0C4A9B3B8}"/>
    <hyperlink ref="AJ6" location="ARI!A90" display="RSP Projections: Year 2" xr:uid="{9C306623-8061-4995-84CE-A99E0EA46CC7}"/>
    <hyperlink ref="AJ6:AL6" location="ARI!A110" display="RSP Projections: Year 2" xr:uid="{DFAAC161-A137-45E7-BBC4-1F7388465D01}"/>
    <hyperlink ref="AO5:AQ5" location="ARI!AX11" display="Adjustable Projections: Year 1" xr:uid="{623EC0F1-A409-410D-BB38-491D991A9EAA}"/>
    <hyperlink ref="H5" location="ARI!C9" display="RSP Projections: Year 1" xr:uid="{A8A4A3BC-F4D4-49E9-A56D-630D5AF51608}"/>
    <hyperlink ref="H76" location="ARI!A90" display="RSP Projections: Year 2" xr:uid="{514408CC-C61C-4C72-A779-9F4CA8B103F2}"/>
    <hyperlink ref="H76:J76" location="ARI!A110" display="RSP Projections: Year 2" xr:uid="{418AB422-EB20-4B93-8FDF-F3EFB3BD8E23}"/>
    <hyperlink ref="M75:O75" location="ARI!AX11" display="Adjustable Projections: Year 1" xr:uid="{28AB1FE9-17A5-4F32-85EC-E45B34CC88C3}"/>
    <hyperlink ref="H75" location="ARI!C9" display="RSP Projections: Year 1" xr:uid="{3278D27F-CAD8-4833-96F2-7121F5354C88}"/>
    <hyperlink ref="M143:O143" location="ARI!AX11" display="Adjustable Projections: Year 1" xr:uid="{47BA3AFF-0946-4D5B-A71A-C2AF2D3761DB}"/>
    <hyperlink ref="H144:J144" location="ARI!A110" display="RSP Projections: Year 2" xr:uid="{A7CE3EF6-F5A0-4FF0-A9B1-2B1F344445C1}"/>
    <hyperlink ref="H144" location="ARI!A90" display="RSP Projections: Year 2" xr:uid="{CED2715F-75AF-41E4-8A9A-D5473B92DE07}"/>
    <hyperlink ref="H143" location="ARI!C9" display="RSP Projections: Year 1" xr:uid="{74F0C396-94DE-4361-B388-FF913E9D85D8}"/>
    <hyperlink ref="M6" location="ARI!A170" display="Past Run/Pass Performances" xr:uid="{1C3E3CA3-837A-4DDC-A88B-17A26FDF8584}"/>
    <hyperlink ref="M76" location="ARI!A170" display="Past Run/Pass Performances" xr:uid="{165932EE-0FE2-4746-85B0-FC97E18396DE}"/>
  </hyperlinks>
  <pageMargins left="0" right="0" top="0" bottom="0" header="0" footer="0"/>
  <pageSetup scale="54" orientation="landscape"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C325C-B4FF-4274-B4AE-ABA4E227C278}">
  <dimension ref="A1:AZ176"/>
  <sheetViews>
    <sheetView topLeftCell="A24" zoomScale="200" zoomScaleNormal="200" workbookViewId="0">
      <selection sqref="A1:Y193"/>
    </sheetView>
  </sheetViews>
  <sheetFormatPr defaultColWidth="4" defaultRowHeight="6.6" x14ac:dyDescent="0.15"/>
  <cols>
    <col min="1" max="1" width="9.6640625" style="22" customWidth="1"/>
    <col min="2" max="17" width="4" style="22"/>
    <col min="18" max="18" width="10.5546875" style="22" customWidth="1"/>
    <col min="19" max="16384" width="4" style="22"/>
  </cols>
  <sheetData>
    <row r="1" spans="1:52" x14ac:dyDescent="0.15">
      <c r="A1" s="517" t="s">
        <v>123</v>
      </c>
      <c r="B1" s="517"/>
      <c r="C1" s="517"/>
      <c r="D1" s="517"/>
      <c r="E1" s="517"/>
      <c r="F1" s="517"/>
      <c r="G1" s="517"/>
      <c r="H1" s="517"/>
      <c r="I1" s="517"/>
      <c r="J1" s="517"/>
      <c r="K1" s="517"/>
      <c r="L1" s="517"/>
      <c r="M1" s="517"/>
      <c r="N1" s="517"/>
      <c r="O1" s="517"/>
      <c r="P1" s="517"/>
      <c r="Q1" s="517"/>
      <c r="R1" s="517"/>
      <c r="S1" s="517"/>
      <c r="T1" s="517"/>
      <c r="U1" s="517"/>
      <c r="V1" s="517"/>
      <c r="W1" s="517"/>
    </row>
    <row r="2" spans="1:52" x14ac:dyDescent="0.15">
      <c r="C2" s="23"/>
      <c r="D2" s="23"/>
      <c r="E2" s="23"/>
      <c r="F2" s="23"/>
      <c r="G2" s="23"/>
      <c r="H2" s="23"/>
      <c r="I2" s="23"/>
      <c r="J2" s="23"/>
      <c r="K2" s="23"/>
      <c r="L2" s="23"/>
      <c r="M2" s="23"/>
      <c r="N2" s="23"/>
    </row>
    <row r="3" spans="1:52" x14ac:dyDescent="0.15">
      <c r="A3" s="517" t="s">
        <v>55</v>
      </c>
      <c r="B3" s="517"/>
      <c r="C3" s="517"/>
      <c r="D3" s="517"/>
      <c r="E3" s="517"/>
      <c r="F3" s="517"/>
      <c r="G3" s="517"/>
      <c r="H3" s="517"/>
      <c r="I3" s="517"/>
      <c r="J3" s="517"/>
      <c r="K3" s="517"/>
      <c r="L3" s="517"/>
      <c r="M3" s="517"/>
      <c r="N3" s="517"/>
      <c r="O3" s="517"/>
      <c r="P3" s="517"/>
      <c r="Q3" s="517"/>
      <c r="R3" s="517"/>
      <c r="S3" s="517"/>
      <c r="T3" s="517"/>
      <c r="U3" s="517"/>
      <c r="V3" s="517"/>
      <c r="W3" s="517"/>
      <c r="AC3" s="517" t="s">
        <v>55</v>
      </c>
      <c r="AD3" s="517"/>
      <c r="AE3" s="517"/>
      <c r="AF3" s="517"/>
      <c r="AG3" s="517"/>
      <c r="AH3" s="517"/>
      <c r="AI3" s="517"/>
      <c r="AJ3" s="517"/>
      <c r="AK3" s="517"/>
      <c r="AL3" s="517"/>
      <c r="AM3" s="517"/>
      <c r="AN3" s="517"/>
      <c r="AO3" s="517"/>
      <c r="AP3" s="517"/>
      <c r="AQ3" s="517"/>
      <c r="AR3" s="517"/>
      <c r="AS3" s="517"/>
      <c r="AT3" s="517"/>
      <c r="AU3" s="517"/>
      <c r="AV3" s="517"/>
      <c r="AW3" s="517"/>
      <c r="AX3" s="517"/>
      <c r="AY3" s="517"/>
    </row>
    <row r="4" spans="1:52" x14ac:dyDescent="0.15">
      <c r="A4" s="23"/>
      <c r="B4" s="23"/>
      <c r="C4" s="23"/>
      <c r="D4" s="23"/>
      <c r="E4" s="23"/>
      <c r="F4" s="23"/>
      <c r="G4" s="23"/>
      <c r="H4" s="23"/>
      <c r="I4" s="23"/>
      <c r="J4" s="23"/>
      <c r="K4" s="23"/>
      <c r="L4" s="23"/>
      <c r="M4" s="23"/>
      <c r="N4" s="23"/>
      <c r="O4" s="23"/>
      <c r="P4" s="23"/>
      <c r="Q4" s="23"/>
      <c r="R4" s="23"/>
      <c r="S4" s="23"/>
      <c r="T4" s="23"/>
      <c r="U4" s="23"/>
      <c r="V4" s="23"/>
      <c r="W4" s="23"/>
      <c r="X4" s="23"/>
      <c r="Y4" s="23"/>
      <c r="Z4" s="23"/>
      <c r="AA4" s="23"/>
      <c r="AC4" s="23"/>
      <c r="AD4" s="23"/>
      <c r="AE4" s="23"/>
      <c r="AF4" s="23"/>
      <c r="AG4" s="23"/>
      <c r="AH4" s="23"/>
      <c r="AI4" s="23"/>
      <c r="AJ4" s="23"/>
      <c r="AK4" s="23"/>
      <c r="AL4" s="23"/>
      <c r="AM4" s="23"/>
      <c r="AN4" s="23"/>
      <c r="AO4" s="23"/>
      <c r="AP4" s="23"/>
      <c r="AQ4" s="23"/>
      <c r="AR4" s="23"/>
      <c r="AS4" s="23"/>
      <c r="AT4" s="23"/>
      <c r="AU4" s="23"/>
      <c r="AV4" s="23"/>
      <c r="AW4" s="23"/>
      <c r="AX4" s="23"/>
      <c r="AY4" s="23"/>
    </row>
    <row r="5" spans="1:52" x14ac:dyDescent="0.15">
      <c r="H5" s="518" t="s">
        <v>36</v>
      </c>
      <c r="I5" s="519"/>
      <c r="J5" s="519"/>
      <c r="M5" s="518" t="s">
        <v>37</v>
      </c>
      <c r="N5" s="518"/>
      <c r="O5" s="518"/>
      <c r="S5" s="24" t="s">
        <v>94</v>
      </c>
      <c r="AJ5" s="518" t="s">
        <v>36</v>
      </c>
      <c r="AK5" s="519"/>
      <c r="AL5" s="519"/>
      <c r="AO5" s="518" t="s">
        <v>37</v>
      </c>
      <c r="AP5" s="518"/>
      <c r="AQ5" s="518"/>
    </row>
    <row r="6" spans="1:52" x14ac:dyDescent="0.15">
      <c r="H6" s="518" t="s">
        <v>38</v>
      </c>
      <c r="I6" s="518"/>
      <c r="J6" s="518"/>
      <c r="M6" s="25" t="s">
        <v>75</v>
      </c>
      <c r="S6" s="26" t="s">
        <v>40</v>
      </c>
      <c r="T6" s="26" t="s">
        <v>41</v>
      </c>
      <c r="AJ6" s="518" t="s">
        <v>38</v>
      </c>
      <c r="AK6" s="518"/>
      <c r="AL6" s="518"/>
    </row>
    <row r="7" spans="1:52" x14ac:dyDescent="0.15">
      <c r="H7" s="518"/>
      <c r="I7" s="519"/>
      <c r="J7" s="519"/>
      <c r="S7" s="27">
        <f>(M17+C27+K38+K47)/(M17+C27+K38+C17)</f>
        <v>0.40681362725450904</v>
      </c>
      <c r="T7" s="27">
        <f>C17/(C17+M17+C27+K38+K47)</f>
        <v>0.59318637274549102</v>
      </c>
      <c r="AJ7" s="518"/>
      <c r="AK7" s="519"/>
      <c r="AL7" s="519"/>
    </row>
    <row r="10" spans="1:52" x14ac:dyDescent="0.15">
      <c r="A10" s="517" t="s">
        <v>36</v>
      </c>
      <c r="B10" s="517"/>
      <c r="C10" s="517"/>
      <c r="D10" s="517"/>
      <c r="E10" s="517"/>
      <c r="F10" s="517"/>
      <c r="G10" s="517"/>
      <c r="H10" s="517"/>
      <c r="I10" s="517"/>
      <c r="J10" s="517"/>
      <c r="K10" s="517"/>
      <c r="L10" s="517"/>
      <c r="M10" s="517"/>
      <c r="N10" s="517"/>
      <c r="O10" s="517"/>
      <c r="P10" s="517"/>
      <c r="Q10" s="517"/>
      <c r="R10" s="517"/>
      <c r="S10" s="517"/>
      <c r="T10" s="517"/>
      <c r="U10" s="517"/>
      <c r="V10" s="517"/>
      <c r="W10" s="517"/>
      <c r="AC10" s="517" t="s">
        <v>37</v>
      </c>
      <c r="AD10" s="517"/>
      <c r="AE10" s="517"/>
      <c r="AF10" s="517"/>
      <c r="AG10" s="517"/>
      <c r="AH10" s="517"/>
      <c r="AI10" s="517"/>
      <c r="AJ10" s="517"/>
      <c r="AK10" s="517"/>
      <c r="AL10" s="517"/>
      <c r="AM10" s="517"/>
      <c r="AN10" s="517"/>
      <c r="AO10" s="517"/>
      <c r="AP10" s="517"/>
      <c r="AQ10" s="517"/>
      <c r="AR10" s="517"/>
      <c r="AS10" s="517"/>
      <c r="AT10" s="517"/>
      <c r="AU10" s="517"/>
      <c r="AV10" s="517"/>
      <c r="AW10" s="517"/>
      <c r="AX10" s="517"/>
      <c r="AY10" s="517"/>
    </row>
    <row r="12" spans="1:52" x14ac:dyDescent="0.15">
      <c r="C12" s="517" t="s">
        <v>48</v>
      </c>
      <c r="D12" s="517"/>
      <c r="E12" s="517"/>
      <c r="F12" s="517"/>
      <c r="G12" s="517"/>
      <c r="H12" s="517"/>
      <c r="I12" s="517"/>
      <c r="L12" s="517" t="s">
        <v>49</v>
      </c>
      <c r="M12" s="523"/>
      <c r="N12" s="523"/>
      <c r="O12" s="523"/>
      <c r="P12" s="523"/>
      <c r="R12" s="517" t="s">
        <v>50</v>
      </c>
      <c r="S12" s="517"/>
      <c r="T12" s="517"/>
      <c r="V12" s="517" t="s">
        <v>51</v>
      </c>
      <c r="W12" s="517"/>
      <c r="AE12" s="517" t="s">
        <v>48</v>
      </c>
      <c r="AF12" s="517"/>
      <c r="AG12" s="517"/>
      <c r="AH12" s="517"/>
      <c r="AI12" s="517"/>
      <c r="AJ12" s="517"/>
      <c r="AK12" s="517"/>
      <c r="AN12" s="517" t="s">
        <v>49</v>
      </c>
      <c r="AO12" s="523"/>
      <c r="AP12" s="523"/>
      <c r="AQ12" s="523"/>
      <c r="AR12" s="523"/>
      <c r="AT12" s="517" t="s">
        <v>50</v>
      </c>
      <c r="AU12" s="517"/>
      <c r="AV12" s="517"/>
      <c r="AX12" s="517" t="s">
        <v>51</v>
      </c>
      <c r="AY12" s="517"/>
    </row>
    <row r="13" spans="1:52" x14ac:dyDescent="0.15">
      <c r="A13" s="28" t="s">
        <v>0</v>
      </c>
      <c r="B13" s="28" t="s">
        <v>66</v>
      </c>
      <c r="C13" s="28" t="s">
        <v>1</v>
      </c>
      <c r="D13" s="28" t="s">
        <v>2</v>
      </c>
      <c r="E13" s="28" t="s">
        <v>3</v>
      </c>
      <c r="F13" s="28" t="s">
        <v>4</v>
      </c>
      <c r="G13" s="28" t="s">
        <v>5</v>
      </c>
      <c r="H13" s="28" t="s">
        <v>6</v>
      </c>
      <c r="I13" s="28" t="s">
        <v>7</v>
      </c>
      <c r="J13" s="28" t="s">
        <v>8</v>
      </c>
      <c r="K13" s="28" t="s">
        <v>9</v>
      </c>
      <c r="M13" s="28" t="s">
        <v>10</v>
      </c>
      <c r="N13" s="28" t="s">
        <v>11</v>
      </c>
      <c r="O13" s="28" t="s">
        <v>12</v>
      </c>
      <c r="P13" s="28" t="s">
        <v>6</v>
      </c>
      <c r="Q13" s="28" t="s">
        <v>13</v>
      </c>
      <c r="R13" s="28"/>
      <c r="S13" s="28" t="s">
        <v>47</v>
      </c>
      <c r="T13" s="28" t="s">
        <v>45</v>
      </c>
      <c r="U13" s="28" t="s">
        <v>46</v>
      </c>
      <c r="V13" s="28"/>
      <c r="W13" s="28" t="s">
        <v>14</v>
      </c>
      <c r="X13" s="28" t="s">
        <v>63</v>
      </c>
      <c r="Y13" s="28"/>
      <c r="Z13" s="28"/>
      <c r="AC13" s="28" t="s">
        <v>0</v>
      </c>
      <c r="AD13" s="28" t="s">
        <v>66</v>
      </c>
      <c r="AE13" s="28" t="s">
        <v>1</v>
      </c>
      <c r="AF13" s="28" t="s">
        <v>2</v>
      </c>
      <c r="AG13" s="28" t="s">
        <v>3</v>
      </c>
      <c r="AH13" s="28" t="s">
        <v>4</v>
      </c>
      <c r="AI13" s="28" t="s">
        <v>5</v>
      </c>
      <c r="AJ13" s="28" t="s">
        <v>6</v>
      </c>
      <c r="AK13" s="28" t="s">
        <v>7</v>
      </c>
      <c r="AL13" s="28" t="s">
        <v>8</v>
      </c>
      <c r="AM13" s="28" t="s">
        <v>9</v>
      </c>
      <c r="AO13" s="28" t="s">
        <v>10</v>
      </c>
      <c r="AP13" s="28" t="s">
        <v>11</v>
      </c>
      <c r="AQ13" s="28" t="s">
        <v>12</v>
      </c>
      <c r="AR13" s="28" t="s">
        <v>6</v>
      </c>
      <c r="AS13" s="28" t="s">
        <v>13</v>
      </c>
      <c r="AT13" s="28"/>
      <c r="AU13" s="28" t="s">
        <v>47</v>
      </c>
      <c r="AV13" s="28" t="s">
        <v>45</v>
      </c>
      <c r="AW13" s="28" t="s">
        <v>46</v>
      </c>
      <c r="AX13" s="28"/>
      <c r="AY13" s="28" t="s">
        <v>14</v>
      </c>
      <c r="AZ13" s="28" t="s">
        <v>63</v>
      </c>
    </row>
    <row r="14" spans="1:52" x14ac:dyDescent="0.15">
      <c r="A14" s="29" t="s">
        <v>2325</v>
      </c>
      <c r="B14" s="30">
        <v>13</v>
      </c>
      <c r="C14" s="30">
        <v>450</v>
      </c>
      <c r="D14" s="30">
        <v>285</v>
      </c>
      <c r="E14" s="27">
        <f>D14/C14</f>
        <v>0.6333333333333333</v>
      </c>
      <c r="F14" s="30">
        <v>3221</v>
      </c>
      <c r="G14" s="31">
        <f>F14/C14</f>
        <v>7.1577777777777776</v>
      </c>
      <c r="H14" s="30">
        <v>18</v>
      </c>
      <c r="I14" s="27">
        <f>H14/C14</f>
        <v>0.04</v>
      </c>
      <c r="J14" s="30">
        <v>15</v>
      </c>
      <c r="K14" s="27">
        <f>J14/C14</f>
        <v>3.3333333333333333E-2</v>
      </c>
      <c r="M14" s="30">
        <v>40</v>
      </c>
      <c r="N14" s="30">
        <v>144</v>
      </c>
      <c r="O14" s="30">
        <f>N14/M14</f>
        <v>3.6</v>
      </c>
      <c r="P14" s="30">
        <v>1</v>
      </c>
      <c r="Q14" s="27">
        <f>P14/M14</f>
        <v>2.5000000000000001E-2</v>
      </c>
      <c r="R14" s="32"/>
      <c r="S14" s="27">
        <f>(C14+M14)/($C$17+$M$17)</f>
        <v>0.76086956521739135</v>
      </c>
      <c r="T14" s="27">
        <f>C14/($C$17)</f>
        <v>0.76013513513513509</v>
      </c>
      <c r="U14" s="27">
        <f>M14/($M$17)</f>
        <v>0.76923076923076927</v>
      </c>
      <c r="V14" s="33"/>
      <c r="W14" s="30">
        <f>(F14*0.05)+(H14*4)+(J14*-1)+(N14*0.1)+(P14*6)</f>
        <v>238.45000000000002</v>
      </c>
      <c r="X14" s="34">
        <f>((F14*0.05)+(H14*4)+(J14*-1)+(N14*0.1)+(P14*6))*0.4</f>
        <v>95.38000000000001</v>
      </c>
      <c r="Y14" s="32"/>
      <c r="Z14" s="32"/>
      <c r="AC14" s="29" t="s">
        <v>334</v>
      </c>
      <c r="AD14" s="29"/>
      <c r="AE14" s="30">
        <v>583</v>
      </c>
      <c r="AF14" s="30">
        <v>378</v>
      </c>
      <c r="AG14" s="27">
        <f>AF14/AE14</f>
        <v>0.64837049742710118</v>
      </c>
      <c r="AH14" s="30">
        <v>4072</v>
      </c>
      <c r="AI14" s="31">
        <f>AH14/AE14</f>
        <v>6.9845626072041167</v>
      </c>
      <c r="AJ14" s="30">
        <v>27</v>
      </c>
      <c r="AK14" s="27">
        <f>AJ14/AE14</f>
        <v>4.6312178387650088E-2</v>
      </c>
      <c r="AL14" s="30">
        <v>11</v>
      </c>
      <c r="AM14" s="27">
        <f>AL14/AE14</f>
        <v>1.8867924528301886E-2</v>
      </c>
      <c r="AO14" s="30">
        <v>100</v>
      </c>
      <c r="AP14" s="30">
        <v>590</v>
      </c>
      <c r="AQ14" s="30">
        <f>AP14/AO14</f>
        <v>5.9</v>
      </c>
      <c r="AR14" s="30">
        <v>5</v>
      </c>
      <c r="AS14" s="27">
        <f>AR14/AO14</f>
        <v>0.05</v>
      </c>
      <c r="AT14" s="32"/>
      <c r="AU14" s="27">
        <f>(AE14+AO14)/(AE17+AO17)</f>
        <v>1</v>
      </c>
      <c r="AV14" s="27">
        <f>AE14/(AO14+AE14)</f>
        <v>0.85358711566617862</v>
      </c>
      <c r="AW14" s="27">
        <f>AO14/(AE14+AO14)</f>
        <v>0.14641288433382138</v>
      </c>
      <c r="AX14" s="33"/>
      <c r="AY14" s="30">
        <f>((AH14*0.05)+(AJ14*4)+(AL14*-1)+(AP14*0.1)+(AR14*6))*0.55</f>
        <v>214.28000000000003</v>
      </c>
      <c r="AZ14" s="34">
        <f>((AH14*0.05)+(AJ14*4)+(AL14*-1)+(AP14*0.1)+(AR14*6))*0.4</f>
        <v>155.84000000000003</v>
      </c>
    </row>
    <row r="15" spans="1:52" x14ac:dyDescent="0.15">
      <c r="A15" s="29" t="s">
        <v>689</v>
      </c>
      <c r="B15" s="30">
        <v>4</v>
      </c>
      <c r="C15" s="30">
        <v>142</v>
      </c>
      <c r="D15" s="30">
        <v>87</v>
      </c>
      <c r="E15" s="27">
        <f>D15/C15</f>
        <v>0.61267605633802813</v>
      </c>
      <c r="F15" s="30">
        <v>1050</v>
      </c>
      <c r="G15" s="31">
        <f>F15/C15</f>
        <v>7.394366197183099</v>
      </c>
      <c r="H15" s="30">
        <v>6</v>
      </c>
      <c r="I15" s="27">
        <f>H15/C15</f>
        <v>4.2253521126760563E-2</v>
      </c>
      <c r="J15" s="30">
        <v>9</v>
      </c>
      <c r="K15" s="27">
        <f t="shared" ref="K15:K16" si="0">J15/C15</f>
        <v>6.3380281690140844E-2</v>
      </c>
      <c r="M15" s="30">
        <v>12</v>
      </c>
      <c r="N15" s="30">
        <v>2</v>
      </c>
      <c r="O15" s="30">
        <f>N15/M15</f>
        <v>0.16666666666666666</v>
      </c>
      <c r="P15" s="30">
        <v>0</v>
      </c>
      <c r="Q15" s="27">
        <f t="shared" ref="Q15:Q16" si="1">P15/M15</f>
        <v>0</v>
      </c>
      <c r="R15" s="32"/>
      <c r="S15" s="27">
        <f t="shared" ref="S15:S16" si="2">(C15+M15)/($C$17+$M$17)</f>
        <v>0.2391304347826087</v>
      </c>
      <c r="T15" s="27">
        <f t="shared" ref="T15:T16" si="3">C15/($C$17)</f>
        <v>0.23986486486486486</v>
      </c>
      <c r="U15" s="27">
        <f t="shared" ref="U15:U16" si="4">M15/($M$17)</f>
        <v>0.23076923076923078</v>
      </c>
      <c r="V15" s="33"/>
      <c r="W15" s="30">
        <f t="shared" ref="W15:W16" si="5">(F15*0.05)+(H15*4)+(J15*-1)+(N15*0.1)+(P15*6)</f>
        <v>67.7</v>
      </c>
      <c r="X15" s="34">
        <f t="shared" ref="X15:X16" si="6">((F15*0.05)+(H15*4)+(J15*-1)+(N15*0.1)+(P15*6))*0.4</f>
        <v>27.080000000000002</v>
      </c>
      <c r="Y15" s="32"/>
      <c r="Z15" s="32"/>
      <c r="AC15" s="29" t="s">
        <v>335</v>
      </c>
      <c r="AD15" s="29"/>
      <c r="AE15" s="30">
        <v>0</v>
      </c>
      <c r="AF15" s="30">
        <v>0</v>
      </c>
      <c r="AG15" s="27">
        <v>0</v>
      </c>
      <c r="AH15" s="30">
        <v>0</v>
      </c>
      <c r="AI15" s="31"/>
      <c r="AJ15" s="30">
        <v>0</v>
      </c>
      <c r="AK15" s="27" t="e">
        <f>AJ15/AE15</f>
        <v>#DIV/0!</v>
      </c>
      <c r="AL15" s="30">
        <v>0</v>
      </c>
      <c r="AM15" s="27" t="e">
        <f t="shared" ref="AM15:AM16" si="7">AL15/AE15</f>
        <v>#DIV/0!</v>
      </c>
      <c r="AO15" s="30">
        <v>0</v>
      </c>
      <c r="AP15" s="30">
        <v>0</v>
      </c>
      <c r="AQ15" s="30"/>
      <c r="AR15" s="30">
        <v>0</v>
      </c>
      <c r="AS15" s="27" t="e">
        <f t="shared" ref="AS15:AS16" si="8">AR15/AO15</f>
        <v>#DIV/0!</v>
      </c>
      <c r="AT15" s="32"/>
      <c r="AU15" s="27" t="e">
        <f>(AE15+AO15)/(AD18+AN18)</f>
        <v>#DIV/0!</v>
      </c>
      <c r="AV15" s="27" t="e">
        <f>AE15/(AO15+AE15)</f>
        <v>#DIV/0!</v>
      </c>
      <c r="AW15" s="27" t="e">
        <f>AO15/(AE15+AO15)</f>
        <v>#DIV/0!</v>
      </c>
      <c r="AX15" s="33"/>
      <c r="AY15" s="30"/>
      <c r="AZ15" s="34"/>
    </row>
    <row r="16" spans="1:52" x14ac:dyDescent="0.15">
      <c r="A16" s="29"/>
      <c r="B16" s="30"/>
      <c r="C16" s="30"/>
      <c r="D16" s="30"/>
      <c r="E16" s="27" t="e">
        <f>D16/C16</f>
        <v>#DIV/0!</v>
      </c>
      <c r="F16" s="30"/>
      <c r="G16" s="31" t="e">
        <f>F16/C16</f>
        <v>#DIV/0!</v>
      </c>
      <c r="H16" s="30"/>
      <c r="I16" s="27" t="e">
        <f>H16/C16</f>
        <v>#DIV/0!</v>
      </c>
      <c r="J16" s="30"/>
      <c r="K16" s="27" t="e">
        <f t="shared" si="0"/>
        <v>#DIV/0!</v>
      </c>
      <c r="M16" s="30"/>
      <c r="N16" s="30"/>
      <c r="O16" s="30" t="e">
        <f>N16/M16</f>
        <v>#DIV/0!</v>
      </c>
      <c r="P16" s="30"/>
      <c r="Q16" s="27" t="e">
        <f t="shared" si="1"/>
        <v>#DIV/0!</v>
      </c>
      <c r="R16" s="32"/>
      <c r="S16" s="27">
        <f t="shared" si="2"/>
        <v>0</v>
      </c>
      <c r="T16" s="27">
        <f t="shared" si="3"/>
        <v>0</v>
      </c>
      <c r="U16" s="27">
        <f t="shared" si="4"/>
        <v>0</v>
      </c>
      <c r="V16" s="33"/>
      <c r="W16" s="30">
        <f t="shared" si="5"/>
        <v>0</v>
      </c>
      <c r="X16" s="34">
        <f t="shared" si="6"/>
        <v>0</v>
      </c>
      <c r="Y16" s="32"/>
      <c r="Z16" s="32"/>
      <c r="AC16" s="29" t="s">
        <v>347</v>
      </c>
      <c r="AD16" s="29"/>
      <c r="AE16" s="30"/>
      <c r="AF16" s="30"/>
      <c r="AG16" s="27" t="e">
        <f>AF16/AE16</f>
        <v>#DIV/0!</v>
      </c>
      <c r="AH16" s="30"/>
      <c r="AI16" s="31" t="e">
        <f>AH16/AE16</f>
        <v>#DIV/0!</v>
      </c>
      <c r="AJ16" s="30"/>
      <c r="AK16" s="27" t="e">
        <f>AJ16/AE16</f>
        <v>#DIV/0!</v>
      </c>
      <c r="AL16" s="30"/>
      <c r="AM16" s="27" t="e">
        <f t="shared" si="7"/>
        <v>#DIV/0!</v>
      </c>
      <c r="AO16" s="30"/>
      <c r="AP16" s="30"/>
      <c r="AQ16" s="30" t="e">
        <f>AP16/AO16</f>
        <v>#DIV/0!</v>
      </c>
      <c r="AR16" s="30"/>
      <c r="AS16" s="27" t="e">
        <f t="shared" si="8"/>
        <v>#DIV/0!</v>
      </c>
      <c r="AT16" s="32"/>
      <c r="AU16" s="27" t="e">
        <f>(AE16+AO16)/(AD20+AN20)</f>
        <v>#DIV/0!</v>
      </c>
      <c r="AV16" s="27" t="e">
        <f>AE16/(AO16+AE16)</f>
        <v>#DIV/0!</v>
      </c>
      <c r="AW16" s="27" t="e">
        <f>AO16/(AE16+AO16)</f>
        <v>#DIV/0!</v>
      </c>
      <c r="AX16" s="33"/>
      <c r="AY16" s="30">
        <f>((AH16*0.05)+(AJ16*4)+(AL16*-1)+(AP16*0.1)+(AR16*6))*0.55</f>
        <v>0</v>
      </c>
      <c r="AZ16" s="34">
        <f>((AH16*0.05)+(AJ16*4)+(AL16*-1)+(AP16*0.1)+(AR16*6))*0.4</f>
        <v>0</v>
      </c>
    </row>
    <row r="17" spans="1:52" x14ac:dyDescent="0.15">
      <c r="A17" s="28" t="s">
        <v>44</v>
      </c>
      <c r="B17" s="28"/>
      <c r="C17" s="28">
        <f>SUM(C14:C16)</f>
        <v>592</v>
      </c>
      <c r="D17" s="28">
        <f>SUM(D14:D16)</f>
        <v>372</v>
      </c>
      <c r="E17" s="28"/>
      <c r="F17" s="28">
        <f t="shared" ref="F17:J17" si="9">SUM(F14:F16)</f>
        <v>4271</v>
      </c>
      <c r="G17" s="28"/>
      <c r="H17" s="28">
        <f t="shared" si="9"/>
        <v>24</v>
      </c>
      <c r="I17" s="28"/>
      <c r="J17" s="28">
        <f t="shared" si="9"/>
        <v>24</v>
      </c>
      <c r="K17" s="28"/>
      <c r="L17" s="24"/>
      <c r="M17" s="28">
        <f>SUM(M14:M16)</f>
        <v>52</v>
      </c>
      <c r="N17" s="28">
        <f>SUM(N14:N16)</f>
        <v>146</v>
      </c>
      <c r="O17" s="28"/>
      <c r="P17" s="28">
        <f>SUM(P14:P16)</f>
        <v>1</v>
      </c>
      <c r="Q17" s="28"/>
      <c r="R17" s="28"/>
      <c r="S17" s="35">
        <f>S14+S15+S16</f>
        <v>1</v>
      </c>
      <c r="T17" s="36">
        <f>C17/(C17+M17)</f>
        <v>0.91925465838509313</v>
      </c>
      <c r="U17" s="36">
        <f>M17/(M17+C17)</f>
        <v>8.0745341614906832E-2</v>
      </c>
      <c r="V17" s="33"/>
      <c r="W17" s="32"/>
      <c r="X17" s="32"/>
      <c r="Y17" s="32"/>
      <c r="Z17" s="32"/>
      <c r="AC17" s="28" t="s">
        <v>44</v>
      </c>
      <c r="AD17" s="28"/>
      <c r="AE17" s="28">
        <f>SUM(AE14:AE16)</f>
        <v>583</v>
      </c>
      <c r="AF17" s="28">
        <f>SUM(AF14:AF16)</f>
        <v>378</v>
      </c>
      <c r="AG17" s="28"/>
      <c r="AH17" s="28">
        <f t="shared" ref="AH17" si="10">SUM(AH14:AH16)</f>
        <v>4072</v>
      </c>
      <c r="AI17" s="28"/>
      <c r="AJ17" s="28">
        <f t="shared" ref="AJ17" si="11">SUM(AJ14:AJ16)</f>
        <v>27</v>
      </c>
      <c r="AK17" s="28"/>
      <c r="AL17" s="28">
        <f t="shared" ref="AL17" si="12">SUM(AL14:AL16)</f>
        <v>11</v>
      </c>
      <c r="AM17" s="28"/>
      <c r="AN17" s="24"/>
      <c r="AO17" s="28">
        <f>SUM(AO14:AO16)</f>
        <v>100</v>
      </c>
      <c r="AP17" s="28">
        <f>SUM(AP14:AP16)</f>
        <v>590</v>
      </c>
      <c r="AQ17" s="28"/>
      <c r="AR17" s="28">
        <f>SUM(AR14:AR16)</f>
        <v>5</v>
      </c>
      <c r="AS17" s="28"/>
      <c r="AT17" s="28"/>
      <c r="AU17" s="35" t="e">
        <f>AU14+AU15+AU16</f>
        <v>#DIV/0!</v>
      </c>
      <c r="AV17" s="36">
        <f>AE17/(AE17+AO17)</f>
        <v>0.85358711566617862</v>
      </c>
      <c r="AW17" s="36">
        <f>AO17/(AO17+AE17)</f>
        <v>0.14641288433382138</v>
      </c>
      <c r="AX17" s="33"/>
      <c r="AY17" s="32"/>
      <c r="AZ17" s="32"/>
    </row>
    <row r="18" spans="1:52" x14ac:dyDescent="0.15">
      <c r="B18" s="32"/>
      <c r="C18" s="32"/>
      <c r="D18" s="37"/>
      <c r="E18" s="32"/>
      <c r="F18" s="38"/>
      <c r="G18" s="32"/>
      <c r="H18" s="39"/>
      <c r="I18" s="32"/>
      <c r="J18" s="39"/>
      <c r="K18" s="32"/>
      <c r="L18" s="32"/>
      <c r="M18" s="32"/>
      <c r="N18" s="32"/>
      <c r="O18" s="32"/>
      <c r="P18" s="32"/>
      <c r="Q18" s="32"/>
      <c r="R18" s="32"/>
      <c r="AD18" s="32"/>
      <c r="AE18" s="32"/>
      <c r="AF18" s="37"/>
      <c r="AG18" s="32"/>
      <c r="AH18" s="38"/>
      <c r="AI18" s="32"/>
      <c r="AJ18" s="39"/>
      <c r="AK18" s="32"/>
      <c r="AL18" s="39"/>
      <c r="AM18" s="32"/>
      <c r="AN18" s="32"/>
      <c r="AO18" s="32"/>
      <c r="AP18" s="32"/>
      <c r="AQ18" s="32"/>
      <c r="AR18" s="32"/>
      <c r="AS18" s="32"/>
      <c r="AT18" s="32"/>
    </row>
    <row r="19" spans="1:52" x14ac:dyDescent="0.15">
      <c r="B19" s="32"/>
      <c r="C19" s="32"/>
      <c r="D19" s="37"/>
      <c r="E19" s="32"/>
      <c r="F19" s="38"/>
      <c r="G19" s="32"/>
      <c r="H19" s="39"/>
      <c r="I19" s="32"/>
      <c r="J19" s="39"/>
      <c r="K19" s="32"/>
      <c r="L19" s="32"/>
      <c r="M19" s="32"/>
      <c r="N19" s="32"/>
      <c r="O19" s="32"/>
      <c r="P19" s="32"/>
      <c r="Q19" s="32"/>
      <c r="R19" s="32"/>
      <c r="AD19" s="32"/>
      <c r="AE19" s="32"/>
      <c r="AF19" s="37"/>
      <c r="AG19" s="32"/>
      <c r="AH19" s="38"/>
      <c r="AI19" s="32"/>
      <c r="AJ19" s="39"/>
      <c r="AK19" s="32"/>
      <c r="AL19" s="39"/>
      <c r="AM19" s="32"/>
      <c r="AN19" s="32"/>
      <c r="AO19" s="32"/>
      <c r="AP19" s="32"/>
      <c r="AQ19" s="32"/>
      <c r="AR19" s="32"/>
      <c r="AS19" s="32"/>
      <c r="AT19" s="32"/>
    </row>
    <row r="20" spans="1:52" x14ac:dyDescent="0.15">
      <c r="A20" s="517" t="s">
        <v>49</v>
      </c>
      <c r="B20" s="517"/>
      <c r="C20" s="517"/>
      <c r="D20" s="517"/>
      <c r="E20" s="517"/>
      <c r="F20" s="517"/>
      <c r="G20" s="517"/>
      <c r="H20" s="517" t="s">
        <v>52</v>
      </c>
      <c r="I20" s="523"/>
      <c r="J20" s="523"/>
      <c r="K20" s="523"/>
      <c r="L20" s="523"/>
      <c r="M20" s="523"/>
      <c r="N20" s="32"/>
      <c r="O20" s="32"/>
      <c r="R20" s="517" t="s">
        <v>50</v>
      </c>
      <c r="S20" s="517"/>
      <c r="T20" s="517"/>
      <c r="V20" s="517" t="s">
        <v>51</v>
      </c>
      <c r="W20" s="517"/>
      <c r="X20" s="23"/>
      <c r="Y20" s="23"/>
      <c r="Z20" s="23"/>
      <c r="AA20" s="23"/>
      <c r="AC20" s="517" t="s">
        <v>49</v>
      </c>
      <c r="AD20" s="517"/>
      <c r="AE20" s="517"/>
      <c r="AF20" s="517"/>
      <c r="AG20" s="517"/>
      <c r="AH20" s="517"/>
      <c r="AI20" s="517"/>
      <c r="AJ20" s="517" t="s">
        <v>52</v>
      </c>
      <c r="AK20" s="523"/>
      <c r="AL20" s="523"/>
      <c r="AM20" s="523"/>
      <c r="AN20" s="523"/>
      <c r="AO20" s="523"/>
      <c r="AP20" s="32"/>
      <c r="AQ20" s="32"/>
      <c r="AT20" s="517" t="s">
        <v>50</v>
      </c>
      <c r="AU20" s="517"/>
      <c r="AV20" s="517"/>
      <c r="AX20" s="517" t="s">
        <v>51</v>
      </c>
      <c r="AY20" s="517"/>
      <c r="AZ20" s="23"/>
    </row>
    <row r="21" spans="1:52" x14ac:dyDescent="0.15">
      <c r="A21" s="28" t="s">
        <v>16</v>
      </c>
      <c r="B21" s="28" t="s">
        <v>66</v>
      </c>
      <c r="C21" s="28" t="s">
        <v>1</v>
      </c>
      <c r="D21" s="28" t="s">
        <v>4</v>
      </c>
      <c r="E21" s="28" t="s">
        <v>5</v>
      </c>
      <c r="F21" s="28" t="s">
        <v>6</v>
      </c>
      <c r="G21" s="28" t="s">
        <v>7</v>
      </c>
      <c r="I21" s="28" t="s">
        <v>34</v>
      </c>
      <c r="J21" s="28" t="s">
        <v>17</v>
      </c>
      <c r="K21" s="28" t="s">
        <v>18</v>
      </c>
      <c r="L21" s="28" t="s">
        <v>19</v>
      </c>
      <c r="M21" s="28" t="s">
        <v>20</v>
      </c>
      <c r="N21" s="28" t="s">
        <v>6</v>
      </c>
      <c r="O21" s="28" t="s">
        <v>53</v>
      </c>
      <c r="R21" s="28" t="s">
        <v>16</v>
      </c>
      <c r="S21" s="28" t="s">
        <v>47</v>
      </c>
      <c r="T21" s="28" t="s">
        <v>45</v>
      </c>
      <c r="U21" s="28" t="s">
        <v>46</v>
      </c>
      <c r="W21" s="28" t="s">
        <v>14</v>
      </c>
      <c r="X21" s="28" t="s">
        <v>21</v>
      </c>
      <c r="Y21" s="28"/>
      <c r="Z21" s="28"/>
      <c r="AA21" s="28"/>
      <c r="AB21" s="28"/>
      <c r="AC21" s="28" t="s">
        <v>16</v>
      </c>
      <c r="AD21" s="28" t="s">
        <v>66</v>
      </c>
      <c r="AE21" s="28" t="s">
        <v>1</v>
      </c>
      <c r="AF21" s="28" t="s">
        <v>4</v>
      </c>
      <c r="AG21" s="28" t="s">
        <v>5</v>
      </c>
      <c r="AH21" s="28" t="s">
        <v>6</v>
      </c>
      <c r="AI21" s="28" t="s">
        <v>7</v>
      </c>
      <c r="AK21" s="28" t="s">
        <v>34</v>
      </c>
      <c r="AL21" s="28" t="s">
        <v>17</v>
      </c>
      <c r="AM21" s="28" t="s">
        <v>18</v>
      </c>
      <c r="AN21" s="28" t="s">
        <v>19</v>
      </c>
      <c r="AO21" s="28" t="s">
        <v>20</v>
      </c>
      <c r="AP21" s="28" t="s">
        <v>6</v>
      </c>
      <c r="AQ21" s="28" t="s">
        <v>53</v>
      </c>
      <c r="AU21" s="28" t="s">
        <v>47</v>
      </c>
      <c r="AV21" s="28" t="s">
        <v>45</v>
      </c>
      <c r="AW21" s="28" t="s">
        <v>46</v>
      </c>
      <c r="AY21" s="28" t="s">
        <v>14</v>
      </c>
      <c r="AZ21" s="28" t="s">
        <v>21</v>
      </c>
    </row>
    <row r="22" spans="1:52" x14ac:dyDescent="0.15">
      <c r="A22" s="29" t="s">
        <v>2326</v>
      </c>
      <c r="B22" s="40">
        <v>10</v>
      </c>
      <c r="C22" s="30">
        <v>80</v>
      </c>
      <c r="D22" s="30">
        <v>285</v>
      </c>
      <c r="E22" s="30">
        <f>D22/C22</f>
        <v>3.5625</v>
      </c>
      <c r="F22" s="30">
        <v>1</v>
      </c>
      <c r="G22" s="27">
        <f>F22/C22</f>
        <v>1.2500000000000001E-2</v>
      </c>
      <c r="I22" s="27">
        <f>K22/J22</f>
        <v>0.73529411764705888</v>
      </c>
      <c r="J22" s="30">
        <v>34</v>
      </c>
      <c r="K22" s="30">
        <v>25</v>
      </c>
      <c r="L22" s="30">
        <v>196</v>
      </c>
      <c r="M22" s="30">
        <f>L22/K22</f>
        <v>7.84</v>
      </c>
      <c r="N22" s="30">
        <v>1</v>
      </c>
      <c r="O22" s="27">
        <f>N22/K22</f>
        <v>0.04</v>
      </c>
      <c r="R22" s="29" t="s">
        <v>2327</v>
      </c>
      <c r="S22" s="27">
        <f>(C22+J22)/($C$27+$J$27+$M$17+$D$17+$K$38+$K$47)</f>
        <v>0.12140575079872204</v>
      </c>
      <c r="T22" s="27">
        <f>J22/($J$27+$E$38+$E$47)</f>
        <v>8.0952380952380956E-2</v>
      </c>
      <c r="U22" s="27">
        <f>C22/($C$27+$M$17+$K$38+$K$47)</f>
        <v>0.19704433497536947</v>
      </c>
      <c r="W22" s="30">
        <f>(D22*0.1)+(F22*6)+(L22*0.1)+(N22*6)</f>
        <v>60.1</v>
      </c>
      <c r="X22" s="30">
        <f>(D22*0.1)+(F22*6)+(K22*1)+(L22*0.1)+(N22*6)</f>
        <v>85.1</v>
      </c>
      <c r="Y22" s="32"/>
      <c r="Z22" s="32"/>
      <c r="AA22" s="32"/>
      <c r="AB22" s="32"/>
      <c r="AC22" s="29" t="s">
        <v>336</v>
      </c>
      <c r="AD22" s="29"/>
      <c r="AE22" s="30">
        <v>200</v>
      </c>
      <c r="AF22" s="30">
        <v>1040</v>
      </c>
      <c r="AG22" s="30">
        <f>AF22/AE22</f>
        <v>5.2</v>
      </c>
      <c r="AH22" s="30">
        <v>7</v>
      </c>
      <c r="AI22" s="27">
        <f>AH22/AE22</f>
        <v>3.5000000000000003E-2</v>
      </c>
      <c r="AK22" s="27">
        <f>AM22/AL22</f>
        <v>0.8</v>
      </c>
      <c r="AL22" s="30">
        <v>70</v>
      </c>
      <c r="AM22" s="30">
        <v>56</v>
      </c>
      <c r="AN22" s="30">
        <v>364</v>
      </c>
      <c r="AO22" s="30">
        <f>AN22/AM22</f>
        <v>6.5</v>
      </c>
      <c r="AP22" s="30">
        <v>2</v>
      </c>
      <c r="AQ22" s="27">
        <f>AP22/AM22</f>
        <v>3.5714285714285712E-2</v>
      </c>
      <c r="AU22" s="27" t="e">
        <f>(#REF!+AL22)/(#REF!+AL25)</f>
        <v>#REF!</v>
      </c>
      <c r="AV22" s="27" t="e">
        <f>#REF!/(AL22+#REF!)</f>
        <v>#REF!</v>
      </c>
      <c r="AW22" s="27" t="e">
        <f>AL22/(#REF!+AL22)</f>
        <v>#REF!</v>
      </c>
      <c r="AY22" s="30" t="e">
        <f>(#REF!*0.1)+(AE22*6)+(AK22*0.1)+(AM22*6)</f>
        <v>#REF!</v>
      </c>
      <c r="AZ22" s="30" t="e">
        <f>(#REF!*0.1)+(AE22*6)+(AJ22*1)+(AK22*0.1)+(AM22*6)</f>
        <v>#REF!</v>
      </c>
    </row>
    <row r="23" spans="1:52" x14ac:dyDescent="0.15">
      <c r="A23" s="29" t="s">
        <v>933</v>
      </c>
      <c r="B23" s="40">
        <v>16</v>
      </c>
      <c r="C23" s="30">
        <v>159</v>
      </c>
      <c r="D23" s="30">
        <v>608</v>
      </c>
      <c r="E23" s="30">
        <f>D23/C23</f>
        <v>3.8238993710691824</v>
      </c>
      <c r="F23" s="30">
        <v>2</v>
      </c>
      <c r="G23" s="27">
        <f>F23/C23</f>
        <v>1.2578616352201259E-2</v>
      </c>
      <c r="I23" s="27">
        <f t="shared" ref="I23:I26" si="13">K23/J23</f>
        <v>0.73809523809523814</v>
      </c>
      <c r="J23" s="30">
        <v>84</v>
      </c>
      <c r="K23" s="30">
        <v>62</v>
      </c>
      <c r="L23" s="30">
        <v>580</v>
      </c>
      <c r="M23" s="30">
        <f>L23/K23</f>
        <v>9.3548387096774199</v>
      </c>
      <c r="N23" s="30">
        <v>2</v>
      </c>
      <c r="O23" s="27">
        <f t="shared" ref="O23:O26" si="14">N23/K23</f>
        <v>3.2258064516129031E-2</v>
      </c>
      <c r="R23" s="29" t="s">
        <v>934</v>
      </c>
      <c r="S23" s="27">
        <f t="shared" ref="S23:S26" si="15">(C23+J23)/($C$27+$J$27+$M$17+$D$17+$K$38+$K$47)</f>
        <v>0.25878594249201275</v>
      </c>
      <c r="T23" s="27">
        <f t="shared" ref="T23:T26" si="16">J23/($J$27+$E$38+$E$47)</f>
        <v>0.2</v>
      </c>
      <c r="U23" s="27">
        <f t="shared" ref="U23:U26" si="17">C23/($C$27+$M$17+$K$38+$K$47)</f>
        <v>0.39162561576354682</v>
      </c>
      <c r="W23" s="30">
        <f t="shared" ref="W23:W26" si="18">(D23*0.1)+(F23*6)+(L23*0.1)+(N23*6)</f>
        <v>142.80000000000001</v>
      </c>
      <c r="X23" s="30">
        <f t="shared" ref="X23:X26" si="19">(D23*0.1)+(F23*6)+(K23*1)+(L23*0.1)+(N23*6)</f>
        <v>204.8</v>
      </c>
      <c r="Y23" s="32"/>
      <c r="Z23" s="32"/>
      <c r="AA23" s="32"/>
      <c r="AB23" s="32"/>
      <c r="AC23" s="29" t="s">
        <v>337</v>
      </c>
      <c r="AD23" s="29"/>
      <c r="AE23" s="30">
        <v>96</v>
      </c>
      <c r="AF23" s="30">
        <v>445</v>
      </c>
      <c r="AG23" s="30">
        <f>AF23/AE23</f>
        <v>4.635416666666667</v>
      </c>
      <c r="AH23" s="30">
        <v>6</v>
      </c>
      <c r="AI23" s="27">
        <f>AH23/AE23</f>
        <v>6.25E-2</v>
      </c>
      <c r="AK23" s="27">
        <f t="shared" ref="AK23:AK26" si="20">AM23/AL23</f>
        <v>0.58333333333333337</v>
      </c>
      <c r="AL23" s="30">
        <v>24</v>
      </c>
      <c r="AM23" s="30">
        <v>14</v>
      </c>
      <c r="AN23" s="30">
        <v>110</v>
      </c>
      <c r="AO23" s="30">
        <f>AN23/AM23</f>
        <v>7.8571428571428568</v>
      </c>
      <c r="AP23" s="30">
        <v>2</v>
      </c>
      <c r="AQ23" s="27">
        <f t="shared" ref="AQ23:AQ26" si="21">AP23/AM23</f>
        <v>0.14285714285714285</v>
      </c>
      <c r="AU23" s="27" t="e">
        <f>(#REF!+AL23)/(#REF!+AL26)</f>
        <v>#REF!</v>
      </c>
      <c r="AV23" s="27" t="e">
        <f>#REF!/(AL23+#REF!)</f>
        <v>#REF!</v>
      </c>
      <c r="AW23" s="27" t="e">
        <f>AL23/(#REF!+AL23)</f>
        <v>#REF!</v>
      </c>
      <c r="AY23" s="30" t="e">
        <f>(#REF!*0.1)+(AE23*6)+(AK23*0.1)+(AM23*6)</f>
        <v>#REF!</v>
      </c>
      <c r="AZ23" s="30" t="e">
        <f>(#REF!*0.1)+(AE23*6)+(AJ23*1)+(AK23*0.1)+(AM23*6)</f>
        <v>#REF!</v>
      </c>
    </row>
    <row r="24" spans="1:52" x14ac:dyDescent="0.15">
      <c r="A24" s="29" t="s">
        <v>2644</v>
      </c>
      <c r="B24" s="40">
        <v>14</v>
      </c>
      <c r="C24" s="30">
        <v>87</v>
      </c>
      <c r="D24" s="30">
        <v>350</v>
      </c>
      <c r="E24" s="30">
        <f>D24/C24</f>
        <v>4.0229885057471266</v>
      </c>
      <c r="F24" s="30">
        <v>2</v>
      </c>
      <c r="G24" s="27">
        <f>F24/C24</f>
        <v>2.2988505747126436E-2</v>
      </c>
      <c r="I24" s="27">
        <f t="shared" si="13"/>
        <v>0.63888888888888884</v>
      </c>
      <c r="J24" s="30">
        <v>36</v>
      </c>
      <c r="K24" s="30">
        <v>23</v>
      </c>
      <c r="L24" s="30">
        <v>160</v>
      </c>
      <c r="M24" s="30">
        <f>L24/K24</f>
        <v>6.9565217391304346</v>
      </c>
      <c r="N24" s="30">
        <v>1</v>
      </c>
      <c r="O24" s="27">
        <f t="shared" si="14"/>
        <v>4.3478260869565216E-2</v>
      </c>
      <c r="R24" s="29" t="s">
        <v>2645</v>
      </c>
      <c r="S24" s="27">
        <f t="shared" si="15"/>
        <v>0.13099041533546327</v>
      </c>
      <c r="T24" s="27">
        <f t="shared" si="16"/>
        <v>8.5714285714285715E-2</v>
      </c>
      <c r="U24" s="27">
        <f t="shared" si="17"/>
        <v>0.21428571428571427</v>
      </c>
      <c r="W24" s="30">
        <f t="shared" si="18"/>
        <v>69</v>
      </c>
      <c r="X24" s="30">
        <f t="shared" si="19"/>
        <v>92</v>
      </c>
      <c r="Y24" s="32"/>
      <c r="Z24" s="32"/>
      <c r="AA24" s="32"/>
      <c r="AB24" s="32"/>
      <c r="AC24" s="29" t="s">
        <v>338</v>
      </c>
      <c r="AD24" s="29"/>
      <c r="AE24" s="30">
        <v>8</v>
      </c>
      <c r="AF24" s="30">
        <v>28</v>
      </c>
      <c r="AG24" s="30">
        <f>AF24/AE24</f>
        <v>3.5</v>
      </c>
      <c r="AH24" s="30">
        <v>0</v>
      </c>
      <c r="AI24" s="27">
        <f>AH24/AE24</f>
        <v>0</v>
      </c>
      <c r="AK24" s="27">
        <f t="shared" si="20"/>
        <v>0.5</v>
      </c>
      <c r="AL24" s="30">
        <v>4</v>
      </c>
      <c r="AM24" s="30">
        <v>2</v>
      </c>
      <c r="AN24" s="30">
        <v>17</v>
      </c>
      <c r="AO24" s="30">
        <f>AN24/AM24</f>
        <v>8.5</v>
      </c>
      <c r="AP24" s="30">
        <v>0</v>
      </c>
      <c r="AQ24" s="27">
        <f t="shared" si="21"/>
        <v>0</v>
      </c>
      <c r="AU24" s="27" t="e">
        <f>(#REF!+AL24)/(#REF!+AK30)</f>
        <v>#REF!</v>
      </c>
      <c r="AV24" s="27" t="e">
        <f>#REF!/(AL24+#REF!)</f>
        <v>#REF!</v>
      </c>
      <c r="AW24" s="27" t="e">
        <f>AL24/(#REF!+AL24)</f>
        <v>#REF!</v>
      </c>
      <c r="AY24" s="30" t="e">
        <f>(#REF!*0.1)+(AE24*6)+(AK24*0.1)+(AM24*6)</f>
        <v>#REF!</v>
      </c>
      <c r="AZ24" s="30" t="e">
        <f>(#REF!*0.1)+(AE24*6)+(AJ24*1)+(AK24*0.1)+(AM24*6)</f>
        <v>#REF!</v>
      </c>
    </row>
    <row r="25" spans="1:52" x14ac:dyDescent="0.15">
      <c r="A25" s="29" t="s">
        <v>691</v>
      </c>
      <c r="B25" s="40">
        <v>8</v>
      </c>
      <c r="C25" s="30">
        <v>20</v>
      </c>
      <c r="D25" s="30">
        <v>67</v>
      </c>
      <c r="E25" s="30">
        <f>D25/C25</f>
        <v>3.35</v>
      </c>
      <c r="F25" s="30">
        <v>0</v>
      </c>
      <c r="G25" s="27">
        <f>F25/C25</f>
        <v>0</v>
      </c>
      <c r="I25" s="27">
        <f t="shared" si="13"/>
        <v>0.42857142857142855</v>
      </c>
      <c r="J25" s="30">
        <v>7</v>
      </c>
      <c r="K25" s="30">
        <v>3</v>
      </c>
      <c r="L25" s="30">
        <v>15</v>
      </c>
      <c r="M25" s="30">
        <f>L25/K25</f>
        <v>5</v>
      </c>
      <c r="N25" s="30">
        <v>0</v>
      </c>
      <c r="O25" s="27">
        <f t="shared" si="14"/>
        <v>0</v>
      </c>
      <c r="R25" s="29" t="s">
        <v>395</v>
      </c>
      <c r="S25" s="27">
        <f t="shared" si="15"/>
        <v>2.8753993610223641E-2</v>
      </c>
      <c r="T25" s="27">
        <f t="shared" si="16"/>
        <v>1.6666666666666666E-2</v>
      </c>
      <c r="U25" s="27">
        <f t="shared" si="17"/>
        <v>4.9261083743842367E-2</v>
      </c>
      <c r="W25" s="30">
        <f t="shared" si="18"/>
        <v>8.1999999999999993</v>
      </c>
      <c r="X25" s="30">
        <f t="shared" si="19"/>
        <v>11.2</v>
      </c>
      <c r="Y25" s="32"/>
      <c r="Z25" s="32"/>
      <c r="AA25" s="32"/>
      <c r="AB25" s="32"/>
      <c r="AC25" s="29" t="s">
        <v>395</v>
      </c>
      <c r="AD25" s="29"/>
      <c r="AE25" s="30"/>
      <c r="AF25" s="30"/>
      <c r="AG25" s="30" t="e">
        <f>AF25/AE25</f>
        <v>#DIV/0!</v>
      </c>
      <c r="AH25" s="30">
        <v>0</v>
      </c>
      <c r="AI25" s="27" t="e">
        <f>AH25/AE25</f>
        <v>#DIV/0!</v>
      </c>
      <c r="AK25" s="27" t="e">
        <f t="shared" si="20"/>
        <v>#DIV/0!</v>
      </c>
      <c r="AL25" s="30"/>
      <c r="AM25" s="30"/>
      <c r="AN25" s="30"/>
      <c r="AO25" s="30" t="e">
        <f>AN25/AM25</f>
        <v>#DIV/0!</v>
      </c>
      <c r="AP25" s="30">
        <v>0</v>
      </c>
      <c r="AQ25" s="27" t="e">
        <f t="shared" si="21"/>
        <v>#DIV/0!</v>
      </c>
      <c r="AU25" s="27" t="e">
        <f>(#REF!+AL25)/(#REF!+AL31)</f>
        <v>#REF!</v>
      </c>
      <c r="AV25" s="27" t="e">
        <f>#REF!/(AL25+#REF!)</f>
        <v>#REF!</v>
      </c>
      <c r="AW25" s="27" t="e">
        <f>AL25/(#REF!+AL25)</f>
        <v>#REF!</v>
      </c>
      <c r="AY25" s="30" t="e">
        <f>(#REF!*0.1)+(AE25*6)+(AK25*0.1)+(AM25*6)</f>
        <v>#REF!</v>
      </c>
      <c r="AZ25" s="30" t="e">
        <f>(#REF!*0.1)+(AE25*6)+(AJ25*1)+(AK25*0.1)+(AM25*6)</f>
        <v>#REF!</v>
      </c>
    </row>
    <row r="26" spans="1:52" x14ac:dyDescent="0.15">
      <c r="A26" s="29"/>
      <c r="B26" s="40"/>
      <c r="C26" s="30"/>
      <c r="D26" s="30"/>
      <c r="E26" s="30" t="e">
        <f>D26/C26</f>
        <v>#DIV/0!</v>
      </c>
      <c r="F26" s="30"/>
      <c r="G26" s="27" t="e">
        <f>F26/C26</f>
        <v>#DIV/0!</v>
      </c>
      <c r="I26" s="27" t="e">
        <f t="shared" si="13"/>
        <v>#DIV/0!</v>
      </c>
      <c r="J26" s="30"/>
      <c r="K26" s="30"/>
      <c r="L26" s="30"/>
      <c r="M26" s="30" t="e">
        <f>L26/K26</f>
        <v>#DIV/0!</v>
      </c>
      <c r="N26" s="30"/>
      <c r="O26" s="27" t="e">
        <f t="shared" si="14"/>
        <v>#DIV/0!</v>
      </c>
      <c r="R26" s="29"/>
      <c r="S26" s="27">
        <f t="shared" si="15"/>
        <v>0</v>
      </c>
      <c r="T26" s="27">
        <f t="shared" si="16"/>
        <v>0</v>
      </c>
      <c r="U26" s="27">
        <f t="shared" si="17"/>
        <v>0</v>
      </c>
      <c r="W26" s="30">
        <f t="shared" si="18"/>
        <v>0</v>
      </c>
      <c r="X26" s="30">
        <f t="shared" si="19"/>
        <v>0</v>
      </c>
      <c r="Y26" s="32"/>
      <c r="Z26" s="32"/>
      <c r="AA26" s="32"/>
      <c r="AB26" s="32"/>
      <c r="AC26" s="29" t="s">
        <v>440</v>
      </c>
      <c r="AD26" s="29"/>
      <c r="AE26" s="30"/>
      <c r="AF26" s="30"/>
      <c r="AG26" s="30" t="e">
        <f>AF26/AE26</f>
        <v>#DIV/0!</v>
      </c>
      <c r="AH26" s="30"/>
      <c r="AI26" s="27" t="e">
        <f>AH26/AE26</f>
        <v>#DIV/0!</v>
      </c>
      <c r="AK26" s="27" t="e">
        <f t="shared" si="20"/>
        <v>#DIV/0!</v>
      </c>
      <c r="AL26" s="30"/>
      <c r="AM26" s="30"/>
      <c r="AN26" s="30"/>
      <c r="AO26" s="30"/>
      <c r="AP26" s="30">
        <f>(AF26*0.1)+(AH26*6)+(AM26*0.1)+(AO26*6)</f>
        <v>0</v>
      </c>
      <c r="AQ26" s="27" t="e">
        <f t="shared" si="21"/>
        <v>#DIV/0!</v>
      </c>
      <c r="AU26" s="27" t="e">
        <f>(#REF!+AL26)/(#REF!+AL32)</f>
        <v>#REF!</v>
      </c>
      <c r="AV26" s="27" t="e">
        <f>#REF!/(AL26+#REF!)</f>
        <v>#REF!</v>
      </c>
      <c r="AW26" s="27" t="e">
        <f>AL26/(#REF!+AL26)</f>
        <v>#REF!</v>
      </c>
      <c r="AY26" s="30" t="e">
        <f>(#REF!*0.1)+(AE26*6)+(AI26*1)+(AJ26*0.1)+(AL26*6)</f>
        <v>#REF!</v>
      </c>
      <c r="AZ26" s="30" t="e">
        <f>(#REF!*0.1)+(AE26*6)+(AJ26*1)+(AK26*0.1)+(AM26*6)</f>
        <v>#REF!</v>
      </c>
    </row>
    <row r="27" spans="1:52" x14ac:dyDescent="0.15">
      <c r="A27" s="28" t="s">
        <v>44</v>
      </c>
      <c r="B27" s="28"/>
      <c r="C27" s="28">
        <f>SUM(C22:C26)</f>
        <v>346</v>
      </c>
      <c r="D27" s="28">
        <f t="shared" ref="D27:F27" si="22">SUM(D22:D26)</f>
        <v>1310</v>
      </c>
      <c r="E27" s="28"/>
      <c r="F27" s="28">
        <f t="shared" si="22"/>
        <v>5</v>
      </c>
      <c r="G27" s="28"/>
      <c r="H27" s="28"/>
      <c r="I27" s="28"/>
      <c r="J27" s="28">
        <f>SUM(J22:J26)</f>
        <v>161</v>
      </c>
      <c r="K27" s="28">
        <f t="shared" ref="K27:N27" si="23">SUM(K22:K26)</f>
        <v>113</v>
      </c>
      <c r="L27" s="28">
        <f t="shared" si="23"/>
        <v>951</v>
      </c>
      <c r="M27" s="28"/>
      <c r="N27" s="28">
        <f t="shared" si="23"/>
        <v>4</v>
      </c>
      <c r="O27" s="28"/>
      <c r="AC27" s="28" t="s">
        <v>44</v>
      </c>
      <c r="AD27" s="28"/>
      <c r="AE27" s="28">
        <f>SUM(AE22:AE26)</f>
        <v>304</v>
      </c>
      <c r="AF27" s="28">
        <f t="shared" ref="AF27" si="24">SUM(AF22:AF26)</f>
        <v>1513</v>
      </c>
      <c r="AG27" s="28"/>
      <c r="AH27" s="28">
        <f t="shared" ref="AH27" si="25">SUM(AH22:AH26)</f>
        <v>13</v>
      </c>
      <c r="AI27" s="28"/>
      <c r="AJ27" s="28"/>
      <c r="AK27" s="28"/>
      <c r="AL27" s="28">
        <f>SUM(AL22:AL26)</f>
        <v>98</v>
      </c>
      <c r="AM27" s="28">
        <f t="shared" ref="AM27:AN27" si="26">SUM(AM22:AM26)</f>
        <v>72</v>
      </c>
      <c r="AN27" s="28">
        <f t="shared" si="26"/>
        <v>491</v>
      </c>
      <c r="AO27" s="28"/>
      <c r="AP27" s="28">
        <f t="shared" ref="AP27" si="27">SUM(AP22:AP26)</f>
        <v>4</v>
      </c>
      <c r="AQ27" s="28"/>
    </row>
    <row r="28" spans="1:52" x14ac:dyDescent="0.15">
      <c r="A28" s="28"/>
      <c r="B28" s="32"/>
      <c r="C28" s="32"/>
      <c r="D28" s="32"/>
      <c r="E28" s="32"/>
      <c r="F28" s="32"/>
      <c r="G28" s="32"/>
      <c r="H28" s="28"/>
      <c r="I28" s="32"/>
      <c r="J28" s="32"/>
      <c r="K28" s="32"/>
      <c r="L28" s="32"/>
      <c r="M28" s="32"/>
      <c r="N28" s="32"/>
      <c r="AC28" s="28"/>
      <c r="AD28" s="32"/>
      <c r="AE28" s="32"/>
      <c r="AF28" s="32"/>
      <c r="AG28" s="32"/>
      <c r="AH28" s="32"/>
      <c r="AI28" s="32"/>
      <c r="AJ28" s="28"/>
      <c r="AK28" s="32"/>
      <c r="AL28" s="32"/>
      <c r="AM28" s="32"/>
      <c r="AN28" s="32"/>
      <c r="AO28" s="32"/>
      <c r="AP28" s="32"/>
    </row>
    <row r="29" spans="1:52" x14ac:dyDescent="0.15">
      <c r="A29" s="24"/>
      <c r="B29" s="32"/>
      <c r="C29" s="32"/>
      <c r="D29" s="32"/>
      <c r="E29" s="32"/>
      <c r="F29" s="32"/>
      <c r="G29" s="32"/>
      <c r="H29" s="32"/>
      <c r="I29" s="32"/>
      <c r="J29" s="32"/>
      <c r="K29" s="32"/>
      <c r="L29" s="32"/>
      <c r="M29" s="32"/>
      <c r="AD29" s="32"/>
      <c r="AE29" s="32"/>
      <c r="AF29" s="32"/>
      <c r="AG29" s="32"/>
      <c r="AH29" s="32"/>
      <c r="AI29" s="32"/>
      <c r="AJ29" s="32"/>
      <c r="AK29" s="32"/>
      <c r="AL29" s="32"/>
      <c r="AM29" s="32"/>
      <c r="AN29" s="32"/>
      <c r="AO29" s="32"/>
    </row>
    <row r="30" spans="1:52" x14ac:dyDescent="0.15">
      <c r="A30" s="517" t="s">
        <v>52</v>
      </c>
      <c r="B30" s="517"/>
      <c r="C30" s="517"/>
      <c r="D30" s="517"/>
      <c r="E30" s="517"/>
      <c r="F30" s="517"/>
      <c r="G30" s="517"/>
      <c r="H30" s="32"/>
      <c r="I30" s="32"/>
      <c r="J30" s="517" t="s">
        <v>49</v>
      </c>
      <c r="K30" s="517"/>
      <c r="L30" s="517"/>
      <c r="M30" s="517"/>
      <c r="N30" s="517"/>
      <c r="R30" s="517" t="s">
        <v>50</v>
      </c>
      <c r="S30" s="517"/>
      <c r="T30" s="517"/>
      <c r="V30" s="517" t="s">
        <v>51</v>
      </c>
      <c r="W30" s="519"/>
      <c r="AC30" s="517" t="s">
        <v>52</v>
      </c>
      <c r="AD30" s="517"/>
      <c r="AE30" s="517"/>
      <c r="AF30" s="517"/>
      <c r="AG30" s="517"/>
      <c r="AH30" s="517"/>
      <c r="AI30" s="517"/>
      <c r="AJ30" s="32"/>
      <c r="AK30" s="32"/>
      <c r="AL30" s="517" t="s">
        <v>49</v>
      </c>
      <c r="AM30" s="517"/>
      <c r="AN30" s="517"/>
      <c r="AO30" s="517"/>
      <c r="AP30" s="517"/>
      <c r="AT30" s="517" t="s">
        <v>50</v>
      </c>
      <c r="AU30" s="517"/>
      <c r="AV30" s="517"/>
      <c r="AX30" s="517" t="s">
        <v>51</v>
      </c>
      <c r="AY30" s="519"/>
    </row>
    <row r="31" spans="1:52" x14ac:dyDescent="0.15">
      <c r="A31" s="28" t="s">
        <v>25</v>
      </c>
      <c r="B31" s="28" t="s">
        <v>66</v>
      </c>
      <c r="C31" s="28" t="s">
        <v>34</v>
      </c>
      <c r="D31" s="28" t="s">
        <v>17</v>
      </c>
      <c r="E31" s="28" t="s">
        <v>18</v>
      </c>
      <c r="F31" s="28" t="s">
        <v>19</v>
      </c>
      <c r="G31" s="28" t="s">
        <v>20</v>
      </c>
      <c r="H31" s="28" t="s">
        <v>6</v>
      </c>
      <c r="I31" s="28" t="s">
        <v>53</v>
      </c>
      <c r="K31" s="28" t="s">
        <v>10</v>
      </c>
      <c r="L31" s="28" t="s">
        <v>11</v>
      </c>
      <c r="M31" s="28" t="s">
        <v>12</v>
      </c>
      <c r="N31" s="28" t="s">
        <v>26</v>
      </c>
      <c r="O31" s="28" t="s">
        <v>7</v>
      </c>
      <c r="R31" s="28" t="s">
        <v>25</v>
      </c>
      <c r="S31" s="28" t="s">
        <v>47</v>
      </c>
      <c r="T31" s="28" t="s">
        <v>45</v>
      </c>
      <c r="U31" s="28" t="s">
        <v>46</v>
      </c>
      <c r="W31" s="28" t="s">
        <v>14</v>
      </c>
      <c r="X31" s="28" t="s">
        <v>21</v>
      </c>
      <c r="Y31" s="28"/>
      <c r="Z31" s="28"/>
      <c r="AC31" s="28" t="s">
        <v>25</v>
      </c>
      <c r="AD31" s="28" t="s">
        <v>66</v>
      </c>
      <c r="AE31" s="28" t="s">
        <v>34</v>
      </c>
      <c r="AF31" s="28" t="s">
        <v>17</v>
      </c>
      <c r="AG31" s="28" t="s">
        <v>18</v>
      </c>
      <c r="AH31" s="28" t="s">
        <v>19</v>
      </c>
      <c r="AI31" s="28" t="s">
        <v>20</v>
      </c>
      <c r="AJ31" s="28" t="s">
        <v>6</v>
      </c>
      <c r="AK31" s="28" t="s">
        <v>53</v>
      </c>
      <c r="AM31" s="28" t="s">
        <v>10</v>
      </c>
      <c r="AN31" s="28" t="s">
        <v>11</v>
      </c>
      <c r="AO31" s="28" t="s">
        <v>12</v>
      </c>
      <c r="AP31" s="28" t="s">
        <v>26</v>
      </c>
      <c r="AQ31" s="28" t="s">
        <v>7</v>
      </c>
      <c r="AU31" s="28" t="s">
        <v>47</v>
      </c>
      <c r="AV31" s="28" t="s">
        <v>45</v>
      </c>
      <c r="AW31" s="28" t="s">
        <v>46</v>
      </c>
      <c r="AY31" s="28" t="s">
        <v>14</v>
      </c>
      <c r="AZ31" s="28" t="s">
        <v>21</v>
      </c>
    </row>
    <row r="32" spans="1:52" x14ac:dyDescent="0.15">
      <c r="A32" s="29" t="s">
        <v>692</v>
      </c>
      <c r="B32" s="30">
        <v>16</v>
      </c>
      <c r="C32" s="27">
        <f>E32/D32</f>
        <v>0.57547169811320753</v>
      </c>
      <c r="D32" s="30">
        <v>106</v>
      </c>
      <c r="E32" s="30">
        <v>61</v>
      </c>
      <c r="F32" s="30">
        <v>955</v>
      </c>
      <c r="G32" s="30">
        <f t="shared" ref="G32:G37" si="28">F32/E32</f>
        <v>15.655737704918034</v>
      </c>
      <c r="H32" s="30">
        <v>5</v>
      </c>
      <c r="I32" s="27">
        <f>H32/E32</f>
        <v>8.1967213114754092E-2</v>
      </c>
      <c r="K32" s="30">
        <v>0</v>
      </c>
      <c r="L32" s="30">
        <v>0</v>
      </c>
      <c r="M32" s="41" t="e">
        <f t="shared" ref="M32:M37" si="29">L32/K32</f>
        <v>#DIV/0!</v>
      </c>
      <c r="N32" s="30">
        <v>0</v>
      </c>
      <c r="O32" s="27" t="e">
        <f>N32/K32</f>
        <v>#DIV/0!</v>
      </c>
      <c r="R32" s="29" t="s">
        <v>339</v>
      </c>
      <c r="S32" s="42">
        <f>(D32+K32)/($C$27+$K$27+$M$17+$D$47+$K$47)</f>
        <v>0.16798732171156894</v>
      </c>
      <c r="T32" s="42">
        <f>D32/($D$17)</f>
        <v>0.28494623655913981</v>
      </c>
      <c r="U32" s="42">
        <f>K32/($M$17+$C$27+$K$38+$K$47)</f>
        <v>0</v>
      </c>
      <c r="W32" s="30">
        <f>(F32*0.1)+(H32*6)+(L32*0.1)+(N32*6)</f>
        <v>125.5</v>
      </c>
      <c r="X32" s="30">
        <f>(E32*1)+(F32*0.1)+(H32*6)+(L32*0.1)+(N32*6)</f>
        <v>186.5</v>
      </c>
      <c r="Y32" s="32"/>
      <c r="Z32" s="32"/>
      <c r="AC32" s="29" t="s">
        <v>339</v>
      </c>
      <c r="AD32" s="29"/>
      <c r="AE32" s="27">
        <f>AG32/AF32</f>
        <v>0.60747663551401865</v>
      </c>
      <c r="AF32" s="30">
        <v>107</v>
      </c>
      <c r="AG32" s="30">
        <v>65</v>
      </c>
      <c r="AH32" s="30">
        <v>710</v>
      </c>
      <c r="AI32" s="30">
        <f t="shared" ref="AI32:AI36" si="30">AH32/AG32</f>
        <v>10.923076923076923</v>
      </c>
      <c r="AJ32" s="30">
        <v>6</v>
      </c>
      <c r="AK32" s="27">
        <f>AJ32/AG32</f>
        <v>9.2307692307692313E-2</v>
      </c>
      <c r="AM32" s="30">
        <v>0</v>
      </c>
      <c r="AN32" s="30">
        <v>0</v>
      </c>
      <c r="AO32" s="41" t="e">
        <f t="shared" ref="AO32:AO37" si="31">AN32/AM32</f>
        <v>#DIV/0!</v>
      </c>
      <c r="AP32" s="30">
        <v>0</v>
      </c>
      <c r="AQ32" s="27" t="e">
        <f>AP32/AM32</f>
        <v>#DIV/0!</v>
      </c>
      <c r="AU32" s="42" t="e">
        <f>(#REF!+AJ32)/(#REF!+AJ35)</f>
        <v>#REF!</v>
      </c>
      <c r="AV32" s="42" t="e">
        <f>#REF!/(AJ32+#REF!)</f>
        <v>#REF!</v>
      </c>
      <c r="AW32" s="42" t="e">
        <f>AJ32/(#REF!+AJ32)</f>
        <v>#REF!</v>
      </c>
      <c r="AY32" s="30">
        <f>(AH32*0.1)+(AJ32*6)+(AN32*0.1)+(AP32*6)</f>
        <v>107</v>
      </c>
      <c r="AZ32" s="30">
        <f>(AG32*1)+(AH32*0.1)+(AJ32*6)+(AN32*0.1)+(AP32*6)</f>
        <v>172</v>
      </c>
    </row>
    <row r="33" spans="1:52" x14ac:dyDescent="0.15">
      <c r="A33" s="29" t="s">
        <v>693</v>
      </c>
      <c r="B33" s="30">
        <v>14</v>
      </c>
      <c r="C33" s="27">
        <f t="shared" ref="C33:C37" si="32">E33/D33</f>
        <v>0.60869565217391308</v>
      </c>
      <c r="D33" s="30">
        <v>92</v>
      </c>
      <c r="E33" s="30">
        <v>56</v>
      </c>
      <c r="F33" s="30">
        <v>850</v>
      </c>
      <c r="G33" s="30">
        <f t="shared" si="28"/>
        <v>15.178571428571429</v>
      </c>
      <c r="H33" s="30">
        <v>4</v>
      </c>
      <c r="I33" s="27">
        <f t="shared" ref="I33:I37" si="33">H33/E33</f>
        <v>7.1428571428571425E-2</v>
      </c>
      <c r="K33" s="30">
        <v>1</v>
      </c>
      <c r="L33" s="30">
        <v>7</v>
      </c>
      <c r="M33" s="41">
        <f t="shared" si="29"/>
        <v>7</v>
      </c>
      <c r="N33" s="30">
        <v>0</v>
      </c>
      <c r="O33" s="27">
        <f t="shared" ref="O33:O37" si="34">N33/K33</f>
        <v>0</v>
      </c>
      <c r="R33" s="29" t="s">
        <v>340</v>
      </c>
      <c r="S33" s="42">
        <f t="shared" ref="S33:S37" si="35">(D33+K33)/($C$27+$K$27+$M$17+$D$47+$K$47)</f>
        <v>0.1473851030110935</v>
      </c>
      <c r="T33" s="42">
        <f t="shared" ref="T33:T37" si="36">D33/($D$17)</f>
        <v>0.24731182795698925</v>
      </c>
      <c r="U33" s="42">
        <f t="shared" ref="U33:U37" si="37">K33/($M$17+$C$27+$K$38+$K$47)</f>
        <v>2.4630541871921183E-3</v>
      </c>
      <c r="W33" s="30">
        <f t="shared" ref="W33:W37" si="38">(F33*0.1)+(H33*6)+(L33*0.1)+(N33*6)</f>
        <v>109.7</v>
      </c>
      <c r="X33" s="30">
        <f t="shared" ref="X33:X37" si="39">(E33*1)+(F33*0.1)+(H33*6)+(L33*0.1)+(N33*6)</f>
        <v>165.7</v>
      </c>
      <c r="Y33" s="32"/>
      <c r="Z33" s="32"/>
      <c r="AC33" s="29" t="s">
        <v>340</v>
      </c>
      <c r="AD33" s="29"/>
      <c r="AE33" s="27">
        <f t="shared" ref="AE33:AE37" si="40">AG33/AF33</f>
        <v>0.6333333333333333</v>
      </c>
      <c r="AF33" s="30">
        <v>120</v>
      </c>
      <c r="AG33" s="30">
        <v>76</v>
      </c>
      <c r="AH33" s="30">
        <v>892</v>
      </c>
      <c r="AI33" s="30">
        <f t="shared" si="30"/>
        <v>11.736842105263158</v>
      </c>
      <c r="AJ33" s="30">
        <v>5</v>
      </c>
      <c r="AK33" s="27">
        <f t="shared" ref="AK33:AK37" si="41">AJ33/AG33</f>
        <v>6.5789473684210523E-2</v>
      </c>
      <c r="AM33" s="30">
        <v>12</v>
      </c>
      <c r="AN33" s="30">
        <v>108</v>
      </c>
      <c r="AO33" s="41">
        <f t="shared" si="31"/>
        <v>9</v>
      </c>
      <c r="AP33" s="30">
        <v>0</v>
      </c>
      <c r="AQ33" s="27">
        <f t="shared" ref="AQ33:AQ37" si="42">AP33/AM33</f>
        <v>0</v>
      </c>
      <c r="AU33" s="42" t="e">
        <f>(#REF!+AJ33)/(#REF!+AJ36)</f>
        <v>#REF!</v>
      </c>
      <c r="AV33" s="42" t="e">
        <f>#REF!/(AJ33+#REF!)</f>
        <v>#REF!</v>
      </c>
      <c r="AW33" s="42" t="e">
        <f>AJ33/(#REF!+AJ33)</f>
        <v>#REF!</v>
      </c>
      <c r="AY33" s="30">
        <f>(AH33*0.1)+(AJ33*6)+(AN33*0.1)+(AP33*6)</f>
        <v>130</v>
      </c>
      <c r="AZ33" s="30">
        <f>(AG33*1)+(AH33*0.1)+(AJ33*6)+(AN33*0.1)+(AP33*6)</f>
        <v>206</v>
      </c>
    </row>
    <row r="34" spans="1:52" x14ac:dyDescent="0.15">
      <c r="A34" s="29" t="s">
        <v>931</v>
      </c>
      <c r="B34" s="30">
        <v>14</v>
      </c>
      <c r="C34" s="27">
        <f t="shared" si="32"/>
        <v>0.578125</v>
      </c>
      <c r="D34" s="30">
        <v>64</v>
      </c>
      <c r="E34" s="30">
        <v>37</v>
      </c>
      <c r="F34" s="30">
        <v>406</v>
      </c>
      <c r="G34" s="30">
        <f t="shared" si="28"/>
        <v>10.972972972972974</v>
      </c>
      <c r="H34" s="30">
        <v>1</v>
      </c>
      <c r="I34" s="27">
        <f t="shared" si="33"/>
        <v>2.7027027027027029E-2</v>
      </c>
      <c r="K34" s="30"/>
      <c r="L34" s="30"/>
      <c r="M34" s="41" t="e">
        <f t="shared" si="29"/>
        <v>#DIV/0!</v>
      </c>
      <c r="N34" s="30"/>
      <c r="O34" s="27" t="e">
        <f t="shared" si="34"/>
        <v>#DIV/0!</v>
      </c>
      <c r="R34" s="29" t="s">
        <v>636</v>
      </c>
      <c r="S34" s="42">
        <f t="shared" si="35"/>
        <v>0.10142630744849446</v>
      </c>
      <c r="T34" s="42">
        <f t="shared" si="36"/>
        <v>0.17204301075268819</v>
      </c>
      <c r="U34" s="42">
        <f t="shared" si="37"/>
        <v>0</v>
      </c>
      <c r="W34" s="30">
        <f t="shared" si="38"/>
        <v>46.6</v>
      </c>
      <c r="X34" s="30">
        <f t="shared" si="39"/>
        <v>83.6</v>
      </c>
      <c r="Y34" s="32"/>
      <c r="Z34" s="32"/>
      <c r="AC34" s="29" t="s">
        <v>341</v>
      </c>
      <c r="AD34" s="29"/>
      <c r="AE34" s="27">
        <f t="shared" si="40"/>
        <v>0.55000000000000004</v>
      </c>
      <c r="AF34" s="30">
        <v>40</v>
      </c>
      <c r="AG34" s="30">
        <v>22</v>
      </c>
      <c r="AH34" s="30">
        <v>325</v>
      </c>
      <c r="AI34" s="30">
        <f t="shared" si="30"/>
        <v>14.772727272727273</v>
      </c>
      <c r="AJ34" s="30">
        <v>2</v>
      </c>
      <c r="AK34" s="27">
        <f t="shared" si="41"/>
        <v>9.0909090909090912E-2</v>
      </c>
      <c r="AM34" s="30">
        <v>5</v>
      </c>
      <c r="AN34" s="30">
        <v>20</v>
      </c>
      <c r="AO34" s="41">
        <f t="shared" si="31"/>
        <v>4</v>
      </c>
      <c r="AP34" s="30">
        <v>0</v>
      </c>
      <c r="AQ34" s="27">
        <f t="shared" si="42"/>
        <v>0</v>
      </c>
      <c r="AU34" s="42" t="e">
        <f>(#REF!+AJ34)/(#REF!+AJ37)</f>
        <v>#REF!</v>
      </c>
      <c r="AV34" s="42" t="e">
        <f>#REF!/(AJ34+#REF!)</f>
        <v>#REF!</v>
      </c>
      <c r="AW34" s="42" t="e">
        <f>AJ34/(#REF!+AJ34)</f>
        <v>#REF!</v>
      </c>
      <c r="AY34" s="30">
        <f>(AH34*0.1)+(AJ34*6)+(AN34*0.1)+(AP34*6)</f>
        <v>46.5</v>
      </c>
      <c r="AZ34" s="30">
        <f>(AG34*1)+(AH34*0.1)+(AJ34*6)+(AN34*0.1)+(AP34*6)</f>
        <v>68.5</v>
      </c>
    </row>
    <row r="35" spans="1:52" x14ac:dyDescent="0.15">
      <c r="A35" s="29" t="s">
        <v>2647</v>
      </c>
      <c r="B35" s="30">
        <v>8</v>
      </c>
      <c r="C35" s="27">
        <f t="shared" si="32"/>
        <v>0.52631578947368418</v>
      </c>
      <c r="D35" s="30">
        <v>19</v>
      </c>
      <c r="E35" s="30">
        <v>10</v>
      </c>
      <c r="F35" s="30">
        <v>105</v>
      </c>
      <c r="G35" s="30">
        <f t="shared" si="28"/>
        <v>10.5</v>
      </c>
      <c r="H35" s="30">
        <v>0</v>
      </c>
      <c r="I35" s="27">
        <f t="shared" si="33"/>
        <v>0</v>
      </c>
      <c r="K35" s="30">
        <v>2</v>
      </c>
      <c r="L35" s="30">
        <v>26</v>
      </c>
      <c r="M35" s="41">
        <f t="shared" si="29"/>
        <v>13</v>
      </c>
      <c r="N35" s="30">
        <v>0</v>
      </c>
      <c r="O35" s="27">
        <f t="shared" si="34"/>
        <v>0</v>
      </c>
      <c r="R35" s="29" t="s">
        <v>2648</v>
      </c>
      <c r="S35" s="42">
        <f t="shared" si="35"/>
        <v>3.328050713153724E-2</v>
      </c>
      <c r="T35" s="42">
        <f t="shared" si="36"/>
        <v>5.1075268817204304E-2</v>
      </c>
      <c r="U35" s="42">
        <f t="shared" si="37"/>
        <v>4.9261083743842365E-3</v>
      </c>
      <c r="W35" s="30">
        <f t="shared" si="38"/>
        <v>13.1</v>
      </c>
      <c r="X35" s="30">
        <f t="shared" si="39"/>
        <v>23.1</v>
      </c>
      <c r="Y35" s="32"/>
      <c r="Z35" s="32"/>
      <c r="AC35" s="29" t="s">
        <v>392</v>
      </c>
      <c r="AD35" s="29"/>
      <c r="AE35" s="27">
        <f t="shared" si="40"/>
        <v>0.66206896551724137</v>
      </c>
      <c r="AF35" s="30">
        <v>145</v>
      </c>
      <c r="AG35" s="30">
        <v>96</v>
      </c>
      <c r="AH35" s="30">
        <v>1098</v>
      </c>
      <c r="AI35" s="30">
        <f t="shared" si="30"/>
        <v>11.4375</v>
      </c>
      <c r="AJ35" s="30">
        <v>7</v>
      </c>
      <c r="AK35" s="27">
        <f t="shared" si="41"/>
        <v>7.2916666666666671E-2</v>
      </c>
      <c r="AM35" s="30">
        <v>0</v>
      </c>
      <c r="AN35" s="30">
        <v>0</v>
      </c>
      <c r="AO35" s="41" t="e">
        <f t="shared" si="31"/>
        <v>#DIV/0!</v>
      </c>
      <c r="AP35" s="30">
        <v>0</v>
      </c>
      <c r="AQ35" s="27" t="e">
        <f t="shared" si="42"/>
        <v>#DIV/0!</v>
      </c>
      <c r="AU35" s="42" t="e">
        <f>(#REF!+AJ35)/(#REF!+AJ38)</f>
        <v>#REF!</v>
      </c>
      <c r="AV35" s="42" t="e">
        <f>#REF!/(AJ35+#REF!)</f>
        <v>#REF!</v>
      </c>
      <c r="AW35" s="42" t="e">
        <f>AJ35/(#REF!+AJ35)</f>
        <v>#REF!</v>
      </c>
      <c r="AY35" s="30">
        <f>(AH35*0.1)+(AJ35*6)+(AN35*0.1)+(AP35*6)</f>
        <v>151.80000000000001</v>
      </c>
      <c r="AZ35" s="30">
        <f>(AG35*1)+(AH35*0.1)+(AJ35*6)+(AN35*0.1)+(AP35*6)</f>
        <v>247.8</v>
      </c>
    </row>
    <row r="36" spans="1:52" x14ac:dyDescent="0.15">
      <c r="A36" s="29" t="s">
        <v>2649</v>
      </c>
      <c r="B36" s="30">
        <v>8</v>
      </c>
      <c r="C36" s="27">
        <f t="shared" si="32"/>
        <v>0.53333333333333333</v>
      </c>
      <c r="D36" s="30">
        <v>30</v>
      </c>
      <c r="E36" s="30">
        <v>16</v>
      </c>
      <c r="F36" s="30">
        <v>195</v>
      </c>
      <c r="G36" s="30">
        <f t="shared" si="28"/>
        <v>12.1875</v>
      </c>
      <c r="H36" s="30">
        <v>1</v>
      </c>
      <c r="I36" s="27">
        <f t="shared" si="33"/>
        <v>6.25E-2</v>
      </c>
      <c r="K36" s="30">
        <v>5</v>
      </c>
      <c r="L36" s="30">
        <v>30</v>
      </c>
      <c r="M36" s="41">
        <f t="shared" si="29"/>
        <v>6</v>
      </c>
      <c r="N36" s="30">
        <v>1</v>
      </c>
      <c r="O36" s="27">
        <f t="shared" si="34"/>
        <v>0.2</v>
      </c>
      <c r="R36" s="29" t="s">
        <v>2650</v>
      </c>
      <c r="S36" s="42">
        <f t="shared" si="35"/>
        <v>5.5467511885895403E-2</v>
      </c>
      <c r="T36" s="42">
        <f t="shared" si="36"/>
        <v>8.0645161290322578E-2</v>
      </c>
      <c r="U36" s="42">
        <f t="shared" si="37"/>
        <v>1.2315270935960592E-2</v>
      </c>
      <c r="W36" s="30">
        <f t="shared" si="38"/>
        <v>34.5</v>
      </c>
      <c r="X36" s="30">
        <f t="shared" si="39"/>
        <v>50.5</v>
      </c>
      <c r="Y36" s="32"/>
      <c r="Z36" s="32"/>
      <c r="AC36" s="29" t="s">
        <v>428</v>
      </c>
      <c r="AD36" s="29"/>
      <c r="AE36" s="27">
        <f t="shared" si="40"/>
        <v>0.6</v>
      </c>
      <c r="AF36" s="30">
        <v>10</v>
      </c>
      <c r="AG36" s="30">
        <v>6</v>
      </c>
      <c r="AH36" s="30">
        <v>100</v>
      </c>
      <c r="AI36" s="30">
        <f t="shared" si="30"/>
        <v>16.666666666666668</v>
      </c>
      <c r="AJ36" s="30">
        <v>0</v>
      </c>
      <c r="AK36" s="27">
        <f t="shared" si="41"/>
        <v>0</v>
      </c>
      <c r="AM36" s="30">
        <v>0</v>
      </c>
      <c r="AN36" s="30">
        <v>0</v>
      </c>
      <c r="AO36" s="41" t="e">
        <f t="shared" si="31"/>
        <v>#DIV/0!</v>
      </c>
      <c r="AP36" s="30">
        <v>0</v>
      </c>
      <c r="AQ36" s="27" t="e">
        <f t="shared" si="42"/>
        <v>#DIV/0!</v>
      </c>
      <c r="AU36" s="42" t="e">
        <f>(#REF!+AJ36)/(#REF!+AI41)</f>
        <v>#REF!</v>
      </c>
      <c r="AV36" s="42" t="e">
        <f>#REF!/(AJ36+#REF!)</f>
        <v>#REF!</v>
      </c>
      <c r="AW36" s="42" t="e">
        <f>AJ36/(#REF!+AJ36)</f>
        <v>#REF!</v>
      </c>
      <c r="AY36" s="30">
        <f>(AH36*0.1)+(AJ36*6)+(AN36*0.1)+(AP36*6)</f>
        <v>10</v>
      </c>
      <c r="AZ36" s="30">
        <f>(AG36*1)+(AH36*0.1)+(AJ36*6)+(AN36*0.1)+(AP36*6)</f>
        <v>16</v>
      </c>
    </row>
    <row r="37" spans="1:52" x14ac:dyDescent="0.15">
      <c r="A37" s="43"/>
      <c r="B37" s="30"/>
      <c r="C37" s="27" t="e">
        <f t="shared" si="32"/>
        <v>#DIV/0!</v>
      </c>
      <c r="D37" s="30"/>
      <c r="E37" s="30"/>
      <c r="F37" s="30"/>
      <c r="G37" s="30" t="e">
        <f t="shared" si="28"/>
        <v>#DIV/0!</v>
      </c>
      <c r="H37" s="30">
        <v>4</v>
      </c>
      <c r="I37" s="27" t="e">
        <f t="shared" si="33"/>
        <v>#DIV/0!</v>
      </c>
      <c r="K37" s="30"/>
      <c r="L37" s="30"/>
      <c r="M37" s="41" t="e">
        <f t="shared" si="29"/>
        <v>#DIV/0!</v>
      </c>
      <c r="N37" s="30"/>
      <c r="O37" s="27" t="e">
        <f t="shared" si="34"/>
        <v>#DIV/0!</v>
      </c>
      <c r="R37" s="29"/>
      <c r="S37" s="42">
        <f t="shared" si="35"/>
        <v>0</v>
      </c>
      <c r="T37" s="42">
        <f t="shared" si="36"/>
        <v>0</v>
      </c>
      <c r="U37" s="42">
        <f t="shared" si="37"/>
        <v>0</v>
      </c>
      <c r="W37" s="30">
        <f t="shared" si="38"/>
        <v>24</v>
      </c>
      <c r="X37" s="30">
        <f t="shared" si="39"/>
        <v>24</v>
      </c>
      <c r="Y37" s="32"/>
      <c r="Z37" s="32"/>
      <c r="AC37" s="29" t="s">
        <v>342</v>
      </c>
      <c r="AD37" s="29"/>
      <c r="AE37" s="27" t="e">
        <f t="shared" si="40"/>
        <v>#DIV/0!</v>
      </c>
      <c r="AF37" s="30"/>
      <c r="AG37" s="30"/>
      <c r="AH37" s="30"/>
      <c r="AI37" s="30"/>
      <c r="AJ37" s="30"/>
      <c r="AK37" s="27" t="e">
        <f t="shared" si="41"/>
        <v>#DIV/0!</v>
      </c>
      <c r="AM37" s="30"/>
      <c r="AN37" s="30"/>
      <c r="AO37" s="41" t="e">
        <f t="shared" si="31"/>
        <v>#DIV/0!</v>
      </c>
      <c r="AP37" s="30"/>
      <c r="AQ37" s="27" t="e">
        <f t="shared" si="42"/>
        <v>#DIV/0!</v>
      </c>
      <c r="AU37" s="42" t="e">
        <f>(#REF!+AJ37)/(#REF!+AJ42)</f>
        <v>#REF!</v>
      </c>
      <c r="AV37" s="42" t="e">
        <f>#REF!/(AJ37+#REF!)</f>
        <v>#REF!</v>
      </c>
      <c r="AW37" s="42" t="e">
        <f>AJ37/(#REF!+AJ37)</f>
        <v>#REF!</v>
      </c>
      <c r="AY37" s="30"/>
      <c r="AZ37" s="30"/>
    </row>
    <row r="38" spans="1:52" x14ac:dyDescent="0.15">
      <c r="A38" s="28" t="s">
        <v>44</v>
      </c>
      <c r="B38" s="28"/>
      <c r="C38" s="24"/>
      <c r="D38" s="28">
        <f>SUM(D32:D37)</f>
        <v>311</v>
      </c>
      <c r="E38" s="28">
        <f t="shared" ref="E38:H38" si="43">SUM(E32:E37)</f>
        <v>180</v>
      </c>
      <c r="F38" s="28">
        <f t="shared" si="43"/>
        <v>2511</v>
      </c>
      <c r="G38" s="28"/>
      <c r="H38" s="28">
        <f t="shared" si="43"/>
        <v>15</v>
      </c>
      <c r="I38" s="28"/>
      <c r="J38" s="28"/>
      <c r="K38" s="28">
        <f>SUM(K32:K37)</f>
        <v>8</v>
      </c>
      <c r="L38" s="28">
        <f t="shared" ref="L38:N38" si="44">SUM(L32:L37)</f>
        <v>63</v>
      </c>
      <c r="M38" s="28"/>
      <c r="N38" s="28">
        <f t="shared" si="44"/>
        <v>1</v>
      </c>
      <c r="O38" s="28"/>
      <c r="AC38" s="28" t="s">
        <v>44</v>
      </c>
      <c r="AD38" s="28"/>
      <c r="AE38" s="24"/>
      <c r="AF38" s="28">
        <f>SUM(AF32:AF37)</f>
        <v>422</v>
      </c>
      <c r="AG38" s="28">
        <f t="shared" ref="AG38:AH38" si="45">SUM(AG32:AG37)</f>
        <v>265</v>
      </c>
      <c r="AH38" s="28">
        <f t="shared" si="45"/>
        <v>3125</v>
      </c>
      <c r="AI38" s="28"/>
      <c r="AJ38" s="28">
        <f t="shared" ref="AJ38" si="46">SUM(AJ32:AJ37)</f>
        <v>20</v>
      </c>
      <c r="AK38" s="28"/>
      <c r="AL38" s="28"/>
      <c r="AM38" s="28">
        <f>SUM(AM32:AM37)</f>
        <v>17</v>
      </c>
      <c r="AN38" s="28">
        <f t="shared" ref="AN38" si="47">SUM(AN32:AN37)</f>
        <v>128</v>
      </c>
      <c r="AO38" s="28"/>
      <c r="AP38" s="28">
        <f t="shared" ref="AP38" si="48">SUM(AP32:AP37)</f>
        <v>0</v>
      </c>
      <c r="AQ38" s="28"/>
    </row>
    <row r="39" spans="1:52" x14ac:dyDescent="0.15">
      <c r="A39" s="28"/>
      <c r="C39" s="32"/>
      <c r="D39" s="32"/>
      <c r="E39" s="32"/>
      <c r="F39" s="32"/>
      <c r="G39" s="32"/>
      <c r="H39" s="32"/>
      <c r="I39" s="32"/>
      <c r="J39" s="32"/>
      <c r="K39" s="32"/>
      <c r="L39" s="32"/>
      <c r="AC39" s="28"/>
      <c r="AE39" s="32"/>
      <c r="AF39" s="32"/>
      <c r="AG39" s="32"/>
      <c r="AH39" s="32"/>
      <c r="AI39" s="32"/>
      <c r="AJ39" s="32"/>
      <c r="AK39" s="32"/>
      <c r="AL39" s="32"/>
      <c r="AM39" s="32"/>
      <c r="AN39" s="32"/>
    </row>
    <row r="40" spans="1:52" x14ac:dyDescent="0.15">
      <c r="A40" s="28"/>
      <c r="C40" s="32"/>
      <c r="D40" s="32"/>
      <c r="E40" s="32"/>
      <c r="F40" s="32"/>
      <c r="G40" s="32"/>
      <c r="H40" s="32"/>
      <c r="I40" s="32"/>
      <c r="J40" s="32"/>
      <c r="K40" s="32"/>
      <c r="L40" s="32"/>
      <c r="AC40" s="28"/>
      <c r="AE40" s="32"/>
      <c r="AF40" s="32"/>
      <c r="AG40" s="32"/>
      <c r="AH40" s="32"/>
      <c r="AI40" s="32"/>
      <c r="AJ40" s="32"/>
      <c r="AK40" s="32"/>
      <c r="AL40" s="32"/>
      <c r="AM40" s="32"/>
      <c r="AN40" s="32"/>
    </row>
    <row r="41" spans="1:52" x14ac:dyDescent="0.15">
      <c r="A41" s="517" t="s">
        <v>52</v>
      </c>
      <c r="B41" s="517"/>
      <c r="C41" s="517"/>
      <c r="D41" s="517"/>
      <c r="E41" s="517"/>
      <c r="F41" s="517"/>
      <c r="G41" s="517"/>
      <c r="H41" s="32"/>
      <c r="I41" s="32"/>
      <c r="J41" s="517" t="s">
        <v>49</v>
      </c>
      <c r="K41" s="517"/>
      <c r="L41" s="517"/>
      <c r="M41" s="517"/>
      <c r="N41" s="517"/>
      <c r="R41" s="517" t="s">
        <v>50</v>
      </c>
      <c r="S41" s="517"/>
      <c r="T41" s="517"/>
      <c r="V41" s="517" t="s">
        <v>51</v>
      </c>
      <c r="W41" s="519"/>
      <c r="AC41" s="517" t="s">
        <v>52</v>
      </c>
      <c r="AD41" s="517"/>
      <c r="AE41" s="517"/>
      <c r="AF41" s="517"/>
      <c r="AG41" s="517"/>
      <c r="AH41" s="517"/>
      <c r="AI41" s="517"/>
      <c r="AJ41" s="32"/>
      <c r="AK41" s="32"/>
      <c r="AL41" s="517" t="s">
        <v>49</v>
      </c>
      <c r="AM41" s="517"/>
      <c r="AN41" s="517"/>
      <c r="AO41" s="517"/>
      <c r="AP41" s="517"/>
      <c r="AT41" s="517" t="s">
        <v>50</v>
      </c>
      <c r="AU41" s="517"/>
      <c r="AV41" s="517"/>
      <c r="AX41" s="517" t="s">
        <v>51</v>
      </c>
      <c r="AY41" s="519"/>
    </row>
    <row r="42" spans="1:52" x14ac:dyDescent="0.15">
      <c r="A42" s="28" t="s">
        <v>31</v>
      </c>
      <c r="B42" s="28" t="s">
        <v>66</v>
      </c>
      <c r="C42" s="28" t="s">
        <v>34</v>
      </c>
      <c r="D42" s="28" t="s">
        <v>17</v>
      </c>
      <c r="E42" s="28" t="s">
        <v>18</v>
      </c>
      <c r="F42" s="28" t="s">
        <v>19</v>
      </c>
      <c r="G42" s="28" t="s">
        <v>20</v>
      </c>
      <c r="H42" s="28" t="s">
        <v>6</v>
      </c>
      <c r="I42" s="28" t="s">
        <v>53</v>
      </c>
      <c r="K42" s="28" t="s">
        <v>10</v>
      </c>
      <c r="L42" s="28" t="s">
        <v>11</v>
      </c>
      <c r="M42" s="28" t="s">
        <v>12</v>
      </c>
      <c r="N42" s="28" t="s">
        <v>54</v>
      </c>
      <c r="O42" s="28" t="s">
        <v>7</v>
      </c>
      <c r="R42" s="28" t="s">
        <v>31</v>
      </c>
      <c r="S42" s="28" t="s">
        <v>47</v>
      </c>
      <c r="T42" s="28" t="s">
        <v>45</v>
      </c>
      <c r="U42" s="28" t="s">
        <v>46</v>
      </c>
      <c r="W42" s="28" t="s">
        <v>14</v>
      </c>
      <c r="X42" s="28" t="s">
        <v>21</v>
      </c>
      <c r="Y42" s="28"/>
      <c r="Z42" s="28"/>
      <c r="AC42" s="28" t="s">
        <v>31</v>
      </c>
      <c r="AD42" s="28" t="s">
        <v>66</v>
      </c>
      <c r="AE42" s="28" t="s">
        <v>34</v>
      </c>
      <c r="AF42" s="28" t="s">
        <v>17</v>
      </c>
      <c r="AG42" s="28" t="s">
        <v>18</v>
      </c>
      <c r="AH42" s="28" t="s">
        <v>19</v>
      </c>
      <c r="AI42" s="28" t="s">
        <v>20</v>
      </c>
      <c r="AJ42" s="28" t="s">
        <v>6</v>
      </c>
      <c r="AK42" s="28" t="s">
        <v>53</v>
      </c>
      <c r="AM42" s="28" t="s">
        <v>10</v>
      </c>
      <c r="AN42" s="28" t="s">
        <v>11</v>
      </c>
      <c r="AO42" s="28" t="s">
        <v>12</v>
      </c>
      <c r="AP42" s="28" t="s">
        <v>54</v>
      </c>
      <c r="AQ42" s="28" t="s">
        <v>7</v>
      </c>
      <c r="AU42" s="28" t="s">
        <v>47</v>
      </c>
      <c r="AV42" s="28" t="s">
        <v>45</v>
      </c>
      <c r="AW42" s="28" t="s">
        <v>46</v>
      </c>
      <c r="AY42" s="28" t="s">
        <v>14</v>
      </c>
      <c r="AZ42" s="28" t="s">
        <v>21</v>
      </c>
    </row>
    <row r="43" spans="1:52" x14ac:dyDescent="0.15">
      <c r="A43" s="29" t="s">
        <v>694</v>
      </c>
      <c r="B43" s="30">
        <v>17</v>
      </c>
      <c r="C43" s="27">
        <f>E43/D43</f>
        <v>0.66249999999999998</v>
      </c>
      <c r="D43" s="30">
        <v>80</v>
      </c>
      <c r="E43" s="30">
        <v>53</v>
      </c>
      <c r="F43" s="30">
        <v>547</v>
      </c>
      <c r="G43" s="30">
        <f>F43/E43</f>
        <v>10.320754716981131</v>
      </c>
      <c r="H43" s="30">
        <v>3</v>
      </c>
      <c r="I43" s="27">
        <f>H43/E43</f>
        <v>5.6603773584905662E-2</v>
      </c>
      <c r="K43" s="30">
        <v>0</v>
      </c>
      <c r="L43" s="30">
        <v>0</v>
      </c>
      <c r="M43" s="30">
        <v>0</v>
      </c>
      <c r="N43" s="30">
        <v>0</v>
      </c>
      <c r="O43" s="27" t="e">
        <f>N43/K43</f>
        <v>#DIV/0!</v>
      </c>
      <c r="R43" s="29" t="s">
        <v>637</v>
      </c>
      <c r="S43" s="42">
        <f>(D43+K43)/($D$47+$K$47+$D$38+$K$38+$J$27+$C$27+$M$17)</f>
        <v>8.0160320641282562E-2</v>
      </c>
      <c r="T43" s="42">
        <f>D43/($D$47+$D$38+$J$27)</f>
        <v>0.13513513513513514</v>
      </c>
      <c r="U43" s="42">
        <f>K43/($K$47+$K$38+$C$27+$M$17)</f>
        <v>0</v>
      </c>
      <c r="W43" s="30">
        <f>(F43*0.1)+(H43*6)+(L43*0.1)+(N43*6)</f>
        <v>72.7</v>
      </c>
      <c r="X43" s="30">
        <f>(E43*1)+(F43*0.1)+(H43*6)+(L43*0.1)+(N43*6)</f>
        <v>125.7</v>
      </c>
      <c r="Y43" s="32"/>
      <c r="Z43" s="32"/>
      <c r="AC43" s="29" t="s">
        <v>343</v>
      </c>
      <c r="AD43" s="29"/>
      <c r="AE43" s="27">
        <f>AG43/AF43</f>
        <v>0.5625</v>
      </c>
      <c r="AF43" s="30">
        <v>16</v>
      </c>
      <c r="AG43" s="30">
        <v>9</v>
      </c>
      <c r="AH43" s="30">
        <v>108</v>
      </c>
      <c r="AI43" s="30">
        <f>AH43/AG43</f>
        <v>12</v>
      </c>
      <c r="AJ43" s="30">
        <v>1</v>
      </c>
      <c r="AK43" s="27">
        <f>AJ43/AG43</f>
        <v>0.1111111111111111</v>
      </c>
      <c r="AM43" s="30">
        <v>0</v>
      </c>
      <c r="AN43" s="30">
        <v>0</v>
      </c>
      <c r="AO43" s="30">
        <v>0</v>
      </c>
      <c r="AP43" s="30">
        <v>0</v>
      </c>
      <c r="AQ43" s="27" t="e">
        <f>AP43/AM43</f>
        <v>#DIV/0!</v>
      </c>
      <c r="AU43" s="42" t="e">
        <f>(#REF!+AJ43)/(#REF!+AJ46)</f>
        <v>#REF!</v>
      </c>
      <c r="AV43" s="42" t="e">
        <f>#REF!/(AJ43+#REF!)</f>
        <v>#REF!</v>
      </c>
      <c r="AW43" s="42" t="e">
        <f>AJ43/(#REF!+AJ43)</f>
        <v>#REF!</v>
      </c>
      <c r="AY43" s="30">
        <f>(AH43*0.1)+(AJ43*6)+(AN43*0.1)+(AP43*6)</f>
        <v>16.8</v>
      </c>
      <c r="AZ43" s="30">
        <f>(AG43*1)+(AH43*0.1)+(AJ43*6)+(AN43*0.1)+(AP43*6)</f>
        <v>25.8</v>
      </c>
    </row>
    <row r="44" spans="1:52" x14ac:dyDescent="0.15">
      <c r="A44" s="29" t="s">
        <v>2329</v>
      </c>
      <c r="B44" s="30">
        <v>14</v>
      </c>
      <c r="C44" s="27">
        <f t="shared" ref="C44:C46" si="49">E44/D44</f>
        <v>0.66666666666666663</v>
      </c>
      <c r="D44" s="30">
        <v>30</v>
      </c>
      <c r="E44" s="30">
        <v>20</v>
      </c>
      <c r="F44" s="30">
        <v>210</v>
      </c>
      <c r="G44" s="30">
        <f>F44/E44</f>
        <v>10.5</v>
      </c>
      <c r="H44" s="30">
        <v>1</v>
      </c>
      <c r="I44" s="27">
        <f t="shared" ref="I44:I46" si="50">H44/E44</f>
        <v>0.05</v>
      </c>
      <c r="K44" s="30">
        <v>0</v>
      </c>
      <c r="L44" s="30">
        <v>0</v>
      </c>
      <c r="M44" s="30">
        <v>0</v>
      </c>
      <c r="N44" s="30">
        <v>0</v>
      </c>
      <c r="O44" s="27" t="e">
        <f t="shared" ref="O44:O46" si="51">N44/K44</f>
        <v>#DIV/0!</v>
      </c>
      <c r="R44" s="29" t="s">
        <v>1048</v>
      </c>
      <c r="S44" s="42">
        <f t="shared" ref="S44:S46" si="52">(D44+K44)/($D$47+$K$47+$D$38+$K$38+$J$27+$C$27+$M$17)</f>
        <v>3.0060120240480961E-2</v>
      </c>
      <c r="T44" s="42">
        <f t="shared" ref="T44:T46" si="53">D44/($D$47+$D$38+$J$27)</f>
        <v>5.0675675675675678E-2</v>
      </c>
      <c r="U44" s="42">
        <f t="shared" ref="U44:U46" si="54">K44/($K$47+$K$38+$C$27+$M$17)</f>
        <v>0</v>
      </c>
      <c r="W44" s="30">
        <f t="shared" ref="W44:W46" si="55">(F44*0.1)+(H44*6)+(L44*0.1)+(N44*6)</f>
        <v>27</v>
      </c>
      <c r="X44" s="30">
        <f t="shared" ref="X44:X46" si="56">(E44*1)+(F44*0.1)+(H44*6)+(L44*0.1)+(N44*6)</f>
        <v>47</v>
      </c>
      <c r="Y44" s="32"/>
      <c r="Z44" s="32"/>
      <c r="AC44" s="29" t="s">
        <v>344</v>
      </c>
      <c r="AD44" s="29"/>
      <c r="AE44" s="27">
        <f t="shared" ref="AE44:AE46" si="57">AG44/AF44</f>
        <v>0.74285714285714288</v>
      </c>
      <c r="AF44" s="30">
        <v>35</v>
      </c>
      <c r="AG44" s="30">
        <v>26</v>
      </c>
      <c r="AH44" s="30">
        <v>283</v>
      </c>
      <c r="AI44" s="30">
        <f>AH44/AG44</f>
        <v>10.884615384615385</v>
      </c>
      <c r="AJ44" s="30">
        <v>2</v>
      </c>
      <c r="AK44" s="27">
        <f t="shared" ref="AK44:AK46" si="58">AJ44/AG44</f>
        <v>7.6923076923076927E-2</v>
      </c>
      <c r="AM44" s="30">
        <v>0</v>
      </c>
      <c r="AN44" s="30">
        <v>0</v>
      </c>
      <c r="AO44" s="30">
        <v>0</v>
      </c>
      <c r="AP44" s="30">
        <v>0</v>
      </c>
      <c r="AQ44" s="27" t="e">
        <f t="shared" ref="AQ44:AQ46" si="59">AP44/AM44</f>
        <v>#DIV/0!</v>
      </c>
      <c r="AU44" s="42" t="e">
        <f>(#REF!+AJ44)/(#REF!+AJ47)</f>
        <v>#REF!</v>
      </c>
      <c r="AV44" s="42" t="e">
        <f>#REF!/(AJ44+#REF!)</f>
        <v>#REF!</v>
      </c>
      <c r="AW44" s="42" t="e">
        <f>AJ44/(#REF!+AJ44)</f>
        <v>#REF!</v>
      </c>
      <c r="AY44" s="30">
        <f>(AH44*0.1)+(AJ44*6)+(AN44*0.1)+(AP44*6)</f>
        <v>40.299999999999997</v>
      </c>
      <c r="AZ44" s="30">
        <f>(AG44*1)+(AH44*0.1)+(AJ44*6)+(AN44*0.1)+(AP44*6)</f>
        <v>66.3</v>
      </c>
    </row>
    <row r="45" spans="1:52" x14ac:dyDescent="0.15">
      <c r="A45" s="29" t="s">
        <v>2654</v>
      </c>
      <c r="B45" s="30">
        <v>12</v>
      </c>
      <c r="C45" s="27">
        <f t="shared" si="49"/>
        <v>0.6</v>
      </c>
      <c r="D45" s="30">
        <v>10</v>
      </c>
      <c r="E45" s="30">
        <v>6</v>
      </c>
      <c r="F45" s="30">
        <v>52</v>
      </c>
      <c r="G45" s="30">
        <f>F45/E45</f>
        <v>8.6666666666666661</v>
      </c>
      <c r="H45" s="30">
        <v>1</v>
      </c>
      <c r="I45" s="27">
        <f t="shared" si="50"/>
        <v>0.16666666666666666</v>
      </c>
      <c r="K45" s="30">
        <v>0</v>
      </c>
      <c r="L45" s="30">
        <v>0</v>
      </c>
      <c r="M45" s="30">
        <v>0</v>
      </c>
      <c r="N45" s="30">
        <v>0</v>
      </c>
      <c r="O45" s="27" t="e">
        <f t="shared" si="51"/>
        <v>#DIV/0!</v>
      </c>
      <c r="R45" s="29" t="s">
        <v>2655</v>
      </c>
      <c r="S45" s="42">
        <f t="shared" si="52"/>
        <v>1.002004008016032E-2</v>
      </c>
      <c r="T45" s="42">
        <f t="shared" si="53"/>
        <v>1.6891891891891893E-2</v>
      </c>
      <c r="U45" s="42">
        <f t="shared" si="54"/>
        <v>0</v>
      </c>
      <c r="W45" s="30">
        <f t="shared" si="55"/>
        <v>11.2</v>
      </c>
      <c r="X45" s="30">
        <f t="shared" si="56"/>
        <v>17.2</v>
      </c>
      <c r="Y45" s="32"/>
      <c r="Z45" s="32"/>
      <c r="AC45" s="29" t="s">
        <v>345</v>
      </c>
      <c r="AD45" s="29"/>
      <c r="AE45" s="27">
        <f t="shared" si="57"/>
        <v>0.5</v>
      </c>
      <c r="AF45" s="30">
        <v>12</v>
      </c>
      <c r="AG45" s="30">
        <v>6</v>
      </c>
      <c r="AH45" s="30">
        <v>65</v>
      </c>
      <c r="AI45" s="30">
        <f>AH45/AG45</f>
        <v>10.833333333333334</v>
      </c>
      <c r="AJ45" s="30">
        <v>0</v>
      </c>
      <c r="AK45" s="27">
        <f t="shared" si="58"/>
        <v>0</v>
      </c>
      <c r="AM45" s="30">
        <v>0</v>
      </c>
      <c r="AN45" s="30">
        <v>0</v>
      </c>
      <c r="AO45" s="30">
        <v>0</v>
      </c>
      <c r="AP45" s="30">
        <v>0</v>
      </c>
      <c r="AQ45" s="27" t="e">
        <f t="shared" si="59"/>
        <v>#DIV/0!</v>
      </c>
      <c r="AU45" s="42" t="e">
        <f>(#REF!+AJ45)/(#REF!+AI49)</f>
        <v>#REF!</v>
      </c>
      <c r="AV45" s="42" t="e">
        <f>#REF!/(AJ45+#REF!)</f>
        <v>#REF!</v>
      </c>
      <c r="AW45" s="42" t="e">
        <f>AJ45/(#REF!+AJ45)</f>
        <v>#REF!</v>
      </c>
      <c r="AY45" s="30">
        <f>(AH45*0.1)+(AJ45*6)+(AN45*0.1)+(AP45*6)</f>
        <v>6.5</v>
      </c>
      <c r="AZ45" s="30">
        <f>(AG45*1)+(AH45*0.1)+(AJ45*6)+(AN45*0.1)+(AP45*6)</f>
        <v>12.5</v>
      </c>
    </row>
    <row r="46" spans="1:52" x14ac:dyDescent="0.15">
      <c r="A46" s="29"/>
      <c r="B46" s="30"/>
      <c r="C46" s="27" t="e">
        <f t="shared" si="49"/>
        <v>#DIV/0!</v>
      </c>
      <c r="D46" s="30"/>
      <c r="E46" s="30"/>
      <c r="F46" s="30"/>
      <c r="G46" s="30" t="e">
        <f>F46/E46</f>
        <v>#DIV/0!</v>
      </c>
      <c r="H46" s="30"/>
      <c r="I46" s="27" t="e">
        <f t="shared" si="50"/>
        <v>#DIV/0!</v>
      </c>
      <c r="K46" s="30"/>
      <c r="L46" s="30"/>
      <c r="M46" s="30">
        <v>0</v>
      </c>
      <c r="N46" s="30">
        <v>0</v>
      </c>
      <c r="O46" s="27" t="e">
        <f t="shared" si="51"/>
        <v>#DIV/0!</v>
      </c>
      <c r="R46" s="29"/>
      <c r="S46" s="42">
        <f t="shared" si="52"/>
        <v>0</v>
      </c>
      <c r="T46" s="42">
        <f t="shared" si="53"/>
        <v>0</v>
      </c>
      <c r="U46" s="42">
        <f t="shared" si="54"/>
        <v>0</v>
      </c>
      <c r="W46" s="30">
        <f t="shared" si="55"/>
        <v>0</v>
      </c>
      <c r="X46" s="30">
        <f t="shared" si="56"/>
        <v>0</v>
      </c>
      <c r="Y46" s="32"/>
      <c r="Z46" s="32"/>
      <c r="AC46" s="29" t="s">
        <v>346</v>
      </c>
      <c r="AD46" s="29"/>
      <c r="AE46" s="27" t="e">
        <f t="shared" si="57"/>
        <v>#DIV/0!</v>
      </c>
      <c r="AF46" s="30"/>
      <c r="AG46" s="30"/>
      <c r="AH46" s="30"/>
      <c r="AI46" s="30" t="e">
        <f>AH46/AG46</f>
        <v>#DIV/0!</v>
      </c>
      <c r="AJ46" s="30"/>
      <c r="AK46" s="27" t="e">
        <f t="shared" si="58"/>
        <v>#DIV/0!</v>
      </c>
      <c r="AM46" s="30"/>
      <c r="AN46" s="30"/>
      <c r="AO46" s="30"/>
      <c r="AP46" s="30">
        <v>0</v>
      </c>
      <c r="AQ46" s="27" t="e">
        <f t="shared" si="59"/>
        <v>#DIV/0!</v>
      </c>
      <c r="AU46" s="42" t="e">
        <f>(#REF!+AJ46)/(#REF!+AI50)</f>
        <v>#REF!</v>
      </c>
      <c r="AV46" s="42" t="e">
        <f>#REF!/(AJ46+#REF!)</f>
        <v>#REF!</v>
      </c>
      <c r="AW46" s="42" t="e">
        <f>AJ46/(#REF!+AJ46)</f>
        <v>#REF!</v>
      </c>
      <c r="AY46" s="30">
        <f>(AH46*0.1)+(AJ46*6)+(AN46*0.1)+(AP46*6)</f>
        <v>0</v>
      </c>
      <c r="AZ46" s="30">
        <f>(AG46*1)+(AH46*0.1)+(AJ46*6)+(AN46*0.1)+(AP46*6)</f>
        <v>0</v>
      </c>
    </row>
    <row r="47" spans="1:52" x14ac:dyDescent="0.15">
      <c r="A47" s="28" t="s">
        <v>44</v>
      </c>
      <c r="B47" s="28"/>
      <c r="C47" s="24"/>
      <c r="D47" s="28">
        <f>SUM(D43:D46)</f>
        <v>120</v>
      </c>
      <c r="E47" s="28">
        <f t="shared" ref="E47:H47" si="60">SUM(E43:E46)</f>
        <v>79</v>
      </c>
      <c r="F47" s="28">
        <f t="shared" si="60"/>
        <v>809</v>
      </c>
      <c r="G47" s="28"/>
      <c r="H47" s="28">
        <f t="shared" si="60"/>
        <v>5</v>
      </c>
      <c r="I47" s="28"/>
      <c r="J47" s="28"/>
      <c r="K47" s="28">
        <f>SUM(K43:K46)</f>
        <v>0</v>
      </c>
      <c r="L47" s="28">
        <f t="shared" ref="L47:N47" si="61">SUM(L43:L46)</f>
        <v>0</v>
      </c>
      <c r="M47" s="28"/>
      <c r="N47" s="28">
        <f t="shared" si="61"/>
        <v>0</v>
      </c>
      <c r="O47" s="24"/>
      <c r="Q47" s="33"/>
      <c r="S47" s="33"/>
      <c r="U47" s="32"/>
      <c r="V47" s="32"/>
      <c r="AC47" s="28" t="s">
        <v>44</v>
      </c>
      <c r="AD47" s="28"/>
      <c r="AE47" s="24"/>
      <c r="AF47" s="28">
        <f>SUM(AF43:AF46)</f>
        <v>63</v>
      </c>
      <c r="AG47" s="28">
        <f t="shared" ref="AG47:AH47" si="62">SUM(AG43:AG46)</f>
        <v>41</v>
      </c>
      <c r="AH47" s="28">
        <f t="shared" si="62"/>
        <v>456</v>
      </c>
      <c r="AI47" s="28"/>
      <c r="AJ47" s="28">
        <f t="shared" ref="AJ47" si="63">SUM(AJ43:AJ46)</f>
        <v>3</v>
      </c>
      <c r="AK47" s="28"/>
      <c r="AL47" s="28"/>
      <c r="AM47" s="28">
        <f>SUM(AM43:AM46)</f>
        <v>0</v>
      </c>
      <c r="AN47" s="28">
        <f t="shared" ref="AN47" si="64">SUM(AN43:AN46)</f>
        <v>0</v>
      </c>
      <c r="AO47" s="28"/>
      <c r="AP47" s="28">
        <f t="shared" ref="AP47" si="65">SUM(AP43:AP46)</f>
        <v>0</v>
      </c>
      <c r="AQ47" s="24"/>
      <c r="AS47" s="33"/>
      <c r="AT47" s="33"/>
      <c r="AU47" s="33"/>
      <c r="AW47" s="32"/>
      <c r="AX47" s="32"/>
    </row>
    <row r="48" spans="1:52" x14ac:dyDescent="0.15">
      <c r="A48" s="24"/>
      <c r="H48" s="37"/>
      <c r="I48" s="32"/>
      <c r="J48" s="32"/>
      <c r="P48" s="33"/>
      <c r="Q48" s="33"/>
      <c r="R48" s="33"/>
      <c r="T48" s="32"/>
      <c r="U48" s="32"/>
      <c r="AJ48" s="37"/>
      <c r="AK48" s="32"/>
      <c r="AL48" s="32"/>
      <c r="AR48" s="33"/>
      <c r="AS48" s="33"/>
      <c r="AT48" s="33"/>
      <c r="AV48" s="32"/>
      <c r="AW48" s="32"/>
    </row>
    <row r="49" spans="1:50" x14ac:dyDescent="0.15">
      <c r="H49" s="37"/>
      <c r="I49" s="32"/>
      <c r="J49" s="32"/>
      <c r="P49" s="33"/>
      <c r="Q49" s="33"/>
      <c r="R49" s="33"/>
      <c r="T49" s="32"/>
      <c r="U49" s="32"/>
      <c r="AJ49" s="37"/>
      <c r="AK49" s="32"/>
      <c r="AL49" s="32"/>
      <c r="AR49" s="33"/>
      <c r="AS49" s="33"/>
      <c r="AT49" s="33"/>
      <c r="AV49" s="32"/>
      <c r="AW49" s="32"/>
    </row>
    <row r="50" spans="1:50" x14ac:dyDescent="0.15">
      <c r="A50" s="517" t="s">
        <v>57</v>
      </c>
      <c r="B50" s="517"/>
      <c r="C50" s="517"/>
      <c r="D50" s="517"/>
      <c r="E50" s="517"/>
      <c r="F50" s="517"/>
      <c r="G50" s="517"/>
      <c r="H50" s="37"/>
      <c r="I50" s="32"/>
      <c r="J50" s="517" t="s">
        <v>58</v>
      </c>
      <c r="K50" s="523"/>
      <c r="L50" s="523"/>
      <c r="M50" s="523"/>
      <c r="N50" s="523"/>
      <c r="P50" s="44"/>
      <c r="Q50" s="33"/>
      <c r="R50" s="517" t="s">
        <v>62</v>
      </c>
      <c r="S50" s="523"/>
      <c r="T50" s="523"/>
      <c r="U50" s="523"/>
      <c r="V50" s="523"/>
      <c r="AC50" s="517" t="s">
        <v>57</v>
      </c>
      <c r="AD50" s="517"/>
      <c r="AE50" s="517"/>
      <c r="AF50" s="517"/>
      <c r="AG50" s="517"/>
      <c r="AH50" s="517"/>
      <c r="AI50" s="517"/>
      <c r="AJ50" s="37"/>
      <c r="AK50" s="32"/>
      <c r="AL50" s="517" t="s">
        <v>58</v>
      </c>
      <c r="AM50" s="523"/>
      <c r="AN50" s="523"/>
      <c r="AO50" s="523"/>
      <c r="AP50" s="523"/>
      <c r="AR50" s="44"/>
      <c r="AS50" s="33"/>
      <c r="AT50" s="517" t="s">
        <v>62</v>
      </c>
      <c r="AU50" s="523"/>
      <c r="AV50" s="523"/>
      <c r="AW50" s="523"/>
      <c r="AX50" s="523"/>
    </row>
    <row r="51" spans="1:50" x14ac:dyDescent="0.15">
      <c r="A51" s="24"/>
      <c r="B51" s="28" t="s">
        <v>17</v>
      </c>
      <c r="C51" s="28" t="s">
        <v>42</v>
      </c>
      <c r="D51" s="28" t="s">
        <v>19</v>
      </c>
      <c r="E51" s="28" t="s">
        <v>6</v>
      </c>
      <c r="H51" s="32"/>
      <c r="I51" s="32"/>
      <c r="J51" s="522" t="s">
        <v>59</v>
      </c>
      <c r="K51" s="519"/>
      <c r="L51" s="519"/>
      <c r="M51" s="519"/>
      <c r="N51" s="24" t="s">
        <v>60</v>
      </c>
      <c r="R51" s="522" t="s">
        <v>59</v>
      </c>
      <c r="S51" s="519"/>
      <c r="T51" s="519"/>
      <c r="U51" s="519"/>
      <c r="V51" s="24" t="s">
        <v>60</v>
      </c>
      <c r="AC51" s="24"/>
      <c r="AD51" s="28" t="s">
        <v>17</v>
      </c>
      <c r="AE51" s="28" t="s">
        <v>42</v>
      </c>
      <c r="AF51" s="28" t="s">
        <v>19</v>
      </c>
      <c r="AG51" s="28" t="s">
        <v>6</v>
      </c>
      <c r="AJ51" s="32"/>
      <c r="AK51" s="32"/>
      <c r="AL51" s="522" t="s">
        <v>59</v>
      </c>
      <c r="AM51" s="519"/>
      <c r="AN51" s="519"/>
      <c r="AO51" s="519"/>
      <c r="AP51" s="24" t="s">
        <v>60</v>
      </c>
      <c r="AT51" s="522" t="s">
        <v>59</v>
      </c>
      <c r="AU51" s="519"/>
      <c r="AV51" s="519"/>
      <c r="AW51" s="519"/>
      <c r="AX51" s="24" t="s">
        <v>60</v>
      </c>
    </row>
    <row r="52" spans="1:50" x14ac:dyDescent="0.15">
      <c r="A52" s="43" t="s">
        <v>33</v>
      </c>
      <c r="B52" s="30">
        <f>SUM(J22:J26,D32:D37,D43:D46)</f>
        <v>592</v>
      </c>
      <c r="C52" s="30">
        <f>SUM(E43:E46,E32:E37,K22:K26)</f>
        <v>372</v>
      </c>
      <c r="D52" s="30">
        <f>SUM(F43:F46,F32:F37,L22:L26)</f>
        <v>4271</v>
      </c>
      <c r="E52" s="30">
        <f>SUM(N22:N26,H32:H37,H43:H46)</f>
        <v>24</v>
      </c>
      <c r="H52" s="32"/>
      <c r="I52" s="32"/>
      <c r="J52" s="520" t="s">
        <v>1252</v>
      </c>
      <c r="K52" s="520"/>
      <c r="L52" s="520"/>
      <c r="M52" s="520"/>
      <c r="N52" s="29" t="s">
        <v>0</v>
      </c>
      <c r="R52" s="520"/>
      <c r="S52" s="520"/>
      <c r="T52" s="520"/>
      <c r="U52" s="520"/>
      <c r="V52" s="29"/>
      <c r="AC52" s="43" t="s">
        <v>33</v>
      </c>
      <c r="AD52" s="30">
        <f>SUM(AL22:AL26,AF32:AF37,AF43:AF46)</f>
        <v>583</v>
      </c>
      <c r="AE52" s="30">
        <f>SUM(AG43:AG46,AG32:AG37,AL22:AL26)</f>
        <v>404</v>
      </c>
      <c r="AF52" s="30">
        <f>SUM(AH43:AH46,AH32:AH37,AM22:AM26)</f>
        <v>3653</v>
      </c>
      <c r="AG52" s="30">
        <f>SUM(AP22:AP26,AJ32:AJ37,AJ43:AJ46)</f>
        <v>27</v>
      </c>
      <c r="AJ52" s="32"/>
      <c r="AK52" s="32"/>
      <c r="AL52" s="521"/>
      <c r="AM52" s="520"/>
      <c r="AN52" s="520"/>
      <c r="AO52" s="520"/>
      <c r="AP52" s="29"/>
      <c r="AT52" s="521"/>
      <c r="AU52" s="520"/>
      <c r="AV52" s="520"/>
      <c r="AW52" s="520"/>
      <c r="AX52" s="29"/>
    </row>
    <row r="53" spans="1:50" x14ac:dyDescent="0.15">
      <c r="A53" s="43" t="s">
        <v>43</v>
      </c>
      <c r="B53" s="30">
        <f>SUM(C17)</f>
        <v>592</v>
      </c>
      <c r="C53" s="30">
        <f>SUM(D17)</f>
        <v>372</v>
      </c>
      <c r="D53" s="30">
        <f>SUM(F17)</f>
        <v>4271</v>
      </c>
      <c r="E53" s="30">
        <f>SUM(H17)</f>
        <v>24</v>
      </c>
      <c r="F53" s="28"/>
      <c r="J53" s="520" t="s">
        <v>2646</v>
      </c>
      <c r="K53" s="520"/>
      <c r="L53" s="520"/>
      <c r="M53" s="520"/>
      <c r="N53" s="29" t="s">
        <v>16</v>
      </c>
      <c r="R53" s="521"/>
      <c r="S53" s="520"/>
      <c r="T53" s="520"/>
      <c r="U53" s="520"/>
      <c r="V53" s="29"/>
      <c r="AC53" s="43" t="s">
        <v>43</v>
      </c>
      <c r="AD53" s="30">
        <f>SUM(AE17)</f>
        <v>583</v>
      </c>
      <c r="AE53" s="30">
        <f>SUM(AF17)</f>
        <v>378</v>
      </c>
      <c r="AF53" s="30">
        <f>SUM(AH17)</f>
        <v>4072</v>
      </c>
      <c r="AG53" s="30">
        <f>SUM(AJ17)</f>
        <v>27</v>
      </c>
      <c r="AH53" s="28"/>
      <c r="AL53" s="521"/>
      <c r="AM53" s="520"/>
      <c r="AN53" s="520"/>
      <c r="AO53" s="520"/>
      <c r="AP53" s="29"/>
      <c r="AT53" s="521"/>
      <c r="AU53" s="520"/>
      <c r="AV53" s="520"/>
      <c r="AW53" s="520"/>
      <c r="AX53" s="29"/>
    </row>
    <row r="54" spans="1:50" x14ac:dyDescent="0.15">
      <c r="A54" s="43" t="s">
        <v>65</v>
      </c>
      <c r="B54" s="29"/>
      <c r="F54" s="28"/>
      <c r="J54" s="520" t="s">
        <v>1254</v>
      </c>
      <c r="K54" s="520"/>
      <c r="L54" s="520"/>
      <c r="M54" s="520"/>
      <c r="N54" s="29" t="s">
        <v>373</v>
      </c>
      <c r="R54" s="521"/>
      <c r="S54" s="520"/>
      <c r="T54" s="520"/>
      <c r="U54" s="520"/>
      <c r="V54" s="29"/>
      <c r="AC54" s="43" t="s">
        <v>65</v>
      </c>
      <c r="AD54" s="29"/>
      <c r="AH54" s="28"/>
      <c r="AL54" s="521"/>
      <c r="AM54" s="520"/>
      <c r="AN54" s="520"/>
      <c r="AO54" s="520"/>
      <c r="AP54" s="29"/>
      <c r="AT54" s="521"/>
      <c r="AU54" s="520"/>
      <c r="AV54" s="520"/>
      <c r="AW54" s="520"/>
      <c r="AX54" s="29"/>
    </row>
    <row r="55" spans="1:50" x14ac:dyDescent="0.15">
      <c r="J55" s="520" t="s">
        <v>1255</v>
      </c>
      <c r="K55" s="520"/>
      <c r="L55" s="520"/>
      <c r="M55" s="520"/>
      <c r="N55" s="29" t="s">
        <v>16</v>
      </c>
      <c r="R55" s="521"/>
      <c r="S55" s="520"/>
      <c r="T55" s="520"/>
      <c r="U55" s="520"/>
      <c r="V55" s="29"/>
      <c r="AL55" s="521"/>
      <c r="AM55" s="520"/>
      <c r="AN55" s="520"/>
      <c r="AO55" s="520"/>
      <c r="AP55" s="29"/>
      <c r="AT55" s="521"/>
      <c r="AU55" s="520"/>
      <c r="AV55" s="520"/>
      <c r="AW55" s="520"/>
      <c r="AX55" s="29"/>
    </row>
    <row r="56" spans="1:50" x14ac:dyDescent="0.15">
      <c r="A56" s="24"/>
      <c r="B56" s="28" t="s">
        <v>1</v>
      </c>
      <c r="C56" s="28" t="s">
        <v>4</v>
      </c>
      <c r="D56" s="28" t="s">
        <v>6</v>
      </c>
      <c r="J56" s="520" t="s">
        <v>1256</v>
      </c>
      <c r="K56" s="520"/>
      <c r="L56" s="520"/>
      <c r="M56" s="520"/>
      <c r="N56" s="29" t="s">
        <v>373</v>
      </c>
      <c r="R56" s="521"/>
      <c r="S56" s="520"/>
      <c r="T56" s="520"/>
      <c r="U56" s="520"/>
      <c r="V56" s="29"/>
      <c r="AC56" s="24"/>
      <c r="AD56" s="28" t="s">
        <v>1</v>
      </c>
      <c r="AE56" s="28" t="s">
        <v>4</v>
      </c>
      <c r="AF56" s="28" t="s">
        <v>6</v>
      </c>
      <c r="AL56" s="521"/>
      <c r="AM56" s="520"/>
      <c r="AN56" s="520"/>
      <c r="AO56" s="520"/>
      <c r="AP56" s="29"/>
      <c r="AT56" s="521"/>
      <c r="AU56" s="520"/>
      <c r="AV56" s="520"/>
      <c r="AW56" s="520"/>
      <c r="AX56" s="29"/>
    </row>
    <row r="57" spans="1:50" x14ac:dyDescent="0.15">
      <c r="A57" s="43" t="s">
        <v>56</v>
      </c>
      <c r="B57" s="30">
        <f>SUM(M14:M16,C22:C26,K32:K37,K43:K46)</f>
        <v>406</v>
      </c>
      <c r="C57" s="30">
        <f>SUM(N14:N16,D22:D26,L32:L37,L43:L46)</f>
        <v>1519</v>
      </c>
      <c r="D57" s="30">
        <f>SUM(P14:P16,F22:F26,N32:N37,N43:N46)</f>
        <v>7</v>
      </c>
      <c r="J57" s="520" t="s">
        <v>2328</v>
      </c>
      <c r="K57" s="520"/>
      <c r="L57" s="520"/>
      <c r="M57" s="520"/>
      <c r="N57" s="29" t="s">
        <v>374</v>
      </c>
      <c r="R57" s="521"/>
      <c r="S57" s="520"/>
      <c r="T57" s="520"/>
      <c r="U57" s="520"/>
      <c r="V57" s="29"/>
      <c r="AC57" s="43" t="s">
        <v>56</v>
      </c>
      <c r="AD57" s="30">
        <f>SUM(AO14:AO16,AE22:AE26,AM32:AM37,AM43:AM46)</f>
        <v>421</v>
      </c>
      <c r="AE57" s="30">
        <f>SUM(AP14:AP16,AF22:AF26,AN32:AN37,AN43:AN46)</f>
        <v>2231</v>
      </c>
      <c r="AF57" s="30">
        <f>SUM(AR14:AR16,AH22:AH26,AP32:AP37,AP43:AP46)</f>
        <v>18</v>
      </c>
      <c r="AL57" s="521"/>
      <c r="AM57" s="520"/>
      <c r="AN57" s="520"/>
      <c r="AO57" s="520"/>
      <c r="AP57" s="29"/>
      <c r="AT57" s="521"/>
      <c r="AU57" s="520"/>
      <c r="AV57" s="520"/>
      <c r="AW57" s="520"/>
      <c r="AX57" s="29"/>
    </row>
    <row r="58" spans="1:50" x14ac:dyDescent="0.15">
      <c r="A58" s="43" t="s">
        <v>65</v>
      </c>
      <c r="B58" s="29"/>
      <c r="J58" s="520" t="s">
        <v>493</v>
      </c>
      <c r="K58" s="520"/>
      <c r="L58" s="520"/>
      <c r="M58" s="520"/>
      <c r="N58" s="29" t="s">
        <v>374</v>
      </c>
      <c r="R58" s="521"/>
      <c r="S58" s="520"/>
      <c r="T58" s="520"/>
      <c r="U58" s="520"/>
      <c r="V58" s="29"/>
      <c r="AC58" s="43" t="s">
        <v>65</v>
      </c>
      <c r="AD58" s="29"/>
      <c r="AL58" s="521"/>
      <c r="AM58" s="520"/>
      <c r="AN58" s="520"/>
      <c r="AO58" s="520"/>
      <c r="AP58" s="29"/>
      <c r="AT58" s="521"/>
      <c r="AU58" s="520"/>
      <c r="AV58" s="520"/>
      <c r="AW58" s="520"/>
      <c r="AX58" s="29"/>
    </row>
    <row r="59" spans="1:50" x14ac:dyDescent="0.15">
      <c r="J59" s="520" t="s">
        <v>2651</v>
      </c>
      <c r="K59" s="520"/>
      <c r="L59" s="520"/>
      <c r="M59" s="520"/>
      <c r="N59" s="29" t="s">
        <v>373</v>
      </c>
      <c r="R59" s="521"/>
      <c r="S59" s="520"/>
      <c r="T59" s="520"/>
      <c r="U59" s="520"/>
      <c r="V59" s="29"/>
      <c r="AL59" s="521"/>
      <c r="AM59" s="520"/>
      <c r="AN59" s="520"/>
      <c r="AO59" s="520"/>
      <c r="AP59" s="29"/>
      <c r="AT59" s="521"/>
      <c r="AU59" s="520"/>
      <c r="AV59" s="520"/>
      <c r="AW59" s="520"/>
      <c r="AX59" s="29"/>
    </row>
    <row r="60" spans="1:50" x14ac:dyDescent="0.15">
      <c r="B60" s="28" t="s">
        <v>40</v>
      </c>
      <c r="C60" s="28" t="s">
        <v>41</v>
      </c>
      <c r="J60" s="22" t="s">
        <v>2652</v>
      </c>
      <c r="N60" s="22" t="s">
        <v>373</v>
      </c>
      <c r="AD60" s="28" t="s">
        <v>40</v>
      </c>
      <c r="AE60" s="28" t="s">
        <v>41</v>
      </c>
    </row>
    <row r="61" spans="1:50" x14ac:dyDescent="0.15">
      <c r="A61" s="43" t="s">
        <v>39</v>
      </c>
      <c r="B61" s="27">
        <f>B57/(B53+B57)</f>
        <v>0.40681362725450904</v>
      </c>
      <c r="C61" s="27">
        <f>B53/(B53+B57)</f>
        <v>0.59318637274549102</v>
      </c>
      <c r="J61" s="22" t="s">
        <v>2653</v>
      </c>
      <c r="N61" s="22" t="s">
        <v>373</v>
      </c>
      <c r="AC61" s="43" t="s">
        <v>39</v>
      </c>
      <c r="AD61" s="27">
        <f>AD57/(AD53+AD57)</f>
        <v>0.41932270916334663</v>
      </c>
      <c r="AE61" s="27">
        <f>AD53/(AD53+AD57)</f>
        <v>0.58067729083665343</v>
      </c>
      <c r="AL61" s="22" t="s">
        <v>61</v>
      </c>
    </row>
    <row r="62" spans="1:50" x14ac:dyDescent="0.15">
      <c r="A62" s="43" t="s">
        <v>64</v>
      </c>
      <c r="B62" s="29"/>
      <c r="C62" s="29"/>
      <c r="AC62" s="43" t="s">
        <v>64</v>
      </c>
      <c r="AD62" s="29"/>
      <c r="AE62" s="29"/>
    </row>
    <row r="73" spans="1:23" x14ac:dyDescent="0.15">
      <c r="A73" s="517" t="s">
        <v>55</v>
      </c>
      <c r="B73" s="517"/>
      <c r="C73" s="517"/>
      <c r="D73" s="517"/>
      <c r="E73" s="517"/>
      <c r="F73" s="517"/>
      <c r="G73" s="517"/>
      <c r="H73" s="517"/>
      <c r="I73" s="517"/>
      <c r="J73" s="517"/>
      <c r="K73" s="517"/>
      <c r="L73" s="517"/>
      <c r="M73" s="517"/>
      <c r="N73" s="517"/>
      <c r="O73" s="517"/>
      <c r="P73" s="517"/>
      <c r="Q73" s="517"/>
      <c r="R73" s="517"/>
      <c r="S73" s="517"/>
      <c r="T73" s="517"/>
      <c r="U73" s="517"/>
      <c r="V73" s="517"/>
      <c r="W73" s="517"/>
    </row>
    <row r="74" spans="1:23" x14ac:dyDescent="0.15">
      <c r="A74" s="23"/>
      <c r="B74" s="23"/>
      <c r="C74" s="23"/>
      <c r="D74" s="23"/>
      <c r="E74" s="23"/>
      <c r="F74" s="23"/>
      <c r="G74" s="23"/>
      <c r="H74" s="23"/>
      <c r="I74" s="23"/>
      <c r="J74" s="23"/>
      <c r="K74" s="23"/>
      <c r="L74" s="23"/>
      <c r="M74" s="23"/>
      <c r="N74" s="23"/>
      <c r="O74" s="23"/>
      <c r="P74" s="23"/>
      <c r="Q74" s="23"/>
      <c r="R74" s="23"/>
      <c r="S74" s="23"/>
      <c r="T74" s="23"/>
      <c r="U74" s="23"/>
      <c r="V74" s="23"/>
      <c r="W74" s="23"/>
    </row>
    <row r="75" spans="1:23" x14ac:dyDescent="0.15">
      <c r="H75" s="518" t="s">
        <v>36</v>
      </c>
      <c r="I75" s="518"/>
      <c r="J75" s="518"/>
      <c r="M75" s="518" t="s">
        <v>37</v>
      </c>
      <c r="N75" s="518"/>
      <c r="O75" s="518"/>
      <c r="S75" s="24" t="s">
        <v>94</v>
      </c>
    </row>
    <row r="76" spans="1:23" x14ac:dyDescent="0.15">
      <c r="H76" s="518" t="s">
        <v>38</v>
      </c>
      <c r="I76" s="518"/>
      <c r="J76" s="518"/>
      <c r="M76" s="25" t="s">
        <v>75</v>
      </c>
      <c r="S76" s="26" t="s">
        <v>40</v>
      </c>
      <c r="T76" s="26" t="s">
        <v>41</v>
      </c>
    </row>
    <row r="77" spans="1:23" x14ac:dyDescent="0.15">
      <c r="H77" s="518"/>
      <c r="I77" s="518"/>
      <c r="J77" s="518"/>
      <c r="S77" s="27" t="e">
        <f>(M87+C97+K108+K117)/(M87+C97+K108+C87)</f>
        <v>#DIV/0!</v>
      </c>
      <c r="T77" s="27" t="e">
        <f>C87/(C87+M87+C97+K108+K117)</f>
        <v>#DIV/0!</v>
      </c>
    </row>
    <row r="80" spans="1:23" x14ac:dyDescent="0.15">
      <c r="A80" s="517" t="s">
        <v>38</v>
      </c>
      <c r="B80" s="517"/>
      <c r="C80" s="517"/>
      <c r="D80" s="517"/>
      <c r="E80" s="517"/>
      <c r="F80" s="517"/>
      <c r="G80" s="517"/>
      <c r="H80" s="517"/>
      <c r="I80" s="517"/>
      <c r="J80" s="517"/>
      <c r="K80" s="517"/>
      <c r="L80" s="517"/>
      <c r="M80" s="517"/>
      <c r="N80" s="517"/>
      <c r="O80" s="517"/>
      <c r="P80" s="517"/>
      <c r="Q80" s="517"/>
      <c r="R80" s="517"/>
      <c r="S80" s="517"/>
      <c r="T80" s="517"/>
      <c r="U80" s="517"/>
      <c r="V80" s="517"/>
      <c r="W80" s="517"/>
    </row>
    <row r="83" spans="1:27" x14ac:dyDescent="0.15">
      <c r="C83" s="517" t="s">
        <v>48</v>
      </c>
      <c r="D83" s="517"/>
      <c r="E83" s="517"/>
      <c r="F83" s="517"/>
      <c r="G83" s="517"/>
      <c r="H83" s="517"/>
      <c r="I83" s="517"/>
      <c r="L83" s="517" t="s">
        <v>49</v>
      </c>
      <c r="M83" s="523"/>
      <c r="N83" s="523"/>
      <c r="O83" s="523"/>
      <c r="P83" s="523"/>
      <c r="R83" s="517" t="s">
        <v>50</v>
      </c>
      <c r="S83" s="517"/>
      <c r="T83" s="517"/>
      <c r="V83" s="517" t="s">
        <v>51</v>
      </c>
      <c r="W83" s="517"/>
      <c r="Y83" s="28"/>
      <c r="Z83" s="28"/>
    </row>
    <row r="84" spans="1:27" x14ac:dyDescent="0.15">
      <c r="A84" s="28" t="s">
        <v>0</v>
      </c>
      <c r="B84" s="28" t="s">
        <v>66</v>
      </c>
      <c r="C84" s="28" t="s">
        <v>1</v>
      </c>
      <c r="D84" s="28" t="s">
        <v>2</v>
      </c>
      <c r="E84" s="28" t="s">
        <v>3</v>
      </c>
      <c r="F84" s="28" t="s">
        <v>4</v>
      </c>
      <c r="G84" s="28" t="s">
        <v>5</v>
      </c>
      <c r="H84" s="28" t="s">
        <v>6</v>
      </c>
      <c r="I84" s="28" t="s">
        <v>7</v>
      </c>
      <c r="J84" s="28" t="s">
        <v>8</v>
      </c>
      <c r="K84" s="28" t="s">
        <v>9</v>
      </c>
      <c r="M84" s="28" t="s">
        <v>10</v>
      </c>
      <c r="N84" s="28" t="s">
        <v>11</v>
      </c>
      <c r="O84" s="28" t="s">
        <v>12</v>
      </c>
      <c r="P84" s="28" t="s">
        <v>6</v>
      </c>
      <c r="Q84" s="28" t="s">
        <v>13</v>
      </c>
      <c r="R84" s="28"/>
      <c r="S84" s="28" t="s">
        <v>47</v>
      </c>
      <c r="T84" s="28" t="s">
        <v>45</v>
      </c>
      <c r="U84" s="28" t="s">
        <v>46</v>
      </c>
      <c r="V84" s="28"/>
      <c r="W84" s="28" t="s">
        <v>14</v>
      </c>
      <c r="X84" s="28" t="s">
        <v>63</v>
      </c>
      <c r="Y84" s="32"/>
      <c r="Z84" s="32"/>
    </row>
    <row r="85" spans="1:27" x14ac:dyDescent="0.15">
      <c r="A85" s="43"/>
      <c r="B85" s="30"/>
      <c r="C85" s="30"/>
      <c r="D85" s="30"/>
      <c r="E85" s="27" t="e">
        <f>D85/C85</f>
        <v>#DIV/0!</v>
      </c>
      <c r="F85" s="30"/>
      <c r="G85" s="31" t="e">
        <f>F85/C85</f>
        <v>#DIV/0!</v>
      </c>
      <c r="H85" s="30"/>
      <c r="I85" s="27" t="e">
        <f>H85/C85</f>
        <v>#DIV/0!</v>
      </c>
      <c r="J85" s="30"/>
      <c r="K85" s="27" t="e">
        <f>J85/C85</f>
        <v>#DIV/0!</v>
      </c>
      <c r="M85" s="30"/>
      <c r="N85" s="30"/>
      <c r="O85" s="30" t="e">
        <f>N85/M85</f>
        <v>#DIV/0!</v>
      </c>
      <c r="P85" s="30"/>
      <c r="Q85" s="27" t="e">
        <f>P85/M85</f>
        <v>#DIV/0!</v>
      </c>
      <c r="R85" s="32"/>
      <c r="S85" s="27">
        <f>(C85+M85)/($C$17+$M$17)</f>
        <v>0</v>
      </c>
      <c r="T85" s="27">
        <f>C85/($C$17)</f>
        <v>0</v>
      </c>
      <c r="U85" s="27">
        <f>M85/($M$17)</f>
        <v>0</v>
      </c>
      <c r="V85" s="33"/>
      <c r="W85" s="30">
        <f>(F85*0.05)+(H85*4)+(J85*-1)+(N85*0.1)+(P85*6)</f>
        <v>0</v>
      </c>
      <c r="X85" s="34">
        <f>((F85*0.05)+(H85*4)+(J85*-1)+(N85*0.1)+(P85*6))*0.4</f>
        <v>0</v>
      </c>
      <c r="Y85" s="32"/>
      <c r="Z85" s="32"/>
    </row>
    <row r="86" spans="1:27" x14ac:dyDescent="0.15">
      <c r="A86" s="29" t="s">
        <v>688</v>
      </c>
      <c r="B86" s="30"/>
      <c r="C86" s="30"/>
      <c r="D86" s="30"/>
      <c r="E86" s="27" t="e">
        <f>D86/C86</f>
        <v>#DIV/0!</v>
      </c>
      <c r="F86" s="30"/>
      <c r="G86" s="31" t="e">
        <f>F86/C86</f>
        <v>#DIV/0!</v>
      </c>
      <c r="H86" s="30"/>
      <c r="I86" s="27" t="e">
        <f>H86/C86</f>
        <v>#DIV/0!</v>
      </c>
      <c r="J86" s="30"/>
      <c r="K86" s="27" t="e">
        <f t="shared" ref="K86:K87" si="66">J86/C86</f>
        <v>#DIV/0!</v>
      </c>
      <c r="M86" s="30"/>
      <c r="N86" s="30"/>
      <c r="O86" s="30" t="e">
        <f>N86/M86</f>
        <v>#DIV/0!</v>
      </c>
      <c r="P86" s="30"/>
      <c r="Q86" s="27" t="e">
        <f t="shared" ref="Q86:Q87" si="67">P86/M86</f>
        <v>#DIV/0!</v>
      </c>
      <c r="R86" s="32"/>
      <c r="S86" s="27">
        <f t="shared" ref="S86:S87" si="68">(C86+M86)/($C$17+$M$17)</f>
        <v>0</v>
      </c>
      <c r="T86" s="27">
        <f t="shared" ref="T86:T87" si="69">C86/($C$17)</f>
        <v>0</v>
      </c>
      <c r="U86" s="27">
        <f t="shared" ref="U86:U87" si="70">M86/($M$17)</f>
        <v>0</v>
      </c>
      <c r="V86" s="33"/>
      <c r="W86" s="30">
        <f t="shared" ref="W86:W87" si="71">(F86*0.05)+(H86*4)+(J86*-1)+(N86*0.1)+(P86*6)</f>
        <v>0</v>
      </c>
      <c r="X86" s="34">
        <f t="shared" ref="X86:X87" si="72">((F86*0.05)+(H86*4)+(J86*-1)+(N86*0.1)+(P86*6))*0.4</f>
        <v>0</v>
      </c>
      <c r="Y86" s="32"/>
      <c r="Z86" s="32"/>
    </row>
    <row r="87" spans="1:27" x14ac:dyDescent="0.15">
      <c r="A87" s="29" t="s">
        <v>689</v>
      </c>
      <c r="B87" s="30"/>
      <c r="C87" s="30"/>
      <c r="D87" s="30"/>
      <c r="E87" s="27" t="e">
        <f>D87/C87</f>
        <v>#DIV/0!</v>
      </c>
      <c r="F87" s="30"/>
      <c r="G87" s="31" t="e">
        <f>F87/C87</f>
        <v>#DIV/0!</v>
      </c>
      <c r="H87" s="30"/>
      <c r="I87" s="27" t="e">
        <f>H87/C87</f>
        <v>#DIV/0!</v>
      </c>
      <c r="J87" s="30"/>
      <c r="K87" s="27" t="e">
        <f t="shared" si="66"/>
        <v>#DIV/0!</v>
      </c>
      <c r="M87" s="30"/>
      <c r="N87" s="30"/>
      <c r="O87" s="30" t="e">
        <f>N87/M87</f>
        <v>#DIV/0!</v>
      </c>
      <c r="P87" s="30"/>
      <c r="Q87" s="27" t="e">
        <f t="shared" si="67"/>
        <v>#DIV/0!</v>
      </c>
      <c r="R87" s="32"/>
      <c r="S87" s="27">
        <f t="shared" si="68"/>
        <v>0</v>
      </c>
      <c r="T87" s="27">
        <f t="shared" si="69"/>
        <v>0</v>
      </c>
      <c r="U87" s="27">
        <f t="shared" si="70"/>
        <v>0</v>
      </c>
      <c r="V87" s="33"/>
      <c r="W87" s="30">
        <f t="shared" si="71"/>
        <v>0</v>
      </c>
      <c r="X87" s="34">
        <f t="shared" si="72"/>
        <v>0</v>
      </c>
      <c r="Y87" s="32"/>
      <c r="Z87" s="32"/>
    </row>
    <row r="88" spans="1:27" x14ac:dyDescent="0.15">
      <c r="A88" s="28" t="s">
        <v>44</v>
      </c>
      <c r="B88" s="28"/>
      <c r="C88" s="28">
        <f>SUM(C85:C87)</f>
        <v>0</v>
      </c>
      <c r="D88" s="28">
        <f>SUM(D85:D87)</f>
        <v>0</v>
      </c>
      <c r="E88" s="28"/>
      <c r="F88" s="28">
        <f t="shared" ref="F88" si="73">SUM(F85:F87)</f>
        <v>0</v>
      </c>
      <c r="G88" s="28"/>
      <c r="H88" s="28">
        <f t="shared" ref="H88" si="74">SUM(H85:H87)</f>
        <v>0</v>
      </c>
      <c r="I88" s="28"/>
      <c r="J88" s="28">
        <f t="shared" ref="J88" si="75">SUM(J85:J87)</f>
        <v>0</v>
      </c>
      <c r="K88" s="28"/>
      <c r="L88" s="24"/>
      <c r="M88" s="28">
        <f>SUM(M85:M87)</f>
        <v>0</v>
      </c>
      <c r="N88" s="28">
        <f>SUM(N85:N87)</f>
        <v>0</v>
      </c>
      <c r="O88" s="28"/>
      <c r="P88" s="28">
        <f>SUM(P85:P87)</f>
        <v>0</v>
      </c>
      <c r="Q88" s="28"/>
      <c r="R88" s="28"/>
      <c r="S88" s="35">
        <f>S85+S86+S87</f>
        <v>0</v>
      </c>
      <c r="T88" s="36" t="e">
        <f>C88/(C88+M88)</f>
        <v>#DIV/0!</v>
      </c>
      <c r="U88" s="36" t="e">
        <f>M88/(M88+C88)</f>
        <v>#DIV/0!</v>
      </c>
      <c r="V88" s="33"/>
      <c r="W88" s="32"/>
      <c r="X88" s="32"/>
    </row>
    <row r="89" spans="1:27" x14ac:dyDescent="0.15">
      <c r="B89" s="32"/>
      <c r="C89" s="32"/>
      <c r="D89" s="37"/>
      <c r="E89" s="32"/>
      <c r="F89" s="38"/>
      <c r="G89" s="32"/>
      <c r="H89" s="39"/>
      <c r="I89" s="32"/>
      <c r="J89" s="39"/>
      <c r="K89" s="32"/>
      <c r="L89" s="32"/>
      <c r="M89" s="32"/>
      <c r="N89" s="32"/>
      <c r="O89" s="32"/>
      <c r="P89" s="32"/>
      <c r="Q89" s="32"/>
      <c r="R89" s="32"/>
    </row>
    <row r="90" spans="1:27" x14ac:dyDescent="0.15">
      <c r="B90" s="32"/>
      <c r="C90" s="32"/>
      <c r="D90" s="37"/>
      <c r="E90" s="32"/>
      <c r="F90" s="38"/>
      <c r="G90" s="32"/>
      <c r="H90" s="39"/>
      <c r="I90" s="32"/>
      <c r="J90" s="39"/>
      <c r="K90" s="32"/>
      <c r="L90" s="32"/>
      <c r="M90" s="32"/>
      <c r="N90" s="32"/>
      <c r="O90" s="32"/>
      <c r="P90" s="32"/>
      <c r="Q90" s="32"/>
      <c r="R90" s="32"/>
      <c r="Y90" s="23"/>
      <c r="Z90" s="23"/>
      <c r="AA90" s="23"/>
    </row>
    <row r="91" spans="1:27" x14ac:dyDescent="0.15">
      <c r="A91" s="517" t="s">
        <v>49</v>
      </c>
      <c r="B91" s="517"/>
      <c r="C91" s="517"/>
      <c r="D91" s="517"/>
      <c r="E91" s="517"/>
      <c r="F91" s="517"/>
      <c r="G91" s="517"/>
      <c r="H91" s="517" t="s">
        <v>52</v>
      </c>
      <c r="I91" s="523"/>
      <c r="J91" s="523"/>
      <c r="K91" s="523"/>
      <c r="L91" s="523"/>
      <c r="M91" s="523"/>
      <c r="N91" s="32"/>
      <c r="O91" s="32"/>
      <c r="R91" s="517" t="s">
        <v>50</v>
      </c>
      <c r="S91" s="517"/>
      <c r="T91" s="517"/>
      <c r="V91" s="517" t="s">
        <v>51</v>
      </c>
      <c r="W91" s="517"/>
      <c r="X91" s="23"/>
      <c r="Y91" s="28"/>
      <c r="Z91" s="28"/>
      <c r="AA91" s="28"/>
    </row>
    <row r="92" spans="1:27" x14ac:dyDescent="0.15">
      <c r="A92" s="28" t="s">
        <v>16</v>
      </c>
      <c r="B92" s="28" t="s">
        <v>66</v>
      </c>
      <c r="C92" s="28" t="s">
        <v>1</v>
      </c>
      <c r="D92" s="28" t="s">
        <v>4</v>
      </c>
      <c r="E92" s="28" t="s">
        <v>5</v>
      </c>
      <c r="F92" s="28" t="s">
        <v>6</v>
      </c>
      <c r="G92" s="28" t="s">
        <v>7</v>
      </c>
      <c r="I92" s="28" t="s">
        <v>34</v>
      </c>
      <c r="J92" s="28" t="s">
        <v>17</v>
      </c>
      <c r="K92" s="28" t="s">
        <v>18</v>
      </c>
      <c r="L92" s="28" t="s">
        <v>19</v>
      </c>
      <c r="M92" s="28" t="s">
        <v>20</v>
      </c>
      <c r="N92" s="28" t="s">
        <v>6</v>
      </c>
      <c r="O92" s="28" t="s">
        <v>53</v>
      </c>
      <c r="R92" s="28" t="s">
        <v>16</v>
      </c>
      <c r="S92" s="28" t="s">
        <v>47</v>
      </c>
      <c r="T92" s="28" t="s">
        <v>45</v>
      </c>
      <c r="U92" s="28" t="s">
        <v>46</v>
      </c>
      <c r="W92" s="28" t="s">
        <v>14</v>
      </c>
      <c r="X92" s="28" t="s">
        <v>21</v>
      </c>
      <c r="Y92" s="32"/>
      <c r="Z92" s="32"/>
      <c r="AA92" s="32"/>
    </row>
    <row r="93" spans="1:27" x14ac:dyDescent="0.15">
      <c r="A93" s="29" t="s">
        <v>690</v>
      </c>
      <c r="B93" s="40"/>
      <c r="C93" s="30"/>
      <c r="D93" s="30"/>
      <c r="E93" s="30" t="e">
        <f>D93/C93</f>
        <v>#DIV/0!</v>
      </c>
      <c r="F93" s="30"/>
      <c r="G93" s="27" t="e">
        <f>F93/C93</f>
        <v>#DIV/0!</v>
      </c>
      <c r="I93" s="27" t="e">
        <f>K93/J93</f>
        <v>#DIV/0!</v>
      </c>
      <c r="J93" s="30"/>
      <c r="K93" s="30"/>
      <c r="L93" s="30"/>
      <c r="M93" s="30" t="e">
        <f>L93/K93</f>
        <v>#DIV/0!</v>
      </c>
      <c r="N93" s="30"/>
      <c r="O93" s="27" t="e">
        <f>N93/K93</f>
        <v>#DIV/0!</v>
      </c>
      <c r="R93" s="29" t="s">
        <v>336</v>
      </c>
      <c r="S93" s="27">
        <f>(C93+J93)/($C$27+$J$27+$M$17+$D$17+$K$38+$K$47)</f>
        <v>0</v>
      </c>
      <c r="T93" s="27">
        <f>J93/($J$27+$E$38+$E$47)</f>
        <v>0</v>
      </c>
      <c r="U93" s="27">
        <f>C93/($C$27+$M$17+$K$38+$K$47)</f>
        <v>0</v>
      </c>
      <c r="W93" s="30">
        <f>(D93*0.1)+(F93*6)+(L93*0.1)+(N93*6)</f>
        <v>0</v>
      </c>
      <c r="X93" s="30">
        <f>(D93*0.1)+(F93*6)+(K93*1)+(L93*0.1)+(N93*6)</f>
        <v>0</v>
      </c>
      <c r="Y93" s="32"/>
      <c r="Z93" s="32"/>
      <c r="AA93" s="32"/>
    </row>
    <row r="94" spans="1:27" x14ac:dyDescent="0.15">
      <c r="A94" s="29" t="s">
        <v>933</v>
      </c>
      <c r="B94" s="40"/>
      <c r="C94" s="30"/>
      <c r="D94" s="30"/>
      <c r="E94" s="30" t="e">
        <f>D94/C94</f>
        <v>#DIV/0!</v>
      </c>
      <c r="F94" s="30"/>
      <c r="G94" s="27" t="e">
        <f>F94/C94</f>
        <v>#DIV/0!</v>
      </c>
      <c r="I94" s="27" t="e">
        <f t="shared" ref="I94:I97" si="76">K94/J94</f>
        <v>#DIV/0!</v>
      </c>
      <c r="J94" s="30"/>
      <c r="K94" s="30"/>
      <c r="L94" s="30"/>
      <c r="M94" s="30" t="e">
        <f>L94/K94</f>
        <v>#DIV/0!</v>
      </c>
      <c r="N94" s="30"/>
      <c r="O94" s="27" t="e">
        <f t="shared" ref="O94:O97" si="77">N94/K94</f>
        <v>#DIV/0!</v>
      </c>
      <c r="R94" s="29" t="s">
        <v>635</v>
      </c>
      <c r="S94" s="27">
        <f t="shared" ref="S94:S97" si="78">(C94+J94)/($C$27+$J$27+$M$17+$D$17+$K$38+$K$47)</f>
        <v>0</v>
      </c>
      <c r="T94" s="27">
        <f t="shared" ref="T94:T97" si="79">J94/($J$27+$E$38+$E$47)</f>
        <v>0</v>
      </c>
      <c r="U94" s="27">
        <f t="shared" ref="U94:U97" si="80">C94/($C$27+$M$17+$K$38+$K$47)</f>
        <v>0</v>
      </c>
      <c r="W94" s="30">
        <f t="shared" ref="W94:W97" si="81">(D94*0.1)+(F94*6)+(L94*0.1)+(N94*6)</f>
        <v>0</v>
      </c>
      <c r="X94" s="30">
        <f t="shared" ref="X94:X97" si="82">(D94*0.1)+(F94*6)+(K94*1)+(L94*0.1)+(N94*6)</f>
        <v>0</v>
      </c>
      <c r="Y94" s="32"/>
      <c r="Z94" s="32"/>
      <c r="AA94" s="32"/>
    </row>
    <row r="95" spans="1:27" x14ac:dyDescent="0.15">
      <c r="A95" s="29"/>
      <c r="B95" s="40"/>
      <c r="C95" s="30"/>
      <c r="D95" s="30"/>
      <c r="E95" s="30" t="e">
        <f>D95/C95</f>
        <v>#DIV/0!</v>
      </c>
      <c r="F95" s="30"/>
      <c r="G95" s="27" t="e">
        <f>F95/C95</f>
        <v>#DIV/0!</v>
      </c>
      <c r="I95" s="27" t="e">
        <f t="shared" si="76"/>
        <v>#DIV/0!</v>
      </c>
      <c r="J95" s="30"/>
      <c r="K95" s="30"/>
      <c r="L95" s="30"/>
      <c r="M95" s="30" t="e">
        <f>L95/K95</f>
        <v>#DIV/0!</v>
      </c>
      <c r="N95" s="30"/>
      <c r="O95" s="27" t="e">
        <f t="shared" si="77"/>
        <v>#DIV/0!</v>
      </c>
      <c r="R95" s="29"/>
      <c r="S95" s="27">
        <f t="shared" si="78"/>
        <v>0</v>
      </c>
      <c r="T95" s="27">
        <f t="shared" si="79"/>
        <v>0</v>
      </c>
      <c r="U95" s="27">
        <f t="shared" si="80"/>
        <v>0</v>
      </c>
      <c r="W95" s="30">
        <f t="shared" si="81"/>
        <v>0</v>
      </c>
      <c r="X95" s="30">
        <f t="shared" si="82"/>
        <v>0</v>
      </c>
      <c r="Y95" s="32"/>
      <c r="Z95" s="32"/>
      <c r="AA95" s="32"/>
    </row>
    <row r="96" spans="1:27" x14ac:dyDescent="0.15">
      <c r="A96" s="29" t="s">
        <v>691</v>
      </c>
      <c r="B96" s="40"/>
      <c r="C96" s="30"/>
      <c r="D96" s="30"/>
      <c r="E96" s="30" t="e">
        <f>D96/C96</f>
        <v>#DIV/0!</v>
      </c>
      <c r="F96" s="30"/>
      <c r="G96" s="27" t="e">
        <f>F96/C96</f>
        <v>#DIV/0!</v>
      </c>
      <c r="I96" s="27" t="e">
        <f t="shared" si="76"/>
        <v>#DIV/0!</v>
      </c>
      <c r="J96" s="30"/>
      <c r="K96" s="30"/>
      <c r="L96" s="30"/>
      <c r="M96" s="30" t="e">
        <f>L96/K96</f>
        <v>#DIV/0!</v>
      </c>
      <c r="N96" s="30"/>
      <c r="O96" s="27" t="e">
        <f t="shared" si="77"/>
        <v>#DIV/0!</v>
      </c>
      <c r="R96" s="29" t="s">
        <v>395</v>
      </c>
      <c r="S96" s="27">
        <f t="shared" si="78"/>
        <v>0</v>
      </c>
      <c r="T96" s="27">
        <f t="shared" si="79"/>
        <v>0</v>
      </c>
      <c r="U96" s="27">
        <f t="shared" si="80"/>
        <v>0</v>
      </c>
      <c r="W96" s="30">
        <f t="shared" si="81"/>
        <v>0</v>
      </c>
      <c r="X96" s="30">
        <f t="shared" si="82"/>
        <v>0</v>
      </c>
      <c r="Y96" s="32"/>
      <c r="Z96" s="32"/>
      <c r="AA96" s="32"/>
    </row>
    <row r="97" spans="1:26" x14ac:dyDescent="0.15">
      <c r="A97" s="29"/>
      <c r="B97" s="40"/>
      <c r="C97" s="30"/>
      <c r="D97" s="30"/>
      <c r="E97" s="30" t="e">
        <f>D97/C97</f>
        <v>#DIV/0!</v>
      </c>
      <c r="F97" s="30"/>
      <c r="G97" s="27" t="e">
        <f>F97/C97</f>
        <v>#DIV/0!</v>
      </c>
      <c r="I97" s="27" t="e">
        <f t="shared" si="76"/>
        <v>#DIV/0!</v>
      </c>
      <c r="J97" s="30"/>
      <c r="K97" s="30"/>
      <c r="L97" s="30"/>
      <c r="M97" s="30" t="e">
        <f>L97/K97</f>
        <v>#DIV/0!</v>
      </c>
      <c r="N97" s="30"/>
      <c r="O97" s="27" t="e">
        <f t="shared" si="77"/>
        <v>#DIV/0!</v>
      </c>
      <c r="R97" s="29"/>
      <c r="S97" s="27">
        <f t="shared" si="78"/>
        <v>0</v>
      </c>
      <c r="T97" s="27">
        <f t="shared" si="79"/>
        <v>0</v>
      </c>
      <c r="U97" s="27">
        <f t="shared" si="80"/>
        <v>0</v>
      </c>
      <c r="W97" s="30">
        <f t="shared" si="81"/>
        <v>0</v>
      </c>
      <c r="X97" s="30">
        <f t="shared" si="82"/>
        <v>0</v>
      </c>
    </row>
    <row r="98" spans="1:26" x14ac:dyDescent="0.15">
      <c r="A98" s="28" t="s">
        <v>44</v>
      </c>
      <c r="B98" s="28"/>
      <c r="C98" s="28">
        <f>SUM(C93:C97)</f>
        <v>0</v>
      </c>
      <c r="D98" s="28">
        <f t="shared" ref="D98" si="83">SUM(D93:D97)</f>
        <v>0</v>
      </c>
      <c r="E98" s="28"/>
      <c r="F98" s="28">
        <f t="shared" ref="F98" si="84">SUM(F93:F97)</f>
        <v>0</v>
      </c>
      <c r="G98" s="28"/>
      <c r="H98" s="28"/>
      <c r="I98" s="28"/>
      <c r="J98" s="28">
        <f>SUM(J93:J97)</f>
        <v>0</v>
      </c>
      <c r="K98" s="28">
        <f t="shared" ref="K98:L98" si="85">SUM(K93:K97)</f>
        <v>0</v>
      </c>
      <c r="L98" s="28">
        <f t="shared" si="85"/>
        <v>0</v>
      </c>
      <c r="M98" s="28"/>
      <c r="N98" s="28">
        <f t="shared" ref="N98" si="86">SUM(N93:N97)</f>
        <v>0</v>
      </c>
      <c r="O98" s="28"/>
    </row>
    <row r="99" spans="1:26" x14ac:dyDescent="0.15">
      <c r="A99" s="28"/>
      <c r="B99" s="32"/>
      <c r="C99" s="32"/>
      <c r="D99" s="32"/>
      <c r="E99" s="32"/>
      <c r="F99" s="32"/>
      <c r="G99" s="32"/>
      <c r="H99" s="28"/>
      <c r="I99" s="32"/>
      <c r="J99" s="32"/>
      <c r="K99" s="32"/>
      <c r="L99" s="32"/>
      <c r="M99" s="32"/>
      <c r="N99" s="32"/>
    </row>
    <row r="100" spans="1:26" x14ac:dyDescent="0.15">
      <c r="A100" s="24"/>
      <c r="B100" s="32"/>
      <c r="C100" s="32"/>
      <c r="D100" s="32"/>
      <c r="E100" s="32"/>
      <c r="F100" s="32"/>
      <c r="G100" s="32"/>
      <c r="H100" s="32"/>
      <c r="I100" s="32"/>
      <c r="J100" s="32"/>
      <c r="K100" s="32"/>
      <c r="L100" s="32"/>
      <c r="M100" s="32"/>
    </row>
    <row r="101" spans="1:26" x14ac:dyDescent="0.15">
      <c r="A101" s="517" t="s">
        <v>52</v>
      </c>
      <c r="B101" s="517"/>
      <c r="C101" s="517"/>
      <c r="D101" s="517"/>
      <c r="E101" s="517"/>
      <c r="F101" s="517"/>
      <c r="G101" s="517"/>
      <c r="H101" s="32"/>
      <c r="I101" s="32"/>
      <c r="J101" s="517" t="s">
        <v>49</v>
      </c>
      <c r="K101" s="517"/>
      <c r="L101" s="517"/>
      <c r="M101" s="517"/>
      <c r="N101" s="517"/>
      <c r="R101" s="517" t="s">
        <v>50</v>
      </c>
      <c r="S101" s="517"/>
      <c r="T101" s="517"/>
      <c r="V101" s="517" t="s">
        <v>51</v>
      </c>
      <c r="W101" s="519"/>
      <c r="Y101" s="28"/>
      <c r="Z101" s="28"/>
    </row>
    <row r="102" spans="1:26" x14ac:dyDescent="0.15">
      <c r="A102" s="28" t="s">
        <v>25</v>
      </c>
      <c r="B102" s="28" t="s">
        <v>66</v>
      </c>
      <c r="C102" s="28" t="s">
        <v>34</v>
      </c>
      <c r="D102" s="28" t="s">
        <v>17</v>
      </c>
      <c r="E102" s="28" t="s">
        <v>18</v>
      </c>
      <c r="F102" s="28" t="s">
        <v>19</v>
      </c>
      <c r="G102" s="28" t="s">
        <v>20</v>
      </c>
      <c r="H102" s="28" t="s">
        <v>6</v>
      </c>
      <c r="I102" s="28" t="s">
        <v>53</v>
      </c>
      <c r="K102" s="28" t="s">
        <v>10</v>
      </c>
      <c r="L102" s="28" t="s">
        <v>11</v>
      </c>
      <c r="M102" s="28" t="s">
        <v>12</v>
      </c>
      <c r="N102" s="28" t="s">
        <v>26</v>
      </c>
      <c r="O102" s="28" t="s">
        <v>7</v>
      </c>
      <c r="R102" s="28" t="s">
        <v>25</v>
      </c>
      <c r="S102" s="28" t="s">
        <v>47</v>
      </c>
      <c r="T102" s="28" t="s">
        <v>45</v>
      </c>
      <c r="U102" s="28" t="s">
        <v>46</v>
      </c>
      <c r="W102" s="28" t="s">
        <v>14</v>
      </c>
      <c r="X102" s="28" t="s">
        <v>21</v>
      </c>
      <c r="Y102" s="32"/>
      <c r="Z102" s="32"/>
    </row>
    <row r="103" spans="1:26" x14ac:dyDescent="0.15">
      <c r="A103" s="29" t="s">
        <v>692</v>
      </c>
      <c r="B103" s="30"/>
      <c r="C103" s="27" t="e">
        <f>E103/D103</f>
        <v>#DIV/0!</v>
      </c>
      <c r="D103" s="30"/>
      <c r="E103" s="30"/>
      <c r="F103" s="30"/>
      <c r="G103" s="30" t="e">
        <f t="shared" ref="G103:G108" si="87">F103/E103</f>
        <v>#DIV/0!</v>
      </c>
      <c r="H103" s="30">
        <v>5</v>
      </c>
      <c r="I103" s="27" t="e">
        <f>H103/E103</f>
        <v>#DIV/0!</v>
      </c>
      <c r="K103" s="30"/>
      <c r="L103" s="30"/>
      <c r="M103" s="41" t="e">
        <f t="shared" ref="M103:M108" si="88">L103/K103</f>
        <v>#DIV/0!</v>
      </c>
      <c r="N103" s="30"/>
      <c r="O103" s="27" t="e">
        <f>N103/K103</f>
        <v>#DIV/0!</v>
      </c>
      <c r="R103" s="29" t="s">
        <v>339</v>
      </c>
      <c r="S103" s="42">
        <f>(D103+K103)/($C$27+$K$27+$M$17+$D$47+$K$47)</f>
        <v>0</v>
      </c>
      <c r="T103" s="42">
        <f>D103/($D$17)</f>
        <v>0</v>
      </c>
      <c r="U103" s="42">
        <f>K103/($M$17+$C$27+$K$38+$K$47)</f>
        <v>0</v>
      </c>
      <c r="W103" s="30">
        <f>(F103*0.1)+(H103*6)+(L103*0.1)+(N103*6)</f>
        <v>30</v>
      </c>
      <c r="X103" s="30">
        <f>(E103*1)+(F103*0.1)+(H103*6)+(L103*0.1)+(N103*6)</f>
        <v>30</v>
      </c>
      <c r="Y103" s="32"/>
      <c r="Z103" s="32"/>
    </row>
    <row r="104" spans="1:26" x14ac:dyDescent="0.15">
      <c r="A104" s="29" t="s">
        <v>693</v>
      </c>
      <c r="B104" s="30"/>
      <c r="C104" s="27" t="e">
        <f t="shared" ref="C104:C108" si="89">E104/D104</f>
        <v>#DIV/0!</v>
      </c>
      <c r="D104" s="30"/>
      <c r="E104" s="30"/>
      <c r="F104" s="30"/>
      <c r="G104" s="30" t="e">
        <f t="shared" si="87"/>
        <v>#DIV/0!</v>
      </c>
      <c r="H104" s="30">
        <v>4</v>
      </c>
      <c r="I104" s="27" t="e">
        <f t="shared" ref="I104:I108" si="90">H104/E104</f>
        <v>#DIV/0!</v>
      </c>
      <c r="K104" s="30"/>
      <c r="L104" s="30"/>
      <c r="M104" s="41" t="e">
        <f t="shared" si="88"/>
        <v>#DIV/0!</v>
      </c>
      <c r="N104" s="30"/>
      <c r="O104" s="27" t="e">
        <f t="shared" ref="O104:O108" si="91">N104/K104</f>
        <v>#DIV/0!</v>
      </c>
      <c r="R104" s="29" t="s">
        <v>340</v>
      </c>
      <c r="S104" s="42">
        <f t="shared" ref="S104:S108" si="92">(D104+K104)/($C$27+$K$27+$M$17+$D$47+$K$47)</f>
        <v>0</v>
      </c>
      <c r="T104" s="42">
        <f t="shared" ref="T104:T108" si="93">D104/($D$17)</f>
        <v>0</v>
      </c>
      <c r="U104" s="42">
        <f t="shared" ref="U104:U108" si="94">K104/($M$17+$C$27+$K$38+$K$47)</f>
        <v>0</v>
      </c>
      <c r="W104" s="30">
        <f t="shared" ref="W104:W108" si="95">(F104*0.1)+(H104*6)+(L104*0.1)+(N104*6)</f>
        <v>24</v>
      </c>
      <c r="X104" s="30">
        <f t="shared" ref="X104:X108" si="96">(E104*1)+(F104*0.1)+(H104*6)+(L104*0.1)+(N104*6)</f>
        <v>24</v>
      </c>
      <c r="Y104" s="32"/>
      <c r="Z104" s="32"/>
    </row>
    <row r="105" spans="1:26" x14ac:dyDescent="0.15">
      <c r="A105" s="29" t="s">
        <v>931</v>
      </c>
      <c r="B105" s="30"/>
      <c r="C105" s="27" t="e">
        <f t="shared" si="89"/>
        <v>#DIV/0!</v>
      </c>
      <c r="D105" s="30"/>
      <c r="E105" s="30"/>
      <c r="F105" s="30"/>
      <c r="G105" s="30" t="e">
        <f t="shared" si="87"/>
        <v>#DIV/0!</v>
      </c>
      <c r="H105" s="30">
        <v>1</v>
      </c>
      <c r="I105" s="27" t="e">
        <f t="shared" si="90"/>
        <v>#DIV/0!</v>
      </c>
      <c r="K105" s="30"/>
      <c r="L105" s="30"/>
      <c r="M105" s="41" t="e">
        <f t="shared" si="88"/>
        <v>#DIV/0!</v>
      </c>
      <c r="N105" s="30"/>
      <c r="O105" s="27" t="e">
        <f t="shared" si="91"/>
        <v>#DIV/0!</v>
      </c>
      <c r="R105" s="29" t="s">
        <v>636</v>
      </c>
      <c r="S105" s="42">
        <f t="shared" si="92"/>
        <v>0</v>
      </c>
      <c r="T105" s="42">
        <f t="shared" si="93"/>
        <v>0</v>
      </c>
      <c r="U105" s="42">
        <f t="shared" si="94"/>
        <v>0</v>
      </c>
      <c r="W105" s="30">
        <f t="shared" si="95"/>
        <v>6</v>
      </c>
      <c r="X105" s="30">
        <f t="shared" si="96"/>
        <v>6</v>
      </c>
      <c r="Y105" s="32"/>
      <c r="Z105" s="32"/>
    </row>
    <row r="106" spans="1:26" x14ac:dyDescent="0.15">
      <c r="A106" s="43"/>
      <c r="B106" s="30"/>
      <c r="C106" s="27" t="e">
        <f t="shared" si="89"/>
        <v>#DIV/0!</v>
      </c>
      <c r="D106" s="30"/>
      <c r="E106" s="30"/>
      <c r="F106" s="30"/>
      <c r="G106" s="30" t="e">
        <f t="shared" si="87"/>
        <v>#DIV/0!</v>
      </c>
      <c r="H106" s="30">
        <v>0</v>
      </c>
      <c r="I106" s="27" t="e">
        <f t="shared" si="90"/>
        <v>#DIV/0!</v>
      </c>
      <c r="K106" s="30"/>
      <c r="L106" s="30"/>
      <c r="M106" s="41" t="e">
        <f t="shared" si="88"/>
        <v>#DIV/0!</v>
      </c>
      <c r="N106" s="30"/>
      <c r="O106" s="27" t="e">
        <f t="shared" si="91"/>
        <v>#DIV/0!</v>
      </c>
      <c r="R106" s="29"/>
      <c r="S106" s="42">
        <f t="shared" si="92"/>
        <v>0</v>
      </c>
      <c r="T106" s="42">
        <f t="shared" si="93"/>
        <v>0</v>
      </c>
      <c r="U106" s="42">
        <f t="shared" si="94"/>
        <v>0</v>
      </c>
      <c r="W106" s="30">
        <f t="shared" si="95"/>
        <v>0</v>
      </c>
      <c r="X106" s="30">
        <f t="shared" si="96"/>
        <v>0</v>
      </c>
      <c r="Y106" s="32"/>
      <c r="Z106" s="32"/>
    </row>
    <row r="107" spans="1:26" x14ac:dyDescent="0.15">
      <c r="A107" s="43"/>
      <c r="B107" s="30"/>
      <c r="C107" s="27" t="e">
        <f t="shared" si="89"/>
        <v>#DIV/0!</v>
      </c>
      <c r="D107" s="30"/>
      <c r="E107" s="30"/>
      <c r="F107" s="30"/>
      <c r="G107" s="30" t="e">
        <f t="shared" si="87"/>
        <v>#DIV/0!</v>
      </c>
      <c r="H107" s="30">
        <v>0</v>
      </c>
      <c r="I107" s="27" t="e">
        <f t="shared" si="90"/>
        <v>#DIV/0!</v>
      </c>
      <c r="K107" s="30"/>
      <c r="L107" s="30"/>
      <c r="M107" s="41" t="e">
        <f t="shared" si="88"/>
        <v>#DIV/0!</v>
      </c>
      <c r="N107" s="30"/>
      <c r="O107" s="27" t="e">
        <f t="shared" si="91"/>
        <v>#DIV/0!</v>
      </c>
      <c r="R107" s="29"/>
      <c r="S107" s="42">
        <f t="shared" si="92"/>
        <v>0</v>
      </c>
      <c r="T107" s="42">
        <f t="shared" si="93"/>
        <v>0</v>
      </c>
      <c r="U107" s="42">
        <f t="shared" si="94"/>
        <v>0</v>
      </c>
      <c r="W107" s="30">
        <f t="shared" si="95"/>
        <v>0</v>
      </c>
      <c r="X107" s="30">
        <f t="shared" si="96"/>
        <v>0</v>
      </c>
      <c r="Y107" s="32"/>
      <c r="Z107" s="32"/>
    </row>
    <row r="108" spans="1:26" x14ac:dyDescent="0.15">
      <c r="A108" s="43"/>
      <c r="B108" s="30"/>
      <c r="C108" s="27" t="e">
        <f t="shared" si="89"/>
        <v>#DIV/0!</v>
      </c>
      <c r="D108" s="30"/>
      <c r="E108" s="30"/>
      <c r="F108" s="30"/>
      <c r="G108" s="30" t="e">
        <f t="shared" si="87"/>
        <v>#DIV/0!</v>
      </c>
      <c r="H108" s="30">
        <v>4</v>
      </c>
      <c r="I108" s="27" t="e">
        <f t="shared" si="90"/>
        <v>#DIV/0!</v>
      </c>
      <c r="K108" s="30"/>
      <c r="L108" s="30"/>
      <c r="M108" s="41" t="e">
        <f t="shared" si="88"/>
        <v>#DIV/0!</v>
      </c>
      <c r="N108" s="30"/>
      <c r="O108" s="27" t="e">
        <f t="shared" si="91"/>
        <v>#DIV/0!</v>
      </c>
      <c r="R108" s="29"/>
      <c r="S108" s="42">
        <f t="shared" si="92"/>
        <v>0</v>
      </c>
      <c r="T108" s="42">
        <f t="shared" si="93"/>
        <v>0</v>
      </c>
      <c r="U108" s="42">
        <f t="shared" si="94"/>
        <v>0</v>
      </c>
      <c r="W108" s="30">
        <f t="shared" si="95"/>
        <v>24</v>
      </c>
      <c r="X108" s="30">
        <f t="shared" si="96"/>
        <v>24</v>
      </c>
    </row>
    <row r="109" spans="1:26" x14ac:dyDescent="0.15">
      <c r="A109" s="28" t="s">
        <v>44</v>
      </c>
      <c r="B109" s="28"/>
      <c r="C109" s="24"/>
      <c r="D109" s="28">
        <f>SUM(D103:D108)</f>
        <v>0</v>
      </c>
      <c r="E109" s="28">
        <f t="shared" ref="E109:F109" si="97">SUM(E103:E108)</f>
        <v>0</v>
      </c>
      <c r="F109" s="28">
        <f t="shared" si="97"/>
        <v>0</v>
      </c>
      <c r="G109" s="28"/>
      <c r="H109" s="28">
        <f t="shared" ref="H109" si="98">SUM(H103:H108)</f>
        <v>14</v>
      </c>
      <c r="I109" s="28"/>
      <c r="J109" s="28"/>
      <c r="K109" s="28">
        <f>SUM(K103:K108)</f>
        <v>0</v>
      </c>
      <c r="L109" s="28">
        <f t="shared" ref="L109" si="99">SUM(L103:L108)</f>
        <v>0</v>
      </c>
      <c r="M109" s="28"/>
      <c r="N109" s="28">
        <f t="shared" ref="N109" si="100">SUM(N103:N108)</f>
        <v>0</v>
      </c>
      <c r="O109" s="28"/>
    </row>
    <row r="110" spans="1:26" x14ac:dyDescent="0.15">
      <c r="A110" s="28"/>
      <c r="C110" s="32"/>
      <c r="D110" s="32"/>
      <c r="E110" s="32"/>
      <c r="F110" s="32"/>
      <c r="G110" s="32"/>
      <c r="H110" s="32"/>
      <c r="I110" s="32"/>
      <c r="J110" s="32"/>
      <c r="K110" s="32"/>
      <c r="L110" s="32"/>
    </row>
    <row r="111" spans="1:26" x14ac:dyDescent="0.15">
      <c r="A111" s="28"/>
      <c r="C111" s="32"/>
      <c r="D111" s="32"/>
      <c r="E111" s="32"/>
      <c r="F111" s="32"/>
      <c r="G111" s="32"/>
      <c r="H111" s="32"/>
      <c r="I111" s="32"/>
      <c r="J111" s="32"/>
      <c r="K111" s="32"/>
      <c r="L111" s="32"/>
    </row>
    <row r="112" spans="1:26" x14ac:dyDescent="0.15">
      <c r="A112" s="517" t="s">
        <v>52</v>
      </c>
      <c r="B112" s="517"/>
      <c r="C112" s="517"/>
      <c r="D112" s="517"/>
      <c r="E112" s="517"/>
      <c r="F112" s="517"/>
      <c r="G112" s="517"/>
      <c r="H112" s="32"/>
      <c r="I112" s="32"/>
      <c r="J112" s="517" t="s">
        <v>49</v>
      </c>
      <c r="K112" s="517"/>
      <c r="L112" s="517"/>
      <c r="M112" s="517"/>
      <c r="N112" s="517"/>
      <c r="R112" s="517" t="s">
        <v>50</v>
      </c>
      <c r="S112" s="517"/>
      <c r="T112" s="517"/>
      <c r="V112" s="517" t="s">
        <v>51</v>
      </c>
      <c r="W112" s="519"/>
      <c r="Y112" s="28"/>
      <c r="Z112" s="28"/>
    </row>
    <row r="113" spans="1:26" x14ac:dyDescent="0.15">
      <c r="A113" s="28" t="s">
        <v>31</v>
      </c>
      <c r="B113" s="28" t="s">
        <v>66</v>
      </c>
      <c r="C113" s="28" t="s">
        <v>34</v>
      </c>
      <c r="D113" s="28" t="s">
        <v>17</v>
      </c>
      <c r="E113" s="28" t="s">
        <v>18</v>
      </c>
      <c r="F113" s="28" t="s">
        <v>19</v>
      </c>
      <c r="G113" s="28" t="s">
        <v>20</v>
      </c>
      <c r="H113" s="28" t="s">
        <v>6</v>
      </c>
      <c r="I113" s="28" t="s">
        <v>53</v>
      </c>
      <c r="K113" s="28" t="s">
        <v>10</v>
      </c>
      <c r="L113" s="28" t="s">
        <v>11</v>
      </c>
      <c r="M113" s="28" t="s">
        <v>12</v>
      </c>
      <c r="N113" s="28" t="s">
        <v>54</v>
      </c>
      <c r="O113" s="28" t="s">
        <v>7</v>
      </c>
      <c r="R113" s="28" t="s">
        <v>31</v>
      </c>
      <c r="S113" s="28" t="s">
        <v>47</v>
      </c>
      <c r="T113" s="28" t="s">
        <v>45</v>
      </c>
      <c r="U113" s="28" t="s">
        <v>46</v>
      </c>
      <c r="W113" s="28" t="s">
        <v>14</v>
      </c>
      <c r="X113" s="28" t="s">
        <v>21</v>
      </c>
      <c r="Y113" s="32"/>
      <c r="Z113" s="32"/>
    </row>
    <row r="114" spans="1:26" x14ac:dyDescent="0.15">
      <c r="A114" s="29" t="s">
        <v>694</v>
      </c>
      <c r="B114" s="30"/>
      <c r="C114" s="27" t="e">
        <f>E114/D114</f>
        <v>#DIV/0!</v>
      </c>
      <c r="D114" s="30"/>
      <c r="E114" s="30"/>
      <c r="F114" s="30"/>
      <c r="G114" s="30" t="e">
        <f>F114/E114</f>
        <v>#DIV/0!</v>
      </c>
      <c r="H114" s="30"/>
      <c r="I114" s="27" t="e">
        <f>H114/E114</f>
        <v>#DIV/0!</v>
      </c>
      <c r="K114" s="30">
        <v>0</v>
      </c>
      <c r="L114" s="30">
        <v>0</v>
      </c>
      <c r="M114" s="30">
        <v>0</v>
      </c>
      <c r="N114" s="30">
        <v>0</v>
      </c>
      <c r="O114" s="27" t="e">
        <f>N114/K114</f>
        <v>#DIV/0!</v>
      </c>
      <c r="R114" s="29" t="s">
        <v>637</v>
      </c>
      <c r="S114" s="42">
        <f>(D114+K114)/($D$47+$K$47+$D$38+$K$38+$J$27+$C$27+$M$17)</f>
        <v>0</v>
      </c>
      <c r="T114" s="42">
        <f>D114/($D$47+$D$38+$J$27)</f>
        <v>0</v>
      </c>
      <c r="U114" s="42">
        <f>K114/($K$47+$K$38+$C$27+$M$17)</f>
        <v>0</v>
      </c>
      <c r="W114" s="30">
        <f>(F114*0.1)+(H114*6)+(L114*0.1)+(N114*6)</f>
        <v>0</v>
      </c>
      <c r="X114" s="30">
        <f>(E114*1)+(F114*0.1)+(H114*6)+(L114*0.1)+(N114*6)</f>
        <v>0</v>
      </c>
      <c r="Y114" s="32"/>
      <c r="Z114" s="32"/>
    </row>
    <row r="115" spans="1:26" x14ac:dyDescent="0.15">
      <c r="A115" s="43"/>
      <c r="B115" s="30"/>
      <c r="C115" s="27" t="e">
        <f t="shared" ref="C115:C117" si="101">E115/D115</f>
        <v>#DIV/0!</v>
      </c>
      <c r="D115" s="30"/>
      <c r="E115" s="30"/>
      <c r="F115" s="30"/>
      <c r="G115" s="30" t="e">
        <f>F115/E115</f>
        <v>#DIV/0!</v>
      </c>
      <c r="H115" s="30"/>
      <c r="I115" s="27" t="e">
        <f t="shared" ref="I115:I117" si="102">H115/E115</f>
        <v>#DIV/0!</v>
      </c>
      <c r="K115" s="30">
        <v>0</v>
      </c>
      <c r="L115" s="30">
        <v>0</v>
      </c>
      <c r="M115" s="30">
        <v>0</v>
      </c>
      <c r="N115" s="30">
        <v>0</v>
      </c>
      <c r="O115" s="27" t="e">
        <f t="shared" ref="O115:O117" si="103">N115/K115</f>
        <v>#DIV/0!</v>
      </c>
      <c r="R115" s="29"/>
      <c r="S115" s="42">
        <f t="shared" ref="S115:S117" si="104">(D115+K115)/($D$47+$K$47+$D$38+$K$38+$J$27+$C$27+$M$17)</f>
        <v>0</v>
      </c>
      <c r="T115" s="42">
        <f t="shared" ref="T115:T117" si="105">D115/($D$47+$D$38+$J$27)</f>
        <v>0</v>
      </c>
      <c r="U115" s="42">
        <f t="shared" ref="U115:U117" si="106">K115/($K$47+$K$38+$C$27+$M$17)</f>
        <v>0</v>
      </c>
      <c r="W115" s="30">
        <f t="shared" ref="W115:W117" si="107">(F115*0.1)+(H115*6)+(L115*0.1)+(N115*6)</f>
        <v>0</v>
      </c>
      <c r="X115" s="30">
        <f t="shared" ref="X115:X117" si="108">(E115*1)+(F115*0.1)+(H115*6)+(L115*0.1)+(N115*6)</f>
        <v>0</v>
      </c>
      <c r="Y115" s="32"/>
      <c r="Z115" s="32"/>
    </row>
    <row r="116" spans="1:26" x14ac:dyDescent="0.15">
      <c r="A116" s="43"/>
      <c r="B116" s="30"/>
      <c r="C116" s="27" t="e">
        <f t="shared" si="101"/>
        <v>#DIV/0!</v>
      </c>
      <c r="D116" s="30"/>
      <c r="E116" s="30"/>
      <c r="F116" s="30"/>
      <c r="G116" s="30" t="e">
        <f>F116/E116</f>
        <v>#DIV/0!</v>
      </c>
      <c r="H116" s="30"/>
      <c r="I116" s="27" t="e">
        <f t="shared" si="102"/>
        <v>#DIV/0!</v>
      </c>
      <c r="K116" s="30">
        <v>0</v>
      </c>
      <c r="L116" s="30">
        <v>0</v>
      </c>
      <c r="M116" s="30">
        <v>0</v>
      </c>
      <c r="N116" s="30">
        <v>0</v>
      </c>
      <c r="O116" s="27" t="e">
        <f t="shared" si="103"/>
        <v>#DIV/0!</v>
      </c>
      <c r="R116" s="29"/>
      <c r="S116" s="42">
        <f t="shared" si="104"/>
        <v>0</v>
      </c>
      <c r="T116" s="42">
        <f t="shared" si="105"/>
        <v>0</v>
      </c>
      <c r="U116" s="42">
        <f t="shared" si="106"/>
        <v>0</v>
      </c>
      <c r="W116" s="30">
        <f t="shared" si="107"/>
        <v>0</v>
      </c>
      <c r="X116" s="30">
        <f t="shared" si="108"/>
        <v>0</v>
      </c>
      <c r="Y116" s="32"/>
      <c r="Z116" s="32"/>
    </row>
    <row r="117" spans="1:26" x14ac:dyDescent="0.15">
      <c r="A117" s="29" t="s">
        <v>1047</v>
      </c>
      <c r="B117" s="30"/>
      <c r="C117" s="27" t="e">
        <f t="shared" si="101"/>
        <v>#DIV/0!</v>
      </c>
      <c r="D117" s="30"/>
      <c r="E117" s="30"/>
      <c r="F117" s="30"/>
      <c r="G117" s="30" t="e">
        <f>F117/E117</f>
        <v>#DIV/0!</v>
      </c>
      <c r="H117" s="30"/>
      <c r="I117" s="27" t="e">
        <f t="shared" si="102"/>
        <v>#DIV/0!</v>
      </c>
      <c r="K117" s="30"/>
      <c r="L117" s="30"/>
      <c r="M117" s="30">
        <v>0</v>
      </c>
      <c r="N117" s="30">
        <v>0</v>
      </c>
      <c r="O117" s="27" t="e">
        <f t="shared" si="103"/>
        <v>#DIV/0!</v>
      </c>
      <c r="R117" s="29" t="s">
        <v>1048</v>
      </c>
      <c r="S117" s="42">
        <f t="shared" si="104"/>
        <v>0</v>
      </c>
      <c r="T117" s="42">
        <f t="shared" si="105"/>
        <v>0</v>
      </c>
      <c r="U117" s="42">
        <f t="shared" si="106"/>
        <v>0</v>
      </c>
      <c r="W117" s="30">
        <f t="shared" si="107"/>
        <v>0</v>
      </c>
      <c r="X117" s="30">
        <f t="shared" si="108"/>
        <v>0</v>
      </c>
    </row>
    <row r="118" spans="1:26" x14ac:dyDescent="0.15">
      <c r="A118" s="28" t="s">
        <v>44</v>
      </c>
      <c r="B118" s="28"/>
      <c r="C118" s="24"/>
      <c r="D118" s="28">
        <f>SUM(D114:D117)</f>
        <v>0</v>
      </c>
      <c r="E118" s="28">
        <f t="shared" ref="E118:F118" si="109">SUM(E114:E117)</f>
        <v>0</v>
      </c>
      <c r="F118" s="28">
        <f t="shared" si="109"/>
        <v>0</v>
      </c>
      <c r="G118" s="28"/>
      <c r="H118" s="28">
        <f t="shared" ref="H118" si="110">SUM(H114:H117)</f>
        <v>0</v>
      </c>
      <c r="I118" s="28"/>
      <c r="J118" s="28"/>
      <c r="K118" s="28">
        <f>SUM(K114:K117)</f>
        <v>0</v>
      </c>
      <c r="L118" s="28">
        <f t="shared" ref="L118" si="111">SUM(L114:L117)</f>
        <v>0</v>
      </c>
      <c r="M118" s="28"/>
      <c r="N118" s="28">
        <f t="shared" ref="N118" si="112">SUM(N114:N117)</f>
        <v>0</v>
      </c>
      <c r="O118" s="24"/>
      <c r="Q118" s="33"/>
      <c r="S118" s="33"/>
      <c r="U118" s="32"/>
      <c r="V118" s="32"/>
    </row>
    <row r="119" spans="1:26" x14ac:dyDescent="0.15">
      <c r="A119" s="24"/>
      <c r="H119" s="37"/>
      <c r="I119" s="32"/>
      <c r="J119" s="32"/>
      <c r="P119" s="33"/>
      <c r="Q119" s="33"/>
      <c r="R119" s="33"/>
      <c r="T119" s="32"/>
      <c r="U119" s="32"/>
    </row>
    <row r="120" spans="1:26" x14ac:dyDescent="0.15">
      <c r="H120" s="37"/>
      <c r="I120" s="32"/>
      <c r="J120" s="32"/>
      <c r="P120" s="33"/>
      <c r="Q120" s="33"/>
      <c r="R120" s="33"/>
      <c r="T120" s="32"/>
      <c r="U120" s="32"/>
    </row>
    <row r="121" spans="1:26" x14ac:dyDescent="0.15">
      <c r="A121" s="517" t="s">
        <v>57</v>
      </c>
      <c r="B121" s="517"/>
      <c r="C121" s="517"/>
      <c r="D121" s="517"/>
      <c r="E121" s="517"/>
      <c r="F121" s="517"/>
      <c r="G121" s="517"/>
      <c r="H121" s="37"/>
      <c r="I121" s="32"/>
      <c r="J121" s="517" t="s">
        <v>58</v>
      </c>
      <c r="K121" s="523"/>
      <c r="L121" s="523"/>
      <c r="M121" s="523"/>
      <c r="N121" s="523"/>
      <c r="P121" s="44"/>
      <c r="Q121" s="33"/>
      <c r="R121" s="517" t="s">
        <v>62</v>
      </c>
      <c r="S121" s="523"/>
      <c r="T121" s="523"/>
      <c r="U121" s="523"/>
      <c r="V121" s="523"/>
    </row>
    <row r="122" spans="1:26" x14ac:dyDescent="0.15">
      <c r="A122" s="24"/>
      <c r="B122" s="28" t="s">
        <v>17</v>
      </c>
      <c r="C122" s="28" t="s">
        <v>42</v>
      </c>
      <c r="D122" s="28" t="s">
        <v>19</v>
      </c>
      <c r="E122" s="28" t="s">
        <v>6</v>
      </c>
      <c r="H122" s="32"/>
      <c r="I122" s="32"/>
      <c r="J122" s="522" t="s">
        <v>59</v>
      </c>
      <c r="K122" s="519"/>
      <c r="L122" s="519"/>
      <c r="M122" s="519"/>
      <c r="N122" s="24" t="s">
        <v>60</v>
      </c>
      <c r="R122" s="522" t="s">
        <v>59</v>
      </c>
      <c r="S122" s="519"/>
      <c r="T122" s="519"/>
      <c r="U122" s="519"/>
      <c r="V122" s="24" t="s">
        <v>60</v>
      </c>
    </row>
    <row r="123" spans="1:26" x14ac:dyDescent="0.15">
      <c r="A123" s="43" t="s">
        <v>33</v>
      </c>
      <c r="B123" s="30">
        <f>SUM(J93:J97,D103:D108,D114:D117)</f>
        <v>0</v>
      </c>
      <c r="C123" s="30">
        <f>SUM(E114:E117,E103:E108,K93:K97)</f>
        <v>0</v>
      </c>
      <c r="D123" s="30">
        <f>SUM(F114:F117,F103:F108,L93:L97)</f>
        <v>0</v>
      </c>
      <c r="E123" s="30">
        <f>SUM(N93:N97,H103:H108,H114:H117)</f>
        <v>14</v>
      </c>
      <c r="H123" s="32"/>
      <c r="I123" s="32"/>
      <c r="J123" s="520" t="s">
        <v>1252</v>
      </c>
      <c r="K123" s="520"/>
      <c r="L123" s="520"/>
      <c r="M123" s="520"/>
      <c r="N123" s="29" t="s">
        <v>0</v>
      </c>
      <c r="R123" s="520"/>
      <c r="S123" s="520"/>
      <c r="T123" s="520"/>
      <c r="U123" s="520"/>
      <c r="V123" s="29"/>
    </row>
    <row r="124" spans="1:26" x14ac:dyDescent="0.15">
      <c r="A124" s="43" t="s">
        <v>43</v>
      </c>
      <c r="B124" s="30">
        <f>SUM(C88)</f>
        <v>0</v>
      </c>
      <c r="C124" s="30">
        <f>SUM(D88)</f>
        <v>0</v>
      </c>
      <c r="D124" s="30">
        <f>SUM(F88)</f>
        <v>0</v>
      </c>
      <c r="E124" s="30">
        <f>SUM(H88)</f>
        <v>0</v>
      </c>
      <c r="F124" s="28"/>
      <c r="J124" s="520" t="s">
        <v>1253</v>
      </c>
      <c r="K124" s="520"/>
      <c r="L124" s="520"/>
      <c r="M124" s="520"/>
      <c r="N124" s="29" t="s">
        <v>373</v>
      </c>
      <c r="R124" s="521"/>
      <c r="S124" s="520"/>
      <c r="T124" s="520"/>
      <c r="U124" s="520"/>
      <c r="V124" s="29"/>
    </row>
    <row r="125" spans="1:26" x14ac:dyDescent="0.15">
      <c r="A125" s="43" t="s">
        <v>65</v>
      </c>
      <c r="B125" s="29"/>
      <c r="F125" s="28"/>
      <c r="J125" s="520" t="s">
        <v>1254</v>
      </c>
      <c r="K125" s="520"/>
      <c r="L125" s="520"/>
      <c r="M125" s="520"/>
      <c r="N125" s="29" t="s">
        <v>373</v>
      </c>
      <c r="R125" s="521"/>
      <c r="S125" s="520"/>
      <c r="T125" s="520"/>
      <c r="U125" s="520"/>
      <c r="V125" s="29"/>
    </row>
    <row r="126" spans="1:26" x14ac:dyDescent="0.15">
      <c r="J126" s="520" t="s">
        <v>1255</v>
      </c>
      <c r="K126" s="520"/>
      <c r="L126" s="520"/>
      <c r="M126" s="520"/>
      <c r="N126" s="29" t="s">
        <v>16</v>
      </c>
      <c r="R126" s="521"/>
      <c r="S126" s="520"/>
      <c r="T126" s="520"/>
      <c r="U126" s="520"/>
      <c r="V126" s="29"/>
    </row>
    <row r="127" spans="1:26" x14ac:dyDescent="0.15">
      <c r="A127" s="24"/>
      <c r="B127" s="28" t="s">
        <v>1</v>
      </c>
      <c r="C127" s="28" t="s">
        <v>4</v>
      </c>
      <c r="D127" s="28" t="s">
        <v>6</v>
      </c>
      <c r="J127" s="520" t="s">
        <v>1256</v>
      </c>
      <c r="K127" s="520"/>
      <c r="L127" s="520"/>
      <c r="M127" s="520"/>
      <c r="N127" s="29" t="s">
        <v>373</v>
      </c>
      <c r="R127" s="521"/>
      <c r="S127" s="520"/>
      <c r="T127" s="520"/>
      <c r="U127" s="520"/>
      <c r="V127" s="29"/>
    </row>
    <row r="128" spans="1:26" x14ac:dyDescent="0.15">
      <c r="A128" s="43" t="s">
        <v>56</v>
      </c>
      <c r="B128" s="30">
        <f>SUM(M85:M87,C93:C97,K103:K108,K114:K117)</f>
        <v>0</v>
      </c>
      <c r="C128" s="30">
        <f>SUM(N85:N87,D93:D97,L103:L108,L114:L117)</f>
        <v>0</v>
      </c>
      <c r="D128" s="30">
        <f>SUM(P85:P87,F93:F97,N103:N108,N114:N117)</f>
        <v>0</v>
      </c>
      <c r="J128" s="520" t="s">
        <v>1445</v>
      </c>
      <c r="K128" s="520"/>
      <c r="L128" s="520"/>
      <c r="M128" s="520"/>
      <c r="N128" s="29" t="s">
        <v>373</v>
      </c>
      <c r="R128" s="521"/>
      <c r="S128" s="520"/>
      <c r="T128" s="520"/>
      <c r="U128" s="520"/>
      <c r="V128" s="29"/>
    </row>
    <row r="129" spans="1:23" x14ac:dyDescent="0.15">
      <c r="A129" s="43" t="s">
        <v>65</v>
      </c>
      <c r="B129" s="29"/>
      <c r="J129" s="520" t="s">
        <v>493</v>
      </c>
      <c r="K129" s="520"/>
      <c r="L129" s="520"/>
      <c r="M129" s="520"/>
      <c r="N129" s="29" t="s">
        <v>374</v>
      </c>
      <c r="R129" s="521"/>
      <c r="S129" s="520"/>
      <c r="T129" s="520"/>
      <c r="U129" s="520"/>
      <c r="V129" s="29"/>
    </row>
    <row r="130" spans="1:23" x14ac:dyDescent="0.15">
      <c r="J130" s="520"/>
      <c r="K130" s="520"/>
      <c r="L130" s="520"/>
      <c r="M130" s="520"/>
      <c r="N130" s="29"/>
      <c r="R130" s="521"/>
      <c r="S130" s="520"/>
      <c r="T130" s="520"/>
      <c r="U130" s="520"/>
      <c r="V130" s="29"/>
    </row>
    <row r="131" spans="1:23" x14ac:dyDescent="0.15">
      <c r="B131" s="28" t="s">
        <v>40</v>
      </c>
      <c r="C131" s="28" t="s">
        <v>41</v>
      </c>
    </row>
    <row r="132" spans="1:23" x14ac:dyDescent="0.15">
      <c r="A132" s="43" t="s">
        <v>39</v>
      </c>
      <c r="B132" s="27" t="e">
        <f>B128/(B124+B128)</f>
        <v>#DIV/0!</v>
      </c>
      <c r="C132" s="27" t="e">
        <f>B124/(B124+B128)</f>
        <v>#DIV/0!</v>
      </c>
      <c r="J132" s="22" t="s">
        <v>61</v>
      </c>
    </row>
    <row r="133" spans="1:23" x14ac:dyDescent="0.15">
      <c r="A133" s="43" t="s">
        <v>64</v>
      </c>
      <c r="B133" s="29"/>
      <c r="C133" s="29"/>
    </row>
    <row r="141" spans="1:23" x14ac:dyDescent="0.15">
      <c r="A141" s="517" t="s">
        <v>93</v>
      </c>
      <c r="B141" s="517"/>
      <c r="C141" s="517"/>
      <c r="D141" s="517"/>
      <c r="E141" s="517"/>
      <c r="F141" s="517"/>
      <c r="G141" s="517"/>
      <c r="H141" s="517"/>
      <c r="I141" s="517"/>
      <c r="J141" s="517"/>
      <c r="K141" s="517"/>
      <c r="L141" s="517"/>
      <c r="M141" s="517"/>
      <c r="N141" s="517"/>
      <c r="O141" s="517"/>
      <c r="P141" s="517"/>
      <c r="Q141" s="517"/>
      <c r="R141" s="517"/>
      <c r="S141" s="517"/>
      <c r="T141" s="517"/>
      <c r="U141" s="517"/>
      <c r="V141" s="517"/>
      <c r="W141" s="517"/>
    </row>
    <row r="142" spans="1:23" x14ac:dyDescent="0.15">
      <c r="A142" s="23"/>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x14ac:dyDescent="0.15">
      <c r="H143" s="518" t="s">
        <v>36</v>
      </c>
      <c r="I143" s="519"/>
      <c r="J143" s="519"/>
      <c r="M143" s="518" t="s">
        <v>37</v>
      </c>
      <c r="N143" s="518"/>
      <c r="O143" s="518"/>
    </row>
    <row r="144" spans="1:23" x14ac:dyDescent="0.15">
      <c r="H144" s="518" t="s">
        <v>38</v>
      </c>
      <c r="I144" s="518"/>
      <c r="J144" s="518"/>
    </row>
    <row r="145" spans="1:20" x14ac:dyDescent="0.15">
      <c r="H145" s="518"/>
      <c r="I145" s="519"/>
      <c r="J145" s="519"/>
    </row>
    <row r="146" spans="1:20" x14ac:dyDescent="0.15">
      <c r="H146" s="518"/>
      <c r="I146" s="519"/>
      <c r="J146" s="519"/>
    </row>
    <row r="147" spans="1:20" x14ac:dyDescent="0.15">
      <c r="D147" s="24" t="s">
        <v>83</v>
      </c>
      <c r="P147" s="24" t="s">
        <v>84</v>
      </c>
    </row>
    <row r="148" spans="1:20" x14ac:dyDescent="0.15">
      <c r="A148" s="28" t="s">
        <v>90</v>
      </c>
      <c r="P148" s="24" t="s">
        <v>90</v>
      </c>
      <c r="S148" s="28" t="s">
        <v>92</v>
      </c>
    </row>
    <row r="149" spans="1:20" x14ac:dyDescent="0.15">
      <c r="A149" s="43" t="s">
        <v>79</v>
      </c>
      <c r="B149" s="45" t="s">
        <v>89</v>
      </c>
      <c r="C149" s="45" t="s">
        <v>2</v>
      </c>
      <c r="D149" s="45" t="s">
        <v>3</v>
      </c>
      <c r="E149" s="45" t="s">
        <v>19</v>
      </c>
      <c r="F149" s="45" t="s">
        <v>6</v>
      </c>
      <c r="G149" s="45" t="s">
        <v>76</v>
      </c>
      <c r="H149" s="45" t="s">
        <v>10</v>
      </c>
      <c r="I149" s="45" t="s">
        <v>19</v>
      </c>
      <c r="J149" s="45" t="s">
        <v>77</v>
      </c>
      <c r="K149" s="45" t="s">
        <v>6</v>
      </c>
      <c r="L149" s="45" t="s">
        <v>14</v>
      </c>
      <c r="O149" s="45" t="s">
        <v>85</v>
      </c>
      <c r="P149" s="45" t="s">
        <v>86</v>
      </c>
      <c r="Q149" s="45" t="s">
        <v>87</v>
      </c>
      <c r="S149" s="26" t="s">
        <v>40</v>
      </c>
      <c r="T149" s="26" t="s">
        <v>41</v>
      </c>
    </row>
    <row r="150" spans="1:20" x14ac:dyDescent="0.15">
      <c r="A150" s="29" t="s">
        <v>44</v>
      </c>
      <c r="B150" s="40">
        <f>AVERAGE(B160,B170)</f>
        <v>740</v>
      </c>
      <c r="C150" s="40">
        <f>AVERAGE(C160,C170)</f>
        <v>495.5</v>
      </c>
      <c r="D150" s="46">
        <f>C150/B150</f>
        <v>0.66959459459459458</v>
      </c>
      <c r="E150" s="40">
        <f>AVERAGE(E160,E170)</f>
        <v>5064.5</v>
      </c>
      <c r="F150" s="40">
        <f t="shared" ref="F150:I150" si="113">AVERAGE(F160,F170)</f>
        <v>34.5</v>
      </c>
      <c r="G150" s="40">
        <f t="shared" si="113"/>
        <v>10.5</v>
      </c>
      <c r="H150" s="40">
        <f t="shared" si="113"/>
        <v>33</v>
      </c>
      <c r="I150" s="40">
        <f t="shared" si="113"/>
        <v>36.5</v>
      </c>
      <c r="J150" s="47">
        <f>I150/H150</f>
        <v>1.106060606060606</v>
      </c>
      <c r="K150" s="40">
        <f>AVERAGE(K160,K170)</f>
        <v>1.5</v>
      </c>
      <c r="L150" s="30">
        <f>((E150*0.05)+(F150*4)+(G150*-1)+(I150*0.1)+(K150*6))</f>
        <v>393.375</v>
      </c>
      <c r="O150" s="46">
        <f>(B150+H150)/(B152+F152+B154+F154+B156+F156+B150+H150)</f>
        <v>0.4188566784069358</v>
      </c>
      <c r="P150" s="27">
        <f>B150/(B150+F152+F154+F156)</f>
        <v>0.50684931506849318</v>
      </c>
      <c r="Q150" s="27">
        <f>H150/(H150+B152+B154+B156)</f>
        <v>8.5603112840466927E-2</v>
      </c>
      <c r="S150" s="27">
        <f>(H150+B152+B154+B156)/(H150+B152+B154+B156+B150)</f>
        <v>0.34251443802754333</v>
      </c>
      <c r="T150" s="27">
        <f>B150/(B150+H150+B152+B154+B156)</f>
        <v>0.65748556197245667</v>
      </c>
    </row>
    <row r="151" spans="1:20" x14ac:dyDescent="0.15">
      <c r="A151" s="43" t="s">
        <v>80</v>
      </c>
      <c r="B151" s="45" t="s">
        <v>10</v>
      </c>
      <c r="C151" s="45" t="s">
        <v>19</v>
      </c>
      <c r="D151" s="45" t="s">
        <v>77</v>
      </c>
      <c r="E151" s="45" t="s">
        <v>6</v>
      </c>
      <c r="F151" s="45" t="s">
        <v>17</v>
      </c>
      <c r="G151" s="45" t="s">
        <v>18</v>
      </c>
      <c r="H151" s="45" t="s">
        <v>19</v>
      </c>
      <c r="I151" s="45" t="s">
        <v>78</v>
      </c>
      <c r="J151" s="45" t="s">
        <v>6</v>
      </c>
      <c r="K151" s="45" t="s">
        <v>14</v>
      </c>
      <c r="L151" s="40" t="s">
        <v>91</v>
      </c>
      <c r="O151" s="26" t="s">
        <v>85</v>
      </c>
      <c r="P151" s="26" t="s">
        <v>87</v>
      </c>
      <c r="Q151" s="26" t="s">
        <v>88</v>
      </c>
    </row>
    <row r="152" spans="1:20" x14ac:dyDescent="0.15">
      <c r="A152" s="29" t="s">
        <v>44</v>
      </c>
      <c r="B152" s="40">
        <f>AVERAGE(B162,B172)</f>
        <v>340</v>
      </c>
      <c r="C152" s="40">
        <f>AVERAGE(C162,C172)</f>
        <v>1363</v>
      </c>
      <c r="D152" s="47">
        <f>C152/B152</f>
        <v>4.0088235294117647</v>
      </c>
      <c r="E152" s="40">
        <f>AVERAGE(E162,E172)</f>
        <v>9</v>
      </c>
      <c r="F152" s="40">
        <f t="shared" ref="F152:H152" si="114">AVERAGE(F162,F172)</f>
        <v>142.5</v>
      </c>
      <c r="G152" s="40">
        <f t="shared" si="114"/>
        <v>119</v>
      </c>
      <c r="H152" s="40">
        <f t="shared" si="114"/>
        <v>764.5</v>
      </c>
      <c r="I152" s="47">
        <f>H152/G152</f>
        <v>6.4243697478991599</v>
      </c>
      <c r="J152" s="40">
        <f>AVERAGE(J162,J172)</f>
        <v>5.5</v>
      </c>
      <c r="K152" s="30">
        <f>(C152*0.1)+(E152*6)+(H152*0.1)+(J152*6)</f>
        <v>299.75</v>
      </c>
      <c r="L152" s="30">
        <f>(C152*0.1)+(E152*6)+(G152*1)+(H152*0.1)+(J152*6)</f>
        <v>418.75</v>
      </c>
      <c r="O152" s="46">
        <f>(B152+F152)/(B152+F152+B154+F154+B156+F156+B150+H150)</f>
        <v>0.26144676239501491</v>
      </c>
      <c r="P152" s="27">
        <f>B152/(H150+B152+B154+B156)</f>
        <v>0.88197146562905315</v>
      </c>
      <c r="Q152" s="27">
        <f>F152/(F152+F154+F156)</f>
        <v>0.19791666666666666</v>
      </c>
    </row>
    <row r="153" spans="1:20" x14ac:dyDescent="0.15">
      <c r="A153" s="43" t="s">
        <v>81</v>
      </c>
      <c r="B153" s="45" t="s">
        <v>10</v>
      </c>
      <c r="C153" s="45" t="s">
        <v>19</v>
      </c>
      <c r="D153" s="45" t="s">
        <v>77</v>
      </c>
      <c r="E153" s="45" t="s">
        <v>6</v>
      </c>
      <c r="F153" s="45" t="s">
        <v>17</v>
      </c>
      <c r="G153" s="45" t="s">
        <v>18</v>
      </c>
      <c r="H153" s="45" t="s">
        <v>19</v>
      </c>
      <c r="I153" s="45" t="s">
        <v>78</v>
      </c>
      <c r="J153" s="45" t="s">
        <v>6</v>
      </c>
      <c r="K153" s="45" t="s">
        <v>14</v>
      </c>
      <c r="L153" s="40" t="s">
        <v>91</v>
      </c>
      <c r="O153" s="26" t="s">
        <v>85</v>
      </c>
      <c r="P153" s="26" t="s">
        <v>87</v>
      </c>
      <c r="Q153" s="26" t="s">
        <v>88</v>
      </c>
    </row>
    <row r="154" spans="1:20" x14ac:dyDescent="0.15">
      <c r="A154" s="29" t="s">
        <v>44</v>
      </c>
      <c r="B154" s="40">
        <f>AVERAGE(B164,B174)</f>
        <v>12.5</v>
      </c>
      <c r="C154" s="40">
        <f>AVERAGE(C164,C174)</f>
        <v>88</v>
      </c>
      <c r="D154" s="40">
        <f>C154/B154</f>
        <v>7.04</v>
      </c>
      <c r="E154" s="40">
        <f>AVERAGE(E164,E174)</f>
        <v>1</v>
      </c>
      <c r="F154" s="40">
        <f t="shared" ref="F154:H154" si="115">AVERAGE(F164,F174)</f>
        <v>433.5</v>
      </c>
      <c r="G154" s="40">
        <f t="shared" si="115"/>
        <v>290.5</v>
      </c>
      <c r="H154" s="40">
        <f t="shared" si="115"/>
        <v>3372.5</v>
      </c>
      <c r="I154" s="47">
        <f>H154/G154</f>
        <v>11.609294320137694</v>
      </c>
      <c r="J154" s="40">
        <f>AVERAGE(J164,J174)</f>
        <v>21.5</v>
      </c>
      <c r="K154" s="30">
        <f>(C154*0.1)+(E154*6)+(H154*0.1)+(J154*6)</f>
        <v>481.05</v>
      </c>
      <c r="L154" s="30">
        <f>(C154*0.1)+(E154*6)+(G154*1)+(H154*0.1)+(J154*6)</f>
        <v>771.55</v>
      </c>
      <c r="O154" s="46">
        <f>(B154+F154)/(B152+F152+B154+F154+B156+F156+B150+H150)</f>
        <v>0.24166892441072879</v>
      </c>
      <c r="P154" s="27">
        <f>B154/(B152+H150+B154+B156)</f>
        <v>3.2425421530479899E-2</v>
      </c>
      <c r="Q154" s="27">
        <f>F154/(F154+F152+F156)</f>
        <v>0.6020833333333333</v>
      </c>
    </row>
    <row r="155" spans="1:20" x14ac:dyDescent="0.15">
      <c r="A155" s="43" t="s">
        <v>82</v>
      </c>
      <c r="B155" s="45" t="s">
        <v>10</v>
      </c>
      <c r="C155" s="45" t="s">
        <v>19</v>
      </c>
      <c r="D155" s="45" t="s">
        <v>77</v>
      </c>
      <c r="E155" s="45" t="s">
        <v>6</v>
      </c>
      <c r="F155" s="45" t="s">
        <v>17</v>
      </c>
      <c r="G155" s="45" t="s">
        <v>18</v>
      </c>
      <c r="H155" s="45" t="s">
        <v>19</v>
      </c>
      <c r="I155" s="45" t="s">
        <v>78</v>
      </c>
      <c r="J155" s="45" t="s">
        <v>6</v>
      </c>
      <c r="K155" s="45" t="s">
        <v>14</v>
      </c>
      <c r="L155" s="40" t="s">
        <v>91</v>
      </c>
      <c r="O155" s="26" t="s">
        <v>85</v>
      </c>
      <c r="P155" s="26" t="s">
        <v>87</v>
      </c>
      <c r="Q155" s="26" t="s">
        <v>88</v>
      </c>
    </row>
    <row r="156" spans="1:20" x14ac:dyDescent="0.15">
      <c r="A156" s="29" t="s">
        <v>44</v>
      </c>
      <c r="B156" s="40">
        <f>AVERAGE(B166,B176)</f>
        <v>0</v>
      </c>
      <c r="C156" s="40">
        <f>AVERAGE(C166,C176)</f>
        <v>0</v>
      </c>
      <c r="D156" s="40" t="e">
        <f>C156/B156</f>
        <v>#DIV/0!</v>
      </c>
      <c r="E156" s="40">
        <f>AVERAGE(E166,E176)</f>
        <v>0</v>
      </c>
      <c r="F156" s="40">
        <f>AVERAGE(F166,F176)</f>
        <v>144</v>
      </c>
      <c r="G156" s="40">
        <f t="shared" ref="G156:H156" si="116">AVERAGE(G166,G176)</f>
        <v>86</v>
      </c>
      <c r="H156" s="40">
        <f t="shared" si="116"/>
        <v>927.5</v>
      </c>
      <c r="I156" s="47">
        <f>H156/G156</f>
        <v>10.784883720930232</v>
      </c>
      <c r="J156" s="40">
        <f>AVERAGE(J166,J176)</f>
        <v>7.5</v>
      </c>
      <c r="K156" s="30">
        <f>(C156*0.1)+(E156*6)+(H156*0.1)+(J156*6)</f>
        <v>137.75</v>
      </c>
      <c r="L156" s="30">
        <f>(C156*0.1)+(E156*6)+(G156*1)+(H156*0.1)+(J156*6)</f>
        <v>223.75</v>
      </c>
      <c r="O156" s="46">
        <f>(B156+F156)/(B152+F152+B154+F154+B156+F156+B150+H150)</f>
        <v>7.8027634787320513E-2</v>
      </c>
      <c r="P156" s="42">
        <f>B156/(B156+B154+B152+H150)</f>
        <v>0</v>
      </c>
      <c r="Q156" s="27">
        <f>F156/(F156+F154+F152)</f>
        <v>0.2</v>
      </c>
    </row>
    <row r="157" spans="1:20" x14ac:dyDescent="0.15">
      <c r="B157" s="48"/>
      <c r="C157" s="48"/>
      <c r="D157" s="48"/>
      <c r="E157" s="48"/>
      <c r="F157" s="48"/>
      <c r="G157" s="48"/>
      <c r="H157" s="48"/>
      <c r="I157" s="48"/>
      <c r="J157" s="48"/>
      <c r="K157" s="48"/>
      <c r="L157" s="49"/>
      <c r="P157" s="24"/>
    </row>
    <row r="158" spans="1:20" x14ac:dyDescent="0.15">
      <c r="A158" s="28">
        <v>2022</v>
      </c>
      <c r="P158" s="24">
        <v>2022</v>
      </c>
      <c r="S158" s="28" t="s">
        <v>92</v>
      </c>
    </row>
    <row r="159" spans="1:20" x14ac:dyDescent="0.15">
      <c r="A159" s="43" t="s">
        <v>79</v>
      </c>
      <c r="B159" s="45" t="s">
        <v>89</v>
      </c>
      <c r="C159" s="45" t="s">
        <v>2</v>
      </c>
      <c r="D159" s="45" t="s">
        <v>3</v>
      </c>
      <c r="E159" s="45" t="s">
        <v>19</v>
      </c>
      <c r="F159" s="45" t="s">
        <v>6</v>
      </c>
      <c r="G159" s="45" t="s">
        <v>76</v>
      </c>
      <c r="H159" s="45" t="s">
        <v>10</v>
      </c>
      <c r="I159" s="45" t="s">
        <v>19</v>
      </c>
      <c r="J159" s="45" t="s">
        <v>77</v>
      </c>
      <c r="K159" s="45" t="s">
        <v>6</v>
      </c>
      <c r="L159" s="45" t="s">
        <v>14</v>
      </c>
      <c r="O159" s="45" t="s">
        <v>85</v>
      </c>
      <c r="P159" s="45" t="s">
        <v>86</v>
      </c>
      <c r="Q159" s="45" t="s">
        <v>87</v>
      </c>
      <c r="S159" s="26" t="s">
        <v>40</v>
      </c>
      <c r="T159" s="26" t="s">
        <v>41</v>
      </c>
    </row>
    <row r="160" spans="1:20" x14ac:dyDescent="0.15">
      <c r="A160" s="29" t="s">
        <v>44</v>
      </c>
      <c r="B160" s="40">
        <v>750</v>
      </c>
      <c r="C160" s="40">
        <v>499</v>
      </c>
      <c r="D160" s="46">
        <f>C160/B160</f>
        <v>0.66533333333333333</v>
      </c>
      <c r="E160" s="40">
        <v>4746</v>
      </c>
      <c r="F160" s="40">
        <v>26</v>
      </c>
      <c r="G160" s="40">
        <v>9</v>
      </c>
      <c r="H160" s="40">
        <v>29</v>
      </c>
      <c r="I160" s="40">
        <v>-1</v>
      </c>
      <c r="J160" s="47">
        <f>I160/H160</f>
        <v>-3.4482758620689655E-2</v>
      </c>
      <c r="K160" s="40">
        <v>1</v>
      </c>
      <c r="L160" s="30">
        <f>((E160*0.05)+(F160*4)+(G160*-1)+(I160*0.1)+(K160*6))</f>
        <v>338.2</v>
      </c>
      <c r="O160" s="46">
        <f>(B160+H160)/(B162+F162+B164+F164+B166+F166+B160+H160)</f>
        <v>0.41904249596557291</v>
      </c>
      <c r="P160" s="27">
        <f>B160/(B160+F162+F164+F166)</f>
        <v>0.50916496945010181</v>
      </c>
      <c r="Q160" s="27">
        <f>H160/(H160+B162+B164+B166)</f>
        <v>7.512953367875648E-2</v>
      </c>
      <c r="S160" s="27">
        <f>(H160+B162+B164+B166)/(H160+B162+B164+B166+B160)</f>
        <v>0.33978873239436619</v>
      </c>
      <c r="T160" s="27">
        <f>B160/(B160+H160+B162+B164+B166)</f>
        <v>0.66021126760563376</v>
      </c>
    </row>
    <row r="161" spans="1:20" x14ac:dyDescent="0.15">
      <c r="A161" s="43" t="s">
        <v>80</v>
      </c>
      <c r="B161" s="45" t="s">
        <v>10</v>
      </c>
      <c r="C161" s="45" t="s">
        <v>19</v>
      </c>
      <c r="D161" s="45" t="s">
        <v>77</v>
      </c>
      <c r="E161" s="45" t="s">
        <v>6</v>
      </c>
      <c r="F161" s="45" t="s">
        <v>17</v>
      </c>
      <c r="G161" s="45" t="s">
        <v>18</v>
      </c>
      <c r="H161" s="45" t="s">
        <v>19</v>
      </c>
      <c r="I161" s="45" t="s">
        <v>78</v>
      </c>
      <c r="J161" s="45" t="s">
        <v>6</v>
      </c>
      <c r="K161" s="45" t="s">
        <v>14</v>
      </c>
      <c r="L161" s="45" t="s">
        <v>91</v>
      </c>
      <c r="O161" s="26" t="s">
        <v>85</v>
      </c>
      <c r="P161" s="26" t="s">
        <v>87</v>
      </c>
      <c r="Q161" s="26" t="s">
        <v>88</v>
      </c>
    </row>
    <row r="162" spans="1:20" x14ac:dyDescent="0.15">
      <c r="A162" s="29" t="s">
        <v>44</v>
      </c>
      <c r="B162" s="40">
        <v>343</v>
      </c>
      <c r="C162" s="40">
        <v>1230</v>
      </c>
      <c r="D162" s="47">
        <f>C162/B162</f>
        <v>3.5860058309037899</v>
      </c>
      <c r="E162" s="40">
        <v>4</v>
      </c>
      <c r="F162" s="40">
        <v>147</v>
      </c>
      <c r="G162" s="40">
        <v>128</v>
      </c>
      <c r="H162" s="40">
        <v>831</v>
      </c>
      <c r="I162" s="47">
        <f>H162/G162</f>
        <v>6.4921875</v>
      </c>
      <c r="J162" s="40">
        <v>5</v>
      </c>
      <c r="K162" s="30">
        <f>(C162*0.1)+(E162*6)+(H162*0.1)+(J162*6)</f>
        <v>260.10000000000002</v>
      </c>
      <c r="L162" s="30">
        <f>(C162*0.1)+(E162*6)+(G162*1)+(H162*0.1)+(J162*6)</f>
        <v>388.1</v>
      </c>
      <c r="O162" s="46">
        <f>(B162+F162)/(B162+F162+B164+F164+B166+F166+B160+H160)</f>
        <v>0.26358257127487894</v>
      </c>
      <c r="P162" s="27">
        <f>B162/(H160+B162+B164+B166)</f>
        <v>0.8886010362694301</v>
      </c>
      <c r="Q162" s="27">
        <f>F162/(F162+F164+F166)</f>
        <v>0.2033195020746888</v>
      </c>
    </row>
    <row r="163" spans="1:20" x14ac:dyDescent="0.15">
      <c r="A163" s="43" t="s">
        <v>81</v>
      </c>
      <c r="B163" s="45" t="s">
        <v>10</v>
      </c>
      <c r="C163" s="45" t="s">
        <v>19</v>
      </c>
      <c r="D163" s="45" t="s">
        <v>77</v>
      </c>
      <c r="E163" s="45" t="s">
        <v>6</v>
      </c>
      <c r="F163" s="45" t="s">
        <v>17</v>
      </c>
      <c r="G163" s="45" t="s">
        <v>18</v>
      </c>
      <c r="H163" s="45" t="s">
        <v>19</v>
      </c>
      <c r="I163" s="45" t="s">
        <v>78</v>
      </c>
      <c r="J163" s="45" t="s">
        <v>6</v>
      </c>
      <c r="K163" s="45" t="s">
        <v>14</v>
      </c>
      <c r="L163" s="45" t="s">
        <v>91</v>
      </c>
      <c r="O163" s="26" t="s">
        <v>85</v>
      </c>
      <c r="P163" s="26" t="s">
        <v>87</v>
      </c>
      <c r="Q163" s="26" t="s">
        <v>88</v>
      </c>
    </row>
    <row r="164" spans="1:20" x14ac:dyDescent="0.15">
      <c r="A164" s="29" t="s">
        <v>44</v>
      </c>
      <c r="B164" s="40">
        <v>14</v>
      </c>
      <c r="C164" s="40">
        <v>74</v>
      </c>
      <c r="D164" s="40">
        <f>C164/B164</f>
        <v>5.2857142857142856</v>
      </c>
      <c r="E164" s="40">
        <v>0</v>
      </c>
      <c r="F164" s="40">
        <v>458</v>
      </c>
      <c r="G164" s="40">
        <v>299</v>
      </c>
      <c r="H164" s="40">
        <v>3242</v>
      </c>
      <c r="I164" s="47">
        <f>H164/G164</f>
        <v>10.842809364548495</v>
      </c>
      <c r="J164" s="40">
        <v>17</v>
      </c>
      <c r="K164" s="30">
        <f>(C164*0.1)+(E164*6)+(H164*0.1)+(J164*6)</f>
        <v>433.6</v>
      </c>
      <c r="L164" s="30">
        <f>(C164*0.1)+(E164*6)+(G164*1)+(H164*0.1)+(J164*6)</f>
        <v>732.6</v>
      </c>
      <c r="O164" s="46">
        <f>(B164+F164)/(B162+F162+B164+F164+B166+F166+B160+H160)</f>
        <v>0.2538999462076385</v>
      </c>
      <c r="P164" s="27">
        <f>B164/(B162+H160+B164+B166)</f>
        <v>3.6269430051813469E-2</v>
      </c>
      <c r="Q164" s="27">
        <f>F164/(F164+F162+F166)</f>
        <v>0.63347164591977867</v>
      </c>
    </row>
    <row r="165" spans="1:20" x14ac:dyDescent="0.15">
      <c r="A165" s="43" t="s">
        <v>82</v>
      </c>
      <c r="B165" s="45" t="s">
        <v>10</v>
      </c>
      <c r="C165" s="45" t="s">
        <v>19</v>
      </c>
      <c r="D165" s="45" t="s">
        <v>77</v>
      </c>
      <c r="E165" s="45" t="s">
        <v>6</v>
      </c>
      <c r="F165" s="45" t="s">
        <v>17</v>
      </c>
      <c r="G165" s="45" t="s">
        <v>18</v>
      </c>
      <c r="H165" s="45" t="s">
        <v>19</v>
      </c>
      <c r="I165" s="45" t="s">
        <v>78</v>
      </c>
      <c r="J165" s="45" t="s">
        <v>6</v>
      </c>
      <c r="K165" s="45" t="s">
        <v>14</v>
      </c>
      <c r="L165" s="45" t="s">
        <v>91</v>
      </c>
      <c r="O165" s="26" t="s">
        <v>85</v>
      </c>
      <c r="P165" s="26" t="s">
        <v>87</v>
      </c>
      <c r="Q165" s="26" t="s">
        <v>88</v>
      </c>
    </row>
    <row r="166" spans="1:20" x14ac:dyDescent="0.15">
      <c r="A166" s="29" t="s">
        <v>44</v>
      </c>
      <c r="B166" s="40">
        <v>0</v>
      </c>
      <c r="C166" s="40">
        <v>0</v>
      </c>
      <c r="D166" s="40" t="e">
        <f>C166/B166</f>
        <v>#DIV/0!</v>
      </c>
      <c r="E166" s="40">
        <v>0</v>
      </c>
      <c r="F166" s="40">
        <v>118</v>
      </c>
      <c r="G166" s="40">
        <v>72</v>
      </c>
      <c r="H166" s="40">
        <v>673</v>
      </c>
      <c r="I166" s="47">
        <f>H166/G166</f>
        <v>9.3472222222222214</v>
      </c>
      <c r="J166" s="40">
        <v>4</v>
      </c>
      <c r="K166" s="30">
        <f>(C166*0.1)+(E166*6)+(H166*0.1)+(J166*6)</f>
        <v>91.3</v>
      </c>
      <c r="L166" s="30">
        <f>(C166*0.1)+(E166*6)+(G166*1)+(H166*0.1)+(J166*6)</f>
        <v>163.30000000000001</v>
      </c>
      <c r="O166" s="46">
        <f>(B166+F166)/(B162+F162+B164+F164+B166+F166+B160+H160)</f>
        <v>6.3474986551909626E-2</v>
      </c>
      <c r="P166" s="42">
        <f>B166/(B166+B164+B162+H160)</f>
        <v>0</v>
      </c>
      <c r="Q166" s="27">
        <f>F166/(F166+F164+F162)</f>
        <v>0.16320885200553251</v>
      </c>
    </row>
    <row r="168" spans="1:20" x14ac:dyDescent="0.15">
      <c r="A168" s="28">
        <v>2021</v>
      </c>
      <c r="P168" s="24">
        <v>2021</v>
      </c>
      <c r="S168" s="28" t="s">
        <v>92</v>
      </c>
    </row>
    <row r="169" spans="1:20" x14ac:dyDescent="0.15">
      <c r="A169" s="43" t="s">
        <v>79</v>
      </c>
      <c r="B169" s="45" t="s">
        <v>89</v>
      </c>
      <c r="C169" s="45" t="s">
        <v>2</v>
      </c>
      <c r="D169" s="45" t="s">
        <v>3</v>
      </c>
      <c r="E169" s="45" t="s">
        <v>19</v>
      </c>
      <c r="F169" s="45" t="s">
        <v>6</v>
      </c>
      <c r="G169" s="45" t="s">
        <v>76</v>
      </c>
      <c r="H169" s="45" t="s">
        <v>10</v>
      </c>
      <c r="I169" s="45" t="s">
        <v>19</v>
      </c>
      <c r="J169" s="45" t="s">
        <v>77</v>
      </c>
      <c r="K169" s="45" t="s">
        <v>6</v>
      </c>
      <c r="L169" s="45" t="s">
        <v>14</v>
      </c>
      <c r="O169" s="45" t="s">
        <v>85</v>
      </c>
      <c r="P169" s="45" t="s">
        <v>86</v>
      </c>
      <c r="Q169" s="45" t="s">
        <v>87</v>
      </c>
      <c r="S169" s="26" t="s">
        <v>40</v>
      </c>
      <c r="T169" s="26" t="s">
        <v>41</v>
      </c>
    </row>
    <row r="170" spans="1:20" x14ac:dyDescent="0.15">
      <c r="A170" s="29" t="s">
        <v>44</v>
      </c>
      <c r="B170" s="40">
        <v>730</v>
      </c>
      <c r="C170" s="40">
        <v>492</v>
      </c>
      <c r="D170" s="46">
        <f>C170/B170</f>
        <v>0.67397260273972603</v>
      </c>
      <c r="E170" s="40">
        <v>5383</v>
      </c>
      <c r="F170" s="40">
        <v>43</v>
      </c>
      <c r="G170" s="40">
        <v>12</v>
      </c>
      <c r="H170" s="40">
        <v>37</v>
      </c>
      <c r="I170" s="40">
        <v>74</v>
      </c>
      <c r="J170" s="40">
        <f>I170/H170</f>
        <v>2</v>
      </c>
      <c r="K170" s="40">
        <v>2</v>
      </c>
      <c r="L170" s="30">
        <f>((E170*0.05)+(F170*4)+(G170*-1)+(I170*0.1)+(K170*6))</f>
        <v>448.55</v>
      </c>
      <c r="O170" s="46">
        <f>(B170+H170)/(B172+F172+B174+F174+B176+F176+B170+H170)</f>
        <v>0.41866812227074235</v>
      </c>
      <c r="P170" s="27">
        <f>B170/(B170+F172+F174+F176)</f>
        <v>0.50449205252246021</v>
      </c>
      <c r="Q170" s="27">
        <f>H170/(H170+B172+B174+B176)</f>
        <v>9.6103896103896108E-2</v>
      </c>
      <c r="S170" s="27">
        <f>(H170+B172+B174+B176)/(H170+B172+B174+B176+B170)</f>
        <v>0.3452914798206278</v>
      </c>
      <c r="T170" s="27">
        <f>B170/(B170+H170+B172+B174+B176)</f>
        <v>0.6547085201793722</v>
      </c>
    </row>
    <row r="171" spans="1:20" x14ac:dyDescent="0.15">
      <c r="A171" s="43" t="s">
        <v>80</v>
      </c>
      <c r="B171" s="45" t="s">
        <v>10</v>
      </c>
      <c r="C171" s="45" t="s">
        <v>19</v>
      </c>
      <c r="D171" s="45" t="s">
        <v>77</v>
      </c>
      <c r="E171" s="45" t="s">
        <v>6</v>
      </c>
      <c r="F171" s="45" t="s">
        <v>17</v>
      </c>
      <c r="G171" s="45" t="s">
        <v>18</v>
      </c>
      <c r="H171" s="45" t="s">
        <v>19</v>
      </c>
      <c r="I171" s="45" t="s">
        <v>78</v>
      </c>
      <c r="J171" s="45" t="s">
        <v>6</v>
      </c>
      <c r="K171" s="45" t="s">
        <v>14</v>
      </c>
      <c r="L171" s="45" t="s">
        <v>91</v>
      </c>
      <c r="O171" s="26" t="s">
        <v>85</v>
      </c>
      <c r="P171" s="26" t="s">
        <v>87</v>
      </c>
      <c r="Q171" s="26" t="s">
        <v>88</v>
      </c>
    </row>
    <row r="172" spans="1:20" x14ac:dyDescent="0.15">
      <c r="A172" s="29" t="s">
        <v>44</v>
      </c>
      <c r="B172" s="40">
        <v>337</v>
      </c>
      <c r="C172" s="40">
        <v>1496</v>
      </c>
      <c r="D172" s="47">
        <f>C172/B172</f>
        <v>4.439169139465875</v>
      </c>
      <c r="E172" s="40">
        <v>14</v>
      </c>
      <c r="F172" s="40">
        <v>138</v>
      </c>
      <c r="G172" s="40">
        <v>110</v>
      </c>
      <c r="H172" s="40">
        <v>698</v>
      </c>
      <c r="I172" s="47">
        <f>H172/G172</f>
        <v>6.3454545454545457</v>
      </c>
      <c r="J172" s="40">
        <v>6</v>
      </c>
      <c r="K172" s="30">
        <f>(C172*0.1)+(E172*6)+(H172*0.1)+(J172*6)</f>
        <v>339.4</v>
      </c>
      <c r="L172" s="30">
        <f>(C172*0.1)+(E172*6)+(G172*1)+(H172*0.1)+(J172*6)</f>
        <v>449.40000000000003</v>
      </c>
      <c r="O172" s="46">
        <f>(B172+F172)/(B172+F172+B174+F174+B176+F176+B170+H170)</f>
        <v>0.25927947598253276</v>
      </c>
      <c r="P172" s="27">
        <f>B172/(H170+B172+B174+B176)</f>
        <v>0.87532467532467528</v>
      </c>
      <c r="Q172" s="27">
        <f>F172/(F172+F174+F176)</f>
        <v>0.19246861924686193</v>
      </c>
    </row>
    <row r="173" spans="1:20" x14ac:dyDescent="0.15">
      <c r="A173" s="43" t="s">
        <v>81</v>
      </c>
      <c r="B173" s="45" t="s">
        <v>10</v>
      </c>
      <c r="C173" s="45" t="s">
        <v>19</v>
      </c>
      <c r="D173" s="45" t="s">
        <v>77</v>
      </c>
      <c r="E173" s="45" t="s">
        <v>6</v>
      </c>
      <c r="F173" s="45" t="s">
        <v>17</v>
      </c>
      <c r="G173" s="45" t="s">
        <v>18</v>
      </c>
      <c r="H173" s="45" t="s">
        <v>19</v>
      </c>
      <c r="I173" s="45" t="s">
        <v>78</v>
      </c>
      <c r="J173" s="45" t="s">
        <v>6</v>
      </c>
      <c r="K173" s="45" t="s">
        <v>14</v>
      </c>
      <c r="L173" s="45" t="s">
        <v>91</v>
      </c>
      <c r="O173" s="26" t="s">
        <v>85</v>
      </c>
      <c r="P173" s="26" t="s">
        <v>87</v>
      </c>
      <c r="Q173" s="26" t="s">
        <v>88</v>
      </c>
    </row>
    <row r="174" spans="1:20" x14ac:dyDescent="0.15">
      <c r="A174" s="29" t="s">
        <v>44</v>
      </c>
      <c r="B174" s="40">
        <v>11</v>
      </c>
      <c r="C174" s="40">
        <v>102</v>
      </c>
      <c r="D174" s="47">
        <f>C174/B174</f>
        <v>9.2727272727272734</v>
      </c>
      <c r="E174" s="40">
        <v>2</v>
      </c>
      <c r="F174" s="40">
        <v>409</v>
      </c>
      <c r="G174" s="40">
        <v>282</v>
      </c>
      <c r="H174" s="40">
        <v>3503</v>
      </c>
      <c r="I174" s="47">
        <f>H174/G174</f>
        <v>12.421985815602836</v>
      </c>
      <c r="J174" s="40">
        <v>26</v>
      </c>
      <c r="K174" s="30">
        <f>(C174*0.1)+(E174*6)+(H174*0.1)+(J174*6)</f>
        <v>528.5</v>
      </c>
      <c r="L174" s="30">
        <f>(C174*0.1)+(E174*6)+(G174*1)+(H174*0.1)+(J174*6)</f>
        <v>810.5</v>
      </c>
      <c r="O174" s="46">
        <f>(B174+F174)/(B172+F172+B174+F174+B176+F176+B170+H170)</f>
        <v>0.22925764192139739</v>
      </c>
      <c r="P174" s="27">
        <f>B174/(B172+H170+B174+B176)</f>
        <v>2.8571428571428571E-2</v>
      </c>
      <c r="Q174" s="27">
        <f>F174/(F174+F172+F176)</f>
        <v>0.57043235704323569</v>
      </c>
    </row>
    <row r="175" spans="1:20" x14ac:dyDescent="0.15">
      <c r="A175" s="43" t="s">
        <v>82</v>
      </c>
      <c r="B175" s="45" t="s">
        <v>10</v>
      </c>
      <c r="C175" s="45" t="s">
        <v>19</v>
      </c>
      <c r="D175" s="45" t="s">
        <v>77</v>
      </c>
      <c r="E175" s="45" t="s">
        <v>6</v>
      </c>
      <c r="F175" s="45" t="s">
        <v>17</v>
      </c>
      <c r="G175" s="45" t="s">
        <v>18</v>
      </c>
      <c r="H175" s="45" t="s">
        <v>19</v>
      </c>
      <c r="I175" s="45" t="s">
        <v>78</v>
      </c>
      <c r="J175" s="45" t="s">
        <v>6</v>
      </c>
      <c r="K175" s="45" t="s">
        <v>14</v>
      </c>
      <c r="L175" s="45" t="s">
        <v>91</v>
      </c>
      <c r="O175" s="26" t="s">
        <v>85</v>
      </c>
      <c r="P175" s="26" t="s">
        <v>87</v>
      </c>
      <c r="Q175" s="26" t="s">
        <v>88</v>
      </c>
    </row>
    <row r="176" spans="1:20" x14ac:dyDescent="0.15">
      <c r="A176" s="29" t="s">
        <v>44</v>
      </c>
      <c r="B176" s="40">
        <v>0</v>
      </c>
      <c r="C176" s="40">
        <v>0</v>
      </c>
      <c r="D176" s="40" t="e">
        <f>C176/B176</f>
        <v>#DIV/0!</v>
      </c>
      <c r="E176" s="40">
        <v>0</v>
      </c>
      <c r="F176" s="40">
        <v>170</v>
      </c>
      <c r="G176" s="40">
        <v>100</v>
      </c>
      <c r="H176" s="40">
        <v>1182</v>
      </c>
      <c r="I176" s="47">
        <f>H176/G176</f>
        <v>11.82</v>
      </c>
      <c r="J176" s="40">
        <v>11</v>
      </c>
      <c r="K176" s="30">
        <f>(C176*0.1)+(E176*6)+(H176*0.1)+(J176*6)</f>
        <v>184.2</v>
      </c>
      <c r="L176" s="30">
        <f>(C176*0.1)+(E176*6)+(G176*1)+(H176*0.1)+(J176*6)</f>
        <v>284.2</v>
      </c>
      <c r="O176" s="46">
        <f>(B176+F176)/(B172+F172+B174+F174+B176+F176+B170+H170)</f>
        <v>9.2794759825327505E-2</v>
      </c>
      <c r="P176" s="42">
        <f>B176/(B176+B174+B172+H170)</f>
        <v>0</v>
      </c>
      <c r="Q176" s="27">
        <f>F176/(F176+F174+F172)</f>
        <v>0.23709902370990238</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J59:M59"/>
    <mergeCell ref="R59:U59"/>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A121:G121"/>
    <mergeCell ref="J121:N121"/>
    <mergeCell ref="R121:V121"/>
    <mergeCell ref="C83:I83"/>
    <mergeCell ref="L83:P83"/>
    <mergeCell ref="R83:T83"/>
    <mergeCell ref="V83:W83"/>
    <mergeCell ref="A91:G91"/>
    <mergeCell ref="H91:M91"/>
    <mergeCell ref="R91:T91"/>
    <mergeCell ref="V91:W91"/>
    <mergeCell ref="A101:G101"/>
    <mergeCell ref="J101:N101"/>
    <mergeCell ref="R101:T101"/>
    <mergeCell ref="V101:W101"/>
    <mergeCell ref="A112:G112"/>
    <mergeCell ref="J112:N112"/>
    <mergeCell ref="R112:T112"/>
    <mergeCell ref="V112:W112"/>
    <mergeCell ref="H143:J143"/>
    <mergeCell ref="M143:O143"/>
    <mergeCell ref="H144:J144"/>
    <mergeCell ref="H145:J145"/>
    <mergeCell ref="H146:J146"/>
    <mergeCell ref="J127:M127"/>
    <mergeCell ref="R127:U127"/>
    <mergeCell ref="J128:M128"/>
    <mergeCell ref="R128:U128"/>
    <mergeCell ref="J129:M129"/>
    <mergeCell ref="R129:U129"/>
    <mergeCell ref="J130:M130"/>
    <mergeCell ref="R130:U130"/>
    <mergeCell ref="J124:M124"/>
    <mergeCell ref="R124:U124"/>
    <mergeCell ref="J125:M125"/>
    <mergeCell ref="R125:U125"/>
    <mergeCell ref="J126:M126"/>
    <mergeCell ref="R126:U126"/>
    <mergeCell ref="J122:M122"/>
    <mergeCell ref="A141:W141"/>
    <mergeCell ref="R122:U122"/>
    <mergeCell ref="J123:M123"/>
    <mergeCell ref="R123:U123"/>
  </mergeCells>
  <hyperlinks>
    <hyperlink ref="H6" location="ARI!A90" display="RSP Projections: Year 2" xr:uid="{947DDEB2-04ED-4684-907C-4A605CD8D6CF}"/>
    <hyperlink ref="H6:J6" location="ARI!A110" display="RSP Projections: Year 2" xr:uid="{85081AD5-A2F9-45B1-9552-D9512B8F1743}"/>
    <hyperlink ref="M5:O5" location="ARI!AX11" display="Adjustable Projections: Year 1" xr:uid="{70697BAA-7ACC-4369-9158-145AE11EB824}"/>
    <hyperlink ref="AJ5" location="ARI!C9" display="RSP Projections: Year 1" xr:uid="{82EB2A44-DC20-462F-A465-D38129590E10}"/>
    <hyperlink ref="AJ6" location="ARI!A90" display="RSP Projections: Year 2" xr:uid="{6BE2E9CE-32DE-4629-8A06-0CB97E8935DC}"/>
    <hyperlink ref="AJ6:AL6" location="ARI!A110" display="RSP Projections: Year 2" xr:uid="{52863C19-AD8F-4998-9368-832750804AF6}"/>
    <hyperlink ref="AO5:AQ5" location="ARI!AX11" display="Adjustable Projections: Year 1" xr:uid="{B7F1B487-B629-4553-A1C0-BD42AFD497B4}"/>
    <hyperlink ref="H5" location="ARI!C9" display="RSP Projections: Year 1" xr:uid="{8A27C05D-E2A2-4045-AC66-C7D7B889C06C}"/>
    <hyperlink ref="H76" location="ARI!A90" display="RSP Projections: Year 2" xr:uid="{3184E90D-4E80-47F4-BCF1-88A87C3E1C51}"/>
    <hyperlink ref="H76:J76" location="ARI!A110" display="RSP Projections: Year 2" xr:uid="{ECE55903-02FF-466F-8C96-145582B40E85}"/>
    <hyperlink ref="M75:O75" location="ARI!AX11" display="Adjustable Projections: Year 1" xr:uid="{F3E83902-C2FD-4C82-B535-A7605BAAB140}"/>
    <hyperlink ref="H75" location="ARI!C9" display="RSP Projections: Year 1" xr:uid="{ACA51686-68CF-4584-9104-24B2A586DAE1}"/>
    <hyperlink ref="M143:O143" location="ARI!AX11" display="Adjustable Projections: Year 1" xr:uid="{A20F6E24-E57B-4076-AD9A-3AD4AD22B274}"/>
    <hyperlink ref="H144:J144" location="ARI!A110" display="RSP Projections: Year 2" xr:uid="{B9AFA2B9-28F0-4941-86F8-FD9140477B28}"/>
    <hyperlink ref="H144" location="ARI!A90" display="RSP Projections: Year 2" xr:uid="{B7C585A9-927D-4DD0-B04C-00741DBF0173}"/>
    <hyperlink ref="H143" location="ARI!C9" display="RSP Projections: Year 1" xr:uid="{634CD3BB-C95A-49C9-BE28-9BE05A67FC0F}"/>
    <hyperlink ref="M6" location="ARI!A170" display="Past Run/Pass Performances" xr:uid="{791387FD-BE35-4667-996E-C8D897CF8014}"/>
    <hyperlink ref="M76" location="ARI!A170" display="Past Run/Pass Performances" xr:uid="{BC7B655A-691C-40DE-8E80-D0083B2947BD}"/>
  </hyperlinks>
  <pageMargins left="0" right="0" top="0" bottom="0" header="0" footer="0"/>
  <pageSetup scale="54" orientation="landscape"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A103A-C1F6-4615-8B8D-B2EDFF0EA8D9}">
  <dimension ref="A1:AZ176"/>
  <sheetViews>
    <sheetView topLeftCell="A14" zoomScale="200" zoomScaleNormal="200" workbookViewId="0">
      <selection activeCell="M5" sqref="M5:O5"/>
    </sheetView>
  </sheetViews>
  <sheetFormatPr defaultColWidth="3.6640625" defaultRowHeight="6.6" x14ac:dyDescent="0.15"/>
  <cols>
    <col min="1" max="1" width="15" style="50" customWidth="1"/>
    <col min="2" max="15" width="3.6640625" style="50"/>
    <col min="16" max="16" width="4.109375" style="50" bestFit="1" customWidth="1"/>
    <col min="17" max="17" width="3.6640625" style="50"/>
    <col min="18" max="18" width="16.88671875" style="50" customWidth="1"/>
    <col min="19" max="16384" width="3.6640625" style="50"/>
  </cols>
  <sheetData>
    <row r="1" spans="1:52" x14ac:dyDescent="0.15">
      <c r="A1" s="489" t="s">
        <v>124</v>
      </c>
      <c r="B1" s="489"/>
      <c r="C1" s="489"/>
      <c r="D1" s="489"/>
      <c r="E1" s="489"/>
      <c r="F1" s="489"/>
      <c r="G1" s="489"/>
      <c r="H1" s="489"/>
      <c r="I1" s="489"/>
      <c r="J1" s="489"/>
      <c r="K1" s="489"/>
      <c r="L1" s="489"/>
      <c r="M1" s="489"/>
      <c r="N1" s="489"/>
      <c r="O1" s="489"/>
      <c r="P1" s="489"/>
      <c r="Q1" s="489"/>
      <c r="R1" s="489"/>
      <c r="S1" s="489"/>
      <c r="T1" s="489"/>
      <c r="U1" s="489"/>
      <c r="V1" s="489"/>
      <c r="W1" s="489"/>
    </row>
    <row r="2" spans="1:52" x14ac:dyDescent="0.15">
      <c r="C2" s="99"/>
      <c r="D2" s="99"/>
      <c r="E2" s="99"/>
      <c r="F2" s="99"/>
      <c r="G2" s="99"/>
      <c r="H2" s="99"/>
      <c r="I2" s="99"/>
      <c r="J2" s="99"/>
      <c r="K2" s="99"/>
      <c r="L2" s="99"/>
      <c r="M2" s="99"/>
      <c r="N2" s="99"/>
    </row>
    <row r="3" spans="1:52" x14ac:dyDescent="0.15">
      <c r="A3" s="489" t="s">
        <v>55</v>
      </c>
      <c r="B3" s="489"/>
      <c r="C3" s="489"/>
      <c r="D3" s="489"/>
      <c r="E3" s="489"/>
      <c r="F3" s="489"/>
      <c r="G3" s="489"/>
      <c r="H3" s="489"/>
      <c r="I3" s="489"/>
      <c r="J3" s="489"/>
      <c r="K3" s="489"/>
      <c r="L3" s="489"/>
      <c r="M3" s="489"/>
      <c r="N3" s="489"/>
      <c r="O3" s="489"/>
      <c r="P3" s="489"/>
      <c r="Q3" s="489"/>
      <c r="R3" s="489"/>
      <c r="S3" s="489"/>
      <c r="T3" s="489"/>
      <c r="U3" s="489"/>
      <c r="V3" s="489"/>
      <c r="W3" s="489"/>
      <c r="AC3" s="489" t="s">
        <v>55</v>
      </c>
      <c r="AD3" s="489"/>
      <c r="AE3" s="489"/>
      <c r="AF3" s="489"/>
      <c r="AG3" s="489"/>
      <c r="AH3" s="489"/>
      <c r="AI3" s="489"/>
      <c r="AJ3" s="489"/>
      <c r="AK3" s="489"/>
      <c r="AL3" s="489"/>
      <c r="AM3" s="489"/>
      <c r="AN3" s="489"/>
      <c r="AO3" s="489"/>
      <c r="AP3" s="489"/>
      <c r="AQ3" s="489"/>
      <c r="AR3" s="489"/>
      <c r="AS3" s="489"/>
      <c r="AT3" s="489"/>
      <c r="AU3" s="489"/>
      <c r="AV3" s="489"/>
      <c r="AW3" s="489"/>
      <c r="AX3" s="489"/>
      <c r="AY3" s="489"/>
    </row>
    <row r="4" spans="1:52" x14ac:dyDescent="0.15">
      <c r="A4" s="99"/>
      <c r="B4" s="99"/>
      <c r="C4" s="99"/>
      <c r="D4" s="99"/>
      <c r="E4" s="99"/>
      <c r="F4" s="99"/>
      <c r="G4" s="99"/>
      <c r="H4" s="99"/>
      <c r="I4" s="99"/>
      <c r="J4" s="99"/>
      <c r="K4" s="99"/>
      <c r="L4" s="99"/>
      <c r="M4" s="99"/>
      <c r="N4" s="99"/>
      <c r="O4" s="99"/>
      <c r="P4" s="99"/>
      <c r="Q4" s="99"/>
      <c r="R4" s="99"/>
      <c r="S4" s="99"/>
      <c r="T4" s="99"/>
      <c r="U4" s="99"/>
      <c r="V4" s="99"/>
      <c r="W4" s="99"/>
      <c r="X4" s="99"/>
      <c r="Y4" s="99"/>
      <c r="Z4" s="99"/>
      <c r="AA4" s="99"/>
      <c r="AC4" s="99"/>
      <c r="AD4" s="99"/>
      <c r="AE4" s="99"/>
      <c r="AF4" s="99"/>
      <c r="AG4" s="99"/>
      <c r="AH4" s="99"/>
      <c r="AI4" s="99"/>
      <c r="AJ4" s="99"/>
      <c r="AK4" s="99"/>
      <c r="AL4" s="99"/>
      <c r="AM4" s="99"/>
      <c r="AN4" s="99"/>
      <c r="AO4" s="99"/>
      <c r="AP4" s="99"/>
      <c r="AQ4" s="99"/>
      <c r="AR4" s="99"/>
      <c r="AS4" s="99"/>
      <c r="AT4" s="99"/>
      <c r="AU4" s="99"/>
      <c r="AV4" s="99"/>
      <c r="AW4" s="99"/>
      <c r="AX4" s="99"/>
      <c r="AY4" s="99"/>
    </row>
    <row r="5" spans="1:52" x14ac:dyDescent="0.15">
      <c r="H5" s="490" t="s">
        <v>36</v>
      </c>
      <c r="I5" s="491"/>
      <c r="J5" s="491"/>
      <c r="M5" s="490" t="s">
        <v>37</v>
      </c>
      <c r="N5" s="490"/>
      <c r="O5" s="490"/>
      <c r="S5" s="59" t="s">
        <v>94</v>
      </c>
      <c r="AJ5" s="490" t="s">
        <v>36</v>
      </c>
      <c r="AK5" s="491"/>
      <c r="AL5" s="491"/>
      <c r="AO5" s="490" t="s">
        <v>37</v>
      </c>
      <c r="AP5" s="490"/>
      <c r="AQ5" s="490"/>
    </row>
    <row r="6" spans="1:52" x14ac:dyDescent="0.15">
      <c r="H6" s="490" t="s">
        <v>38</v>
      </c>
      <c r="I6" s="490"/>
      <c r="J6" s="490"/>
      <c r="M6" s="250" t="s">
        <v>75</v>
      </c>
      <c r="S6" s="251" t="s">
        <v>40</v>
      </c>
      <c r="T6" s="251" t="s">
        <v>41</v>
      </c>
      <c r="AJ6" s="490" t="s">
        <v>38</v>
      </c>
      <c r="AK6" s="490"/>
      <c r="AL6" s="490"/>
    </row>
    <row r="7" spans="1:52" x14ac:dyDescent="0.15">
      <c r="H7" s="490"/>
      <c r="I7" s="491"/>
      <c r="J7" s="491"/>
      <c r="S7" s="51">
        <f>(M17+C27+K38+K47)/(M17+C27+K38+C17)</f>
        <v>0.47001090512540894</v>
      </c>
      <c r="T7" s="51">
        <f>C17/(C17+M17+C27+K38+K47)</f>
        <v>0.529989094874591</v>
      </c>
      <c r="AJ7" s="490"/>
      <c r="AK7" s="491"/>
      <c r="AL7" s="491"/>
    </row>
    <row r="8" spans="1:52" x14ac:dyDescent="0.15">
      <c r="S8" s="50" t="s">
        <v>657</v>
      </c>
    </row>
    <row r="10" spans="1:52" x14ac:dyDescent="0.15">
      <c r="A10" s="489" t="s">
        <v>36</v>
      </c>
      <c r="B10" s="489"/>
      <c r="C10" s="489"/>
      <c r="D10" s="489"/>
      <c r="E10" s="489"/>
      <c r="F10" s="489"/>
      <c r="G10" s="489"/>
      <c r="H10" s="489"/>
      <c r="I10" s="489"/>
      <c r="J10" s="489"/>
      <c r="K10" s="489"/>
      <c r="L10" s="489"/>
      <c r="M10" s="489"/>
      <c r="N10" s="489"/>
      <c r="O10" s="489"/>
      <c r="P10" s="489"/>
      <c r="Q10" s="489"/>
      <c r="R10" s="489"/>
      <c r="S10" s="489"/>
      <c r="T10" s="489"/>
      <c r="U10" s="489"/>
      <c r="V10" s="489"/>
      <c r="W10" s="489"/>
      <c r="AC10" s="489" t="s">
        <v>37</v>
      </c>
      <c r="AD10" s="489"/>
      <c r="AE10" s="489"/>
      <c r="AF10" s="489"/>
      <c r="AG10" s="489"/>
      <c r="AH10" s="489"/>
      <c r="AI10" s="489"/>
      <c r="AJ10" s="489"/>
      <c r="AK10" s="489"/>
      <c r="AL10" s="489"/>
      <c r="AM10" s="489"/>
      <c r="AN10" s="489"/>
      <c r="AO10" s="489"/>
      <c r="AP10" s="489"/>
      <c r="AQ10" s="489"/>
      <c r="AR10" s="489"/>
      <c r="AS10" s="489"/>
      <c r="AT10" s="489"/>
      <c r="AU10" s="489"/>
      <c r="AV10" s="489"/>
      <c r="AW10" s="489"/>
      <c r="AX10" s="489"/>
      <c r="AY10" s="489"/>
    </row>
    <row r="12" spans="1:52" x14ac:dyDescent="0.15">
      <c r="C12" s="489" t="s">
        <v>48</v>
      </c>
      <c r="D12" s="489"/>
      <c r="E12" s="489"/>
      <c r="F12" s="489"/>
      <c r="G12" s="489"/>
      <c r="H12" s="489"/>
      <c r="I12" s="489"/>
      <c r="L12" s="489" t="s">
        <v>49</v>
      </c>
      <c r="M12" s="495"/>
      <c r="N12" s="495"/>
      <c r="O12" s="495"/>
      <c r="P12" s="495"/>
      <c r="R12" s="489" t="s">
        <v>50</v>
      </c>
      <c r="S12" s="489"/>
      <c r="T12" s="489"/>
      <c r="V12" s="489" t="s">
        <v>51</v>
      </c>
      <c r="W12" s="489"/>
      <c r="AE12" s="489" t="s">
        <v>48</v>
      </c>
      <c r="AF12" s="489"/>
      <c r="AG12" s="489"/>
      <c r="AH12" s="489"/>
      <c r="AI12" s="489"/>
      <c r="AJ12" s="489"/>
      <c r="AK12" s="489"/>
      <c r="AN12" s="489" t="s">
        <v>49</v>
      </c>
      <c r="AO12" s="495"/>
      <c r="AP12" s="495"/>
      <c r="AQ12" s="495"/>
      <c r="AR12" s="495"/>
      <c r="AT12" s="489" t="s">
        <v>50</v>
      </c>
      <c r="AU12" s="489"/>
      <c r="AV12" s="489"/>
      <c r="AX12" s="489" t="s">
        <v>51</v>
      </c>
      <c r="AY12" s="489"/>
    </row>
    <row r="13" spans="1:52" x14ac:dyDescent="0.15">
      <c r="A13" s="52" t="s">
        <v>0</v>
      </c>
      <c r="B13" s="52" t="s">
        <v>66</v>
      </c>
      <c r="C13" s="52" t="s">
        <v>1</v>
      </c>
      <c r="D13" s="52" t="s">
        <v>2</v>
      </c>
      <c r="E13" s="52" t="s">
        <v>3</v>
      </c>
      <c r="F13" s="52" t="s">
        <v>4</v>
      </c>
      <c r="G13" s="52" t="s">
        <v>5</v>
      </c>
      <c r="H13" s="52" t="s">
        <v>6</v>
      </c>
      <c r="I13" s="52" t="s">
        <v>7</v>
      </c>
      <c r="J13" s="52" t="s">
        <v>8</v>
      </c>
      <c r="K13" s="52" t="s">
        <v>9</v>
      </c>
      <c r="M13" s="52" t="s">
        <v>10</v>
      </c>
      <c r="N13" s="52" t="s">
        <v>11</v>
      </c>
      <c r="O13" s="52" t="s">
        <v>12</v>
      </c>
      <c r="P13" s="52" t="s">
        <v>6</v>
      </c>
      <c r="Q13" s="52" t="s">
        <v>13</v>
      </c>
      <c r="R13" s="52"/>
      <c r="S13" s="52" t="s">
        <v>47</v>
      </c>
      <c r="T13" s="52" t="s">
        <v>45</v>
      </c>
      <c r="U13" s="52" t="s">
        <v>46</v>
      </c>
      <c r="V13" s="52"/>
      <c r="W13" s="52" t="s">
        <v>14</v>
      </c>
      <c r="X13" s="52" t="s">
        <v>63</v>
      </c>
      <c r="Y13" s="52"/>
      <c r="Z13" s="52"/>
      <c r="AC13" s="52" t="s">
        <v>0</v>
      </c>
      <c r="AD13" s="52" t="s">
        <v>66</v>
      </c>
      <c r="AE13" s="52" t="s">
        <v>1</v>
      </c>
      <c r="AF13" s="52" t="s">
        <v>2</v>
      </c>
      <c r="AG13" s="52" t="s">
        <v>3</v>
      </c>
      <c r="AH13" s="52" t="s">
        <v>4</v>
      </c>
      <c r="AI13" s="52" t="s">
        <v>5</v>
      </c>
      <c r="AJ13" s="52" t="s">
        <v>6</v>
      </c>
      <c r="AK13" s="52" t="s">
        <v>7</v>
      </c>
      <c r="AL13" s="52" t="s">
        <v>8</v>
      </c>
      <c r="AM13" s="52" t="s">
        <v>9</v>
      </c>
      <c r="AO13" s="52" t="s">
        <v>10</v>
      </c>
      <c r="AP13" s="52" t="s">
        <v>11</v>
      </c>
      <c r="AQ13" s="52" t="s">
        <v>12</v>
      </c>
      <c r="AR13" s="52" t="s">
        <v>6</v>
      </c>
      <c r="AS13" s="52" t="s">
        <v>13</v>
      </c>
      <c r="AT13" s="52"/>
      <c r="AU13" s="52" t="s">
        <v>47</v>
      </c>
      <c r="AV13" s="52" t="s">
        <v>45</v>
      </c>
      <c r="AW13" s="52" t="s">
        <v>46</v>
      </c>
      <c r="AX13" s="52"/>
      <c r="AY13" s="52" t="s">
        <v>14</v>
      </c>
      <c r="AZ13" s="52" t="s">
        <v>63</v>
      </c>
    </row>
    <row r="14" spans="1:52" x14ac:dyDescent="0.15">
      <c r="A14" s="53" t="s">
        <v>686</v>
      </c>
      <c r="B14" s="54">
        <v>16</v>
      </c>
      <c r="C14" s="54">
        <v>460</v>
      </c>
      <c r="D14" s="54">
        <v>303</v>
      </c>
      <c r="E14" s="51">
        <f>D14/C14</f>
        <v>0.65869565217391302</v>
      </c>
      <c r="F14" s="54">
        <v>3609</v>
      </c>
      <c r="G14" s="55">
        <f>F14/C14</f>
        <v>7.8456521739130434</v>
      </c>
      <c r="H14" s="54">
        <v>19</v>
      </c>
      <c r="I14" s="51">
        <f>H14/C14</f>
        <v>4.1304347826086954E-2</v>
      </c>
      <c r="J14" s="54">
        <v>8</v>
      </c>
      <c r="K14" s="51">
        <f>J14/C14</f>
        <v>1.7391304347826087E-2</v>
      </c>
      <c r="M14" s="54">
        <v>45</v>
      </c>
      <c r="N14" s="54">
        <v>180</v>
      </c>
      <c r="O14" s="54">
        <f>N14/M14</f>
        <v>4</v>
      </c>
      <c r="P14" s="54">
        <v>4</v>
      </c>
      <c r="Q14" s="51">
        <f>P14/M14</f>
        <v>8.8888888888888892E-2</v>
      </c>
      <c r="R14" s="56"/>
      <c r="S14" s="51">
        <f>(C14+M14)/($C$17+$M$17)</f>
        <v>0.94569288389513106</v>
      </c>
      <c r="T14" s="51">
        <f>C14/($C$17)</f>
        <v>0.94650205761316875</v>
      </c>
      <c r="U14" s="51">
        <f>M14/($M$17)</f>
        <v>0.9375</v>
      </c>
      <c r="V14" s="57"/>
      <c r="W14" s="54">
        <f>(F14*0.05)+(H14*4)+(J14*-1)+(N14*0.1)+(P14*6)</f>
        <v>290.45000000000005</v>
      </c>
      <c r="X14" s="58">
        <f>((F14*0.05)+(H14*4)+(J14*-1)+(N14*0.1)+(P14*6))*0.4</f>
        <v>116.18000000000002</v>
      </c>
      <c r="Y14" s="56"/>
      <c r="Z14" s="56"/>
      <c r="AC14" s="53" t="s">
        <v>348</v>
      </c>
      <c r="AD14" s="53"/>
      <c r="AE14" s="54">
        <v>583</v>
      </c>
      <c r="AF14" s="54">
        <v>378</v>
      </c>
      <c r="AG14" s="51">
        <f>AF14/AE14</f>
        <v>0.64837049742710118</v>
      </c>
      <c r="AH14" s="54">
        <v>4072</v>
      </c>
      <c r="AI14" s="55">
        <f>AH14/AE14</f>
        <v>6.9845626072041167</v>
      </c>
      <c r="AJ14" s="54">
        <v>27</v>
      </c>
      <c r="AK14" s="51">
        <f>AJ14/AE14</f>
        <v>4.6312178387650088E-2</v>
      </c>
      <c r="AL14" s="54">
        <v>11</v>
      </c>
      <c r="AM14" s="51">
        <f>AL14/AE14</f>
        <v>1.8867924528301886E-2</v>
      </c>
      <c r="AO14" s="54">
        <v>100</v>
      </c>
      <c r="AP14" s="54">
        <v>590</v>
      </c>
      <c r="AQ14" s="54">
        <f>AP14/AO14</f>
        <v>5.9</v>
      </c>
      <c r="AR14" s="54">
        <v>5</v>
      </c>
      <c r="AS14" s="51">
        <f>AR14/AO14</f>
        <v>0.05</v>
      </c>
      <c r="AT14" s="56"/>
      <c r="AU14" s="51">
        <f>(AE14+AO14)/(AE17+AO17)</f>
        <v>1</v>
      </c>
      <c r="AV14" s="51">
        <f>AE14/(AO14+AE14)</f>
        <v>0.85358711566617862</v>
      </c>
      <c r="AW14" s="51">
        <f>AO14/(AE14+AO14)</f>
        <v>0.14641288433382138</v>
      </c>
      <c r="AX14" s="57"/>
      <c r="AY14" s="54">
        <f>((AH14*0.05)+(AJ14*4)+(AL14*-1)+(AP14*0.1)+(AR14*6))*0.55</f>
        <v>214.28000000000003</v>
      </c>
      <c r="AZ14" s="58">
        <f>((AH14*0.05)+(AJ14*4)+(AL14*-1)+(AP14*0.1)+(AR14*6))*0.4</f>
        <v>155.84000000000003</v>
      </c>
    </row>
    <row r="15" spans="1:52" x14ac:dyDescent="0.15">
      <c r="A15" s="53" t="s">
        <v>687</v>
      </c>
      <c r="B15" s="54">
        <v>0</v>
      </c>
      <c r="C15" s="54"/>
      <c r="D15" s="54"/>
      <c r="E15" s="51" t="e">
        <f>D15/C15</f>
        <v>#DIV/0!</v>
      </c>
      <c r="F15" s="54"/>
      <c r="G15" s="55" t="e">
        <f>F15/C15</f>
        <v>#DIV/0!</v>
      </c>
      <c r="H15" s="54"/>
      <c r="I15" s="51" t="e">
        <f>H15/C15</f>
        <v>#DIV/0!</v>
      </c>
      <c r="J15" s="54"/>
      <c r="K15" s="51" t="e">
        <f t="shared" ref="K15:K16" si="0">J15/C15</f>
        <v>#DIV/0!</v>
      </c>
      <c r="M15" s="54"/>
      <c r="N15" s="54"/>
      <c r="O15" s="54" t="e">
        <f>N15/M15</f>
        <v>#DIV/0!</v>
      </c>
      <c r="P15" s="54"/>
      <c r="Q15" s="51" t="e">
        <f t="shared" ref="Q15:Q16" si="1">P15/M15</f>
        <v>#DIV/0!</v>
      </c>
      <c r="R15" s="56"/>
      <c r="S15" s="51">
        <f t="shared" ref="S15:S16" si="2">(C15+M15)/($C$17+$M$17)</f>
        <v>0</v>
      </c>
      <c r="T15" s="51">
        <f t="shared" ref="T15:T16" si="3">C15/($C$17)</f>
        <v>0</v>
      </c>
      <c r="U15" s="51">
        <f t="shared" ref="U15:U16" si="4">M15/($M$17)</f>
        <v>0</v>
      </c>
      <c r="V15" s="57"/>
      <c r="W15" s="54">
        <f t="shared" ref="W15:W16" si="5">(F15*0.05)+(H15*4)+(J15*-1)+(N15*0.1)+(P15*6)</f>
        <v>0</v>
      </c>
      <c r="X15" s="58">
        <f t="shared" ref="X15:X16" si="6">((F15*0.05)+(H15*4)+(J15*-1)+(N15*0.1)+(P15*6))*0.4</f>
        <v>0</v>
      </c>
      <c r="Y15" s="56"/>
      <c r="Z15" s="56"/>
      <c r="AC15" s="53" t="s">
        <v>431</v>
      </c>
      <c r="AD15" s="53"/>
      <c r="AE15" s="54">
        <v>0</v>
      </c>
      <c r="AF15" s="54">
        <v>0</v>
      </c>
      <c r="AG15" s="51">
        <v>0</v>
      </c>
      <c r="AH15" s="54">
        <v>0</v>
      </c>
      <c r="AI15" s="55"/>
      <c r="AJ15" s="54">
        <v>0</v>
      </c>
      <c r="AK15" s="51" t="e">
        <f>AJ15/AE15</f>
        <v>#DIV/0!</v>
      </c>
      <c r="AL15" s="54">
        <v>0</v>
      </c>
      <c r="AM15" s="51" t="e">
        <f t="shared" ref="AM15:AM16" si="7">AL15/AE15</f>
        <v>#DIV/0!</v>
      </c>
      <c r="AO15" s="54">
        <v>0</v>
      </c>
      <c r="AP15" s="54">
        <v>0</v>
      </c>
      <c r="AQ15" s="54"/>
      <c r="AR15" s="54">
        <v>0</v>
      </c>
      <c r="AS15" s="51" t="e">
        <f t="shared" ref="AS15:AS16" si="8">AR15/AO15</f>
        <v>#DIV/0!</v>
      </c>
      <c r="AT15" s="56"/>
      <c r="AU15" s="51" t="e">
        <f>(AE15+AO15)/(AD18+AN18)</f>
        <v>#DIV/0!</v>
      </c>
      <c r="AV15" s="51" t="e">
        <f>AE15/(AO15+AE15)</f>
        <v>#DIV/0!</v>
      </c>
      <c r="AW15" s="51" t="e">
        <f>AO15/(AE15+AO15)</f>
        <v>#DIV/0!</v>
      </c>
      <c r="AX15" s="57"/>
      <c r="AY15" s="54"/>
      <c r="AZ15" s="58"/>
    </row>
    <row r="16" spans="1:52" x14ac:dyDescent="0.15">
      <c r="A16" s="53" t="s">
        <v>2656</v>
      </c>
      <c r="B16" s="54">
        <v>1</v>
      </c>
      <c r="C16" s="54">
        <v>26</v>
      </c>
      <c r="D16" s="54">
        <v>15</v>
      </c>
      <c r="E16" s="51">
        <f>D16/C16</f>
        <v>0.57692307692307687</v>
      </c>
      <c r="F16" s="54">
        <v>176</v>
      </c>
      <c r="G16" s="55">
        <f>F16/C16</f>
        <v>6.7692307692307692</v>
      </c>
      <c r="H16" s="54">
        <v>1</v>
      </c>
      <c r="I16" s="51">
        <f>H16/C16</f>
        <v>3.8461538461538464E-2</v>
      </c>
      <c r="J16" s="54">
        <v>1</v>
      </c>
      <c r="K16" s="51">
        <f t="shared" si="0"/>
        <v>3.8461538461538464E-2</v>
      </c>
      <c r="M16" s="54">
        <v>3</v>
      </c>
      <c r="N16" s="54">
        <v>11</v>
      </c>
      <c r="O16" s="54">
        <f>N16/M16</f>
        <v>3.6666666666666665</v>
      </c>
      <c r="P16" s="54">
        <v>0</v>
      </c>
      <c r="Q16" s="51">
        <f t="shared" si="1"/>
        <v>0</v>
      </c>
      <c r="R16" s="56"/>
      <c r="S16" s="51">
        <f t="shared" si="2"/>
        <v>5.4307116104868915E-2</v>
      </c>
      <c r="T16" s="51">
        <f t="shared" si="3"/>
        <v>5.3497942386831275E-2</v>
      </c>
      <c r="U16" s="51">
        <f t="shared" si="4"/>
        <v>6.25E-2</v>
      </c>
      <c r="V16" s="57"/>
      <c r="W16" s="54">
        <f t="shared" si="5"/>
        <v>12.9</v>
      </c>
      <c r="X16" s="58">
        <f t="shared" si="6"/>
        <v>5.16</v>
      </c>
      <c r="Y16" s="56"/>
      <c r="Z16" s="56"/>
      <c r="AC16" s="53" t="s">
        <v>349</v>
      </c>
      <c r="AD16" s="53"/>
      <c r="AE16" s="54"/>
      <c r="AF16" s="54"/>
      <c r="AG16" s="51" t="e">
        <f>AF16/AE16</f>
        <v>#DIV/0!</v>
      </c>
      <c r="AH16" s="54"/>
      <c r="AI16" s="55" t="e">
        <f>AH16/AE16</f>
        <v>#DIV/0!</v>
      </c>
      <c r="AJ16" s="54"/>
      <c r="AK16" s="51" t="e">
        <f>AJ16/AE16</f>
        <v>#DIV/0!</v>
      </c>
      <c r="AL16" s="54"/>
      <c r="AM16" s="51" t="e">
        <f t="shared" si="7"/>
        <v>#DIV/0!</v>
      </c>
      <c r="AO16" s="54"/>
      <c r="AP16" s="54"/>
      <c r="AQ16" s="54" t="e">
        <f>AP16/AO16</f>
        <v>#DIV/0!</v>
      </c>
      <c r="AR16" s="54"/>
      <c r="AS16" s="51" t="e">
        <f t="shared" si="8"/>
        <v>#DIV/0!</v>
      </c>
      <c r="AT16" s="56"/>
      <c r="AU16" s="51" t="e">
        <f>(AE16+AO16)/(AD20+AN20)</f>
        <v>#DIV/0!</v>
      </c>
      <c r="AV16" s="51" t="e">
        <f>AE16/(AO16+AE16)</f>
        <v>#DIV/0!</v>
      </c>
      <c r="AW16" s="51" t="e">
        <f>AO16/(AE16+AO16)</f>
        <v>#DIV/0!</v>
      </c>
      <c r="AX16" s="57"/>
      <c r="AY16" s="54">
        <f>((AH16*0.05)+(AJ16*4)+(AL16*-1)+(AP16*0.1)+(AR16*6))*0.55</f>
        <v>0</v>
      </c>
      <c r="AZ16" s="58">
        <f>((AH16*0.05)+(AJ16*4)+(AL16*-1)+(AP16*0.1)+(AR16*6))*0.4</f>
        <v>0</v>
      </c>
    </row>
    <row r="17" spans="1:52" x14ac:dyDescent="0.15">
      <c r="A17" s="52" t="s">
        <v>44</v>
      </c>
      <c r="B17" s="52"/>
      <c r="C17" s="52">
        <f>SUM(C14:C16)</f>
        <v>486</v>
      </c>
      <c r="D17" s="52">
        <f>SUM(D14:D16)</f>
        <v>318</v>
      </c>
      <c r="E17" s="52"/>
      <c r="F17" s="52">
        <f t="shared" ref="F17:J17" si="9">SUM(F14:F16)</f>
        <v>3785</v>
      </c>
      <c r="G17" s="52"/>
      <c r="H17" s="52">
        <f t="shared" si="9"/>
        <v>20</v>
      </c>
      <c r="I17" s="52"/>
      <c r="J17" s="52">
        <f t="shared" si="9"/>
        <v>9</v>
      </c>
      <c r="K17" s="52"/>
      <c r="L17" s="59"/>
      <c r="M17" s="52">
        <f>SUM(M14:M16)</f>
        <v>48</v>
      </c>
      <c r="N17" s="52">
        <f>SUM(N14:N16)</f>
        <v>191</v>
      </c>
      <c r="O17" s="52"/>
      <c r="P17" s="52">
        <f>SUM(P14:P16)</f>
        <v>4</v>
      </c>
      <c r="Q17" s="52"/>
      <c r="R17" s="52"/>
      <c r="S17" s="60">
        <f>S14+S15+S16</f>
        <v>1</v>
      </c>
      <c r="T17" s="61">
        <f>C17/(C17+M17)</f>
        <v>0.9101123595505618</v>
      </c>
      <c r="U17" s="61">
        <f>M17/(M17+C17)</f>
        <v>8.98876404494382E-2</v>
      </c>
      <c r="V17" s="57"/>
      <c r="W17" s="56"/>
      <c r="X17" s="56"/>
      <c r="Y17" s="56"/>
      <c r="Z17" s="56"/>
      <c r="AC17" s="52" t="s">
        <v>44</v>
      </c>
      <c r="AD17" s="52"/>
      <c r="AE17" s="52">
        <f>SUM(AE14:AE16)</f>
        <v>583</v>
      </c>
      <c r="AF17" s="52">
        <f>SUM(AF14:AF16)</f>
        <v>378</v>
      </c>
      <c r="AG17" s="52"/>
      <c r="AH17" s="52">
        <f t="shared" ref="AH17" si="10">SUM(AH14:AH16)</f>
        <v>4072</v>
      </c>
      <c r="AI17" s="52"/>
      <c r="AJ17" s="52">
        <f t="shared" ref="AJ17" si="11">SUM(AJ14:AJ16)</f>
        <v>27</v>
      </c>
      <c r="AK17" s="52"/>
      <c r="AL17" s="52">
        <f t="shared" ref="AL17" si="12">SUM(AL14:AL16)</f>
        <v>11</v>
      </c>
      <c r="AM17" s="52"/>
      <c r="AN17" s="59"/>
      <c r="AO17" s="52">
        <f>SUM(AO14:AO16)</f>
        <v>100</v>
      </c>
      <c r="AP17" s="52">
        <f>SUM(AP14:AP16)</f>
        <v>590</v>
      </c>
      <c r="AQ17" s="52"/>
      <c r="AR17" s="52">
        <f>SUM(AR14:AR16)</f>
        <v>5</v>
      </c>
      <c r="AS17" s="52"/>
      <c r="AT17" s="52"/>
      <c r="AU17" s="60" t="e">
        <f>AU14+AU15+AU16</f>
        <v>#DIV/0!</v>
      </c>
      <c r="AV17" s="61">
        <f>AE17/(AE17+AO17)</f>
        <v>0.85358711566617862</v>
      </c>
      <c r="AW17" s="61">
        <f>AO17/(AO17+AE17)</f>
        <v>0.14641288433382138</v>
      </c>
      <c r="AX17" s="57"/>
      <c r="AY17" s="56"/>
      <c r="AZ17" s="56"/>
    </row>
    <row r="18" spans="1:52" x14ac:dyDescent="0.15">
      <c r="B18" s="56"/>
      <c r="C18" s="56"/>
      <c r="D18" s="62"/>
      <c r="E18" s="56"/>
      <c r="F18" s="63"/>
      <c r="G18" s="56"/>
      <c r="H18" s="64"/>
      <c r="I18" s="56"/>
      <c r="J18" s="64"/>
      <c r="K18" s="56"/>
      <c r="L18" s="56"/>
      <c r="M18" s="56"/>
      <c r="N18" s="56"/>
      <c r="O18" s="56"/>
      <c r="P18" s="56"/>
      <c r="Q18" s="56"/>
      <c r="R18" s="56"/>
      <c r="AD18" s="56"/>
      <c r="AE18" s="56"/>
      <c r="AF18" s="62"/>
      <c r="AG18" s="56"/>
      <c r="AH18" s="63"/>
      <c r="AI18" s="56"/>
      <c r="AJ18" s="64"/>
      <c r="AK18" s="56"/>
      <c r="AL18" s="64"/>
      <c r="AM18" s="56"/>
      <c r="AN18" s="56"/>
      <c r="AO18" s="56"/>
      <c r="AP18" s="56"/>
      <c r="AQ18" s="56"/>
      <c r="AR18" s="56"/>
      <c r="AS18" s="56"/>
      <c r="AT18" s="56"/>
    </row>
    <row r="19" spans="1:52" x14ac:dyDescent="0.15">
      <c r="B19" s="56"/>
      <c r="C19" s="56"/>
      <c r="D19" s="62"/>
      <c r="E19" s="56"/>
      <c r="F19" s="63"/>
      <c r="G19" s="56"/>
      <c r="H19" s="64"/>
      <c r="I19" s="56"/>
      <c r="J19" s="64"/>
      <c r="K19" s="56"/>
      <c r="L19" s="56"/>
      <c r="M19" s="56"/>
      <c r="N19" s="56"/>
      <c r="O19" s="56"/>
      <c r="P19" s="56"/>
      <c r="Q19" s="56"/>
      <c r="R19" s="56"/>
      <c r="AD19" s="56"/>
      <c r="AE19" s="56"/>
      <c r="AF19" s="62"/>
      <c r="AG19" s="56"/>
      <c r="AH19" s="63"/>
      <c r="AI19" s="56"/>
      <c r="AJ19" s="64"/>
      <c r="AK19" s="56"/>
      <c r="AL19" s="64"/>
      <c r="AM19" s="56"/>
      <c r="AN19" s="56"/>
      <c r="AO19" s="56"/>
      <c r="AP19" s="56"/>
      <c r="AQ19" s="56"/>
      <c r="AR19" s="56"/>
      <c r="AS19" s="56"/>
      <c r="AT19" s="56"/>
    </row>
    <row r="20" spans="1:52" x14ac:dyDescent="0.15">
      <c r="A20" s="489" t="s">
        <v>49</v>
      </c>
      <c r="B20" s="489"/>
      <c r="C20" s="489"/>
      <c r="D20" s="489"/>
      <c r="E20" s="489"/>
      <c r="F20" s="489"/>
      <c r="G20" s="489"/>
      <c r="H20" s="489" t="s">
        <v>52</v>
      </c>
      <c r="I20" s="495"/>
      <c r="J20" s="495"/>
      <c r="K20" s="495"/>
      <c r="L20" s="495"/>
      <c r="M20" s="495"/>
      <c r="N20" s="56"/>
      <c r="O20" s="56"/>
      <c r="R20" s="489" t="s">
        <v>50</v>
      </c>
      <c r="S20" s="489"/>
      <c r="T20" s="489"/>
      <c r="V20" s="489" t="s">
        <v>51</v>
      </c>
      <c r="W20" s="489"/>
      <c r="X20" s="99"/>
      <c r="Y20" s="99"/>
      <c r="Z20" s="99"/>
      <c r="AA20" s="99"/>
      <c r="AC20" s="489" t="s">
        <v>49</v>
      </c>
      <c r="AD20" s="489"/>
      <c r="AE20" s="489"/>
      <c r="AF20" s="489"/>
      <c r="AG20" s="489"/>
      <c r="AH20" s="489"/>
      <c r="AI20" s="489"/>
      <c r="AJ20" s="489" t="s">
        <v>52</v>
      </c>
      <c r="AK20" s="495"/>
      <c r="AL20" s="495"/>
      <c r="AM20" s="495"/>
      <c r="AN20" s="495"/>
      <c r="AO20" s="495"/>
      <c r="AP20" s="56"/>
      <c r="AQ20" s="56"/>
      <c r="AT20" s="489" t="s">
        <v>50</v>
      </c>
      <c r="AU20" s="489"/>
      <c r="AV20" s="489"/>
      <c r="AX20" s="489" t="s">
        <v>51</v>
      </c>
      <c r="AY20" s="489"/>
      <c r="AZ20" s="99"/>
    </row>
    <row r="21" spans="1:52" x14ac:dyDescent="0.15">
      <c r="A21" s="52" t="s">
        <v>16</v>
      </c>
      <c r="B21" s="52" t="s">
        <v>66</v>
      </c>
      <c r="C21" s="52" t="s">
        <v>1</v>
      </c>
      <c r="D21" s="52" t="s">
        <v>4</v>
      </c>
      <c r="E21" s="52" t="s">
        <v>5</v>
      </c>
      <c r="F21" s="52" t="s">
        <v>6</v>
      </c>
      <c r="G21" s="52" t="s">
        <v>7</v>
      </c>
      <c r="I21" s="52" t="s">
        <v>34</v>
      </c>
      <c r="J21" s="52" t="s">
        <v>17</v>
      </c>
      <c r="K21" s="52" t="s">
        <v>18</v>
      </c>
      <c r="L21" s="52" t="s">
        <v>19</v>
      </c>
      <c r="M21" s="52" t="s">
        <v>20</v>
      </c>
      <c r="N21" s="52" t="s">
        <v>6</v>
      </c>
      <c r="O21" s="52" t="s">
        <v>53</v>
      </c>
      <c r="R21" s="52" t="s">
        <v>16</v>
      </c>
      <c r="S21" s="52" t="s">
        <v>47</v>
      </c>
      <c r="T21" s="52" t="s">
        <v>45</v>
      </c>
      <c r="U21" s="52" t="s">
        <v>46</v>
      </c>
      <c r="W21" s="52" t="s">
        <v>14</v>
      </c>
      <c r="X21" s="52" t="s">
        <v>21</v>
      </c>
      <c r="Y21" s="52"/>
      <c r="Z21" s="52"/>
      <c r="AA21" s="52"/>
      <c r="AB21" s="52"/>
      <c r="AC21" s="52" t="s">
        <v>16</v>
      </c>
      <c r="AD21" s="52" t="s">
        <v>66</v>
      </c>
      <c r="AE21" s="52" t="s">
        <v>1</v>
      </c>
      <c r="AF21" s="52" t="s">
        <v>4</v>
      </c>
      <c r="AG21" s="52" t="s">
        <v>5</v>
      </c>
      <c r="AH21" s="52" t="s">
        <v>6</v>
      </c>
      <c r="AI21" s="52" t="s">
        <v>7</v>
      </c>
      <c r="AK21" s="52" t="s">
        <v>34</v>
      </c>
      <c r="AL21" s="52" t="s">
        <v>17</v>
      </c>
      <c r="AM21" s="52" t="s">
        <v>18</v>
      </c>
      <c r="AN21" s="52" t="s">
        <v>19</v>
      </c>
      <c r="AO21" s="52" t="s">
        <v>20</v>
      </c>
      <c r="AP21" s="52" t="s">
        <v>6</v>
      </c>
      <c r="AQ21" s="52" t="s">
        <v>53</v>
      </c>
      <c r="AU21" s="52" t="s">
        <v>47</v>
      </c>
      <c r="AV21" s="52" t="s">
        <v>45</v>
      </c>
      <c r="AW21" s="52" t="s">
        <v>46</v>
      </c>
      <c r="AY21" s="52" t="s">
        <v>14</v>
      </c>
      <c r="AZ21" s="52" t="s">
        <v>21</v>
      </c>
    </row>
    <row r="22" spans="1:52" x14ac:dyDescent="0.15">
      <c r="A22" s="53" t="s">
        <v>683</v>
      </c>
      <c r="B22" s="252">
        <v>16</v>
      </c>
      <c r="C22" s="54">
        <v>305</v>
      </c>
      <c r="D22" s="54">
        <v>1359</v>
      </c>
      <c r="E22" s="54">
        <f>D22/C22</f>
        <v>4.4557377049180324</v>
      </c>
      <c r="F22" s="54">
        <v>10</v>
      </c>
      <c r="G22" s="51">
        <f>F22/C22</f>
        <v>3.2786885245901641E-2</v>
      </c>
      <c r="I22" s="51">
        <f>K22/J22</f>
        <v>0.82499999999999996</v>
      </c>
      <c r="J22" s="54">
        <v>40</v>
      </c>
      <c r="K22" s="54">
        <v>33</v>
      </c>
      <c r="L22" s="54">
        <v>380</v>
      </c>
      <c r="M22" s="54">
        <f>L22/K22</f>
        <v>11.515151515151516</v>
      </c>
      <c r="N22" s="54">
        <v>0</v>
      </c>
      <c r="O22" s="51">
        <f>N22/K22</f>
        <v>0</v>
      </c>
      <c r="R22" s="53" t="s">
        <v>350</v>
      </c>
      <c r="S22" s="51">
        <f>(C22+J22)/($C$27+$J$27+$M$17+$D$17+$K$38+$K$47)</f>
        <v>0.41120381406436235</v>
      </c>
      <c r="T22" s="51">
        <f>J22/($J$27+$E$38+$E$47)</f>
        <v>0.12048192771084337</v>
      </c>
      <c r="U22" s="51">
        <f>C22/($C$27+$M$17+$K$38+$K$47)</f>
        <v>0.70765661252900236</v>
      </c>
      <c r="W22" s="54">
        <f>(D22*0.1)+(F22*6)+(L22*0.1)+(N22*6)</f>
        <v>233.9</v>
      </c>
      <c r="X22" s="54">
        <f>(D22*0.1)+(F22*6)+(K22*1)+(L22*0.1)+(N22*6)</f>
        <v>266.89999999999998</v>
      </c>
      <c r="Y22" s="56"/>
      <c r="Z22" s="56"/>
      <c r="AA22" s="56"/>
      <c r="AB22" s="56"/>
      <c r="AC22" s="53" t="s">
        <v>350</v>
      </c>
      <c r="AD22" s="53"/>
      <c r="AE22" s="54">
        <v>200</v>
      </c>
      <c r="AF22" s="54">
        <v>1040</v>
      </c>
      <c r="AG22" s="54">
        <f>AF22/AE22</f>
        <v>5.2</v>
      </c>
      <c r="AH22" s="54">
        <v>7</v>
      </c>
      <c r="AI22" s="51">
        <f>AH22/AE22</f>
        <v>3.5000000000000003E-2</v>
      </c>
      <c r="AK22" s="51">
        <f>AM22/AL22</f>
        <v>0.8</v>
      </c>
      <c r="AL22" s="54">
        <v>70</v>
      </c>
      <c r="AM22" s="54">
        <v>56</v>
      </c>
      <c r="AN22" s="54">
        <v>364</v>
      </c>
      <c r="AO22" s="54">
        <f>AN22/AM22</f>
        <v>6.5</v>
      </c>
      <c r="AP22" s="54">
        <v>2</v>
      </c>
      <c r="AQ22" s="51">
        <f>AP22/AM22</f>
        <v>3.5714285714285712E-2</v>
      </c>
      <c r="AU22" s="51" t="e">
        <f>(#REF!+AL22)/(#REF!+AL25)</f>
        <v>#REF!</v>
      </c>
      <c r="AV22" s="51" t="e">
        <f>#REF!/(AL22+#REF!)</f>
        <v>#REF!</v>
      </c>
      <c r="AW22" s="51" t="e">
        <f>AL22/(#REF!+AL22)</f>
        <v>#REF!</v>
      </c>
      <c r="AY22" s="54" t="e">
        <f>(#REF!*0.1)+(AE22*6)+(AK22*0.1)+(AM22*6)</f>
        <v>#REF!</v>
      </c>
      <c r="AZ22" s="54" t="e">
        <f>(#REF!*0.1)+(AE22*6)+(AJ22*1)+(AK22*0.1)+(AM22*6)</f>
        <v>#REF!</v>
      </c>
    </row>
    <row r="23" spans="1:52" x14ac:dyDescent="0.15">
      <c r="A23" s="53" t="s">
        <v>2657</v>
      </c>
      <c r="B23" s="252">
        <v>16</v>
      </c>
      <c r="C23" s="54">
        <v>55</v>
      </c>
      <c r="D23" s="54">
        <v>309</v>
      </c>
      <c r="E23" s="54">
        <f>D23/C23</f>
        <v>5.6181818181818182</v>
      </c>
      <c r="F23" s="54">
        <v>3</v>
      </c>
      <c r="G23" s="51">
        <f>F23/C23</f>
        <v>5.4545454545454543E-2</v>
      </c>
      <c r="I23" s="51">
        <f t="shared" ref="I23:I26" si="13">K23/J23</f>
        <v>0.85</v>
      </c>
      <c r="J23" s="54">
        <v>40</v>
      </c>
      <c r="K23" s="54">
        <v>34</v>
      </c>
      <c r="L23" s="54">
        <v>314</v>
      </c>
      <c r="M23" s="54">
        <f>L23/K23</f>
        <v>9.235294117647058</v>
      </c>
      <c r="N23" s="54">
        <v>3</v>
      </c>
      <c r="O23" s="51">
        <f t="shared" ref="O23:O26" si="14">N23/K23</f>
        <v>8.8235294117647065E-2</v>
      </c>
      <c r="R23" s="53" t="s">
        <v>2658</v>
      </c>
      <c r="S23" s="51">
        <f t="shared" ref="S23:S26" si="15">(C23+J23)/($C$27+$J$27+$M$17+$D$17+$K$38+$K$47)</f>
        <v>0.11323003575685339</v>
      </c>
      <c r="T23" s="51">
        <f t="shared" ref="T23:T26" si="16">J23/($J$27+$E$38+$E$47)</f>
        <v>0.12048192771084337</v>
      </c>
      <c r="U23" s="51">
        <f t="shared" ref="U23:U26" si="17">C23/($C$27+$M$17+$K$38+$K$47)</f>
        <v>0.12761020881670534</v>
      </c>
      <c r="W23" s="54">
        <f t="shared" ref="W23:W26" si="18">(D23*0.1)+(F23*6)+(L23*0.1)+(N23*6)</f>
        <v>98.300000000000011</v>
      </c>
      <c r="X23" s="54">
        <f t="shared" ref="X23:X26" si="19">(D23*0.1)+(F23*6)+(K23*1)+(L23*0.1)+(N23*6)</f>
        <v>132.30000000000001</v>
      </c>
      <c r="Y23" s="56"/>
      <c r="Z23" s="56"/>
      <c r="AA23" s="56"/>
      <c r="AB23" s="56"/>
      <c r="AC23" s="53" t="s">
        <v>351</v>
      </c>
      <c r="AD23" s="53"/>
      <c r="AE23" s="54">
        <v>96</v>
      </c>
      <c r="AF23" s="54">
        <v>445</v>
      </c>
      <c r="AG23" s="54">
        <f>AF23/AE23</f>
        <v>4.635416666666667</v>
      </c>
      <c r="AH23" s="54">
        <v>6</v>
      </c>
      <c r="AI23" s="51">
        <f>AH23/AE23</f>
        <v>6.25E-2</v>
      </c>
      <c r="AK23" s="51">
        <f t="shared" ref="AK23:AK26" si="20">AM23/AL23</f>
        <v>0.58333333333333337</v>
      </c>
      <c r="AL23" s="54">
        <v>24</v>
      </c>
      <c r="AM23" s="54">
        <v>14</v>
      </c>
      <c r="AN23" s="54">
        <v>110</v>
      </c>
      <c r="AO23" s="54">
        <f>AN23/AM23</f>
        <v>7.8571428571428568</v>
      </c>
      <c r="AP23" s="54">
        <v>2</v>
      </c>
      <c r="AQ23" s="51">
        <f t="shared" ref="AQ23:AQ26" si="21">AP23/AM23</f>
        <v>0.14285714285714285</v>
      </c>
      <c r="AU23" s="51" t="e">
        <f>(#REF!+AL23)/(#REF!+AL26)</f>
        <v>#REF!</v>
      </c>
      <c r="AV23" s="51" t="e">
        <f>#REF!/(AL23+#REF!)</f>
        <v>#REF!</v>
      </c>
      <c r="AW23" s="51" t="e">
        <f>AL23/(#REF!+AL23)</f>
        <v>#REF!</v>
      </c>
      <c r="AY23" s="54" t="e">
        <f>(#REF!*0.1)+(AE23*6)+(AK23*0.1)+(AM23*6)</f>
        <v>#REF!</v>
      </c>
      <c r="AZ23" s="54" t="e">
        <f>(#REF!*0.1)+(AE23*6)+(AJ23*1)+(AK23*0.1)+(AM23*6)</f>
        <v>#REF!</v>
      </c>
    </row>
    <row r="24" spans="1:52" x14ac:dyDescent="0.15">
      <c r="A24" s="53" t="s">
        <v>684</v>
      </c>
      <c r="B24" s="252">
        <v>8</v>
      </c>
      <c r="C24" s="54">
        <v>12</v>
      </c>
      <c r="D24" s="54">
        <v>32</v>
      </c>
      <c r="E24" s="54">
        <f>D24/C24</f>
        <v>2.6666666666666665</v>
      </c>
      <c r="F24" s="54">
        <v>0</v>
      </c>
      <c r="G24" s="51">
        <f>F24/C24</f>
        <v>0</v>
      </c>
      <c r="I24" s="51">
        <f t="shared" si="13"/>
        <v>1</v>
      </c>
      <c r="J24" s="54">
        <v>3</v>
      </c>
      <c r="K24" s="54">
        <v>3</v>
      </c>
      <c r="L24" s="54">
        <v>15</v>
      </c>
      <c r="M24" s="54">
        <f>L24/K24</f>
        <v>5</v>
      </c>
      <c r="N24" s="54">
        <v>0</v>
      </c>
      <c r="O24" s="51">
        <f t="shared" si="14"/>
        <v>0</v>
      </c>
      <c r="R24" s="53" t="s">
        <v>639</v>
      </c>
      <c r="S24" s="51">
        <f t="shared" si="15"/>
        <v>1.7878426698450536E-2</v>
      </c>
      <c r="T24" s="51">
        <f t="shared" si="16"/>
        <v>9.0361445783132526E-3</v>
      </c>
      <c r="U24" s="51">
        <f t="shared" si="17"/>
        <v>2.7842227378190254E-2</v>
      </c>
      <c r="W24" s="54">
        <f t="shared" si="18"/>
        <v>4.7</v>
      </c>
      <c r="X24" s="54">
        <f t="shared" si="19"/>
        <v>7.7</v>
      </c>
      <c r="Y24" s="56"/>
      <c r="Z24" s="56"/>
      <c r="AA24" s="56"/>
      <c r="AB24" s="56"/>
      <c r="AC24" s="53" t="s">
        <v>352</v>
      </c>
      <c r="AD24" s="53"/>
      <c r="AE24" s="54">
        <v>8</v>
      </c>
      <c r="AF24" s="54">
        <v>28</v>
      </c>
      <c r="AG24" s="54">
        <f>AF24/AE24</f>
        <v>3.5</v>
      </c>
      <c r="AH24" s="54">
        <v>0</v>
      </c>
      <c r="AI24" s="51">
        <f>AH24/AE24</f>
        <v>0</v>
      </c>
      <c r="AK24" s="51">
        <f t="shared" si="20"/>
        <v>0.5</v>
      </c>
      <c r="AL24" s="54">
        <v>4</v>
      </c>
      <c r="AM24" s="54">
        <v>2</v>
      </c>
      <c r="AN24" s="54">
        <v>17</v>
      </c>
      <c r="AO24" s="54">
        <f>AN24/AM24</f>
        <v>8.5</v>
      </c>
      <c r="AP24" s="54">
        <v>0</v>
      </c>
      <c r="AQ24" s="51">
        <f t="shared" si="21"/>
        <v>0</v>
      </c>
      <c r="AU24" s="51" t="e">
        <f>(#REF!+AL24)/(#REF!+AK30)</f>
        <v>#REF!</v>
      </c>
      <c r="AV24" s="51" t="e">
        <f>#REF!/(AL24+#REF!)</f>
        <v>#REF!</v>
      </c>
      <c r="AW24" s="51" t="e">
        <f>AL24/(#REF!+AL24)</f>
        <v>#REF!</v>
      </c>
      <c r="AY24" s="54" t="e">
        <f>(#REF!*0.1)+(AE24*6)+(AK24*0.1)+(AM24*6)</f>
        <v>#REF!</v>
      </c>
      <c r="AZ24" s="54" t="e">
        <f>(#REF!*0.1)+(AE24*6)+(AJ24*1)+(AK24*0.1)+(AM24*6)</f>
        <v>#REF!</v>
      </c>
    </row>
    <row r="25" spans="1:52" x14ac:dyDescent="0.15">
      <c r="A25" s="53" t="s">
        <v>685</v>
      </c>
      <c r="B25" s="252">
        <v>6</v>
      </c>
      <c r="C25" s="54">
        <v>6</v>
      </c>
      <c r="D25" s="54">
        <v>36</v>
      </c>
      <c r="E25" s="54">
        <f>D25/C25</f>
        <v>6</v>
      </c>
      <c r="F25" s="54">
        <v>0</v>
      </c>
      <c r="G25" s="51">
        <f>F25/C25</f>
        <v>0</v>
      </c>
      <c r="I25" s="51">
        <f t="shared" si="13"/>
        <v>0.8</v>
      </c>
      <c r="J25" s="54">
        <v>5</v>
      </c>
      <c r="K25" s="54">
        <v>4</v>
      </c>
      <c r="L25" s="54">
        <v>40</v>
      </c>
      <c r="M25" s="54">
        <f>L25/K25</f>
        <v>10</v>
      </c>
      <c r="N25" s="54">
        <v>0</v>
      </c>
      <c r="O25" s="51">
        <f t="shared" si="14"/>
        <v>0</v>
      </c>
      <c r="R25" s="53" t="s">
        <v>661</v>
      </c>
      <c r="S25" s="51">
        <f t="shared" si="15"/>
        <v>1.3110846245530394E-2</v>
      </c>
      <c r="T25" s="51">
        <f t="shared" si="16"/>
        <v>1.5060240963855422E-2</v>
      </c>
      <c r="U25" s="51">
        <f t="shared" si="17"/>
        <v>1.3921113689095127E-2</v>
      </c>
      <c r="W25" s="54">
        <f t="shared" si="18"/>
        <v>7.6</v>
      </c>
      <c r="X25" s="54">
        <f t="shared" si="19"/>
        <v>11.6</v>
      </c>
      <c r="Y25" s="56"/>
      <c r="Z25" s="56"/>
      <c r="AA25" s="56"/>
      <c r="AB25" s="56"/>
      <c r="AC25" s="53" t="s">
        <v>353</v>
      </c>
      <c r="AD25" s="53"/>
      <c r="AE25" s="54"/>
      <c r="AF25" s="54"/>
      <c r="AG25" s="54" t="e">
        <f>AF25/AE25</f>
        <v>#DIV/0!</v>
      </c>
      <c r="AH25" s="54">
        <v>0</v>
      </c>
      <c r="AI25" s="51" t="e">
        <f>AH25/AE25</f>
        <v>#DIV/0!</v>
      </c>
      <c r="AK25" s="51" t="e">
        <f t="shared" si="20"/>
        <v>#DIV/0!</v>
      </c>
      <c r="AL25" s="54"/>
      <c r="AM25" s="54"/>
      <c r="AN25" s="54"/>
      <c r="AO25" s="54" t="e">
        <f>AN25/AM25</f>
        <v>#DIV/0!</v>
      </c>
      <c r="AP25" s="54">
        <v>0</v>
      </c>
      <c r="AQ25" s="51" t="e">
        <f t="shared" si="21"/>
        <v>#DIV/0!</v>
      </c>
      <c r="AU25" s="51" t="e">
        <f>(#REF!+AL25)/(#REF!+AL31)</f>
        <v>#REF!</v>
      </c>
      <c r="AV25" s="51" t="e">
        <f>#REF!/(AL25+#REF!)</f>
        <v>#REF!</v>
      </c>
      <c r="AW25" s="51" t="e">
        <f>AL25/(#REF!+AL25)</f>
        <v>#REF!</v>
      </c>
      <c r="AY25" s="54" t="e">
        <f>(#REF!*0.1)+(AE25*6)+(AK25*0.1)+(AM25*6)</f>
        <v>#REF!</v>
      </c>
      <c r="AZ25" s="54" t="e">
        <f>(#REF!*0.1)+(AE25*6)+(AJ25*1)+(AK25*0.1)+(AM25*6)</f>
        <v>#REF!</v>
      </c>
    </row>
    <row r="26" spans="1:52" x14ac:dyDescent="0.15">
      <c r="A26" s="53" t="s">
        <v>1906</v>
      </c>
      <c r="B26" s="252">
        <v>2</v>
      </c>
      <c r="C26" s="54">
        <v>2</v>
      </c>
      <c r="D26" s="54">
        <v>10</v>
      </c>
      <c r="E26" s="54">
        <f>D26/C26</f>
        <v>5</v>
      </c>
      <c r="F26" s="54">
        <v>0</v>
      </c>
      <c r="G26" s="51">
        <f>F26/C26</f>
        <v>0</v>
      </c>
      <c r="I26" s="51">
        <f t="shared" si="13"/>
        <v>1</v>
      </c>
      <c r="J26" s="54">
        <v>2</v>
      </c>
      <c r="K26" s="54">
        <v>2</v>
      </c>
      <c r="L26" s="54">
        <v>9</v>
      </c>
      <c r="M26" s="54">
        <f>L26/K26</f>
        <v>4.5</v>
      </c>
      <c r="N26" s="54">
        <v>0</v>
      </c>
      <c r="O26" s="51">
        <f t="shared" si="14"/>
        <v>0</v>
      </c>
      <c r="R26" s="53" t="s">
        <v>1907</v>
      </c>
      <c r="S26" s="51">
        <f t="shared" si="15"/>
        <v>4.7675804529201428E-3</v>
      </c>
      <c r="T26" s="51">
        <f t="shared" si="16"/>
        <v>6.024096385542169E-3</v>
      </c>
      <c r="U26" s="51">
        <f t="shared" si="17"/>
        <v>4.6403712296983757E-3</v>
      </c>
      <c r="W26" s="54">
        <f t="shared" si="18"/>
        <v>1.9</v>
      </c>
      <c r="X26" s="54">
        <f t="shared" si="19"/>
        <v>3.9</v>
      </c>
      <c r="Y26" s="56"/>
      <c r="Z26" s="56"/>
      <c r="AA26" s="56"/>
      <c r="AB26" s="56"/>
      <c r="AC26" s="53" t="s">
        <v>354</v>
      </c>
      <c r="AD26" s="53"/>
      <c r="AE26" s="54"/>
      <c r="AF26" s="54"/>
      <c r="AG26" s="54" t="e">
        <f>AF26/AE26</f>
        <v>#DIV/0!</v>
      </c>
      <c r="AH26" s="54"/>
      <c r="AI26" s="51" t="e">
        <f>AH26/AE26</f>
        <v>#DIV/0!</v>
      </c>
      <c r="AK26" s="51" t="e">
        <f t="shared" si="20"/>
        <v>#DIV/0!</v>
      </c>
      <c r="AL26" s="54"/>
      <c r="AM26" s="54"/>
      <c r="AN26" s="54"/>
      <c r="AO26" s="54"/>
      <c r="AP26" s="54">
        <f>(AF26*0.1)+(AH26*6)+(AM26*0.1)+(AO26*6)</f>
        <v>0</v>
      </c>
      <c r="AQ26" s="51" t="e">
        <f t="shared" si="21"/>
        <v>#DIV/0!</v>
      </c>
      <c r="AU26" s="51" t="e">
        <f>(#REF!+AL26)/(#REF!+AL32)</f>
        <v>#REF!</v>
      </c>
      <c r="AV26" s="51" t="e">
        <f>#REF!/(AL26+#REF!)</f>
        <v>#REF!</v>
      </c>
      <c r="AW26" s="51" t="e">
        <f>AL26/(#REF!+AL26)</f>
        <v>#REF!</v>
      </c>
      <c r="AY26" s="54" t="e">
        <f>(#REF!*0.1)+(AE26*6)+(AI26*1)+(AJ26*0.1)+(AL26*6)</f>
        <v>#REF!</v>
      </c>
      <c r="AZ26" s="54" t="e">
        <f>(#REF!*0.1)+(AE26*6)+(AJ26*1)+(AK26*0.1)+(AM26*6)</f>
        <v>#REF!</v>
      </c>
    </row>
    <row r="27" spans="1:52" x14ac:dyDescent="0.15">
      <c r="A27" s="52" t="s">
        <v>44</v>
      </c>
      <c r="B27" s="52"/>
      <c r="C27" s="52">
        <f>SUM(C22:C26)</f>
        <v>380</v>
      </c>
      <c r="D27" s="52">
        <f t="shared" ref="D27:F27" si="22">SUM(D22:D26)</f>
        <v>1746</v>
      </c>
      <c r="E27" s="52"/>
      <c r="F27" s="52">
        <f t="shared" si="22"/>
        <v>13</v>
      </c>
      <c r="G27" s="52"/>
      <c r="H27" s="52"/>
      <c r="I27" s="52"/>
      <c r="J27" s="52">
        <f>SUM(J22:J26)</f>
        <v>90</v>
      </c>
      <c r="K27" s="52">
        <f t="shared" ref="K27:N27" si="23">SUM(K22:K26)</f>
        <v>76</v>
      </c>
      <c r="L27" s="52">
        <f t="shared" si="23"/>
        <v>758</v>
      </c>
      <c r="M27" s="52"/>
      <c r="N27" s="52">
        <f t="shared" si="23"/>
        <v>3</v>
      </c>
      <c r="O27" s="52"/>
      <c r="AC27" s="52" t="s">
        <v>44</v>
      </c>
      <c r="AD27" s="52"/>
      <c r="AE27" s="52">
        <f>SUM(AE22:AE26)</f>
        <v>304</v>
      </c>
      <c r="AF27" s="52">
        <f t="shared" ref="AF27" si="24">SUM(AF22:AF26)</f>
        <v>1513</v>
      </c>
      <c r="AG27" s="52"/>
      <c r="AH27" s="52">
        <f t="shared" ref="AH27" si="25">SUM(AH22:AH26)</f>
        <v>13</v>
      </c>
      <c r="AI27" s="52"/>
      <c r="AJ27" s="52"/>
      <c r="AK27" s="52"/>
      <c r="AL27" s="52">
        <f>SUM(AL22:AL26)</f>
        <v>98</v>
      </c>
      <c r="AM27" s="52">
        <f t="shared" ref="AM27:AN27" si="26">SUM(AM22:AM26)</f>
        <v>72</v>
      </c>
      <c r="AN27" s="52">
        <f t="shared" si="26"/>
        <v>491</v>
      </c>
      <c r="AO27" s="52"/>
      <c r="AP27" s="52">
        <f t="shared" ref="AP27" si="27">SUM(AP22:AP26)</f>
        <v>4</v>
      </c>
      <c r="AQ27" s="52"/>
    </row>
    <row r="28" spans="1:52" x14ac:dyDescent="0.15">
      <c r="A28" s="52"/>
      <c r="B28" s="56"/>
      <c r="C28" s="56"/>
      <c r="D28" s="56"/>
      <c r="E28" s="56"/>
      <c r="F28" s="56"/>
      <c r="G28" s="56"/>
      <c r="H28" s="52"/>
      <c r="I28" s="56"/>
      <c r="J28" s="56"/>
      <c r="K28" s="56"/>
      <c r="L28" s="56"/>
      <c r="M28" s="56"/>
      <c r="N28" s="56"/>
      <c r="AC28" s="52"/>
      <c r="AD28" s="56"/>
      <c r="AE28" s="56"/>
      <c r="AF28" s="56"/>
      <c r="AG28" s="56"/>
      <c r="AH28" s="56"/>
      <c r="AI28" s="56"/>
      <c r="AJ28" s="52"/>
      <c r="AK28" s="56"/>
      <c r="AL28" s="56"/>
      <c r="AM28" s="56"/>
      <c r="AN28" s="56"/>
      <c r="AO28" s="56"/>
      <c r="AP28" s="56"/>
    </row>
    <row r="29" spans="1:52" x14ac:dyDescent="0.15">
      <c r="A29" s="59"/>
      <c r="B29" s="56"/>
      <c r="C29" s="56"/>
      <c r="D29" s="56"/>
      <c r="E29" s="56"/>
      <c r="F29" s="56"/>
      <c r="G29" s="56"/>
      <c r="H29" s="56"/>
      <c r="I29" s="56"/>
      <c r="J29" s="56"/>
      <c r="K29" s="56"/>
      <c r="L29" s="56"/>
      <c r="M29" s="56"/>
      <c r="AD29" s="56"/>
      <c r="AE29" s="56"/>
      <c r="AF29" s="56"/>
      <c r="AG29" s="56"/>
      <c r="AH29" s="56"/>
      <c r="AI29" s="56"/>
      <c r="AJ29" s="56"/>
      <c r="AK29" s="56"/>
      <c r="AL29" s="56"/>
      <c r="AM29" s="56"/>
      <c r="AN29" s="56"/>
      <c r="AO29" s="56"/>
    </row>
    <row r="30" spans="1:52" x14ac:dyDescent="0.15">
      <c r="A30" s="489" t="s">
        <v>52</v>
      </c>
      <c r="B30" s="489"/>
      <c r="C30" s="489"/>
      <c r="D30" s="489"/>
      <c r="E30" s="489"/>
      <c r="F30" s="489"/>
      <c r="G30" s="489"/>
      <c r="H30" s="56"/>
      <c r="I30" s="56"/>
      <c r="J30" s="489" t="s">
        <v>49</v>
      </c>
      <c r="K30" s="489"/>
      <c r="L30" s="489"/>
      <c r="M30" s="489"/>
      <c r="N30" s="489"/>
      <c r="R30" s="489" t="s">
        <v>50</v>
      </c>
      <c r="S30" s="489"/>
      <c r="T30" s="489"/>
      <c r="V30" s="489" t="s">
        <v>51</v>
      </c>
      <c r="W30" s="491"/>
      <c r="AC30" s="489" t="s">
        <v>52</v>
      </c>
      <c r="AD30" s="489"/>
      <c r="AE30" s="489"/>
      <c r="AF30" s="489"/>
      <c r="AG30" s="489"/>
      <c r="AH30" s="489"/>
      <c r="AI30" s="489"/>
      <c r="AJ30" s="56"/>
      <c r="AK30" s="56"/>
      <c r="AL30" s="489" t="s">
        <v>49</v>
      </c>
      <c r="AM30" s="489"/>
      <c r="AN30" s="489"/>
      <c r="AO30" s="489"/>
      <c r="AP30" s="489"/>
      <c r="AT30" s="489" t="s">
        <v>50</v>
      </c>
      <c r="AU30" s="489"/>
      <c r="AV30" s="489"/>
      <c r="AX30" s="489" t="s">
        <v>51</v>
      </c>
      <c r="AY30" s="491"/>
    </row>
    <row r="31" spans="1:52" x14ac:dyDescent="0.15">
      <c r="A31" s="52" t="s">
        <v>25</v>
      </c>
      <c r="B31" s="52" t="s">
        <v>66</v>
      </c>
      <c r="C31" s="52" t="s">
        <v>34</v>
      </c>
      <c r="D31" s="52" t="s">
        <v>17</v>
      </c>
      <c r="E31" s="52" t="s">
        <v>18</v>
      </c>
      <c r="F31" s="52" t="s">
        <v>19</v>
      </c>
      <c r="G31" s="52" t="s">
        <v>20</v>
      </c>
      <c r="H31" s="52" t="s">
        <v>6</v>
      </c>
      <c r="I31" s="52" t="s">
        <v>53</v>
      </c>
      <c r="K31" s="52" t="s">
        <v>10</v>
      </c>
      <c r="L31" s="52" t="s">
        <v>11</v>
      </c>
      <c r="M31" s="52" t="s">
        <v>12</v>
      </c>
      <c r="N31" s="52" t="s">
        <v>26</v>
      </c>
      <c r="O31" s="52" t="s">
        <v>7</v>
      </c>
      <c r="R31" s="52" t="s">
        <v>25</v>
      </c>
      <c r="S31" s="52" t="s">
        <v>47</v>
      </c>
      <c r="T31" s="52" t="s">
        <v>45</v>
      </c>
      <c r="U31" s="52" t="s">
        <v>46</v>
      </c>
      <c r="W31" s="52" t="s">
        <v>14</v>
      </c>
      <c r="X31" s="52" t="s">
        <v>21</v>
      </c>
      <c r="Y31" s="52"/>
      <c r="Z31" s="52"/>
      <c r="AC31" s="52" t="s">
        <v>25</v>
      </c>
      <c r="AD31" s="52" t="s">
        <v>66</v>
      </c>
      <c r="AE31" s="52" t="s">
        <v>34</v>
      </c>
      <c r="AF31" s="52" t="s">
        <v>17</v>
      </c>
      <c r="AG31" s="52" t="s">
        <v>18</v>
      </c>
      <c r="AH31" s="52" t="s">
        <v>19</v>
      </c>
      <c r="AI31" s="52" t="s">
        <v>20</v>
      </c>
      <c r="AJ31" s="52" t="s">
        <v>6</v>
      </c>
      <c r="AK31" s="52" t="s">
        <v>53</v>
      </c>
      <c r="AM31" s="52" t="s">
        <v>10</v>
      </c>
      <c r="AN31" s="52" t="s">
        <v>11</v>
      </c>
      <c r="AO31" s="52" t="s">
        <v>12</v>
      </c>
      <c r="AP31" s="52" t="s">
        <v>26</v>
      </c>
      <c r="AQ31" s="52" t="s">
        <v>7</v>
      </c>
      <c r="AU31" s="52" t="s">
        <v>47</v>
      </c>
      <c r="AV31" s="52" t="s">
        <v>45</v>
      </c>
      <c r="AW31" s="52" t="s">
        <v>46</v>
      </c>
      <c r="AY31" s="52" t="s">
        <v>14</v>
      </c>
      <c r="AZ31" s="52" t="s">
        <v>21</v>
      </c>
    </row>
    <row r="32" spans="1:52" x14ac:dyDescent="0.15">
      <c r="A32" s="53" t="s">
        <v>2330</v>
      </c>
      <c r="B32" s="54">
        <v>16</v>
      </c>
      <c r="C32" s="51">
        <f>E32/D32</f>
        <v>0.64556962025316456</v>
      </c>
      <c r="D32" s="54">
        <v>79</v>
      </c>
      <c r="E32" s="54">
        <v>51</v>
      </c>
      <c r="F32" s="54">
        <v>545</v>
      </c>
      <c r="G32" s="54">
        <f t="shared" ref="G32:G37" si="28">F32/E32</f>
        <v>10.686274509803921</v>
      </c>
      <c r="H32" s="54">
        <v>3</v>
      </c>
      <c r="I32" s="51">
        <f>H32/E32</f>
        <v>5.8823529411764705E-2</v>
      </c>
      <c r="K32" s="54">
        <v>0</v>
      </c>
      <c r="L32" s="54">
        <v>0</v>
      </c>
      <c r="M32" s="65" t="e">
        <f t="shared" ref="M32:M37" si="29">L32/K32</f>
        <v>#DIV/0!</v>
      </c>
      <c r="N32" s="54">
        <v>0</v>
      </c>
      <c r="O32" s="51" t="e">
        <f>N32/K32</f>
        <v>#DIV/0!</v>
      </c>
      <c r="R32" s="53" t="s">
        <v>2331</v>
      </c>
      <c r="S32" s="66">
        <f>(D32+K32)/($C$27+$K$27+$M$17+$D$47+$K$47)</f>
        <v>0.1280388978930308</v>
      </c>
      <c r="T32" s="66">
        <f>D32/($D$17)</f>
        <v>0.24842767295597484</v>
      </c>
      <c r="U32" s="66">
        <f>K32/($M$17+$C$27+$K$38+$K$47)</f>
        <v>0</v>
      </c>
      <c r="W32" s="54">
        <f>(F32*0.1)+(H32*6)+(L32*0.1)+(N32*6)</f>
        <v>72.5</v>
      </c>
      <c r="X32" s="54">
        <f>(E32*1)+(F32*0.1)+(H32*6)+(L32*0.1)+(N32*6)</f>
        <v>123.5</v>
      </c>
      <c r="Y32" s="56"/>
      <c r="Z32" s="56"/>
      <c r="AC32" s="53" t="s">
        <v>355</v>
      </c>
      <c r="AD32" s="53"/>
      <c r="AE32" s="51">
        <f>AG32/AF32</f>
        <v>0.60747663551401865</v>
      </c>
      <c r="AF32" s="54">
        <v>107</v>
      </c>
      <c r="AG32" s="54">
        <v>65</v>
      </c>
      <c r="AH32" s="54">
        <v>710</v>
      </c>
      <c r="AI32" s="54">
        <f t="shared" ref="AI32:AI36" si="30">AH32/AG32</f>
        <v>10.923076923076923</v>
      </c>
      <c r="AJ32" s="54">
        <v>6</v>
      </c>
      <c r="AK32" s="51">
        <f>AJ32/AG32</f>
        <v>9.2307692307692313E-2</v>
      </c>
      <c r="AM32" s="54">
        <v>0</v>
      </c>
      <c r="AN32" s="54">
        <v>0</v>
      </c>
      <c r="AO32" s="65" t="e">
        <f t="shared" ref="AO32:AO37" si="31">AN32/AM32</f>
        <v>#DIV/0!</v>
      </c>
      <c r="AP32" s="54">
        <v>0</v>
      </c>
      <c r="AQ32" s="51" t="e">
        <f>AP32/AM32</f>
        <v>#DIV/0!</v>
      </c>
      <c r="AU32" s="66" t="e">
        <f>(#REF!+AJ32)/(#REF!+AJ35)</f>
        <v>#REF!</v>
      </c>
      <c r="AV32" s="66" t="e">
        <f>#REF!/(AJ32+#REF!)</f>
        <v>#REF!</v>
      </c>
      <c r="AW32" s="66" t="e">
        <f>AJ32/(#REF!+AJ32)</f>
        <v>#REF!</v>
      </c>
      <c r="AY32" s="54">
        <f>(AH32*0.1)+(AJ32*6)+(AN32*0.1)+(AP32*6)</f>
        <v>107</v>
      </c>
      <c r="AZ32" s="54">
        <f>(AG32*1)+(AH32*0.1)+(AJ32*6)+(AN32*0.1)+(AP32*6)</f>
        <v>172</v>
      </c>
    </row>
    <row r="33" spans="1:52" x14ac:dyDescent="0.15">
      <c r="A33" s="53" t="s">
        <v>681</v>
      </c>
      <c r="B33" s="54">
        <v>17</v>
      </c>
      <c r="C33" s="51">
        <f t="shared" ref="C33:C37" si="32">E33/D33</f>
        <v>0.62365591397849462</v>
      </c>
      <c r="D33" s="54">
        <v>93</v>
      </c>
      <c r="E33" s="54">
        <v>58</v>
      </c>
      <c r="F33" s="54">
        <v>841</v>
      </c>
      <c r="G33" s="54">
        <f t="shared" si="28"/>
        <v>14.5</v>
      </c>
      <c r="H33" s="54">
        <v>5</v>
      </c>
      <c r="I33" s="51">
        <f t="shared" ref="I33:I37" si="33">H33/E33</f>
        <v>8.6206896551724144E-2</v>
      </c>
      <c r="K33" s="54">
        <v>3</v>
      </c>
      <c r="L33" s="54">
        <v>50</v>
      </c>
      <c r="M33" s="65">
        <f t="shared" si="29"/>
        <v>16.666666666666668</v>
      </c>
      <c r="N33" s="54">
        <v>1</v>
      </c>
      <c r="O33" s="51">
        <f t="shared" ref="O33:O37" si="34">N33/K33</f>
        <v>0.33333333333333331</v>
      </c>
      <c r="R33" s="53" t="s">
        <v>641</v>
      </c>
      <c r="S33" s="66">
        <f t="shared" ref="S33:S37" si="35">(D33+K33)/($C$27+$K$27+$M$17+$D$47+$K$47)</f>
        <v>0.15559157212317667</v>
      </c>
      <c r="T33" s="66">
        <f t="shared" ref="T33:T37" si="36">D33/($D$17)</f>
        <v>0.29245283018867924</v>
      </c>
      <c r="U33" s="66">
        <f t="shared" ref="U33:U37" si="37">K33/($M$17+$C$27+$K$38+$K$47)</f>
        <v>6.9605568445475635E-3</v>
      </c>
      <c r="W33" s="54">
        <f t="shared" ref="W33:W37" si="38">(F33*0.1)+(H33*6)+(L33*0.1)+(N33*6)</f>
        <v>125.10000000000001</v>
      </c>
      <c r="X33" s="54">
        <f t="shared" ref="X33:X37" si="39">(E33*1)+(F33*0.1)+(H33*6)+(L33*0.1)+(N33*6)</f>
        <v>183.10000000000002</v>
      </c>
      <c r="Y33" s="56"/>
      <c r="Z33" s="56"/>
      <c r="AC33" s="53" t="s">
        <v>356</v>
      </c>
      <c r="AD33" s="53"/>
      <c r="AE33" s="51">
        <f t="shared" ref="AE33:AE37" si="40">AG33/AF33</f>
        <v>0.6333333333333333</v>
      </c>
      <c r="AF33" s="54">
        <v>120</v>
      </c>
      <c r="AG33" s="54">
        <v>76</v>
      </c>
      <c r="AH33" s="54">
        <v>892</v>
      </c>
      <c r="AI33" s="54">
        <f t="shared" si="30"/>
        <v>11.736842105263158</v>
      </c>
      <c r="AJ33" s="54">
        <v>5</v>
      </c>
      <c r="AK33" s="51">
        <f t="shared" ref="AK33:AK37" si="41">AJ33/AG33</f>
        <v>6.5789473684210523E-2</v>
      </c>
      <c r="AM33" s="54">
        <v>12</v>
      </c>
      <c r="AN33" s="54">
        <v>108</v>
      </c>
      <c r="AO33" s="65">
        <f t="shared" si="31"/>
        <v>9</v>
      </c>
      <c r="AP33" s="54">
        <v>0</v>
      </c>
      <c r="AQ33" s="51">
        <f t="shared" ref="AQ33:AQ37" si="42">AP33/AM33</f>
        <v>0</v>
      </c>
      <c r="AU33" s="66" t="e">
        <f>(#REF!+AJ33)/(#REF!+AJ36)</f>
        <v>#REF!</v>
      </c>
      <c r="AV33" s="66" t="e">
        <f>#REF!/(AJ33+#REF!)</f>
        <v>#REF!</v>
      </c>
      <c r="AW33" s="66" t="e">
        <f>AJ33/(#REF!+AJ33)</f>
        <v>#REF!</v>
      </c>
      <c r="AY33" s="54">
        <f>(AH33*0.1)+(AJ33*6)+(AN33*0.1)+(AP33*6)</f>
        <v>130</v>
      </c>
      <c r="AZ33" s="54">
        <f>(AG33*1)+(AH33*0.1)+(AJ33*6)+(AN33*0.1)+(AP33*6)</f>
        <v>206</v>
      </c>
    </row>
    <row r="34" spans="1:52" x14ac:dyDescent="0.15">
      <c r="A34" s="53" t="s">
        <v>680</v>
      </c>
      <c r="B34" s="54">
        <v>16</v>
      </c>
      <c r="C34" s="51">
        <f t="shared" si="32"/>
        <v>0.5</v>
      </c>
      <c r="D34" s="54">
        <v>38</v>
      </c>
      <c r="E34" s="54">
        <v>19</v>
      </c>
      <c r="F34" s="54">
        <v>267</v>
      </c>
      <c r="G34" s="54">
        <f t="shared" si="28"/>
        <v>14.052631578947368</v>
      </c>
      <c r="H34" s="54">
        <v>2</v>
      </c>
      <c r="I34" s="51">
        <f t="shared" si="33"/>
        <v>0.10526315789473684</v>
      </c>
      <c r="K34" s="54">
        <v>0</v>
      </c>
      <c r="L34" s="54">
        <v>0</v>
      </c>
      <c r="M34" s="65" t="e">
        <f t="shared" si="29"/>
        <v>#DIV/0!</v>
      </c>
      <c r="N34" s="54">
        <v>0</v>
      </c>
      <c r="O34" s="51" t="e">
        <f t="shared" si="34"/>
        <v>#DIV/0!</v>
      </c>
      <c r="R34" s="53" t="s">
        <v>471</v>
      </c>
      <c r="S34" s="66">
        <f t="shared" si="35"/>
        <v>6.1588330632090758E-2</v>
      </c>
      <c r="T34" s="66">
        <f t="shared" si="36"/>
        <v>0.11949685534591195</v>
      </c>
      <c r="U34" s="66">
        <f t="shared" si="37"/>
        <v>0</v>
      </c>
      <c r="W34" s="54">
        <f t="shared" si="38"/>
        <v>38.700000000000003</v>
      </c>
      <c r="X34" s="54">
        <f t="shared" si="39"/>
        <v>57.7</v>
      </c>
      <c r="Y34" s="56"/>
      <c r="Z34" s="56"/>
      <c r="AC34" s="53" t="s">
        <v>357</v>
      </c>
      <c r="AD34" s="53"/>
      <c r="AE34" s="51">
        <f t="shared" si="40"/>
        <v>0.55000000000000004</v>
      </c>
      <c r="AF34" s="54">
        <v>40</v>
      </c>
      <c r="AG34" s="54">
        <v>22</v>
      </c>
      <c r="AH34" s="54">
        <v>325</v>
      </c>
      <c r="AI34" s="54">
        <f t="shared" si="30"/>
        <v>14.772727272727273</v>
      </c>
      <c r="AJ34" s="54">
        <v>2</v>
      </c>
      <c r="AK34" s="51">
        <f t="shared" si="41"/>
        <v>9.0909090909090912E-2</v>
      </c>
      <c r="AM34" s="54">
        <v>5</v>
      </c>
      <c r="AN34" s="54">
        <v>20</v>
      </c>
      <c r="AO34" s="65">
        <f t="shared" si="31"/>
        <v>4</v>
      </c>
      <c r="AP34" s="54">
        <v>0</v>
      </c>
      <c r="AQ34" s="51">
        <f t="shared" si="42"/>
        <v>0</v>
      </c>
      <c r="AU34" s="66" t="e">
        <f>(#REF!+AJ34)/(#REF!+AJ37)</f>
        <v>#REF!</v>
      </c>
      <c r="AV34" s="66" t="e">
        <f>#REF!/(AJ34+#REF!)</f>
        <v>#REF!</v>
      </c>
      <c r="AW34" s="66" t="e">
        <f>AJ34/(#REF!+AJ34)</f>
        <v>#REF!</v>
      </c>
      <c r="AY34" s="54">
        <f>(AH34*0.1)+(AJ34*6)+(AN34*0.1)+(AP34*6)</f>
        <v>46.5</v>
      </c>
      <c r="AZ34" s="54">
        <f>(AG34*1)+(AH34*0.1)+(AJ34*6)+(AN34*0.1)+(AP34*6)</f>
        <v>68.5</v>
      </c>
    </row>
    <row r="35" spans="1:52" x14ac:dyDescent="0.15">
      <c r="A35" s="53" t="s">
        <v>2332</v>
      </c>
      <c r="B35" s="54">
        <v>4</v>
      </c>
      <c r="C35" s="51">
        <f t="shared" si="32"/>
        <v>0.5</v>
      </c>
      <c r="D35" s="54">
        <v>2</v>
      </c>
      <c r="E35" s="54">
        <v>1</v>
      </c>
      <c r="F35" s="54">
        <v>25</v>
      </c>
      <c r="G35" s="54">
        <f t="shared" si="28"/>
        <v>25</v>
      </c>
      <c r="H35" s="54">
        <v>0</v>
      </c>
      <c r="I35" s="51">
        <f t="shared" si="33"/>
        <v>0</v>
      </c>
      <c r="K35" s="54"/>
      <c r="L35" s="54"/>
      <c r="M35" s="65" t="e">
        <f t="shared" si="29"/>
        <v>#DIV/0!</v>
      </c>
      <c r="N35" s="54"/>
      <c r="O35" s="51" t="e">
        <f t="shared" si="34"/>
        <v>#DIV/0!</v>
      </c>
      <c r="R35" s="53" t="s">
        <v>2333</v>
      </c>
      <c r="S35" s="66">
        <f t="shared" si="35"/>
        <v>3.2414910858995136E-3</v>
      </c>
      <c r="T35" s="66">
        <f t="shared" si="36"/>
        <v>6.2893081761006293E-3</v>
      </c>
      <c r="U35" s="66">
        <f t="shared" si="37"/>
        <v>0</v>
      </c>
      <c r="W35" s="54">
        <f t="shared" si="38"/>
        <v>2.5</v>
      </c>
      <c r="X35" s="54">
        <f t="shared" si="39"/>
        <v>3.5</v>
      </c>
      <c r="Y35" s="56"/>
      <c r="Z35" s="56"/>
      <c r="AC35" s="53" t="s">
        <v>358</v>
      </c>
      <c r="AD35" s="53"/>
      <c r="AE35" s="51">
        <f t="shared" si="40"/>
        <v>0.66206896551724137</v>
      </c>
      <c r="AF35" s="54">
        <v>145</v>
      </c>
      <c r="AG35" s="54">
        <v>96</v>
      </c>
      <c r="AH35" s="54">
        <v>1098</v>
      </c>
      <c r="AI35" s="54">
        <f t="shared" si="30"/>
        <v>11.4375</v>
      </c>
      <c r="AJ35" s="54">
        <v>7</v>
      </c>
      <c r="AK35" s="51">
        <f t="shared" si="41"/>
        <v>7.2916666666666671E-2</v>
      </c>
      <c r="AM35" s="54">
        <v>0</v>
      </c>
      <c r="AN35" s="54">
        <v>0</v>
      </c>
      <c r="AO35" s="65" t="e">
        <f t="shared" si="31"/>
        <v>#DIV/0!</v>
      </c>
      <c r="AP35" s="54">
        <v>0</v>
      </c>
      <c r="AQ35" s="51" t="e">
        <f t="shared" si="42"/>
        <v>#DIV/0!</v>
      </c>
      <c r="AU35" s="66" t="e">
        <f>(#REF!+AJ35)/(#REF!+AJ38)</f>
        <v>#REF!</v>
      </c>
      <c r="AV35" s="66" t="e">
        <f>#REF!/(AJ35+#REF!)</f>
        <v>#REF!</v>
      </c>
      <c r="AW35" s="66" t="e">
        <f>AJ35/(#REF!+AJ35)</f>
        <v>#REF!</v>
      </c>
      <c r="AY35" s="54">
        <f>(AH35*0.1)+(AJ35*6)+(AN35*0.1)+(AP35*6)</f>
        <v>151.80000000000001</v>
      </c>
      <c r="AZ35" s="54">
        <f>(AG35*1)+(AH35*0.1)+(AJ35*6)+(AN35*0.1)+(AP35*6)</f>
        <v>247.8</v>
      </c>
    </row>
    <row r="36" spans="1:52" x14ac:dyDescent="0.15">
      <c r="A36" s="53" t="s">
        <v>938</v>
      </c>
      <c r="B36" s="54">
        <v>17</v>
      </c>
      <c r="C36" s="51">
        <f t="shared" si="32"/>
        <v>0.61818181818181817</v>
      </c>
      <c r="D36" s="54">
        <v>55</v>
      </c>
      <c r="E36" s="54">
        <v>34</v>
      </c>
      <c r="F36" s="54">
        <v>332</v>
      </c>
      <c r="G36" s="54">
        <f t="shared" si="28"/>
        <v>9.764705882352942</v>
      </c>
      <c r="H36" s="54">
        <v>1</v>
      </c>
      <c r="I36" s="51">
        <f t="shared" si="33"/>
        <v>2.9411764705882353E-2</v>
      </c>
      <c r="K36" s="54">
        <v>0</v>
      </c>
      <c r="L36" s="54">
        <v>0</v>
      </c>
      <c r="M36" s="65" t="e">
        <f t="shared" si="29"/>
        <v>#DIV/0!</v>
      </c>
      <c r="N36" s="54">
        <v>0</v>
      </c>
      <c r="O36" s="51" t="e">
        <f t="shared" si="34"/>
        <v>#DIV/0!</v>
      </c>
      <c r="R36" s="53" t="s">
        <v>939</v>
      </c>
      <c r="S36" s="66">
        <f t="shared" si="35"/>
        <v>8.9141004862236625E-2</v>
      </c>
      <c r="T36" s="66">
        <f t="shared" si="36"/>
        <v>0.17295597484276728</v>
      </c>
      <c r="U36" s="66">
        <f t="shared" si="37"/>
        <v>0</v>
      </c>
      <c r="W36" s="54">
        <f t="shared" si="38"/>
        <v>39.200000000000003</v>
      </c>
      <c r="X36" s="54">
        <f t="shared" si="39"/>
        <v>73.2</v>
      </c>
      <c r="Y36" s="56"/>
      <c r="Z36" s="56"/>
      <c r="AC36" s="53" t="s">
        <v>359</v>
      </c>
      <c r="AD36" s="53"/>
      <c r="AE36" s="51">
        <f t="shared" si="40"/>
        <v>0.6</v>
      </c>
      <c r="AF36" s="54">
        <v>10</v>
      </c>
      <c r="AG36" s="54">
        <v>6</v>
      </c>
      <c r="AH36" s="54">
        <v>100</v>
      </c>
      <c r="AI36" s="54">
        <f t="shared" si="30"/>
        <v>16.666666666666668</v>
      </c>
      <c r="AJ36" s="54">
        <v>0</v>
      </c>
      <c r="AK36" s="51">
        <f t="shared" si="41"/>
        <v>0</v>
      </c>
      <c r="AM36" s="54">
        <v>0</v>
      </c>
      <c r="AN36" s="54">
        <v>0</v>
      </c>
      <c r="AO36" s="65" t="e">
        <f t="shared" si="31"/>
        <v>#DIV/0!</v>
      </c>
      <c r="AP36" s="54">
        <v>0</v>
      </c>
      <c r="AQ36" s="51" t="e">
        <f t="shared" si="42"/>
        <v>#DIV/0!</v>
      </c>
      <c r="AU36" s="66" t="e">
        <f>(#REF!+AJ36)/(#REF!+AI41)</f>
        <v>#REF!</v>
      </c>
      <c r="AV36" s="66" t="e">
        <f>#REF!/(AJ36+#REF!)</f>
        <v>#REF!</v>
      </c>
      <c r="AW36" s="66" t="e">
        <f>AJ36/(#REF!+AJ36)</f>
        <v>#REF!</v>
      </c>
      <c r="AY36" s="54">
        <f>(AH36*0.1)+(AJ36*6)+(AN36*0.1)+(AP36*6)</f>
        <v>10</v>
      </c>
      <c r="AZ36" s="54">
        <f>(AG36*1)+(AH36*0.1)+(AJ36*6)+(AN36*0.1)+(AP36*6)</f>
        <v>16</v>
      </c>
    </row>
    <row r="37" spans="1:52" x14ac:dyDescent="0.15">
      <c r="A37" s="53" t="s">
        <v>1905</v>
      </c>
      <c r="B37" s="54"/>
      <c r="C37" s="51">
        <f t="shared" si="32"/>
        <v>0.25</v>
      </c>
      <c r="D37" s="54">
        <v>16</v>
      </c>
      <c r="E37" s="54">
        <v>4</v>
      </c>
      <c r="F37" s="54">
        <v>80</v>
      </c>
      <c r="G37" s="54">
        <f t="shared" si="28"/>
        <v>20</v>
      </c>
      <c r="H37" s="54">
        <v>0</v>
      </c>
      <c r="I37" s="51">
        <f t="shared" si="33"/>
        <v>0</v>
      </c>
      <c r="K37" s="54"/>
      <c r="L37" s="54"/>
      <c r="M37" s="65" t="e">
        <f t="shared" si="29"/>
        <v>#DIV/0!</v>
      </c>
      <c r="N37" s="54"/>
      <c r="O37" s="51" t="e">
        <f t="shared" si="34"/>
        <v>#DIV/0!</v>
      </c>
      <c r="R37" s="53" t="s">
        <v>363</v>
      </c>
      <c r="S37" s="66">
        <f t="shared" si="35"/>
        <v>2.5931928687196109E-2</v>
      </c>
      <c r="T37" s="66">
        <f t="shared" si="36"/>
        <v>5.0314465408805034E-2</v>
      </c>
      <c r="U37" s="66">
        <f t="shared" si="37"/>
        <v>0</v>
      </c>
      <c r="W37" s="54">
        <f t="shared" si="38"/>
        <v>8</v>
      </c>
      <c r="X37" s="54">
        <f t="shared" si="39"/>
        <v>12</v>
      </c>
      <c r="Y37" s="56"/>
      <c r="Z37" s="56"/>
      <c r="AC37" s="53" t="s">
        <v>426</v>
      </c>
      <c r="AD37" s="53"/>
      <c r="AE37" s="51" t="e">
        <f t="shared" si="40"/>
        <v>#DIV/0!</v>
      </c>
      <c r="AF37" s="54"/>
      <c r="AG37" s="54"/>
      <c r="AH37" s="54"/>
      <c r="AI37" s="54"/>
      <c r="AJ37" s="54"/>
      <c r="AK37" s="51" t="e">
        <f t="shared" si="41"/>
        <v>#DIV/0!</v>
      </c>
      <c r="AM37" s="54"/>
      <c r="AN37" s="54"/>
      <c r="AO37" s="65" t="e">
        <f t="shared" si="31"/>
        <v>#DIV/0!</v>
      </c>
      <c r="AP37" s="54"/>
      <c r="AQ37" s="51" t="e">
        <f t="shared" si="42"/>
        <v>#DIV/0!</v>
      </c>
      <c r="AU37" s="66" t="e">
        <f>(#REF!+AJ37)/(#REF!+AJ42)</f>
        <v>#REF!</v>
      </c>
      <c r="AV37" s="66" t="e">
        <f>#REF!/(AJ37+#REF!)</f>
        <v>#REF!</v>
      </c>
      <c r="AW37" s="66" t="e">
        <f>AJ37/(#REF!+AJ37)</f>
        <v>#REF!</v>
      </c>
      <c r="AY37" s="54"/>
      <c r="AZ37" s="54"/>
    </row>
    <row r="38" spans="1:52" x14ac:dyDescent="0.15">
      <c r="A38" s="52" t="s">
        <v>44</v>
      </c>
      <c r="B38" s="52"/>
      <c r="C38" s="59"/>
      <c r="D38" s="52">
        <f>SUM(D32:D37)</f>
        <v>283</v>
      </c>
      <c r="E38" s="52">
        <f t="shared" ref="E38:H38" si="43">SUM(E32:E37)</f>
        <v>167</v>
      </c>
      <c r="F38" s="52">
        <f t="shared" si="43"/>
        <v>2090</v>
      </c>
      <c r="G38" s="52"/>
      <c r="H38" s="52">
        <f t="shared" si="43"/>
        <v>11</v>
      </c>
      <c r="I38" s="52"/>
      <c r="J38" s="52"/>
      <c r="K38" s="52">
        <f>SUM(K32:K37)</f>
        <v>3</v>
      </c>
      <c r="L38" s="52">
        <f t="shared" ref="L38:N38" si="44">SUM(L32:L37)</f>
        <v>50</v>
      </c>
      <c r="M38" s="52"/>
      <c r="N38" s="52">
        <f t="shared" si="44"/>
        <v>1</v>
      </c>
      <c r="O38" s="52"/>
      <c r="AC38" s="52" t="s">
        <v>44</v>
      </c>
      <c r="AD38" s="52"/>
      <c r="AE38" s="59"/>
      <c r="AF38" s="52">
        <f>SUM(AF32:AF37)</f>
        <v>422</v>
      </c>
      <c r="AG38" s="52">
        <f t="shared" ref="AG38:AH38" si="45">SUM(AG32:AG37)</f>
        <v>265</v>
      </c>
      <c r="AH38" s="52">
        <f t="shared" si="45"/>
        <v>3125</v>
      </c>
      <c r="AI38" s="52"/>
      <c r="AJ38" s="52">
        <f t="shared" ref="AJ38" si="46">SUM(AJ32:AJ37)</f>
        <v>20</v>
      </c>
      <c r="AK38" s="52"/>
      <c r="AL38" s="52"/>
      <c r="AM38" s="52">
        <f>SUM(AM32:AM37)</f>
        <v>17</v>
      </c>
      <c r="AN38" s="52">
        <f t="shared" ref="AN38" si="47">SUM(AN32:AN37)</f>
        <v>128</v>
      </c>
      <c r="AO38" s="52"/>
      <c r="AP38" s="52">
        <f t="shared" ref="AP38" si="48">SUM(AP32:AP37)</f>
        <v>0</v>
      </c>
      <c r="AQ38" s="52"/>
    </row>
    <row r="39" spans="1:52" x14ac:dyDescent="0.15">
      <c r="A39" s="52"/>
      <c r="C39" s="56"/>
      <c r="D39" s="56"/>
      <c r="E39" s="56"/>
      <c r="F39" s="56"/>
      <c r="G39" s="56"/>
      <c r="H39" s="56"/>
      <c r="I39" s="56"/>
      <c r="J39" s="56"/>
      <c r="K39" s="56"/>
      <c r="L39" s="56"/>
      <c r="AC39" s="52"/>
      <c r="AE39" s="56"/>
      <c r="AF39" s="56"/>
      <c r="AG39" s="56"/>
      <c r="AH39" s="56"/>
      <c r="AI39" s="56"/>
      <c r="AJ39" s="56"/>
      <c r="AK39" s="56"/>
      <c r="AL39" s="56"/>
      <c r="AM39" s="56"/>
      <c r="AN39" s="56"/>
    </row>
    <row r="40" spans="1:52" x14ac:dyDescent="0.15">
      <c r="A40" s="52"/>
      <c r="C40" s="56"/>
      <c r="D40" s="56"/>
      <c r="E40" s="56"/>
      <c r="F40" s="56"/>
      <c r="G40" s="56"/>
      <c r="H40" s="56"/>
      <c r="I40" s="56"/>
      <c r="J40" s="56"/>
      <c r="K40" s="56"/>
      <c r="L40" s="56"/>
      <c r="AC40" s="52"/>
      <c r="AE40" s="56"/>
      <c r="AF40" s="56"/>
      <c r="AG40" s="56"/>
      <c r="AH40" s="56"/>
      <c r="AI40" s="56"/>
      <c r="AJ40" s="56"/>
      <c r="AK40" s="56"/>
      <c r="AL40" s="56"/>
      <c r="AM40" s="56"/>
      <c r="AN40" s="56"/>
    </row>
    <row r="41" spans="1:52" x14ac:dyDescent="0.15">
      <c r="A41" s="489" t="s">
        <v>52</v>
      </c>
      <c r="B41" s="489"/>
      <c r="C41" s="489"/>
      <c r="D41" s="489"/>
      <c r="E41" s="489"/>
      <c r="F41" s="489"/>
      <c r="G41" s="489"/>
      <c r="H41" s="56"/>
      <c r="I41" s="56"/>
      <c r="J41" s="489" t="s">
        <v>49</v>
      </c>
      <c r="K41" s="489"/>
      <c r="L41" s="489"/>
      <c r="M41" s="489"/>
      <c r="N41" s="489"/>
      <c r="R41" s="489" t="s">
        <v>50</v>
      </c>
      <c r="S41" s="489"/>
      <c r="T41" s="489"/>
      <c r="V41" s="489" t="s">
        <v>51</v>
      </c>
      <c r="W41" s="491"/>
      <c r="AC41" s="489" t="s">
        <v>52</v>
      </c>
      <c r="AD41" s="489"/>
      <c r="AE41" s="489"/>
      <c r="AF41" s="489"/>
      <c r="AG41" s="489"/>
      <c r="AH41" s="489"/>
      <c r="AI41" s="489"/>
      <c r="AJ41" s="56"/>
      <c r="AK41" s="56"/>
      <c r="AL41" s="489" t="s">
        <v>49</v>
      </c>
      <c r="AM41" s="489"/>
      <c r="AN41" s="489"/>
      <c r="AO41" s="489"/>
      <c r="AP41" s="489"/>
      <c r="AT41" s="489" t="s">
        <v>50</v>
      </c>
      <c r="AU41" s="489"/>
      <c r="AV41" s="489"/>
      <c r="AX41" s="489" t="s">
        <v>51</v>
      </c>
      <c r="AY41" s="491"/>
    </row>
    <row r="42" spans="1:52" x14ac:dyDescent="0.15">
      <c r="A42" s="52" t="s">
        <v>31</v>
      </c>
      <c r="B42" s="52" t="s">
        <v>66</v>
      </c>
      <c r="C42" s="52" t="s">
        <v>34</v>
      </c>
      <c r="D42" s="52" t="s">
        <v>17</v>
      </c>
      <c r="E42" s="52" t="s">
        <v>18</v>
      </c>
      <c r="F42" s="52" t="s">
        <v>19</v>
      </c>
      <c r="G42" s="52" t="s">
        <v>20</v>
      </c>
      <c r="H42" s="52" t="s">
        <v>6</v>
      </c>
      <c r="I42" s="52" t="s">
        <v>53</v>
      </c>
      <c r="K42" s="52" t="s">
        <v>10</v>
      </c>
      <c r="L42" s="52" t="s">
        <v>11</v>
      </c>
      <c r="M42" s="52" t="s">
        <v>12</v>
      </c>
      <c r="N42" s="52" t="s">
        <v>54</v>
      </c>
      <c r="O42" s="52" t="s">
        <v>7</v>
      </c>
      <c r="R42" s="52" t="s">
        <v>31</v>
      </c>
      <c r="S42" s="52" t="s">
        <v>47</v>
      </c>
      <c r="T42" s="52" t="s">
        <v>45</v>
      </c>
      <c r="U42" s="52" t="s">
        <v>46</v>
      </c>
      <c r="W42" s="52" t="s">
        <v>14</v>
      </c>
      <c r="X42" s="52" t="s">
        <v>21</v>
      </c>
      <c r="Y42" s="52"/>
      <c r="Z42" s="52"/>
      <c r="AC42" s="52" t="s">
        <v>31</v>
      </c>
      <c r="AD42" s="52" t="s">
        <v>66</v>
      </c>
      <c r="AE42" s="52" t="s">
        <v>34</v>
      </c>
      <c r="AF42" s="52" t="s">
        <v>17</v>
      </c>
      <c r="AG42" s="52" t="s">
        <v>18</v>
      </c>
      <c r="AH42" s="52" t="s">
        <v>19</v>
      </c>
      <c r="AI42" s="52" t="s">
        <v>20</v>
      </c>
      <c r="AJ42" s="52" t="s">
        <v>6</v>
      </c>
      <c r="AK42" s="52" t="s">
        <v>53</v>
      </c>
      <c r="AM42" s="52" t="s">
        <v>10</v>
      </c>
      <c r="AN42" s="52" t="s">
        <v>11</v>
      </c>
      <c r="AO42" s="52" t="s">
        <v>12</v>
      </c>
      <c r="AP42" s="52" t="s">
        <v>54</v>
      </c>
      <c r="AQ42" s="52" t="s">
        <v>7</v>
      </c>
      <c r="AU42" s="52" t="s">
        <v>47</v>
      </c>
      <c r="AV42" s="52" t="s">
        <v>45</v>
      </c>
      <c r="AW42" s="52" t="s">
        <v>46</v>
      </c>
      <c r="AY42" s="52" t="s">
        <v>14</v>
      </c>
      <c r="AZ42" s="52" t="s">
        <v>21</v>
      </c>
    </row>
    <row r="43" spans="1:52" x14ac:dyDescent="0.15">
      <c r="A43" s="53" t="s">
        <v>2663</v>
      </c>
      <c r="B43" s="54">
        <v>8</v>
      </c>
      <c r="C43" s="51">
        <f>E43/D43</f>
        <v>0.41176470588235292</v>
      </c>
      <c r="D43" s="54">
        <v>17</v>
      </c>
      <c r="E43" s="54">
        <v>7</v>
      </c>
      <c r="F43" s="54">
        <v>51</v>
      </c>
      <c r="G43" s="54">
        <f>F43/E43</f>
        <v>7.2857142857142856</v>
      </c>
      <c r="H43" s="54">
        <v>0</v>
      </c>
      <c r="I43" s="51">
        <f>H43/E43</f>
        <v>0</v>
      </c>
      <c r="K43" s="54">
        <v>0</v>
      </c>
      <c r="L43" s="54">
        <v>0</v>
      </c>
      <c r="M43" s="54">
        <v>0</v>
      </c>
      <c r="N43" s="54">
        <v>0</v>
      </c>
      <c r="O43" s="51" t="e">
        <f>N43/K43</f>
        <v>#DIV/0!</v>
      </c>
      <c r="R43" s="53" t="s">
        <v>2664</v>
      </c>
      <c r="S43" s="66">
        <f>(D43+K43)/($D$47+$K$47+$D$38+$K$38+$J$27+$C$27+$M$17)</f>
        <v>1.8538713195201745E-2</v>
      </c>
      <c r="T43" s="66">
        <f>D43/($D$47+$D$38+$J$27)</f>
        <v>3.4979423868312758E-2</v>
      </c>
      <c r="U43" s="66">
        <f>K43/($K$47+$K$38+$C$27+$M$17)</f>
        <v>0</v>
      </c>
      <c r="W43" s="54">
        <f>(F43*0.1)+(H43*6)+(L43*0.1)+(N43*6)</f>
        <v>5.1000000000000005</v>
      </c>
      <c r="X43" s="54">
        <f>(E43*1)+(F43*0.1)+(H43*6)+(L43*0.1)+(N43*6)</f>
        <v>12.100000000000001</v>
      </c>
      <c r="Y43" s="56"/>
      <c r="Z43" s="56"/>
      <c r="AC43" s="53" t="s">
        <v>360</v>
      </c>
      <c r="AD43" s="53"/>
      <c r="AE43" s="51">
        <f>AG43/AF43</f>
        <v>0.5625</v>
      </c>
      <c r="AF43" s="54">
        <v>16</v>
      </c>
      <c r="AG43" s="54">
        <v>9</v>
      </c>
      <c r="AH43" s="54">
        <v>108</v>
      </c>
      <c r="AI43" s="54">
        <f>AH43/AG43</f>
        <v>12</v>
      </c>
      <c r="AJ43" s="54">
        <v>1</v>
      </c>
      <c r="AK43" s="51">
        <f>AJ43/AG43</f>
        <v>0.1111111111111111</v>
      </c>
      <c r="AM43" s="54">
        <v>0</v>
      </c>
      <c r="AN43" s="54">
        <v>0</v>
      </c>
      <c r="AO43" s="54">
        <v>0</v>
      </c>
      <c r="AP43" s="54">
        <v>0</v>
      </c>
      <c r="AQ43" s="51" t="e">
        <f>AP43/AM43</f>
        <v>#DIV/0!</v>
      </c>
      <c r="AU43" s="66" t="e">
        <f>(#REF!+AJ43)/(#REF!+AJ46)</f>
        <v>#REF!</v>
      </c>
      <c r="AV43" s="66" t="e">
        <f>#REF!/(AJ43+#REF!)</f>
        <v>#REF!</v>
      </c>
      <c r="AW43" s="66" t="e">
        <f>AJ43/(#REF!+AJ43)</f>
        <v>#REF!</v>
      </c>
      <c r="AY43" s="54">
        <f>(AH43*0.1)+(AJ43*6)+(AN43*0.1)+(AP43*6)</f>
        <v>16.8</v>
      </c>
      <c r="AZ43" s="54">
        <f>(AG43*1)+(AH43*0.1)+(AJ43*6)+(AN43*0.1)+(AP43*6)</f>
        <v>25.8</v>
      </c>
    </row>
    <row r="44" spans="1:52" x14ac:dyDescent="0.15">
      <c r="A44" s="53" t="s">
        <v>2335</v>
      </c>
      <c r="B44" s="54">
        <v>17</v>
      </c>
      <c r="C44" s="51">
        <f t="shared" ref="C44:C46" si="49">E44/D44</f>
        <v>1</v>
      </c>
      <c r="D44" s="54">
        <v>5</v>
      </c>
      <c r="E44" s="54">
        <v>5</v>
      </c>
      <c r="F44" s="54">
        <v>35</v>
      </c>
      <c r="G44" s="54">
        <f>F44/E44</f>
        <v>7</v>
      </c>
      <c r="H44" s="54">
        <v>1</v>
      </c>
      <c r="I44" s="51">
        <f t="shared" ref="I44:I46" si="50">H44/E44</f>
        <v>0.2</v>
      </c>
      <c r="K44" s="54">
        <v>0</v>
      </c>
      <c r="L44" s="54">
        <v>0</v>
      </c>
      <c r="M44" s="54">
        <v>0</v>
      </c>
      <c r="N44" s="54">
        <v>0</v>
      </c>
      <c r="O44" s="51" t="e">
        <f t="shared" ref="O44:O46" si="51">N44/K44</f>
        <v>#DIV/0!</v>
      </c>
      <c r="R44" s="53" t="s">
        <v>2336</v>
      </c>
      <c r="S44" s="66">
        <f t="shared" ref="S44:S46" si="52">(D44+K44)/($D$47+$K$47+$D$38+$K$38+$J$27+$C$27+$M$17)</f>
        <v>5.4525627044711015E-3</v>
      </c>
      <c r="T44" s="66">
        <f t="shared" ref="T44:T46" si="53">D44/($D$47+$D$38+$J$27)</f>
        <v>1.0288065843621399E-2</v>
      </c>
      <c r="U44" s="66">
        <f t="shared" ref="U44:U46" si="54">K44/($K$47+$K$38+$C$27+$M$17)</f>
        <v>0</v>
      </c>
      <c r="W44" s="54">
        <f t="shared" ref="W44:W46" si="55">(F44*0.1)+(H44*6)+(L44*0.1)+(N44*6)</f>
        <v>9.5</v>
      </c>
      <c r="X44" s="54">
        <f t="shared" ref="X44:X46" si="56">(E44*1)+(F44*0.1)+(H44*6)+(L44*0.1)+(N44*6)</f>
        <v>14.5</v>
      </c>
      <c r="Y44" s="56"/>
      <c r="Z44" s="56"/>
      <c r="AC44" s="53" t="s">
        <v>361</v>
      </c>
      <c r="AD44" s="53"/>
      <c r="AE44" s="51">
        <f t="shared" ref="AE44:AE46" si="57">AG44/AF44</f>
        <v>0.74285714285714288</v>
      </c>
      <c r="AF44" s="54">
        <v>35</v>
      </c>
      <c r="AG44" s="54">
        <v>26</v>
      </c>
      <c r="AH44" s="54">
        <v>283</v>
      </c>
      <c r="AI44" s="54">
        <f>AH44/AG44</f>
        <v>10.884615384615385</v>
      </c>
      <c r="AJ44" s="54">
        <v>2</v>
      </c>
      <c r="AK44" s="51">
        <f t="shared" ref="AK44:AK46" si="58">AJ44/AG44</f>
        <v>7.6923076923076927E-2</v>
      </c>
      <c r="AM44" s="54">
        <v>0</v>
      </c>
      <c r="AN44" s="54">
        <v>0</v>
      </c>
      <c r="AO44" s="54">
        <v>0</v>
      </c>
      <c r="AP44" s="54">
        <v>0</v>
      </c>
      <c r="AQ44" s="51" t="e">
        <f t="shared" ref="AQ44:AQ46" si="59">AP44/AM44</f>
        <v>#DIV/0!</v>
      </c>
      <c r="AU44" s="66" t="e">
        <f>(#REF!+AJ44)/(#REF!+AJ47)</f>
        <v>#REF!</v>
      </c>
      <c r="AV44" s="66" t="e">
        <f>#REF!/(AJ44+#REF!)</f>
        <v>#REF!</v>
      </c>
      <c r="AW44" s="66" t="e">
        <f>AJ44/(#REF!+AJ44)</f>
        <v>#REF!</v>
      </c>
      <c r="AY44" s="54">
        <f>(AH44*0.1)+(AJ44*6)+(AN44*0.1)+(AP44*6)</f>
        <v>40.299999999999997</v>
      </c>
      <c r="AZ44" s="54">
        <f>(AG44*1)+(AH44*0.1)+(AJ44*6)+(AN44*0.1)+(AP44*6)</f>
        <v>66.3</v>
      </c>
    </row>
    <row r="45" spans="1:52" x14ac:dyDescent="0.15">
      <c r="A45" s="53" t="s">
        <v>679</v>
      </c>
      <c r="B45" s="54">
        <v>17</v>
      </c>
      <c r="C45" s="51">
        <f t="shared" si="49"/>
        <v>0.68965517241379315</v>
      </c>
      <c r="D45" s="54">
        <v>87</v>
      </c>
      <c r="E45" s="54">
        <v>60</v>
      </c>
      <c r="F45" s="54">
        <v>824</v>
      </c>
      <c r="G45" s="54">
        <f>F45/E45</f>
        <v>13.733333333333333</v>
      </c>
      <c r="H45" s="54">
        <v>5</v>
      </c>
      <c r="I45" s="51">
        <f t="shared" si="50"/>
        <v>8.3333333333333329E-2</v>
      </c>
      <c r="K45" s="54">
        <v>0</v>
      </c>
      <c r="L45" s="54">
        <v>0</v>
      </c>
      <c r="M45" s="54">
        <v>0</v>
      </c>
      <c r="N45" s="54">
        <v>0</v>
      </c>
      <c r="O45" s="51" t="e">
        <f t="shared" si="51"/>
        <v>#DIV/0!</v>
      </c>
      <c r="R45" s="53" t="s">
        <v>643</v>
      </c>
      <c r="S45" s="66">
        <f t="shared" si="52"/>
        <v>9.4874591057797164E-2</v>
      </c>
      <c r="T45" s="66">
        <f t="shared" si="53"/>
        <v>0.17901234567901234</v>
      </c>
      <c r="U45" s="66">
        <f t="shared" si="54"/>
        <v>0</v>
      </c>
      <c r="W45" s="54">
        <f t="shared" si="55"/>
        <v>112.4</v>
      </c>
      <c r="X45" s="54">
        <f t="shared" si="56"/>
        <v>172.4</v>
      </c>
      <c r="Y45" s="56"/>
      <c r="Z45" s="56"/>
      <c r="AC45" s="53" t="s">
        <v>430</v>
      </c>
      <c r="AD45" s="53"/>
      <c r="AE45" s="51">
        <f t="shared" si="57"/>
        <v>0.5</v>
      </c>
      <c r="AF45" s="54">
        <v>12</v>
      </c>
      <c r="AG45" s="54">
        <v>6</v>
      </c>
      <c r="AH45" s="54">
        <v>65</v>
      </c>
      <c r="AI45" s="54">
        <f>AH45/AG45</f>
        <v>10.833333333333334</v>
      </c>
      <c r="AJ45" s="54">
        <v>0</v>
      </c>
      <c r="AK45" s="51">
        <f t="shared" si="58"/>
        <v>0</v>
      </c>
      <c r="AM45" s="54">
        <v>0</v>
      </c>
      <c r="AN45" s="54">
        <v>0</v>
      </c>
      <c r="AO45" s="54">
        <v>0</v>
      </c>
      <c r="AP45" s="54">
        <v>0</v>
      </c>
      <c r="AQ45" s="51" t="e">
        <f t="shared" si="59"/>
        <v>#DIV/0!</v>
      </c>
      <c r="AU45" s="66" t="e">
        <f>(#REF!+AJ45)/(#REF!+AI49)</f>
        <v>#REF!</v>
      </c>
      <c r="AV45" s="66" t="e">
        <f>#REF!/(AJ45+#REF!)</f>
        <v>#REF!</v>
      </c>
      <c r="AW45" s="66" t="e">
        <f>AJ45/(#REF!+AJ45)</f>
        <v>#REF!</v>
      </c>
      <c r="AY45" s="54">
        <f>(AH45*0.1)+(AJ45*6)+(AN45*0.1)+(AP45*6)</f>
        <v>6.5</v>
      </c>
      <c r="AZ45" s="54">
        <f>(AG45*1)+(AH45*0.1)+(AJ45*6)+(AN45*0.1)+(AP45*6)</f>
        <v>12.5</v>
      </c>
    </row>
    <row r="46" spans="1:52" x14ac:dyDescent="0.15">
      <c r="A46" s="53" t="s">
        <v>1446</v>
      </c>
      <c r="B46" s="54">
        <v>8</v>
      </c>
      <c r="C46" s="51">
        <f t="shared" si="49"/>
        <v>0.75</v>
      </c>
      <c r="D46" s="54">
        <v>4</v>
      </c>
      <c r="E46" s="54">
        <v>3</v>
      </c>
      <c r="F46" s="54">
        <v>27</v>
      </c>
      <c r="G46" s="54">
        <f>F46/E46</f>
        <v>9</v>
      </c>
      <c r="H46" s="54">
        <v>0</v>
      </c>
      <c r="I46" s="51">
        <f t="shared" si="50"/>
        <v>0</v>
      </c>
      <c r="K46" s="54">
        <v>0</v>
      </c>
      <c r="L46" s="54">
        <v>0</v>
      </c>
      <c r="M46" s="54">
        <v>0</v>
      </c>
      <c r="N46" s="54">
        <v>0</v>
      </c>
      <c r="O46" s="51" t="e">
        <f t="shared" si="51"/>
        <v>#DIV/0!</v>
      </c>
      <c r="R46" s="53" t="s">
        <v>1447</v>
      </c>
      <c r="S46" s="66">
        <f t="shared" si="52"/>
        <v>4.3620501635768813E-3</v>
      </c>
      <c r="T46" s="66">
        <f t="shared" si="53"/>
        <v>8.23045267489712E-3</v>
      </c>
      <c r="U46" s="66">
        <f t="shared" si="54"/>
        <v>0</v>
      </c>
      <c r="W46" s="54">
        <f t="shared" si="55"/>
        <v>2.7</v>
      </c>
      <c r="X46" s="54">
        <f t="shared" si="56"/>
        <v>5.7</v>
      </c>
      <c r="Y46" s="56"/>
      <c r="Z46" s="56"/>
      <c r="AC46" s="53" t="s">
        <v>362</v>
      </c>
      <c r="AD46" s="53"/>
      <c r="AE46" s="51" t="e">
        <f t="shared" si="57"/>
        <v>#DIV/0!</v>
      </c>
      <c r="AF46" s="54"/>
      <c r="AG46" s="54"/>
      <c r="AH46" s="54"/>
      <c r="AI46" s="54" t="e">
        <f>AH46/AG46</f>
        <v>#DIV/0!</v>
      </c>
      <c r="AJ46" s="54"/>
      <c r="AK46" s="51" t="e">
        <f t="shared" si="58"/>
        <v>#DIV/0!</v>
      </c>
      <c r="AM46" s="54"/>
      <c r="AN46" s="54"/>
      <c r="AO46" s="54"/>
      <c r="AP46" s="54">
        <v>0</v>
      </c>
      <c r="AQ46" s="51" t="e">
        <f t="shared" si="59"/>
        <v>#DIV/0!</v>
      </c>
      <c r="AU46" s="66" t="e">
        <f>(#REF!+AJ46)/(#REF!+AI50)</f>
        <v>#REF!</v>
      </c>
      <c r="AV46" s="66" t="e">
        <f>#REF!/(AJ46+#REF!)</f>
        <v>#REF!</v>
      </c>
      <c r="AW46" s="66" t="e">
        <f>AJ46/(#REF!+AJ46)</f>
        <v>#REF!</v>
      </c>
      <c r="AY46" s="54">
        <f>(AH46*0.1)+(AJ46*6)+(AN46*0.1)+(AP46*6)</f>
        <v>0</v>
      </c>
      <c r="AZ46" s="54">
        <f>(AG46*1)+(AH46*0.1)+(AJ46*6)+(AN46*0.1)+(AP46*6)</f>
        <v>0</v>
      </c>
    </row>
    <row r="47" spans="1:52" x14ac:dyDescent="0.15">
      <c r="A47" s="52" t="s">
        <v>44</v>
      </c>
      <c r="B47" s="52"/>
      <c r="C47" s="59"/>
      <c r="D47" s="52">
        <f>SUM(D43:D46)</f>
        <v>113</v>
      </c>
      <c r="E47" s="52">
        <f t="shared" ref="E47:H47" si="60">SUM(E43:E46)</f>
        <v>75</v>
      </c>
      <c r="F47" s="52">
        <f t="shared" si="60"/>
        <v>937</v>
      </c>
      <c r="G47" s="52"/>
      <c r="H47" s="52">
        <f t="shared" si="60"/>
        <v>6</v>
      </c>
      <c r="I47" s="52"/>
      <c r="J47" s="52"/>
      <c r="K47" s="52">
        <f>SUM(K43:K46)</f>
        <v>0</v>
      </c>
      <c r="L47" s="52">
        <f t="shared" ref="L47:N47" si="61">SUM(L43:L46)</f>
        <v>0</v>
      </c>
      <c r="M47" s="52"/>
      <c r="N47" s="52">
        <f t="shared" si="61"/>
        <v>0</v>
      </c>
      <c r="O47" s="59"/>
      <c r="Q47" s="57"/>
      <c r="S47" s="57"/>
      <c r="U47" s="56"/>
      <c r="V47" s="56"/>
      <c r="AC47" s="52" t="s">
        <v>44</v>
      </c>
      <c r="AD47" s="52"/>
      <c r="AE47" s="59"/>
      <c r="AF47" s="52">
        <f>SUM(AF43:AF46)</f>
        <v>63</v>
      </c>
      <c r="AG47" s="52">
        <f t="shared" ref="AG47:AH47" si="62">SUM(AG43:AG46)</f>
        <v>41</v>
      </c>
      <c r="AH47" s="52">
        <f t="shared" si="62"/>
        <v>456</v>
      </c>
      <c r="AI47" s="52"/>
      <c r="AJ47" s="52">
        <f t="shared" ref="AJ47" si="63">SUM(AJ43:AJ46)</f>
        <v>3</v>
      </c>
      <c r="AK47" s="52"/>
      <c r="AL47" s="52"/>
      <c r="AM47" s="52">
        <f>SUM(AM43:AM46)</f>
        <v>0</v>
      </c>
      <c r="AN47" s="52">
        <f t="shared" ref="AN47" si="64">SUM(AN43:AN46)</f>
        <v>0</v>
      </c>
      <c r="AO47" s="52"/>
      <c r="AP47" s="52">
        <f t="shared" ref="AP47" si="65">SUM(AP43:AP46)</f>
        <v>0</v>
      </c>
      <c r="AQ47" s="59"/>
      <c r="AS47" s="57"/>
      <c r="AT47" s="57"/>
      <c r="AU47" s="57"/>
      <c r="AW47" s="56"/>
      <c r="AX47" s="56"/>
    </row>
    <row r="48" spans="1:52" x14ac:dyDescent="0.15">
      <c r="H48" s="62"/>
      <c r="I48" s="56"/>
      <c r="J48" s="56"/>
      <c r="P48" s="57"/>
      <c r="Q48" s="57"/>
      <c r="R48" s="57"/>
      <c r="T48" s="56"/>
      <c r="U48" s="56"/>
      <c r="AJ48" s="62"/>
      <c r="AK48" s="56"/>
      <c r="AL48" s="56"/>
      <c r="AR48" s="57"/>
      <c r="AS48" s="57"/>
      <c r="AT48" s="57"/>
      <c r="AV48" s="56"/>
      <c r="AW48" s="56"/>
    </row>
    <row r="49" spans="1:50" x14ac:dyDescent="0.15">
      <c r="H49" s="62"/>
      <c r="I49" s="56"/>
      <c r="J49" s="56"/>
      <c r="P49" s="57"/>
      <c r="Q49" s="57"/>
      <c r="R49" s="57"/>
      <c r="T49" s="56"/>
      <c r="U49" s="56"/>
      <c r="AJ49" s="62"/>
      <c r="AK49" s="56"/>
      <c r="AL49" s="56"/>
      <c r="AR49" s="57"/>
      <c r="AS49" s="57"/>
      <c r="AT49" s="57"/>
      <c r="AV49" s="56"/>
      <c r="AW49" s="56"/>
    </row>
    <row r="50" spans="1:50" x14ac:dyDescent="0.15">
      <c r="A50" s="489" t="s">
        <v>57</v>
      </c>
      <c r="B50" s="489"/>
      <c r="C50" s="489"/>
      <c r="D50" s="489"/>
      <c r="E50" s="489"/>
      <c r="F50" s="489"/>
      <c r="G50" s="489"/>
      <c r="H50" s="62"/>
      <c r="I50" s="56"/>
      <c r="J50" s="489" t="s">
        <v>58</v>
      </c>
      <c r="K50" s="495"/>
      <c r="L50" s="495"/>
      <c r="M50" s="495"/>
      <c r="N50" s="495"/>
      <c r="P50" s="68"/>
      <c r="Q50" s="57"/>
      <c r="R50" s="489" t="s">
        <v>62</v>
      </c>
      <c r="S50" s="495"/>
      <c r="T50" s="495"/>
      <c r="U50" s="495"/>
      <c r="V50" s="495"/>
      <c r="AC50" s="489" t="s">
        <v>57</v>
      </c>
      <c r="AD50" s="489"/>
      <c r="AE50" s="489"/>
      <c r="AF50" s="489"/>
      <c r="AG50" s="489"/>
      <c r="AH50" s="489"/>
      <c r="AI50" s="489"/>
      <c r="AJ50" s="62"/>
      <c r="AK50" s="56"/>
      <c r="AL50" s="489" t="s">
        <v>58</v>
      </c>
      <c r="AM50" s="495"/>
      <c r="AN50" s="495"/>
      <c r="AO50" s="495"/>
      <c r="AP50" s="495"/>
      <c r="AR50" s="68"/>
      <c r="AS50" s="57"/>
      <c r="AT50" s="489" t="s">
        <v>62</v>
      </c>
      <c r="AU50" s="495"/>
      <c r="AV50" s="495"/>
      <c r="AW50" s="495"/>
      <c r="AX50" s="495"/>
    </row>
    <row r="51" spans="1:50" x14ac:dyDescent="0.15">
      <c r="A51" s="59"/>
      <c r="B51" s="52" t="s">
        <v>17</v>
      </c>
      <c r="C51" s="52" t="s">
        <v>42</v>
      </c>
      <c r="D51" s="52" t="s">
        <v>19</v>
      </c>
      <c r="E51" s="52" t="s">
        <v>6</v>
      </c>
      <c r="H51" s="56"/>
      <c r="I51" s="56"/>
      <c r="J51" s="494" t="s">
        <v>59</v>
      </c>
      <c r="K51" s="491"/>
      <c r="L51" s="491"/>
      <c r="M51" s="491"/>
      <c r="N51" s="59" t="s">
        <v>60</v>
      </c>
      <c r="R51" s="494" t="s">
        <v>59</v>
      </c>
      <c r="S51" s="491"/>
      <c r="T51" s="491"/>
      <c r="U51" s="491"/>
      <c r="V51" s="59" t="s">
        <v>60</v>
      </c>
      <c r="AC51" s="59"/>
      <c r="AD51" s="52" t="s">
        <v>17</v>
      </c>
      <c r="AE51" s="52" t="s">
        <v>42</v>
      </c>
      <c r="AF51" s="52" t="s">
        <v>19</v>
      </c>
      <c r="AG51" s="52" t="s">
        <v>6</v>
      </c>
      <c r="AJ51" s="56"/>
      <c r="AK51" s="56"/>
      <c r="AL51" s="494" t="s">
        <v>59</v>
      </c>
      <c r="AM51" s="491"/>
      <c r="AN51" s="491"/>
      <c r="AO51" s="491"/>
      <c r="AP51" s="59" t="s">
        <v>60</v>
      </c>
      <c r="AT51" s="494" t="s">
        <v>59</v>
      </c>
      <c r="AU51" s="491"/>
      <c r="AV51" s="491"/>
      <c r="AW51" s="491"/>
      <c r="AX51" s="59" t="s">
        <v>60</v>
      </c>
    </row>
    <row r="52" spans="1:50" x14ac:dyDescent="0.15">
      <c r="A52" s="67" t="s">
        <v>33</v>
      </c>
      <c r="B52" s="54">
        <f>SUM(J22:J26,D32:D37,D43:D46)</f>
        <v>486</v>
      </c>
      <c r="C52" s="54">
        <f>SUM(E43:E46,E32:E37,K22:K26)</f>
        <v>318</v>
      </c>
      <c r="D52" s="54">
        <f>SUM(F43:F46,F32:F37,L22:L26)</f>
        <v>3785</v>
      </c>
      <c r="E52" s="54">
        <f>SUM(N22:N26,H32:H37,H43:H46)</f>
        <v>20</v>
      </c>
      <c r="F52" s="50" t="s">
        <v>1350</v>
      </c>
      <c r="H52" s="56"/>
      <c r="I52" s="56"/>
      <c r="J52" s="492" t="s">
        <v>2660</v>
      </c>
      <c r="K52" s="492"/>
      <c r="L52" s="492"/>
      <c r="M52" s="492"/>
      <c r="N52" s="53" t="s">
        <v>373</v>
      </c>
      <c r="R52" s="492"/>
      <c r="S52" s="492"/>
      <c r="T52" s="492"/>
      <c r="U52" s="492"/>
      <c r="V52" s="53"/>
      <c r="AC52" s="67" t="s">
        <v>33</v>
      </c>
      <c r="AD52" s="54">
        <f>SUM(AL22:AL26,AF32:AF37,AF43:AF46)</f>
        <v>583</v>
      </c>
      <c r="AE52" s="54">
        <f>SUM(AG43:AG46,AG32:AG37,AL22:AL26)</f>
        <v>404</v>
      </c>
      <c r="AF52" s="54">
        <f>SUM(AH43:AH46,AH32:AH37,AM22:AM26)</f>
        <v>3653</v>
      </c>
      <c r="AG52" s="54">
        <f>SUM(AP22:AP26,AJ32:AJ37,AJ43:AJ46)</f>
        <v>27</v>
      </c>
      <c r="AJ52" s="56"/>
      <c r="AK52" s="56"/>
      <c r="AL52" s="493"/>
      <c r="AM52" s="492"/>
      <c r="AN52" s="492"/>
      <c r="AO52" s="492"/>
      <c r="AP52" s="53"/>
      <c r="AT52" s="493"/>
      <c r="AU52" s="492"/>
      <c r="AV52" s="492"/>
      <c r="AW52" s="492"/>
      <c r="AX52" s="53"/>
    </row>
    <row r="53" spans="1:50" x14ac:dyDescent="0.15">
      <c r="A53" s="67" t="s">
        <v>43</v>
      </c>
      <c r="B53" s="54">
        <f>SUM(C17)</f>
        <v>486</v>
      </c>
      <c r="C53" s="54">
        <f>SUM(D17)</f>
        <v>318</v>
      </c>
      <c r="D53" s="54">
        <f>SUM(F17)</f>
        <v>3785</v>
      </c>
      <c r="E53" s="54">
        <f>SUM(H17)</f>
        <v>20</v>
      </c>
      <c r="F53" s="52"/>
      <c r="J53" s="492" t="s">
        <v>2659</v>
      </c>
      <c r="K53" s="492"/>
      <c r="L53" s="492"/>
      <c r="M53" s="492"/>
      <c r="N53" s="53" t="s">
        <v>16</v>
      </c>
      <c r="R53" s="492"/>
      <c r="S53" s="492"/>
      <c r="T53" s="492"/>
      <c r="U53" s="492"/>
      <c r="V53" s="53"/>
      <c r="AC53" s="67" t="s">
        <v>43</v>
      </c>
      <c r="AD53" s="54">
        <f>SUM(AE17)</f>
        <v>583</v>
      </c>
      <c r="AE53" s="54">
        <f>SUM(AF17)</f>
        <v>378</v>
      </c>
      <c r="AF53" s="54">
        <f>SUM(AH17)</f>
        <v>4072</v>
      </c>
      <c r="AG53" s="54">
        <f>SUM(AJ17)</f>
        <v>27</v>
      </c>
      <c r="AH53" s="52"/>
      <c r="AL53" s="493"/>
      <c r="AM53" s="492"/>
      <c r="AN53" s="492"/>
      <c r="AO53" s="492"/>
      <c r="AP53" s="53"/>
      <c r="AT53" s="493"/>
      <c r="AU53" s="492"/>
      <c r="AV53" s="492"/>
      <c r="AW53" s="492"/>
      <c r="AX53" s="53"/>
    </row>
    <row r="54" spans="1:50" x14ac:dyDescent="0.15">
      <c r="A54" s="67" t="s">
        <v>65</v>
      </c>
      <c r="B54" s="53"/>
      <c r="F54" s="52"/>
      <c r="J54" s="492" t="s">
        <v>1259</v>
      </c>
      <c r="K54" s="492"/>
      <c r="L54" s="492"/>
      <c r="M54" s="492"/>
      <c r="N54" s="53" t="s">
        <v>373</v>
      </c>
      <c r="R54" s="492"/>
      <c r="S54" s="492"/>
      <c r="T54" s="492"/>
      <c r="U54" s="492"/>
      <c r="V54" s="53"/>
      <c r="AC54" s="67" t="s">
        <v>65</v>
      </c>
      <c r="AD54" s="53"/>
      <c r="AH54" s="52"/>
      <c r="AL54" s="493"/>
      <c r="AM54" s="492"/>
      <c r="AN54" s="492"/>
      <c r="AO54" s="492"/>
      <c r="AP54" s="53"/>
      <c r="AT54" s="493"/>
      <c r="AU54" s="492"/>
      <c r="AV54" s="492"/>
      <c r="AW54" s="492"/>
      <c r="AX54" s="53"/>
    </row>
    <row r="55" spans="1:50" x14ac:dyDescent="0.15">
      <c r="J55" s="492" t="s">
        <v>1260</v>
      </c>
      <c r="K55" s="492"/>
      <c r="L55" s="492"/>
      <c r="M55" s="492"/>
      <c r="N55" s="53" t="s">
        <v>374</v>
      </c>
      <c r="R55" s="492"/>
      <c r="S55" s="492"/>
      <c r="T55" s="492"/>
      <c r="U55" s="492"/>
      <c r="V55" s="53"/>
      <c r="AL55" s="493"/>
      <c r="AM55" s="492"/>
      <c r="AN55" s="492"/>
      <c r="AO55" s="492"/>
      <c r="AP55" s="53"/>
      <c r="AT55" s="493"/>
      <c r="AU55" s="492"/>
      <c r="AV55" s="492"/>
      <c r="AW55" s="492"/>
      <c r="AX55" s="53"/>
    </row>
    <row r="56" spans="1:50" x14ac:dyDescent="0.15">
      <c r="A56" s="59"/>
      <c r="B56" s="52" t="s">
        <v>1</v>
      </c>
      <c r="C56" s="52" t="s">
        <v>4</v>
      </c>
      <c r="D56" s="52" t="s">
        <v>6</v>
      </c>
      <c r="J56" s="492" t="s">
        <v>2334</v>
      </c>
      <c r="K56" s="492"/>
      <c r="L56" s="492"/>
      <c r="M56" s="492"/>
      <c r="N56" s="53" t="s">
        <v>374</v>
      </c>
      <c r="R56" s="492"/>
      <c r="S56" s="492"/>
      <c r="T56" s="492"/>
      <c r="U56" s="492"/>
      <c r="V56" s="53"/>
      <c r="AC56" s="59"/>
      <c r="AD56" s="52" t="s">
        <v>1</v>
      </c>
      <c r="AE56" s="52" t="s">
        <v>4</v>
      </c>
      <c r="AF56" s="52" t="s">
        <v>6</v>
      </c>
      <c r="AL56" s="493"/>
      <c r="AM56" s="492"/>
      <c r="AN56" s="492"/>
      <c r="AO56" s="492"/>
      <c r="AP56" s="53"/>
      <c r="AT56" s="493"/>
      <c r="AU56" s="492"/>
      <c r="AV56" s="492"/>
      <c r="AW56" s="492"/>
      <c r="AX56" s="53"/>
    </row>
    <row r="57" spans="1:50" x14ac:dyDescent="0.15">
      <c r="A57" s="67" t="s">
        <v>56</v>
      </c>
      <c r="B57" s="54">
        <f>SUM(M14:M16,C22:C26,K32:K37,K43:K46)</f>
        <v>431</v>
      </c>
      <c r="C57" s="54">
        <f>SUM(N14:N16,D22:D26,L32:L37,L43:L46)</f>
        <v>1987</v>
      </c>
      <c r="D57" s="54">
        <f>SUM(P14:P16,F22:F26,N32:N37,N43:N46)</f>
        <v>18</v>
      </c>
      <c r="J57" s="492" t="s">
        <v>2661</v>
      </c>
      <c r="K57" s="492"/>
      <c r="L57" s="492"/>
      <c r="M57" s="492"/>
      <c r="N57" s="53" t="s">
        <v>373</v>
      </c>
      <c r="R57" s="493"/>
      <c r="S57" s="492"/>
      <c r="T57" s="492"/>
      <c r="U57" s="492"/>
      <c r="V57" s="53"/>
      <c r="AC57" s="67" t="s">
        <v>56</v>
      </c>
      <c r="AD57" s="54">
        <f>SUM(AO14:AO16,AE22:AE26,AM32:AM37,AM43:AM46)</f>
        <v>421</v>
      </c>
      <c r="AE57" s="54">
        <f>SUM(AP14:AP16,AF22:AF26,AN32:AN37,AN43:AN46)</f>
        <v>2231</v>
      </c>
      <c r="AF57" s="54">
        <f>SUM(AR14:AR16,AH22:AH26,AP32:AP37,AP43:AP46)</f>
        <v>18</v>
      </c>
      <c r="AL57" s="493"/>
      <c r="AM57" s="492"/>
      <c r="AN57" s="492"/>
      <c r="AO57" s="492"/>
      <c r="AP57" s="53"/>
      <c r="AT57" s="493"/>
      <c r="AU57" s="492"/>
      <c r="AV57" s="492"/>
      <c r="AW57" s="492"/>
      <c r="AX57" s="53"/>
    </row>
    <row r="58" spans="1:50" x14ac:dyDescent="0.15">
      <c r="A58" s="67" t="s">
        <v>65</v>
      </c>
      <c r="B58" s="53"/>
      <c r="J58" s="492" t="s">
        <v>2662</v>
      </c>
      <c r="K58" s="492"/>
      <c r="L58" s="492"/>
      <c r="M58" s="492"/>
      <c r="N58" s="53" t="s">
        <v>373</v>
      </c>
      <c r="R58" s="493"/>
      <c r="S58" s="492"/>
      <c r="T58" s="492"/>
      <c r="U58" s="492"/>
      <c r="V58" s="53"/>
      <c r="AC58" s="67" t="s">
        <v>65</v>
      </c>
      <c r="AD58" s="53"/>
      <c r="AL58" s="493"/>
      <c r="AM58" s="492"/>
      <c r="AN58" s="492"/>
      <c r="AO58" s="492"/>
      <c r="AP58" s="53"/>
      <c r="AT58" s="493"/>
      <c r="AU58" s="492"/>
      <c r="AV58" s="492"/>
      <c r="AW58" s="492"/>
      <c r="AX58" s="53"/>
    </row>
    <row r="59" spans="1:50" x14ac:dyDescent="0.15">
      <c r="J59" s="492"/>
      <c r="K59" s="492"/>
      <c r="L59" s="492"/>
      <c r="M59" s="492"/>
      <c r="N59" s="53"/>
      <c r="R59" s="493"/>
      <c r="S59" s="492"/>
      <c r="T59" s="492"/>
      <c r="U59" s="492"/>
      <c r="V59" s="53"/>
      <c r="AL59" s="493"/>
      <c r="AM59" s="492"/>
      <c r="AN59" s="492"/>
      <c r="AO59" s="492"/>
      <c r="AP59" s="53"/>
      <c r="AT59" s="493"/>
      <c r="AU59" s="492"/>
      <c r="AV59" s="492"/>
      <c r="AW59" s="492"/>
      <c r="AX59" s="53"/>
    </row>
    <row r="60" spans="1:50" x14ac:dyDescent="0.15">
      <c r="B60" s="52" t="s">
        <v>40</v>
      </c>
      <c r="C60" s="52" t="s">
        <v>41</v>
      </c>
      <c r="AD60" s="52" t="s">
        <v>40</v>
      </c>
      <c r="AE60" s="52" t="s">
        <v>41</v>
      </c>
    </row>
    <row r="61" spans="1:50" x14ac:dyDescent="0.15">
      <c r="A61" s="67" t="s">
        <v>39</v>
      </c>
      <c r="B61" s="51">
        <f>B57/(B53+B57)</f>
        <v>0.47001090512540894</v>
      </c>
      <c r="C61" s="51">
        <f>B53/(B53+B57)</f>
        <v>0.529989094874591</v>
      </c>
      <c r="J61" s="50" t="s">
        <v>61</v>
      </c>
      <c r="AC61" s="67" t="s">
        <v>39</v>
      </c>
      <c r="AD61" s="51">
        <f>AD57/(AD53+AD57)</f>
        <v>0.41932270916334663</v>
      </c>
      <c r="AE61" s="51">
        <f>AD53/(AD53+AD57)</f>
        <v>0.58067729083665343</v>
      </c>
      <c r="AL61" s="50" t="s">
        <v>61</v>
      </c>
    </row>
    <row r="62" spans="1:50" x14ac:dyDescent="0.15">
      <c r="A62" s="67" t="s">
        <v>64</v>
      </c>
      <c r="B62" s="53"/>
      <c r="C62" s="53"/>
      <c r="AC62" s="67" t="s">
        <v>64</v>
      </c>
      <c r="AD62" s="53"/>
      <c r="AE62" s="53"/>
    </row>
    <row r="73" spans="1:23" x14ac:dyDescent="0.15">
      <c r="A73" s="489" t="s">
        <v>55</v>
      </c>
      <c r="B73" s="489"/>
      <c r="C73" s="489"/>
      <c r="D73" s="489"/>
      <c r="E73" s="489"/>
      <c r="F73" s="489"/>
      <c r="G73" s="489"/>
      <c r="H73" s="489"/>
      <c r="I73" s="489"/>
      <c r="J73" s="489"/>
      <c r="K73" s="489"/>
      <c r="L73" s="489"/>
      <c r="M73" s="489"/>
      <c r="N73" s="489"/>
      <c r="O73" s="489"/>
      <c r="P73" s="489"/>
      <c r="Q73" s="489"/>
      <c r="R73" s="489"/>
      <c r="S73" s="489"/>
      <c r="T73" s="489"/>
      <c r="U73" s="489"/>
      <c r="V73" s="489"/>
      <c r="W73" s="489"/>
    </row>
    <row r="74" spans="1:23" x14ac:dyDescent="0.15">
      <c r="A74" s="99"/>
      <c r="B74" s="99"/>
      <c r="C74" s="99"/>
      <c r="D74" s="99"/>
      <c r="E74" s="99"/>
      <c r="F74" s="99"/>
      <c r="G74" s="99"/>
      <c r="H74" s="99"/>
      <c r="I74" s="99"/>
      <c r="J74" s="99"/>
      <c r="K74" s="99"/>
      <c r="L74" s="99"/>
      <c r="M74" s="99"/>
      <c r="N74" s="99"/>
      <c r="O74" s="99"/>
      <c r="P74" s="99"/>
      <c r="Q74" s="99"/>
      <c r="R74" s="99"/>
      <c r="S74" s="99"/>
      <c r="T74" s="99"/>
      <c r="U74" s="99"/>
      <c r="V74" s="99"/>
      <c r="W74" s="99"/>
    </row>
    <row r="75" spans="1:23" x14ac:dyDescent="0.15">
      <c r="H75" s="490" t="s">
        <v>36</v>
      </c>
      <c r="I75" s="490"/>
      <c r="J75" s="490"/>
      <c r="M75" s="490" t="s">
        <v>37</v>
      </c>
      <c r="N75" s="490"/>
      <c r="O75" s="490"/>
      <c r="S75" s="59" t="s">
        <v>94</v>
      </c>
    </row>
    <row r="76" spans="1:23" x14ac:dyDescent="0.15">
      <c r="H76" s="490" t="s">
        <v>38</v>
      </c>
      <c r="I76" s="490"/>
      <c r="J76" s="490"/>
      <c r="M76" s="250" t="s">
        <v>75</v>
      </c>
      <c r="S76" s="251" t="s">
        <v>40</v>
      </c>
      <c r="T76" s="251" t="s">
        <v>41</v>
      </c>
    </row>
    <row r="77" spans="1:23" x14ac:dyDescent="0.15">
      <c r="H77" s="490"/>
      <c r="I77" s="490"/>
      <c r="J77" s="490"/>
      <c r="S77" s="51" t="e">
        <f>(M87+C97+K108+K117)/(M87+C97+K108+C87)</f>
        <v>#DIV/0!</v>
      </c>
      <c r="T77" s="51" t="e">
        <f>C87/(C87+M87+C97+K108+K117)</f>
        <v>#DIV/0!</v>
      </c>
    </row>
    <row r="80" spans="1:23" x14ac:dyDescent="0.15">
      <c r="A80" s="489" t="s">
        <v>38</v>
      </c>
      <c r="B80" s="489"/>
      <c r="C80" s="489"/>
      <c r="D80" s="489"/>
      <c r="E80" s="489"/>
      <c r="F80" s="489"/>
      <c r="G80" s="489"/>
      <c r="H80" s="489"/>
      <c r="I80" s="489"/>
      <c r="J80" s="489"/>
      <c r="K80" s="489"/>
      <c r="L80" s="489"/>
      <c r="M80" s="489"/>
      <c r="N80" s="489"/>
      <c r="O80" s="489"/>
      <c r="P80" s="489"/>
      <c r="Q80" s="489"/>
      <c r="R80" s="489"/>
      <c r="S80" s="489"/>
      <c r="T80" s="489"/>
      <c r="U80" s="489"/>
      <c r="V80" s="489"/>
      <c r="W80" s="489"/>
    </row>
    <row r="82" spans="1:27" x14ac:dyDescent="0.15">
      <c r="C82" s="489" t="s">
        <v>48</v>
      </c>
      <c r="D82" s="489"/>
      <c r="E82" s="489"/>
      <c r="F82" s="489"/>
      <c r="G82" s="489"/>
      <c r="H82" s="489"/>
      <c r="I82" s="489"/>
      <c r="L82" s="489" t="s">
        <v>49</v>
      </c>
      <c r="M82" s="495"/>
      <c r="N82" s="495"/>
      <c r="O82" s="495"/>
      <c r="P82" s="495"/>
      <c r="R82" s="489" t="s">
        <v>50</v>
      </c>
      <c r="S82" s="489"/>
      <c r="T82" s="489"/>
      <c r="V82" s="489" t="s">
        <v>51</v>
      </c>
      <c r="W82" s="489"/>
    </row>
    <row r="83" spans="1:27" x14ac:dyDescent="0.15">
      <c r="A83" s="52" t="s">
        <v>0</v>
      </c>
      <c r="B83" s="52" t="s">
        <v>66</v>
      </c>
      <c r="C83" s="52" t="s">
        <v>1</v>
      </c>
      <c r="D83" s="52" t="s">
        <v>2</v>
      </c>
      <c r="E83" s="52" t="s">
        <v>3</v>
      </c>
      <c r="F83" s="52" t="s">
        <v>4</v>
      </c>
      <c r="G83" s="52" t="s">
        <v>5</v>
      </c>
      <c r="H83" s="52" t="s">
        <v>6</v>
      </c>
      <c r="I83" s="52" t="s">
        <v>7</v>
      </c>
      <c r="J83" s="52" t="s">
        <v>8</v>
      </c>
      <c r="K83" s="52" t="s">
        <v>9</v>
      </c>
      <c r="M83" s="52" t="s">
        <v>10</v>
      </c>
      <c r="N83" s="52" t="s">
        <v>11</v>
      </c>
      <c r="O83" s="52" t="s">
        <v>12</v>
      </c>
      <c r="P83" s="52" t="s">
        <v>6</v>
      </c>
      <c r="Q83" s="52" t="s">
        <v>13</v>
      </c>
      <c r="R83" s="52"/>
      <c r="S83" s="52" t="s">
        <v>47</v>
      </c>
      <c r="T83" s="52" t="s">
        <v>45</v>
      </c>
      <c r="U83" s="52" t="s">
        <v>46</v>
      </c>
      <c r="V83" s="52"/>
      <c r="W83" s="52" t="s">
        <v>14</v>
      </c>
      <c r="X83" s="52" t="s">
        <v>63</v>
      </c>
      <c r="Y83" s="52"/>
      <c r="Z83" s="52"/>
    </row>
    <row r="84" spans="1:27" x14ac:dyDescent="0.15">
      <c r="A84" s="53" t="s">
        <v>686</v>
      </c>
      <c r="B84" s="54"/>
      <c r="C84" s="54"/>
      <c r="D84" s="54"/>
      <c r="E84" s="51" t="e">
        <f>D84/C84</f>
        <v>#DIV/0!</v>
      </c>
      <c r="F84" s="54"/>
      <c r="G84" s="55" t="e">
        <f>F84/C84</f>
        <v>#DIV/0!</v>
      </c>
      <c r="H84" s="54"/>
      <c r="I84" s="51" t="e">
        <f>H84/C84</f>
        <v>#DIV/0!</v>
      </c>
      <c r="J84" s="54"/>
      <c r="K84" s="51" t="e">
        <f>J84/C84</f>
        <v>#DIV/0!</v>
      </c>
      <c r="M84" s="54"/>
      <c r="N84" s="54"/>
      <c r="O84" s="54" t="e">
        <f>N84/M84</f>
        <v>#DIV/0!</v>
      </c>
      <c r="P84" s="54"/>
      <c r="Q84" s="51" t="e">
        <f>P84/M84</f>
        <v>#DIV/0!</v>
      </c>
      <c r="R84" s="56"/>
      <c r="S84" s="51">
        <f>(C84+M84)/($C$17+$M$17)</f>
        <v>0</v>
      </c>
      <c r="T84" s="51">
        <f>C84/($C$17)</f>
        <v>0</v>
      </c>
      <c r="U84" s="51">
        <f>M84/($M$17)</f>
        <v>0</v>
      </c>
      <c r="V84" s="57"/>
      <c r="W84" s="54">
        <f>(F84*0.05)+(H84*4)+(J84*-1)+(N84*0.1)+(P84*6)</f>
        <v>0</v>
      </c>
      <c r="X84" s="58">
        <f>((F84*0.05)+(H84*4)+(J84*-1)+(N84*0.1)+(P84*6))*0.4</f>
        <v>0</v>
      </c>
      <c r="Y84" s="56"/>
      <c r="Z84" s="56"/>
    </row>
    <row r="85" spans="1:27" x14ac:dyDescent="0.15">
      <c r="A85" s="53" t="s">
        <v>687</v>
      </c>
      <c r="B85" s="54"/>
      <c r="C85" s="54"/>
      <c r="D85" s="54"/>
      <c r="E85" s="51" t="e">
        <f>D85/C85</f>
        <v>#DIV/0!</v>
      </c>
      <c r="F85" s="54"/>
      <c r="G85" s="55" t="e">
        <f>F85/C85</f>
        <v>#DIV/0!</v>
      </c>
      <c r="H85" s="54"/>
      <c r="I85" s="51" t="e">
        <f>H85/C85</f>
        <v>#DIV/0!</v>
      </c>
      <c r="J85" s="54"/>
      <c r="K85" s="51" t="e">
        <f t="shared" ref="K85:K86" si="66">J85/C85</f>
        <v>#DIV/0!</v>
      </c>
      <c r="M85" s="54"/>
      <c r="N85" s="54"/>
      <c r="O85" s="54" t="e">
        <f>N85/M85</f>
        <v>#DIV/0!</v>
      </c>
      <c r="P85" s="54"/>
      <c r="Q85" s="51" t="e">
        <f t="shared" ref="Q85:Q86" si="67">P85/M85</f>
        <v>#DIV/0!</v>
      </c>
      <c r="R85" s="56"/>
      <c r="S85" s="51">
        <f t="shared" ref="S85:S86" si="68">(C85+M85)/($C$17+$M$17)</f>
        <v>0</v>
      </c>
      <c r="T85" s="51">
        <f t="shared" ref="T85:T86" si="69">C85/($C$17)</f>
        <v>0</v>
      </c>
      <c r="U85" s="51">
        <f t="shared" ref="U85:U86" si="70">M85/($M$17)</f>
        <v>0</v>
      </c>
      <c r="V85" s="57"/>
      <c r="W85" s="54">
        <f t="shared" ref="W85:W86" si="71">(F85*0.05)+(H85*4)+(J85*-1)+(N85*0.1)+(P85*6)</f>
        <v>0</v>
      </c>
      <c r="X85" s="58">
        <f t="shared" ref="X85:X86" si="72">((F85*0.05)+(H85*4)+(J85*-1)+(N85*0.1)+(P85*6))*0.4</f>
        <v>0</v>
      </c>
      <c r="Y85" s="56"/>
      <c r="Z85" s="56"/>
    </row>
    <row r="86" spans="1:27" x14ac:dyDescent="0.15">
      <c r="A86" s="53" t="s">
        <v>1672</v>
      </c>
      <c r="B86" s="54"/>
      <c r="C86" s="54"/>
      <c r="D86" s="54"/>
      <c r="E86" s="51" t="e">
        <f>D86/C86</f>
        <v>#DIV/0!</v>
      </c>
      <c r="F86" s="54"/>
      <c r="G86" s="55" t="e">
        <f>F86/C86</f>
        <v>#DIV/0!</v>
      </c>
      <c r="H86" s="54"/>
      <c r="I86" s="51" t="e">
        <f>H86/C86</f>
        <v>#DIV/0!</v>
      </c>
      <c r="J86" s="54"/>
      <c r="K86" s="51" t="e">
        <f t="shared" si="66"/>
        <v>#DIV/0!</v>
      </c>
      <c r="M86" s="54"/>
      <c r="N86" s="54"/>
      <c r="O86" s="54" t="e">
        <f>N86/M86</f>
        <v>#DIV/0!</v>
      </c>
      <c r="P86" s="54"/>
      <c r="Q86" s="51" t="e">
        <f t="shared" si="67"/>
        <v>#DIV/0!</v>
      </c>
      <c r="R86" s="56"/>
      <c r="S86" s="51">
        <f t="shared" si="68"/>
        <v>0</v>
      </c>
      <c r="T86" s="51">
        <f t="shared" si="69"/>
        <v>0</v>
      </c>
      <c r="U86" s="51">
        <f t="shared" si="70"/>
        <v>0</v>
      </c>
      <c r="V86" s="57"/>
      <c r="W86" s="54">
        <f t="shared" si="71"/>
        <v>0</v>
      </c>
      <c r="X86" s="58">
        <f t="shared" si="72"/>
        <v>0</v>
      </c>
      <c r="Y86" s="56"/>
      <c r="Z86" s="56"/>
    </row>
    <row r="87" spans="1:27" x14ac:dyDescent="0.15">
      <c r="A87" s="52" t="s">
        <v>44</v>
      </c>
      <c r="B87" s="52"/>
      <c r="C87" s="52">
        <f>SUM(C84:C86)</f>
        <v>0</v>
      </c>
      <c r="D87" s="52">
        <f>SUM(D84:D86)</f>
        <v>0</v>
      </c>
      <c r="E87" s="52"/>
      <c r="F87" s="52">
        <f t="shared" ref="F87" si="73">SUM(F84:F86)</f>
        <v>0</v>
      </c>
      <c r="G87" s="52"/>
      <c r="H87" s="52">
        <f t="shared" ref="H87" si="74">SUM(H84:H86)</f>
        <v>0</v>
      </c>
      <c r="I87" s="52"/>
      <c r="J87" s="52">
        <f t="shared" ref="J87" si="75">SUM(J84:J86)</f>
        <v>0</v>
      </c>
      <c r="K87" s="52"/>
      <c r="L87" s="59"/>
      <c r="M87" s="52">
        <f>SUM(M84:M86)</f>
        <v>0</v>
      </c>
      <c r="N87" s="52">
        <f>SUM(N84:N86)</f>
        <v>0</v>
      </c>
      <c r="O87" s="52"/>
      <c r="P87" s="52">
        <f>SUM(P84:P86)</f>
        <v>0</v>
      </c>
      <c r="Q87" s="52"/>
      <c r="R87" s="52"/>
      <c r="S87" s="60">
        <f>S84+S85+S86</f>
        <v>0</v>
      </c>
      <c r="T87" s="61" t="e">
        <f>C87/(C87+M87)</f>
        <v>#DIV/0!</v>
      </c>
      <c r="U87" s="61" t="e">
        <f>M87/(M87+C87)</f>
        <v>#DIV/0!</v>
      </c>
      <c r="V87" s="57"/>
      <c r="W87" s="56"/>
      <c r="X87" s="56"/>
      <c r="Y87" s="56"/>
      <c r="Z87" s="56"/>
    </row>
    <row r="88" spans="1:27" x14ac:dyDescent="0.15">
      <c r="B88" s="56"/>
      <c r="C88" s="56"/>
      <c r="D88" s="62"/>
      <c r="E88" s="56"/>
      <c r="F88" s="63"/>
      <c r="G88" s="56"/>
      <c r="H88" s="64"/>
      <c r="I88" s="56"/>
      <c r="J88" s="64"/>
      <c r="K88" s="56"/>
      <c r="L88" s="56"/>
      <c r="M88" s="56"/>
      <c r="N88" s="56"/>
      <c r="O88" s="56"/>
      <c r="P88" s="56"/>
      <c r="Q88" s="56"/>
      <c r="R88" s="56"/>
    </row>
    <row r="89" spans="1:27" x14ac:dyDescent="0.15">
      <c r="B89" s="56"/>
      <c r="C89" s="56"/>
      <c r="D89" s="62"/>
      <c r="E89" s="56"/>
      <c r="F89" s="63"/>
      <c r="G89" s="56"/>
      <c r="H89" s="64"/>
      <c r="I89" s="56"/>
      <c r="J89" s="64"/>
      <c r="K89" s="56"/>
      <c r="L89" s="56"/>
      <c r="M89" s="56"/>
      <c r="N89" s="56"/>
      <c r="O89" s="56"/>
      <c r="P89" s="56"/>
      <c r="Q89" s="56"/>
      <c r="R89" s="56"/>
    </row>
    <row r="90" spans="1:27" x14ac:dyDescent="0.15">
      <c r="A90" s="489" t="s">
        <v>49</v>
      </c>
      <c r="B90" s="489"/>
      <c r="C90" s="489"/>
      <c r="D90" s="489"/>
      <c r="E90" s="489"/>
      <c r="F90" s="489"/>
      <c r="G90" s="489"/>
      <c r="H90" s="489" t="s">
        <v>52</v>
      </c>
      <c r="I90" s="495"/>
      <c r="J90" s="495"/>
      <c r="K90" s="495"/>
      <c r="L90" s="495"/>
      <c r="M90" s="495"/>
      <c r="N90" s="56"/>
      <c r="O90" s="56"/>
      <c r="R90" s="489" t="s">
        <v>50</v>
      </c>
      <c r="S90" s="489"/>
      <c r="T90" s="489"/>
      <c r="V90" s="489" t="s">
        <v>51</v>
      </c>
      <c r="W90" s="489"/>
      <c r="X90" s="99"/>
      <c r="Y90" s="99"/>
      <c r="Z90" s="99"/>
      <c r="AA90" s="99"/>
    </row>
    <row r="91" spans="1:27" x14ac:dyDescent="0.15">
      <c r="A91" s="52" t="s">
        <v>16</v>
      </c>
      <c r="B91" s="52" t="s">
        <v>66</v>
      </c>
      <c r="C91" s="52" t="s">
        <v>1</v>
      </c>
      <c r="D91" s="52" t="s">
        <v>4</v>
      </c>
      <c r="E91" s="52" t="s">
        <v>5</v>
      </c>
      <c r="F91" s="52" t="s">
        <v>6</v>
      </c>
      <c r="G91" s="52" t="s">
        <v>7</v>
      </c>
      <c r="I91" s="52" t="s">
        <v>34</v>
      </c>
      <c r="J91" s="52" t="s">
        <v>17</v>
      </c>
      <c r="K91" s="52" t="s">
        <v>18</v>
      </c>
      <c r="L91" s="52" t="s">
        <v>19</v>
      </c>
      <c r="M91" s="52" t="s">
        <v>20</v>
      </c>
      <c r="N91" s="52" t="s">
        <v>6</v>
      </c>
      <c r="O91" s="52" t="s">
        <v>53</v>
      </c>
      <c r="R91" s="52" t="s">
        <v>16</v>
      </c>
      <c r="S91" s="52" t="s">
        <v>47</v>
      </c>
      <c r="T91" s="52" t="s">
        <v>45</v>
      </c>
      <c r="U91" s="52" t="s">
        <v>46</v>
      </c>
      <c r="W91" s="52" t="s">
        <v>14</v>
      </c>
      <c r="X91" s="52" t="s">
        <v>21</v>
      </c>
      <c r="Y91" s="52"/>
      <c r="Z91" s="52"/>
      <c r="AA91" s="52"/>
    </row>
    <row r="92" spans="1:27" x14ac:dyDescent="0.15">
      <c r="A92" s="53" t="s">
        <v>683</v>
      </c>
      <c r="B92" s="252"/>
      <c r="C92" s="54"/>
      <c r="D92" s="54"/>
      <c r="E92" s="54" t="e">
        <f>D92/C92</f>
        <v>#DIV/0!</v>
      </c>
      <c r="F92" s="54"/>
      <c r="G92" s="51" t="e">
        <f>F92/C92</f>
        <v>#DIV/0!</v>
      </c>
      <c r="I92" s="51" t="e">
        <f>K92/J92</f>
        <v>#DIV/0!</v>
      </c>
      <c r="J92" s="54"/>
      <c r="K92" s="54"/>
      <c r="L92" s="54"/>
      <c r="M92" s="54" t="e">
        <f>L92/K92</f>
        <v>#DIV/0!</v>
      </c>
      <c r="N92" s="54"/>
      <c r="O92" s="51" t="e">
        <f>N92/K92</f>
        <v>#DIV/0!</v>
      </c>
      <c r="R92" s="53" t="s">
        <v>350</v>
      </c>
      <c r="S92" s="51">
        <f>(C92+J92)/($C$27+$J$27+$M$17+$D$17+$K$38+$K$47)</f>
        <v>0</v>
      </c>
      <c r="T92" s="51">
        <f>J92/($J$27+$E$38+$E$47)</f>
        <v>0</v>
      </c>
      <c r="U92" s="51">
        <f>C92/($C$27+$M$17+$K$38+$K$47)</f>
        <v>0</v>
      </c>
      <c r="W92" s="54">
        <f>(D92*0.1)+(F92*6)+(L92*0.1)+(N92*6)</f>
        <v>0</v>
      </c>
      <c r="X92" s="54">
        <f>(D92*0.1)+(F92*6)+(K92*1)+(L92*0.1)+(N92*6)</f>
        <v>0</v>
      </c>
      <c r="Y92" s="56"/>
      <c r="Z92" s="56"/>
      <c r="AA92" s="56"/>
    </row>
    <row r="93" spans="1:27" x14ac:dyDescent="0.15">
      <c r="A93" s="67"/>
      <c r="B93" s="252"/>
      <c r="C93" s="54"/>
      <c r="D93" s="54"/>
      <c r="E93" s="54" t="e">
        <f>D93/C93</f>
        <v>#DIV/0!</v>
      </c>
      <c r="F93" s="54"/>
      <c r="G93" s="51" t="e">
        <f>F93/C93</f>
        <v>#DIV/0!</v>
      </c>
      <c r="I93" s="51" t="e">
        <f t="shared" ref="I93:I96" si="76">K93/J93</f>
        <v>#DIV/0!</v>
      </c>
      <c r="J93" s="54"/>
      <c r="K93" s="54"/>
      <c r="L93" s="54"/>
      <c r="M93" s="54" t="e">
        <f>L93/K93</f>
        <v>#DIV/0!</v>
      </c>
      <c r="N93" s="54"/>
      <c r="O93" s="51" t="e">
        <f t="shared" ref="O93:O96" si="77">N93/K93</f>
        <v>#DIV/0!</v>
      </c>
      <c r="R93" s="53"/>
      <c r="S93" s="51">
        <f t="shared" ref="S93:S96" si="78">(C93+J93)/($C$27+$J$27+$M$17+$D$17+$K$38+$K$47)</f>
        <v>0</v>
      </c>
      <c r="T93" s="51">
        <f t="shared" ref="T93:T96" si="79">J93/($J$27+$E$38+$E$47)</f>
        <v>0</v>
      </c>
      <c r="U93" s="51">
        <f t="shared" ref="U93:U96" si="80">C93/($C$27+$M$17+$K$38+$K$47)</f>
        <v>0</v>
      </c>
      <c r="W93" s="54">
        <f t="shared" ref="W93:W96" si="81">(D93*0.1)+(F93*6)+(L93*0.1)+(N93*6)</f>
        <v>0</v>
      </c>
      <c r="X93" s="54">
        <f t="shared" ref="X93:X96" si="82">(D93*0.1)+(F93*6)+(K93*1)+(L93*0.1)+(N93*6)</f>
        <v>0</v>
      </c>
      <c r="Y93" s="56"/>
      <c r="Z93" s="56"/>
      <c r="AA93" s="56"/>
    </row>
    <row r="94" spans="1:27" x14ac:dyDescent="0.15">
      <c r="A94" s="53" t="s">
        <v>684</v>
      </c>
      <c r="B94" s="252"/>
      <c r="C94" s="54"/>
      <c r="D94" s="54"/>
      <c r="E94" s="54" t="e">
        <f>D94/C94</f>
        <v>#DIV/0!</v>
      </c>
      <c r="F94" s="54"/>
      <c r="G94" s="51" t="e">
        <f>F94/C94</f>
        <v>#DIV/0!</v>
      </c>
      <c r="I94" s="51" t="e">
        <f t="shared" si="76"/>
        <v>#DIV/0!</v>
      </c>
      <c r="J94" s="54"/>
      <c r="K94" s="54"/>
      <c r="L94" s="54"/>
      <c r="M94" s="54" t="e">
        <f>L94/K94</f>
        <v>#DIV/0!</v>
      </c>
      <c r="N94" s="54"/>
      <c r="O94" s="51" t="e">
        <f t="shared" si="77"/>
        <v>#DIV/0!</v>
      </c>
      <c r="R94" s="53" t="s">
        <v>639</v>
      </c>
      <c r="S94" s="51">
        <f t="shared" si="78"/>
        <v>0</v>
      </c>
      <c r="T94" s="51">
        <f t="shared" si="79"/>
        <v>0</v>
      </c>
      <c r="U94" s="51">
        <f t="shared" si="80"/>
        <v>0</v>
      </c>
      <c r="W94" s="54">
        <f t="shared" si="81"/>
        <v>0</v>
      </c>
      <c r="X94" s="54">
        <f t="shared" si="82"/>
        <v>0</v>
      </c>
      <c r="Y94" s="56"/>
      <c r="Z94" s="56"/>
      <c r="AA94" s="56"/>
    </row>
    <row r="95" spans="1:27" x14ac:dyDescent="0.15">
      <c r="A95" s="53" t="s">
        <v>685</v>
      </c>
      <c r="B95" s="252"/>
      <c r="C95" s="54"/>
      <c r="D95" s="54"/>
      <c r="E95" s="54" t="e">
        <f>D95/C95</f>
        <v>#DIV/0!</v>
      </c>
      <c r="F95" s="54"/>
      <c r="G95" s="51" t="e">
        <f>F95/C95</f>
        <v>#DIV/0!</v>
      </c>
      <c r="I95" s="51" t="e">
        <f t="shared" si="76"/>
        <v>#DIV/0!</v>
      </c>
      <c r="J95" s="54"/>
      <c r="K95" s="54"/>
      <c r="L95" s="54"/>
      <c r="M95" s="54" t="e">
        <f>L95/K95</f>
        <v>#DIV/0!</v>
      </c>
      <c r="N95" s="54"/>
      <c r="O95" s="51" t="e">
        <f t="shared" si="77"/>
        <v>#DIV/0!</v>
      </c>
      <c r="R95" s="53" t="s">
        <v>661</v>
      </c>
      <c r="S95" s="51">
        <f t="shared" si="78"/>
        <v>0</v>
      </c>
      <c r="T95" s="51">
        <f t="shared" si="79"/>
        <v>0</v>
      </c>
      <c r="U95" s="51">
        <f t="shared" si="80"/>
        <v>0</v>
      </c>
      <c r="W95" s="54">
        <f t="shared" si="81"/>
        <v>0</v>
      </c>
      <c r="X95" s="54">
        <f t="shared" si="82"/>
        <v>0</v>
      </c>
      <c r="Y95" s="56"/>
      <c r="Z95" s="56"/>
      <c r="AA95" s="56"/>
    </row>
    <row r="96" spans="1:27" x14ac:dyDescent="0.15">
      <c r="A96" s="53"/>
      <c r="B96" s="252"/>
      <c r="C96" s="54"/>
      <c r="D96" s="54"/>
      <c r="E96" s="54" t="e">
        <f>D96/C96</f>
        <v>#DIV/0!</v>
      </c>
      <c r="F96" s="54"/>
      <c r="G96" s="51" t="e">
        <f>F96/C96</f>
        <v>#DIV/0!</v>
      </c>
      <c r="I96" s="51" t="e">
        <f t="shared" si="76"/>
        <v>#DIV/0!</v>
      </c>
      <c r="J96" s="54"/>
      <c r="K96" s="54"/>
      <c r="L96" s="54"/>
      <c r="M96" s="54" t="e">
        <f>L96/K96</f>
        <v>#DIV/0!</v>
      </c>
      <c r="N96" s="54"/>
      <c r="O96" s="51" t="e">
        <f t="shared" si="77"/>
        <v>#DIV/0!</v>
      </c>
      <c r="R96" s="53"/>
      <c r="S96" s="51">
        <f t="shared" si="78"/>
        <v>0</v>
      </c>
      <c r="T96" s="51">
        <f t="shared" si="79"/>
        <v>0</v>
      </c>
      <c r="U96" s="51">
        <f t="shared" si="80"/>
        <v>0</v>
      </c>
      <c r="W96" s="54">
        <f t="shared" si="81"/>
        <v>0</v>
      </c>
      <c r="X96" s="54">
        <f t="shared" si="82"/>
        <v>0</v>
      </c>
      <c r="Y96" s="56"/>
      <c r="Z96" s="56"/>
      <c r="AA96" s="56"/>
    </row>
    <row r="97" spans="1:26" x14ac:dyDescent="0.15">
      <c r="A97" s="52" t="s">
        <v>44</v>
      </c>
      <c r="B97" s="52"/>
      <c r="C97" s="52">
        <f>SUM(C92:C96)</f>
        <v>0</v>
      </c>
      <c r="D97" s="52">
        <f t="shared" ref="D97" si="83">SUM(D92:D96)</f>
        <v>0</v>
      </c>
      <c r="E97" s="52"/>
      <c r="F97" s="52">
        <f t="shared" ref="F97" si="84">SUM(F92:F96)</f>
        <v>0</v>
      </c>
      <c r="G97" s="52"/>
      <c r="H97" s="52"/>
      <c r="I97" s="52"/>
      <c r="J97" s="52">
        <f>SUM(J92:J96)</f>
        <v>0</v>
      </c>
      <c r="K97" s="52">
        <f t="shared" ref="K97:L97" si="85">SUM(K92:K96)</f>
        <v>0</v>
      </c>
      <c r="L97" s="52">
        <f t="shared" si="85"/>
        <v>0</v>
      </c>
      <c r="M97" s="52"/>
      <c r="N97" s="52">
        <f t="shared" ref="N97" si="86">SUM(N92:N96)</f>
        <v>0</v>
      </c>
      <c r="O97" s="52"/>
    </row>
    <row r="98" spans="1:26" x14ac:dyDescent="0.15">
      <c r="A98" s="52"/>
      <c r="B98" s="56"/>
      <c r="C98" s="56"/>
      <c r="D98" s="56"/>
      <c r="E98" s="56"/>
      <c r="F98" s="56"/>
      <c r="G98" s="56"/>
      <c r="H98" s="52"/>
      <c r="I98" s="56"/>
      <c r="J98" s="56"/>
      <c r="K98" s="56"/>
      <c r="L98" s="56"/>
      <c r="M98" s="56"/>
      <c r="N98" s="56"/>
    </row>
    <row r="99" spans="1:26" x14ac:dyDescent="0.15">
      <c r="A99" s="59"/>
      <c r="B99" s="56"/>
      <c r="C99" s="56"/>
      <c r="D99" s="56"/>
      <c r="E99" s="56"/>
      <c r="F99" s="56"/>
      <c r="G99" s="56"/>
      <c r="H99" s="56"/>
      <c r="I99" s="56"/>
      <c r="J99" s="56"/>
      <c r="K99" s="56"/>
      <c r="L99" s="56"/>
      <c r="M99" s="56"/>
    </row>
    <row r="100" spans="1:26" x14ac:dyDescent="0.15">
      <c r="A100" s="489" t="s">
        <v>52</v>
      </c>
      <c r="B100" s="489"/>
      <c r="C100" s="489"/>
      <c r="D100" s="489"/>
      <c r="E100" s="489"/>
      <c r="F100" s="489"/>
      <c r="G100" s="489"/>
      <c r="H100" s="56"/>
      <c r="I100" s="56"/>
      <c r="J100" s="489" t="s">
        <v>49</v>
      </c>
      <c r="K100" s="489"/>
      <c r="L100" s="489"/>
      <c r="M100" s="489"/>
      <c r="N100" s="489"/>
      <c r="R100" s="489" t="s">
        <v>50</v>
      </c>
      <c r="S100" s="489"/>
      <c r="T100" s="489"/>
      <c r="V100" s="489" t="s">
        <v>51</v>
      </c>
      <c r="W100" s="491"/>
    </row>
    <row r="101" spans="1:26" x14ac:dyDescent="0.15">
      <c r="A101" s="52" t="s">
        <v>25</v>
      </c>
      <c r="B101" s="52" t="s">
        <v>66</v>
      </c>
      <c r="C101" s="52" t="s">
        <v>34</v>
      </c>
      <c r="D101" s="52" t="s">
        <v>17</v>
      </c>
      <c r="E101" s="52" t="s">
        <v>18</v>
      </c>
      <c r="F101" s="52" t="s">
        <v>19</v>
      </c>
      <c r="G101" s="52" t="s">
        <v>20</v>
      </c>
      <c r="H101" s="52" t="s">
        <v>6</v>
      </c>
      <c r="I101" s="52" t="s">
        <v>53</v>
      </c>
      <c r="K101" s="52" t="s">
        <v>10</v>
      </c>
      <c r="L101" s="52" t="s">
        <v>11</v>
      </c>
      <c r="M101" s="52" t="s">
        <v>12</v>
      </c>
      <c r="N101" s="52" t="s">
        <v>26</v>
      </c>
      <c r="O101" s="52" t="s">
        <v>7</v>
      </c>
      <c r="R101" s="52" t="s">
        <v>25</v>
      </c>
      <c r="S101" s="52" t="s">
        <v>47</v>
      </c>
      <c r="T101" s="52" t="s">
        <v>45</v>
      </c>
      <c r="U101" s="52" t="s">
        <v>46</v>
      </c>
      <c r="W101" s="52" t="s">
        <v>14</v>
      </c>
      <c r="X101" s="52" t="s">
        <v>21</v>
      </c>
      <c r="Y101" s="52"/>
      <c r="Z101" s="52"/>
    </row>
    <row r="102" spans="1:26" x14ac:dyDescent="0.15">
      <c r="A102" s="53" t="s">
        <v>682</v>
      </c>
      <c r="B102" s="54"/>
      <c r="C102" s="51" t="e">
        <f>E102/D102</f>
        <v>#DIV/0!</v>
      </c>
      <c r="D102" s="54"/>
      <c r="E102" s="54"/>
      <c r="F102" s="54"/>
      <c r="G102" s="54" t="e">
        <f t="shared" ref="G102:G107" si="87">F102/E102</f>
        <v>#DIV/0!</v>
      </c>
      <c r="H102" s="54"/>
      <c r="I102" s="51" t="e">
        <f>H102/E102</f>
        <v>#DIV/0!</v>
      </c>
      <c r="K102" s="54"/>
      <c r="L102" s="54"/>
      <c r="M102" s="65" t="e">
        <f t="shared" ref="M102:M107" si="88">L102/K102</f>
        <v>#DIV/0!</v>
      </c>
      <c r="N102" s="54"/>
      <c r="O102" s="51" t="e">
        <f>N102/K102</f>
        <v>#DIV/0!</v>
      </c>
      <c r="R102" s="53" t="s">
        <v>640</v>
      </c>
      <c r="S102" s="66">
        <f>(D102+K102)/($C$27+$K$27+$M$17+$D$47+$K$47)</f>
        <v>0</v>
      </c>
      <c r="T102" s="66">
        <f>D102/($D$17)</f>
        <v>0</v>
      </c>
      <c r="U102" s="66">
        <f>K102/($M$17+$C$27+$K$38+$K$47)</f>
        <v>0</v>
      </c>
      <c r="W102" s="54">
        <f>(F102*0.1)+(H102*6)+(L102*0.1)+(N102*6)</f>
        <v>0</v>
      </c>
      <c r="X102" s="54">
        <f>(E102*1)+(F102*0.1)+(H102*6)+(L102*0.1)+(N102*6)</f>
        <v>0</v>
      </c>
      <c r="Y102" s="56"/>
      <c r="Z102" s="56"/>
    </row>
    <row r="103" spans="1:26" x14ac:dyDescent="0.15">
      <c r="A103" s="53" t="s">
        <v>681</v>
      </c>
      <c r="B103" s="54"/>
      <c r="C103" s="51" t="e">
        <f t="shared" ref="C103:C107" si="89">E103/D103</f>
        <v>#DIV/0!</v>
      </c>
      <c r="D103" s="54"/>
      <c r="E103" s="54"/>
      <c r="F103" s="54"/>
      <c r="G103" s="54" t="e">
        <f t="shared" si="87"/>
        <v>#DIV/0!</v>
      </c>
      <c r="H103" s="54"/>
      <c r="I103" s="51" t="e">
        <f t="shared" ref="I103:I107" si="90">H103/E103</f>
        <v>#DIV/0!</v>
      </c>
      <c r="K103" s="54"/>
      <c r="L103" s="54"/>
      <c r="M103" s="65" t="e">
        <f t="shared" si="88"/>
        <v>#DIV/0!</v>
      </c>
      <c r="N103" s="54"/>
      <c r="O103" s="51" t="e">
        <f t="shared" ref="O103:O107" si="91">N103/K103</f>
        <v>#DIV/0!</v>
      </c>
      <c r="R103" s="53" t="s">
        <v>641</v>
      </c>
      <c r="S103" s="66">
        <f t="shared" ref="S103:S107" si="92">(D103+K103)/($C$27+$K$27+$M$17+$D$47+$K$47)</f>
        <v>0</v>
      </c>
      <c r="T103" s="66">
        <f t="shared" ref="T103:T107" si="93">D103/($D$17)</f>
        <v>0</v>
      </c>
      <c r="U103" s="66">
        <f t="shared" ref="U103:U107" si="94">K103/($M$17+$C$27+$K$38+$K$47)</f>
        <v>0</v>
      </c>
      <c r="W103" s="54">
        <f t="shared" ref="W103:W107" si="95">(F103*0.1)+(H103*6)+(L103*0.1)+(N103*6)</f>
        <v>0</v>
      </c>
      <c r="X103" s="54">
        <f t="shared" ref="X103:X107" si="96">(E103*1)+(F103*0.1)+(H103*6)+(L103*0.1)+(N103*6)</f>
        <v>0</v>
      </c>
      <c r="Y103" s="56"/>
      <c r="Z103" s="56"/>
    </row>
    <row r="104" spans="1:26" x14ac:dyDescent="0.15">
      <c r="A104" s="53" t="s">
        <v>680</v>
      </c>
      <c r="B104" s="54"/>
      <c r="C104" s="51" t="e">
        <f t="shared" si="89"/>
        <v>#DIV/0!</v>
      </c>
      <c r="D104" s="54"/>
      <c r="E104" s="54"/>
      <c r="F104" s="54"/>
      <c r="G104" s="54" t="e">
        <f t="shared" si="87"/>
        <v>#DIV/0!</v>
      </c>
      <c r="H104" s="54"/>
      <c r="I104" s="51" t="e">
        <f t="shared" si="90"/>
        <v>#DIV/0!</v>
      </c>
      <c r="K104" s="54"/>
      <c r="L104" s="54"/>
      <c r="M104" s="65" t="e">
        <f t="shared" si="88"/>
        <v>#DIV/0!</v>
      </c>
      <c r="N104" s="54"/>
      <c r="O104" s="51" t="e">
        <f t="shared" si="91"/>
        <v>#DIV/0!</v>
      </c>
      <c r="R104" s="53" t="s">
        <v>471</v>
      </c>
      <c r="S104" s="66">
        <f t="shared" si="92"/>
        <v>0</v>
      </c>
      <c r="T104" s="66">
        <f t="shared" si="93"/>
        <v>0</v>
      </c>
      <c r="U104" s="66">
        <f t="shared" si="94"/>
        <v>0</v>
      </c>
      <c r="W104" s="54">
        <f t="shared" si="95"/>
        <v>0</v>
      </c>
      <c r="X104" s="54">
        <f t="shared" si="96"/>
        <v>0</v>
      </c>
      <c r="Y104" s="56"/>
      <c r="Z104" s="56"/>
    </row>
    <row r="105" spans="1:26" x14ac:dyDescent="0.15">
      <c r="A105" s="53" t="s">
        <v>1110</v>
      </c>
      <c r="B105" s="54"/>
      <c r="C105" s="51" t="e">
        <f t="shared" si="89"/>
        <v>#DIV/0!</v>
      </c>
      <c r="D105" s="54"/>
      <c r="E105" s="54"/>
      <c r="F105" s="54"/>
      <c r="G105" s="54" t="e">
        <f t="shared" si="87"/>
        <v>#DIV/0!</v>
      </c>
      <c r="H105" s="54"/>
      <c r="I105" s="51" t="e">
        <f t="shared" si="90"/>
        <v>#DIV/0!</v>
      </c>
      <c r="K105" s="54"/>
      <c r="L105" s="54"/>
      <c r="M105" s="65" t="e">
        <f t="shared" si="88"/>
        <v>#DIV/0!</v>
      </c>
      <c r="N105" s="54"/>
      <c r="O105" s="51" t="e">
        <f t="shared" si="91"/>
        <v>#DIV/0!</v>
      </c>
      <c r="R105" s="53" t="s">
        <v>1111</v>
      </c>
      <c r="S105" s="66">
        <f t="shared" si="92"/>
        <v>0</v>
      </c>
      <c r="T105" s="66">
        <f t="shared" si="93"/>
        <v>0</v>
      </c>
      <c r="U105" s="66">
        <f t="shared" si="94"/>
        <v>0</v>
      </c>
      <c r="W105" s="54">
        <f t="shared" si="95"/>
        <v>0</v>
      </c>
      <c r="X105" s="54">
        <f t="shared" si="96"/>
        <v>0</v>
      </c>
      <c r="Y105" s="56"/>
      <c r="Z105" s="56"/>
    </row>
    <row r="106" spans="1:26" x14ac:dyDescent="0.15">
      <c r="A106" s="53" t="s">
        <v>938</v>
      </c>
      <c r="B106" s="54"/>
      <c r="C106" s="51" t="e">
        <f t="shared" si="89"/>
        <v>#DIV/0!</v>
      </c>
      <c r="D106" s="54"/>
      <c r="E106" s="54"/>
      <c r="F106" s="54"/>
      <c r="G106" s="54" t="e">
        <f t="shared" si="87"/>
        <v>#DIV/0!</v>
      </c>
      <c r="H106" s="54"/>
      <c r="I106" s="51" t="e">
        <f t="shared" si="90"/>
        <v>#DIV/0!</v>
      </c>
      <c r="K106" s="54"/>
      <c r="L106" s="54"/>
      <c r="M106" s="65" t="e">
        <f t="shared" si="88"/>
        <v>#DIV/0!</v>
      </c>
      <c r="N106" s="54"/>
      <c r="O106" s="51" t="e">
        <f t="shared" si="91"/>
        <v>#DIV/0!</v>
      </c>
      <c r="R106" s="53" t="s">
        <v>939</v>
      </c>
      <c r="S106" s="66">
        <f t="shared" si="92"/>
        <v>0</v>
      </c>
      <c r="T106" s="66">
        <f t="shared" si="93"/>
        <v>0</v>
      </c>
      <c r="U106" s="66">
        <f t="shared" si="94"/>
        <v>0</v>
      </c>
      <c r="W106" s="54">
        <f t="shared" si="95"/>
        <v>0</v>
      </c>
      <c r="X106" s="54">
        <f t="shared" si="96"/>
        <v>0</v>
      </c>
      <c r="Y106" s="56"/>
      <c r="Z106" s="56"/>
    </row>
    <row r="107" spans="1:26" x14ac:dyDescent="0.15">
      <c r="A107" s="53" t="s">
        <v>1349</v>
      </c>
      <c r="B107" s="54"/>
      <c r="C107" s="51" t="e">
        <f t="shared" si="89"/>
        <v>#DIV/0!</v>
      </c>
      <c r="D107" s="54"/>
      <c r="E107" s="54"/>
      <c r="F107" s="54"/>
      <c r="G107" s="54" t="e">
        <f t="shared" si="87"/>
        <v>#DIV/0!</v>
      </c>
      <c r="H107" s="54"/>
      <c r="I107" s="51" t="e">
        <f t="shared" si="90"/>
        <v>#DIV/0!</v>
      </c>
      <c r="K107" s="54"/>
      <c r="L107" s="54"/>
      <c r="M107" s="65" t="e">
        <f t="shared" si="88"/>
        <v>#DIV/0!</v>
      </c>
      <c r="N107" s="54"/>
      <c r="O107" s="51" t="e">
        <f t="shared" si="91"/>
        <v>#DIV/0!</v>
      </c>
      <c r="R107" s="53" t="s">
        <v>363</v>
      </c>
      <c r="S107" s="66">
        <f t="shared" si="92"/>
        <v>0</v>
      </c>
      <c r="T107" s="66">
        <f t="shared" si="93"/>
        <v>0</v>
      </c>
      <c r="U107" s="66">
        <f t="shared" si="94"/>
        <v>0</v>
      </c>
      <c r="W107" s="54">
        <f t="shared" si="95"/>
        <v>0</v>
      </c>
      <c r="X107" s="54">
        <f t="shared" si="96"/>
        <v>0</v>
      </c>
      <c r="Y107" s="56"/>
      <c r="Z107" s="56"/>
    </row>
    <row r="108" spans="1:26" x14ac:dyDescent="0.15">
      <c r="A108" s="52" t="s">
        <v>44</v>
      </c>
      <c r="B108" s="52"/>
      <c r="C108" s="59"/>
      <c r="D108" s="52">
        <f>SUM(D102:D107)</f>
        <v>0</v>
      </c>
      <c r="E108" s="52">
        <f t="shared" ref="E108:F108" si="97">SUM(E102:E107)</f>
        <v>0</v>
      </c>
      <c r="F108" s="52">
        <f t="shared" si="97"/>
        <v>0</v>
      </c>
      <c r="G108" s="52"/>
      <c r="H108" s="52">
        <f t="shared" ref="H108" si="98">SUM(H102:H107)</f>
        <v>0</v>
      </c>
      <c r="I108" s="52"/>
      <c r="J108" s="52"/>
      <c r="K108" s="52">
        <f>SUM(K102:K107)</f>
        <v>0</v>
      </c>
      <c r="L108" s="52">
        <f t="shared" ref="L108" si="99">SUM(L102:L107)</f>
        <v>0</v>
      </c>
      <c r="M108" s="52"/>
      <c r="N108" s="52">
        <f t="shared" ref="N108" si="100">SUM(N102:N107)</f>
        <v>0</v>
      </c>
      <c r="O108" s="52"/>
    </row>
    <row r="109" spans="1:26" x14ac:dyDescent="0.15">
      <c r="A109" s="52"/>
      <c r="C109" s="56"/>
      <c r="D109" s="56"/>
      <c r="E109" s="56"/>
      <c r="F109" s="56"/>
      <c r="G109" s="56"/>
      <c r="H109" s="56"/>
      <c r="I109" s="56"/>
      <c r="J109" s="56"/>
      <c r="K109" s="56"/>
      <c r="L109" s="56"/>
    </row>
    <row r="110" spans="1:26" x14ac:dyDescent="0.15">
      <c r="A110" s="52"/>
      <c r="C110" s="56"/>
      <c r="D110" s="56"/>
      <c r="E110" s="56"/>
      <c r="F110" s="56"/>
      <c r="G110" s="56"/>
      <c r="H110" s="56"/>
      <c r="I110" s="56"/>
      <c r="J110" s="56"/>
      <c r="K110" s="56"/>
      <c r="L110" s="56"/>
    </row>
    <row r="111" spans="1:26" x14ac:dyDescent="0.15">
      <c r="A111" s="489" t="s">
        <v>52</v>
      </c>
      <c r="B111" s="489"/>
      <c r="C111" s="489"/>
      <c r="D111" s="489"/>
      <c r="E111" s="489"/>
      <c r="F111" s="489"/>
      <c r="G111" s="489"/>
      <c r="H111" s="56"/>
      <c r="I111" s="56"/>
      <c r="J111" s="489" t="s">
        <v>49</v>
      </c>
      <c r="K111" s="489"/>
      <c r="L111" s="489"/>
      <c r="M111" s="489"/>
      <c r="N111" s="489"/>
      <c r="R111" s="489" t="s">
        <v>50</v>
      </c>
      <c r="S111" s="489"/>
      <c r="T111" s="489"/>
      <c r="V111" s="489" t="s">
        <v>51</v>
      </c>
      <c r="W111" s="491"/>
    </row>
    <row r="112" spans="1:26" x14ac:dyDescent="0.15">
      <c r="A112" s="52" t="s">
        <v>31</v>
      </c>
      <c r="B112" s="52" t="s">
        <v>66</v>
      </c>
      <c r="C112" s="52" t="s">
        <v>34</v>
      </c>
      <c r="D112" s="52" t="s">
        <v>17</v>
      </c>
      <c r="E112" s="52" t="s">
        <v>18</v>
      </c>
      <c r="F112" s="52" t="s">
        <v>19</v>
      </c>
      <c r="G112" s="52" t="s">
        <v>20</v>
      </c>
      <c r="H112" s="52" t="s">
        <v>6</v>
      </c>
      <c r="I112" s="52" t="s">
        <v>53</v>
      </c>
      <c r="K112" s="52" t="s">
        <v>10</v>
      </c>
      <c r="L112" s="52" t="s">
        <v>11</v>
      </c>
      <c r="M112" s="52" t="s">
        <v>12</v>
      </c>
      <c r="N112" s="52" t="s">
        <v>54</v>
      </c>
      <c r="O112" s="52" t="s">
        <v>7</v>
      </c>
      <c r="R112" s="52" t="s">
        <v>31</v>
      </c>
      <c r="S112" s="52" t="s">
        <v>47</v>
      </c>
      <c r="T112" s="52" t="s">
        <v>45</v>
      </c>
      <c r="U112" s="52" t="s">
        <v>46</v>
      </c>
      <c r="W112" s="52" t="s">
        <v>14</v>
      </c>
      <c r="X112" s="52" t="s">
        <v>21</v>
      </c>
      <c r="Y112" s="52"/>
      <c r="Z112" s="52"/>
    </row>
    <row r="113" spans="1:26" x14ac:dyDescent="0.15">
      <c r="A113" s="67"/>
      <c r="B113" s="54"/>
      <c r="C113" s="51" t="e">
        <f>E113/D113</f>
        <v>#DIV/0!</v>
      </c>
      <c r="D113" s="54"/>
      <c r="E113" s="54"/>
      <c r="F113" s="54"/>
      <c r="G113" s="54" t="e">
        <f>F113/E113</f>
        <v>#DIV/0!</v>
      </c>
      <c r="H113" s="54"/>
      <c r="I113" s="51" t="e">
        <f>H113/E113</f>
        <v>#DIV/0!</v>
      </c>
      <c r="K113" s="54">
        <v>0</v>
      </c>
      <c r="L113" s="54">
        <v>0</v>
      </c>
      <c r="M113" s="54">
        <v>0</v>
      </c>
      <c r="N113" s="54">
        <v>0</v>
      </c>
      <c r="O113" s="51" t="e">
        <f>N113/K113</f>
        <v>#DIV/0!</v>
      </c>
      <c r="R113" s="53"/>
      <c r="S113" s="66">
        <f>(D113+K113)/($D$47+$K$47+$D$38+$K$38+$J$27+$C$27+$M$17)</f>
        <v>0</v>
      </c>
      <c r="T113" s="66">
        <f>D113/($D$47+$D$38+$J$27)</f>
        <v>0</v>
      </c>
      <c r="U113" s="66">
        <f>K113/($K$47+$K$38+$C$27+$M$17)</f>
        <v>0</v>
      </c>
      <c r="W113" s="54">
        <f>(F113*0.1)+(H113*6)+(L113*0.1)+(N113*6)</f>
        <v>0</v>
      </c>
      <c r="X113" s="54">
        <f>(E113*1)+(F113*0.1)+(H113*6)+(L113*0.1)+(N113*6)</f>
        <v>0</v>
      </c>
      <c r="Y113" s="56"/>
      <c r="Z113" s="56"/>
    </row>
    <row r="114" spans="1:26" x14ac:dyDescent="0.15">
      <c r="A114" s="67"/>
      <c r="B114" s="54"/>
      <c r="C114" s="51" t="e">
        <f t="shared" ref="C114:C116" si="101">E114/D114</f>
        <v>#DIV/0!</v>
      </c>
      <c r="D114" s="54"/>
      <c r="E114" s="54"/>
      <c r="F114" s="54"/>
      <c r="G114" s="54" t="e">
        <f>F114/E114</f>
        <v>#DIV/0!</v>
      </c>
      <c r="H114" s="54"/>
      <c r="I114" s="51" t="e">
        <f t="shared" ref="I114:I116" si="102">H114/E114</f>
        <v>#DIV/0!</v>
      </c>
      <c r="K114" s="54">
        <v>0</v>
      </c>
      <c r="L114" s="54">
        <v>0</v>
      </c>
      <c r="M114" s="54">
        <v>0</v>
      </c>
      <c r="N114" s="54">
        <v>0</v>
      </c>
      <c r="O114" s="51" t="e">
        <f t="shared" ref="O114:O116" si="103">N114/K114</f>
        <v>#DIV/0!</v>
      </c>
      <c r="R114" s="53"/>
      <c r="S114" s="66">
        <f t="shared" ref="S114:S116" si="104">(D114+K114)/($D$47+$K$47+$D$38+$K$38+$J$27+$C$27+$M$17)</f>
        <v>0</v>
      </c>
      <c r="T114" s="66">
        <f t="shared" ref="T114:T116" si="105">D114/($D$47+$D$38+$J$27)</f>
        <v>0</v>
      </c>
      <c r="U114" s="66">
        <f t="shared" ref="U114:U116" si="106">K114/($K$47+$K$38+$C$27+$M$17)</f>
        <v>0</v>
      </c>
      <c r="W114" s="54">
        <f t="shared" ref="W114:W116" si="107">(F114*0.1)+(H114*6)+(L114*0.1)+(N114*6)</f>
        <v>0</v>
      </c>
      <c r="X114" s="54">
        <f t="shared" ref="X114:X116" si="108">(E114*1)+(F114*0.1)+(H114*6)+(L114*0.1)+(N114*6)</f>
        <v>0</v>
      </c>
      <c r="Y114" s="56"/>
      <c r="Z114" s="56"/>
    </row>
    <row r="115" spans="1:26" x14ac:dyDescent="0.15">
      <c r="A115" s="53" t="s">
        <v>679</v>
      </c>
      <c r="B115" s="54"/>
      <c r="C115" s="51" t="e">
        <f t="shared" si="101"/>
        <v>#DIV/0!</v>
      </c>
      <c r="D115" s="54"/>
      <c r="E115" s="54"/>
      <c r="F115" s="54"/>
      <c r="G115" s="54" t="e">
        <f>F115/E115</f>
        <v>#DIV/0!</v>
      </c>
      <c r="H115" s="54"/>
      <c r="I115" s="51" t="e">
        <f t="shared" si="102"/>
        <v>#DIV/0!</v>
      </c>
      <c r="K115" s="54">
        <v>0</v>
      </c>
      <c r="L115" s="54">
        <v>0</v>
      </c>
      <c r="M115" s="54">
        <v>0</v>
      </c>
      <c r="N115" s="54">
        <v>0</v>
      </c>
      <c r="O115" s="51" t="e">
        <f t="shared" si="103"/>
        <v>#DIV/0!</v>
      </c>
      <c r="R115" s="53" t="s">
        <v>643</v>
      </c>
      <c r="S115" s="66">
        <f t="shared" si="104"/>
        <v>0</v>
      </c>
      <c r="T115" s="66">
        <f t="shared" si="105"/>
        <v>0</v>
      </c>
      <c r="U115" s="66">
        <f t="shared" si="106"/>
        <v>0</v>
      </c>
      <c r="W115" s="54">
        <f t="shared" si="107"/>
        <v>0</v>
      </c>
      <c r="X115" s="54">
        <f t="shared" si="108"/>
        <v>0</v>
      </c>
      <c r="Y115" s="56"/>
      <c r="Z115" s="56"/>
    </row>
    <row r="116" spans="1:26" x14ac:dyDescent="0.15">
      <c r="A116" s="53" t="s">
        <v>1446</v>
      </c>
      <c r="B116" s="54"/>
      <c r="C116" s="51" t="e">
        <f t="shared" si="101"/>
        <v>#DIV/0!</v>
      </c>
      <c r="D116" s="54"/>
      <c r="E116" s="54"/>
      <c r="F116" s="54"/>
      <c r="G116" s="54" t="e">
        <f>F116/E116</f>
        <v>#DIV/0!</v>
      </c>
      <c r="H116" s="54"/>
      <c r="I116" s="51" t="e">
        <f t="shared" si="102"/>
        <v>#DIV/0!</v>
      </c>
      <c r="K116" s="54"/>
      <c r="L116" s="54"/>
      <c r="M116" s="54">
        <v>0</v>
      </c>
      <c r="N116" s="54">
        <v>0</v>
      </c>
      <c r="O116" s="51" t="e">
        <f t="shared" si="103"/>
        <v>#DIV/0!</v>
      </c>
      <c r="R116" s="53" t="s">
        <v>1447</v>
      </c>
      <c r="S116" s="66">
        <f t="shared" si="104"/>
        <v>0</v>
      </c>
      <c r="T116" s="66">
        <f t="shared" si="105"/>
        <v>0</v>
      </c>
      <c r="U116" s="66">
        <f t="shared" si="106"/>
        <v>0</v>
      </c>
      <c r="W116" s="54">
        <f t="shared" si="107"/>
        <v>0</v>
      </c>
      <c r="X116" s="54">
        <f t="shared" si="108"/>
        <v>0</v>
      </c>
      <c r="Y116" s="56"/>
      <c r="Z116" s="56"/>
    </row>
    <row r="117" spans="1:26" x14ac:dyDescent="0.15">
      <c r="A117" s="52" t="s">
        <v>44</v>
      </c>
      <c r="B117" s="52"/>
      <c r="C117" s="59"/>
      <c r="D117" s="52">
        <f>SUM(D113:D116)</f>
        <v>0</v>
      </c>
      <c r="E117" s="52">
        <f t="shared" ref="E117:F117" si="109">SUM(E113:E116)</f>
        <v>0</v>
      </c>
      <c r="F117" s="52">
        <f t="shared" si="109"/>
        <v>0</v>
      </c>
      <c r="G117" s="52"/>
      <c r="H117" s="52">
        <f t="shared" ref="H117" si="110">SUM(H113:H116)</f>
        <v>0</v>
      </c>
      <c r="I117" s="52"/>
      <c r="J117" s="52"/>
      <c r="K117" s="52">
        <f>SUM(K113:K116)</f>
        <v>0</v>
      </c>
      <c r="L117" s="52">
        <f t="shared" ref="L117" si="111">SUM(L113:L116)</f>
        <v>0</v>
      </c>
      <c r="M117" s="52"/>
      <c r="N117" s="52">
        <f t="shared" ref="N117" si="112">SUM(N113:N116)</f>
        <v>0</v>
      </c>
      <c r="O117" s="59"/>
      <c r="Q117" s="57"/>
      <c r="S117" s="57"/>
      <c r="U117" s="56"/>
      <c r="V117" s="56"/>
    </row>
    <row r="118" spans="1:26" x14ac:dyDescent="0.15">
      <c r="H118" s="62"/>
      <c r="I118" s="56"/>
      <c r="J118" s="56"/>
      <c r="P118" s="57"/>
      <c r="Q118" s="57"/>
      <c r="R118" s="57"/>
      <c r="T118" s="56"/>
      <c r="U118" s="56"/>
    </row>
    <row r="119" spans="1:26" x14ac:dyDescent="0.15">
      <c r="H119" s="62"/>
      <c r="I119" s="56"/>
      <c r="J119" s="56"/>
      <c r="P119" s="57"/>
      <c r="Q119" s="57"/>
      <c r="R119" s="57"/>
      <c r="T119" s="56"/>
      <c r="U119" s="56"/>
    </row>
    <row r="120" spans="1:26" x14ac:dyDescent="0.15">
      <c r="A120" s="489" t="s">
        <v>57</v>
      </c>
      <c r="B120" s="489"/>
      <c r="C120" s="489"/>
      <c r="D120" s="489"/>
      <c r="E120" s="489"/>
      <c r="F120" s="489"/>
      <c r="G120" s="489"/>
      <c r="H120" s="62"/>
      <c r="I120" s="56"/>
      <c r="J120" s="489" t="s">
        <v>58</v>
      </c>
      <c r="K120" s="495"/>
      <c r="L120" s="495"/>
      <c r="M120" s="495"/>
      <c r="N120" s="495"/>
      <c r="P120" s="68"/>
      <c r="Q120" s="57"/>
      <c r="R120" s="489" t="s">
        <v>62</v>
      </c>
      <c r="S120" s="495"/>
      <c r="T120" s="495"/>
      <c r="U120" s="495"/>
      <c r="V120" s="495"/>
    </row>
    <row r="121" spans="1:26" x14ac:dyDescent="0.15">
      <c r="A121" s="59"/>
      <c r="B121" s="52" t="s">
        <v>17</v>
      </c>
      <c r="C121" s="52" t="s">
        <v>42</v>
      </c>
      <c r="D121" s="52" t="s">
        <v>19</v>
      </c>
      <c r="E121" s="52" t="s">
        <v>6</v>
      </c>
      <c r="H121" s="56"/>
      <c r="I121" s="56"/>
      <c r="J121" s="494" t="s">
        <v>59</v>
      </c>
      <c r="K121" s="491"/>
      <c r="L121" s="491"/>
      <c r="M121" s="491"/>
      <c r="N121" s="59" t="s">
        <v>60</v>
      </c>
      <c r="R121" s="494" t="s">
        <v>59</v>
      </c>
      <c r="S121" s="491"/>
      <c r="T121" s="491"/>
      <c r="U121" s="491"/>
      <c r="V121" s="59" t="s">
        <v>60</v>
      </c>
    </row>
    <row r="122" spans="1:26" x14ac:dyDescent="0.15">
      <c r="A122" s="67" t="s">
        <v>33</v>
      </c>
      <c r="B122" s="54">
        <f>SUM(J92:J96,D102:D107,D113:D116)</f>
        <v>0</v>
      </c>
      <c r="C122" s="54">
        <f>SUM(E113:E116,E102:E107,K92:K96)</f>
        <v>0</v>
      </c>
      <c r="D122" s="54">
        <f>SUM(F113:F116,F102:F107,L92:L96)</f>
        <v>0</v>
      </c>
      <c r="E122" s="54">
        <f>SUM(N92:N96,H102:H107,H113:H116)</f>
        <v>0</v>
      </c>
      <c r="F122" s="50" t="s">
        <v>1350</v>
      </c>
      <c r="H122" s="56"/>
      <c r="I122" s="56"/>
      <c r="J122" s="492" t="s">
        <v>1257</v>
      </c>
      <c r="K122" s="492"/>
      <c r="L122" s="492"/>
      <c r="M122" s="492"/>
      <c r="N122" s="53" t="s">
        <v>0</v>
      </c>
      <c r="R122" s="493" t="s">
        <v>1261</v>
      </c>
      <c r="S122" s="492"/>
      <c r="T122" s="492"/>
      <c r="U122" s="492"/>
      <c r="V122" s="53" t="s">
        <v>373</v>
      </c>
    </row>
    <row r="123" spans="1:26" x14ac:dyDescent="0.15">
      <c r="A123" s="67" t="s">
        <v>43</v>
      </c>
      <c r="B123" s="54">
        <f>SUM(C87)</f>
        <v>0</v>
      </c>
      <c r="C123" s="54">
        <f>SUM(D87)</f>
        <v>0</v>
      </c>
      <c r="D123" s="54">
        <f>SUM(F87)</f>
        <v>0</v>
      </c>
      <c r="E123" s="54">
        <f>SUM(H87)</f>
        <v>0</v>
      </c>
      <c r="F123" s="52"/>
      <c r="J123" s="492" t="s">
        <v>1258</v>
      </c>
      <c r="K123" s="492"/>
      <c r="L123" s="492"/>
      <c r="M123" s="492"/>
      <c r="N123" s="53" t="s">
        <v>373</v>
      </c>
      <c r="R123" s="493"/>
      <c r="S123" s="492"/>
      <c r="T123" s="492"/>
      <c r="U123" s="492"/>
      <c r="V123" s="53"/>
    </row>
    <row r="124" spans="1:26" x14ac:dyDescent="0.15">
      <c r="A124" s="67" t="s">
        <v>65</v>
      </c>
      <c r="B124" s="53"/>
      <c r="F124" s="52"/>
      <c r="J124" s="492" t="s">
        <v>1259</v>
      </c>
      <c r="K124" s="492"/>
      <c r="L124" s="492"/>
      <c r="M124" s="492"/>
      <c r="N124" s="53" t="s">
        <v>373</v>
      </c>
      <c r="R124" s="493" t="s">
        <v>1262</v>
      </c>
      <c r="S124" s="492"/>
      <c r="T124" s="492"/>
      <c r="U124" s="492"/>
      <c r="V124" s="53" t="s">
        <v>16</v>
      </c>
    </row>
    <row r="125" spans="1:26" x14ac:dyDescent="0.15">
      <c r="J125" s="492" t="s">
        <v>1260</v>
      </c>
      <c r="K125" s="492"/>
      <c r="L125" s="492"/>
      <c r="M125" s="492"/>
      <c r="N125" s="53" t="s">
        <v>374</v>
      </c>
      <c r="R125" s="493"/>
      <c r="S125" s="492"/>
      <c r="T125" s="492"/>
      <c r="U125" s="492"/>
      <c r="V125" s="53"/>
    </row>
    <row r="126" spans="1:26" x14ac:dyDescent="0.15">
      <c r="A126" s="59"/>
      <c r="B126" s="52" t="s">
        <v>1</v>
      </c>
      <c r="C126" s="52" t="s">
        <v>4</v>
      </c>
      <c r="D126" s="52" t="s">
        <v>6</v>
      </c>
      <c r="J126" s="492" t="s">
        <v>1259</v>
      </c>
      <c r="K126" s="492"/>
      <c r="L126" s="492"/>
      <c r="M126" s="492"/>
      <c r="N126" s="53" t="s">
        <v>373</v>
      </c>
      <c r="R126" s="493" t="s">
        <v>1323</v>
      </c>
      <c r="S126" s="492"/>
      <c r="T126" s="492"/>
      <c r="U126" s="492"/>
      <c r="V126" s="53" t="s">
        <v>373</v>
      </c>
    </row>
    <row r="127" spans="1:26" x14ac:dyDescent="0.15">
      <c r="A127" s="67" t="s">
        <v>56</v>
      </c>
      <c r="B127" s="54">
        <f>SUM(M84:M86,C92:C96,K102:K107,K113:K116)</f>
        <v>0</v>
      </c>
      <c r="C127" s="54">
        <f>SUM(N84:N86,D92:D96,L102:L107,L113:L116)</f>
        <v>0</v>
      </c>
      <c r="D127" s="54">
        <f>SUM(P84:P86,F92:F96,N102:N107,N113:N116)</f>
        <v>0</v>
      </c>
      <c r="J127" s="492" t="s">
        <v>1182</v>
      </c>
      <c r="K127" s="492"/>
      <c r="L127" s="492"/>
      <c r="M127" s="492"/>
      <c r="N127" s="53" t="s">
        <v>373</v>
      </c>
      <c r="R127" s="493"/>
      <c r="S127" s="492"/>
      <c r="T127" s="492"/>
      <c r="U127" s="492"/>
      <c r="V127" s="53"/>
    </row>
    <row r="128" spans="1:26" x14ac:dyDescent="0.15">
      <c r="A128" s="67" t="s">
        <v>65</v>
      </c>
      <c r="B128" s="53"/>
      <c r="J128" s="493" t="s">
        <v>1324</v>
      </c>
      <c r="K128" s="492"/>
      <c r="L128" s="492"/>
      <c r="M128" s="492"/>
      <c r="N128" s="53" t="s">
        <v>16</v>
      </c>
      <c r="R128" s="493"/>
      <c r="S128" s="492"/>
      <c r="T128" s="492"/>
      <c r="U128" s="492"/>
      <c r="V128" s="53"/>
    </row>
    <row r="129" spans="1:23" x14ac:dyDescent="0.15">
      <c r="J129" s="493" t="s">
        <v>1367</v>
      </c>
      <c r="K129" s="492"/>
      <c r="L129" s="492"/>
      <c r="M129" s="492"/>
      <c r="N129" s="53" t="s">
        <v>373</v>
      </c>
      <c r="R129" s="493"/>
      <c r="S129" s="492"/>
      <c r="T129" s="492"/>
      <c r="U129" s="492"/>
      <c r="V129" s="53"/>
    </row>
    <row r="130" spans="1:23" x14ac:dyDescent="0.15">
      <c r="B130" s="52" t="s">
        <v>40</v>
      </c>
      <c r="C130" s="52" t="s">
        <v>41</v>
      </c>
    </row>
    <row r="131" spans="1:23" x14ac:dyDescent="0.15">
      <c r="A131" s="67" t="s">
        <v>39</v>
      </c>
      <c r="B131" s="51" t="e">
        <f>B127/(B123+B127)</f>
        <v>#DIV/0!</v>
      </c>
      <c r="C131" s="51" t="e">
        <f>B123/(B123+B127)</f>
        <v>#DIV/0!</v>
      </c>
      <c r="J131" s="50" t="s">
        <v>61</v>
      </c>
    </row>
    <row r="132" spans="1:23" x14ac:dyDescent="0.15">
      <c r="A132" s="67" t="s">
        <v>64</v>
      </c>
      <c r="B132" s="53"/>
      <c r="C132" s="53"/>
    </row>
    <row r="141" spans="1:23" x14ac:dyDescent="0.15">
      <c r="A141" s="489" t="s">
        <v>93</v>
      </c>
      <c r="B141" s="489"/>
      <c r="C141" s="489"/>
      <c r="D141" s="489"/>
      <c r="E141" s="489"/>
      <c r="F141" s="489"/>
      <c r="G141" s="489"/>
      <c r="H141" s="489"/>
      <c r="I141" s="489"/>
      <c r="J141" s="489"/>
      <c r="K141" s="489"/>
      <c r="L141" s="489"/>
      <c r="M141" s="489"/>
      <c r="N141" s="489"/>
      <c r="O141" s="489"/>
      <c r="P141" s="489"/>
      <c r="Q141" s="489"/>
      <c r="R141" s="489"/>
      <c r="S141" s="489"/>
      <c r="T141" s="489"/>
      <c r="U141" s="489"/>
      <c r="V141" s="489"/>
      <c r="W141" s="489"/>
    </row>
    <row r="142" spans="1:23" x14ac:dyDescent="0.15">
      <c r="A142" s="99"/>
      <c r="B142" s="99"/>
      <c r="C142" s="99"/>
      <c r="D142" s="99"/>
      <c r="E142" s="99"/>
      <c r="F142" s="99"/>
      <c r="G142" s="99"/>
      <c r="H142" s="99"/>
      <c r="I142" s="99"/>
      <c r="J142" s="99"/>
      <c r="K142" s="99"/>
      <c r="L142" s="99"/>
      <c r="M142" s="99"/>
      <c r="N142" s="99"/>
      <c r="O142" s="99"/>
      <c r="P142" s="99"/>
      <c r="Q142" s="99"/>
      <c r="R142" s="99"/>
      <c r="S142" s="99"/>
      <c r="T142" s="99"/>
      <c r="U142" s="99"/>
      <c r="V142" s="99"/>
      <c r="W142" s="99"/>
    </row>
    <row r="143" spans="1:23" x14ac:dyDescent="0.15">
      <c r="H143" s="490" t="s">
        <v>36</v>
      </c>
      <c r="I143" s="491"/>
      <c r="J143" s="491"/>
      <c r="M143" s="490" t="s">
        <v>37</v>
      </c>
      <c r="N143" s="490"/>
      <c r="O143" s="490"/>
    </row>
    <row r="144" spans="1:23" x14ac:dyDescent="0.15">
      <c r="H144" s="490" t="s">
        <v>38</v>
      </c>
      <c r="I144" s="490"/>
      <c r="J144" s="490"/>
    </row>
    <row r="145" spans="1:20" x14ac:dyDescent="0.15">
      <c r="H145" s="490"/>
      <c r="I145" s="491"/>
      <c r="J145" s="491"/>
    </row>
    <row r="146" spans="1:20" x14ac:dyDescent="0.15">
      <c r="H146" s="490"/>
      <c r="I146" s="491"/>
      <c r="J146" s="491"/>
    </row>
    <row r="147" spans="1:20" x14ac:dyDescent="0.15">
      <c r="D147" s="59" t="s">
        <v>83</v>
      </c>
      <c r="P147" s="59" t="s">
        <v>84</v>
      </c>
    </row>
    <row r="148" spans="1:20" x14ac:dyDescent="0.15">
      <c r="A148" s="52" t="s">
        <v>90</v>
      </c>
      <c r="P148" s="59" t="s">
        <v>90</v>
      </c>
      <c r="S148" s="52" t="s">
        <v>92</v>
      </c>
    </row>
    <row r="149" spans="1:20" x14ac:dyDescent="0.15">
      <c r="A149" s="67" t="s">
        <v>79</v>
      </c>
      <c r="B149" s="253" t="s">
        <v>89</v>
      </c>
      <c r="C149" s="253" t="s">
        <v>2</v>
      </c>
      <c r="D149" s="253" t="s">
        <v>3</v>
      </c>
      <c r="E149" s="253" t="s">
        <v>19</v>
      </c>
      <c r="F149" s="253" t="s">
        <v>6</v>
      </c>
      <c r="G149" s="253" t="s">
        <v>76</v>
      </c>
      <c r="H149" s="253" t="s">
        <v>10</v>
      </c>
      <c r="I149" s="253" t="s">
        <v>19</v>
      </c>
      <c r="J149" s="253" t="s">
        <v>77</v>
      </c>
      <c r="K149" s="253" t="s">
        <v>6</v>
      </c>
      <c r="L149" s="253" t="s">
        <v>14</v>
      </c>
      <c r="O149" s="253" t="s">
        <v>85</v>
      </c>
      <c r="P149" s="253" t="s">
        <v>86</v>
      </c>
      <c r="Q149" s="253" t="s">
        <v>87</v>
      </c>
      <c r="S149" s="251" t="s">
        <v>40</v>
      </c>
      <c r="T149" s="251" t="s">
        <v>41</v>
      </c>
    </row>
    <row r="150" spans="1:20" x14ac:dyDescent="0.15">
      <c r="A150" s="53" t="s">
        <v>44</v>
      </c>
      <c r="B150" s="252">
        <f>AVERAGE(B160,B170)</f>
        <v>492.5</v>
      </c>
      <c r="C150" s="252">
        <f>AVERAGE(C160,C170)</f>
        <v>320</v>
      </c>
      <c r="D150" s="254">
        <f>C150/B150</f>
        <v>0.64974619289340096</v>
      </c>
      <c r="E150" s="252">
        <f>AVERAGE(E160,E170)</f>
        <v>3478.5</v>
      </c>
      <c r="F150" s="252">
        <f t="shared" ref="F150:I150" si="113">AVERAGE(F160,F170)</f>
        <v>18</v>
      </c>
      <c r="G150" s="252">
        <f t="shared" si="113"/>
        <v>11</v>
      </c>
      <c r="H150" s="252">
        <f t="shared" si="113"/>
        <v>65</v>
      </c>
      <c r="I150" s="252">
        <f t="shared" si="113"/>
        <v>264.5</v>
      </c>
      <c r="J150" s="255">
        <f>I150/H150</f>
        <v>4.069230769230769</v>
      </c>
      <c r="K150" s="252">
        <f>AVERAGE(K160,K170)</f>
        <v>5</v>
      </c>
      <c r="L150" s="54">
        <f>((E150*0.05)+(F150*4)+(G150*-1)+(I150*0.1)+(K150*6))</f>
        <v>291.375</v>
      </c>
      <c r="O150" s="254">
        <f>(B150+H150)/(B152+F152+B154+F154+B156+F156+B150+H150)</f>
        <v>0.3844385702792783</v>
      </c>
      <c r="P150" s="51">
        <f>B150/(B150+F152+F154+F156)</f>
        <v>0.52805575411007866</v>
      </c>
      <c r="Q150" s="51">
        <f>H150/(H150+B152+B154+B156)</f>
        <v>0.12560386473429952</v>
      </c>
      <c r="S150" s="51">
        <f>(H150+B152+B154+B156)/(H150+B152+B154+B156+B150)</f>
        <v>0.51237623762376239</v>
      </c>
      <c r="T150" s="51">
        <f>B150/(B150+H150+B152+B154+B156)</f>
        <v>0.48762376237623761</v>
      </c>
    </row>
    <row r="151" spans="1:20" x14ac:dyDescent="0.15">
      <c r="A151" s="67" t="s">
        <v>80</v>
      </c>
      <c r="B151" s="253" t="s">
        <v>10</v>
      </c>
      <c r="C151" s="253" t="s">
        <v>19</v>
      </c>
      <c r="D151" s="253" t="s">
        <v>77</v>
      </c>
      <c r="E151" s="253" t="s">
        <v>6</v>
      </c>
      <c r="F151" s="253" t="s">
        <v>17</v>
      </c>
      <c r="G151" s="253" t="s">
        <v>18</v>
      </c>
      <c r="H151" s="253" t="s">
        <v>19</v>
      </c>
      <c r="I151" s="253" t="s">
        <v>78</v>
      </c>
      <c r="J151" s="253" t="s">
        <v>6</v>
      </c>
      <c r="K151" s="253" t="s">
        <v>14</v>
      </c>
      <c r="L151" s="252" t="s">
        <v>91</v>
      </c>
      <c r="O151" s="251" t="s">
        <v>85</v>
      </c>
      <c r="P151" s="251" t="s">
        <v>87</v>
      </c>
      <c r="Q151" s="251" t="s">
        <v>88</v>
      </c>
    </row>
    <row r="152" spans="1:20" x14ac:dyDescent="0.15">
      <c r="A152" s="53" t="s">
        <v>44</v>
      </c>
      <c r="B152" s="252">
        <f>AVERAGE(B162,B172)</f>
        <v>446.5</v>
      </c>
      <c r="C152" s="252">
        <f>AVERAGE(C162,C172)</f>
        <v>1960.5</v>
      </c>
      <c r="D152" s="255">
        <f>C152/B152</f>
        <v>4.3908174692049275</v>
      </c>
      <c r="E152" s="252">
        <f>AVERAGE(E162,E172)</f>
        <v>14.5</v>
      </c>
      <c r="F152" s="252">
        <f t="shared" ref="F152:H152" si="114">AVERAGE(F162,F172)</f>
        <v>94.5</v>
      </c>
      <c r="G152" s="252">
        <f t="shared" si="114"/>
        <v>76</v>
      </c>
      <c r="H152" s="252">
        <f t="shared" si="114"/>
        <v>653.5</v>
      </c>
      <c r="I152" s="255">
        <f>H152/G152</f>
        <v>8.598684210526315</v>
      </c>
      <c r="J152" s="252">
        <f>AVERAGE(J162,J172)</f>
        <v>2.5</v>
      </c>
      <c r="K152" s="54">
        <f>(C152*0.1)+(E152*6)+(H152*0.1)+(J152*6)</f>
        <v>363.40000000000003</v>
      </c>
      <c r="L152" s="54">
        <f>(C152*0.1)+(E152*6)+(G152*1)+(H152*0.1)+(J152*6)</f>
        <v>439.40000000000003</v>
      </c>
      <c r="O152" s="254">
        <f>(B152+F152)/(B152+F152+B154+F154+B156+F156+B150+H150)</f>
        <v>0.37306056775083329</v>
      </c>
      <c r="P152" s="51">
        <f>B152/(H150+B152+B154+B156)</f>
        <v>0.86280193236714975</v>
      </c>
      <c r="Q152" s="51">
        <f>F152/(F152+F154+F156)</f>
        <v>0.21469140477092011</v>
      </c>
    </row>
    <row r="153" spans="1:20" x14ac:dyDescent="0.15">
      <c r="A153" s="67" t="s">
        <v>81</v>
      </c>
      <c r="B153" s="253" t="s">
        <v>10</v>
      </c>
      <c r="C153" s="253" t="s">
        <v>19</v>
      </c>
      <c r="D153" s="253" t="s">
        <v>77</v>
      </c>
      <c r="E153" s="253" t="s">
        <v>6</v>
      </c>
      <c r="F153" s="253" t="s">
        <v>17</v>
      </c>
      <c r="G153" s="253" t="s">
        <v>18</v>
      </c>
      <c r="H153" s="253" t="s">
        <v>19</v>
      </c>
      <c r="I153" s="253" t="s">
        <v>78</v>
      </c>
      <c r="J153" s="253" t="s">
        <v>6</v>
      </c>
      <c r="K153" s="253" t="s">
        <v>14</v>
      </c>
      <c r="L153" s="252" t="s">
        <v>91</v>
      </c>
      <c r="O153" s="251" t="s">
        <v>85</v>
      </c>
      <c r="P153" s="251" t="s">
        <v>87</v>
      </c>
      <c r="Q153" s="251" t="s">
        <v>88</v>
      </c>
    </row>
    <row r="154" spans="1:20" x14ac:dyDescent="0.15">
      <c r="A154" s="53" t="s">
        <v>44</v>
      </c>
      <c r="B154" s="252">
        <f>AVERAGE(B164,B174)</f>
        <v>6</v>
      </c>
      <c r="C154" s="252">
        <f>AVERAGE(C164,C174)</f>
        <v>42</v>
      </c>
      <c r="D154" s="252">
        <f>C154/B154</f>
        <v>7</v>
      </c>
      <c r="E154" s="252">
        <f>AVERAGE(E164,E174)</f>
        <v>0.5</v>
      </c>
      <c r="F154" s="252">
        <f t="shared" ref="F154:H154" si="115">AVERAGE(F164,F174)</f>
        <v>269</v>
      </c>
      <c r="G154" s="252">
        <f t="shared" si="115"/>
        <v>162</v>
      </c>
      <c r="H154" s="252">
        <f t="shared" si="115"/>
        <v>2014.5</v>
      </c>
      <c r="I154" s="255">
        <f>H154/G154</f>
        <v>12.435185185185185</v>
      </c>
      <c r="J154" s="252">
        <f>AVERAGE(J164,J174)</f>
        <v>9.5</v>
      </c>
      <c r="K154" s="54">
        <f>(C154*0.1)+(E154*6)+(H154*0.1)+(J154*6)</f>
        <v>265.64999999999998</v>
      </c>
      <c r="L154" s="54">
        <f>(C154*0.1)+(E154*6)+(G154*1)+(H154*0.1)+(J154*6)</f>
        <v>427.65</v>
      </c>
      <c r="O154" s="254">
        <f>(B154+F154)/(B152+F152+B154+F154+B156+F156+B150+H150)</f>
        <v>0.18963337547408346</v>
      </c>
      <c r="P154" s="51">
        <f>B154/(B152+H150+B154+B156)</f>
        <v>1.1594202898550725E-2</v>
      </c>
      <c r="Q154" s="51">
        <f>F154/(F154+F152+F156)</f>
        <v>0.61113214691404771</v>
      </c>
    </row>
    <row r="155" spans="1:20" x14ac:dyDescent="0.15">
      <c r="A155" s="67" t="s">
        <v>82</v>
      </c>
      <c r="B155" s="253" t="s">
        <v>10</v>
      </c>
      <c r="C155" s="253" t="s">
        <v>19</v>
      </c>
      <c r="D155" s="253" t="s">
        <v>77</v>
      </c>
      <c r="E155" s="253" t="s">
        <v>6</v>
      </c>
      <c r="F155" s="253" t="s">
        <v>17</v>
      </c>
      <c r="G155" s="253" t="s">
        <v>18</v>
      </c>
      <c r="H155" s="253" t="s">
        <v>19</v>
      </c>
      <c r="I155" s="253" t="s">
        <v>78</v>
      </c>
      <c r="J155" s="253" t="s">
        <v>6</v>
      </c>
      <c r="K155" s="253" t="s">
        <v>14</v>
      </c>
      <c r="L155" s="252" t="s">
        <v>91</v>
      </c>
      <c r="O155" s="251" t="s">
        <v>85</v>
      </c>
      <c r="P155" s="251" t="s">
        <v>87</v>
      </c>
      <c r="Q155" s="251" t="s">
        <v>88</v>
      </c>
    </row>
    <row r="156" spans="1:20" x14ac:dyDescent="0.15">
      <c r="A156" s="53" t="s">
        <v>44</v>
      </c>
      <c r="B156" s="252">
        <f>AVERAGE(B166,B176)</f>
        <v>0</v>
      </c>
      <c r="C156" s="252">
        <f>AVERAGE(C166,C176)</f>
        <v>0</v>
      </c>
      <c r="D156" s="252" t="e">
        <f>C156/B156</f>
        <v>#DIV/0!</v>
      </c>
      <c r="E156" s="252">
        <f>AVERAGE(E166,E176)</f>
        <v>0</v>
      </c>
      <c r="F156" s="252">
        <f>AVERAGE(E156,F166,F176)</f>
        <v>76.666666666666671</v>
      </c>
      <c r="G156" s="252">
        <f t="shared" ref="G156:H156" si="116">AVERAGE(F156,G166,G176)</f>
        <v>77.8888888888889</v>
      </c>
      <c r="H156" s="252">
        <f t="shared" si="116"/>
        <v>468.96296296296299</v>
      </c>
      <c r="I156" s="255">
        <f>H156/G156</f>
        <v>6.0209224916785535</v>
      </c>
      <c r="J156" s="252">
        <f>AVERAGE(J166,J176)</f>
        <v>7</v>
      </c>
      <c r="K156" s="65">
        <f>(C156*0.1)+(E156*6)+(H156*0.1)+(J156*6)</f>
        <v>88.896296296296299</v>
      </c>
      <c r="L156" s="54">
        <f>(C156*0.1)+(E156*6)+(G156*1)+(H156*0.1)+(J156*6)</f>
        <v>166.78518518518518</v>
      </c>
      <c r="O156" s="254">
        <f>(B156+F156)/(B152+F152+B154+F154+B156+F156+B150+H150)</f>
        <v>5.286748649580509E-2</v>
      </c>
      <c r="P156" s="66">
        <f>B156/(B156+B154+B152+H150)</f>
        <v>0</v>
      </c>
      <c r="Q156" s="51">
        <f>F156/(F156+F154+F152)</f>
        <v>0.17417644831503218</v>
      </c>
    </row>
    <row r="157" spans="1:20" x14ac:dyDescent="0.15">
      <c r="B157" s="256"/>
      <c r="C157" s="256"/>
      <c r="D157" s="256"/>
      <c r="E157" s="256"/>
      <c r="F157" s="256"/>
      <c r="G157" s="256"/>
      <c r="H157" s="256"/>
      <c r="I157" s="256"/>
      <c r="J157" s="256"/>
      <c r="K157" s="256"/>
      <c r="L157" s="257"/>
      <c r="P157" s="59"/>
    </row>
    <row r="158" spans="1:20" x14ac:dyDescent="0.15">
      <c r="A158" s="52">
        <v>2022</v>
      </c>
      <c r="P158" s="59">
        <v>2022</v>
      </c>
      <c r="S158" s="52" t="s">
        <v>92</v>
      </c>
    </row>
    <row r="159" spans="1:20" x14ac:dyDescent="0.15">
      <c r="A159" s="67" t="s">
        <v>79</v>
      </c>
      <c r="B159" s="253" t="s">
        <v>89</v>
      </c>
      <c r="C159" s="253" t="s">
        <v>2</v>
      </c>
      <c r="D159" s="253" t="s">
        <v>3</v>
      </c>
      <c r="E159" s="253" t="s">
        <v>19</v>
      </c>
      <c r="F159" s="253" t="s">
        <v>6</v>
      </c>
      <c r="G159" s="253" t="s">
        <v>76</v>
      </c>
      <c r="H159" s="253" t="s">
        <v>10</v>
      </c>
      <c r="I159" s="253" t="s">
        <v>19</v>
      </c>
      <c r="J159" s="253" t="s">
        <v>77</v>
      </c>
      <c r="K159" s="253" t="s">
        <v>6</v>
      </c>
      <c r="L159" s="253" t="s">
        <v>14</v>
      </c>
      <c r="O159" s="253" t="s">
        <v>85</v>
      </c>
      <c r="P159" s="253" t="s">
        <v>86</v>
      </c>
      <c r="Q159" s="253" t="s">
        <v>87</v>
      </c>
      <c r="S159" s="251" t="s">
        <v>40</v>
      </c>
      <c r="T159" s="251" t="s">
        <v>41</v>
      </c>
    </row>
    <row r="160" spans="1:20" x14ac:dyDescent="0.15">
      <c r="A160" s="53" t="s">
        <v>44</v>
      </c>
      <c r="B160" s="252">
        <v>454</v>
      </c>
      <c r="C160" s="252">
        <v>283</v>
      </c>
      <c r="D160" s="254">
        <f>C160/B160</f>
        <v>0.62334801762114533</v>
      </c>
      <c r="E160" s="252">
        <v>3223</v>
      </c>
      <c r="F160" s="252">
        <v>15</v>
      </c>
      <c r="G160" s="252">
        <v>8</v>
      </c>
      <c r="H160" s="252">
        <v>69</v>
      </c>
      <c r="I160" s="252">
        <v>265</v>
      </c>
      <c r="J160" s="255">
        <f>I160/H160</f>
        <v>3.8405797101449277</v>
      </c>
      <c r="K160" s="252">
        <v>3</v>
      </c>
      <c r="L160" s="54">
        <f>((E160*0.05)+(F160*4)+(G160*-1)+(I160*0.1)+(K160*6))</f>
        <v>257.64999999999998</v>
      </c>
      <c r="O160" s="254">
        <f>(B160+H160)/(B162+F162+B164+F164+B166+F166+B160+H160)</f>
        <v>0.38064046579330424</v>
      </c>
      <c r="P160" s="51">
        <f>B160/(B160+F162+F164+F166)</f>
        <v>0.51011235955056178</v>
      </c>
      <c r="Q160" s="51">
        <f>H160/(H160+B162+B164+B166)</f>
        <v>0.14256198347107438</v>
      </c>
      <c r="S160" s="51">
        <f>(H160+B162+B164+B166)/(H160+B162+B164+B166+B160)</f>
        <v>0.51599147121535183</v>
      </c>
      <c r="T160" s="51">
        <f>B160/(B160+H160+B162+B164+B166)</f>
        <v>0.48400852878464817</v>
      </c>
    </row>
    <row r="161" spans="1:20" x14ac:dyDescent="0.15">
      <c r="A161" s="67" t="s">
        <v>80</v>
      </c>
      <c r="B161" s="253" t="s">
        <v>10</v>
      </c>
      <c r="C161" s="253" t="s">
        <v>19</v>
      </c>
      <c r="D161" s="253" t="s">
        <v>77</v>
      </c>
      <c r="E161" s="253" t="s">
        <v>6</v>
      </c>
      <c r="F161" s="253" t="s">
        <v>17</v>
      </c>
      <c r="G161" s="253" t="s">
        <v>18</v>
      </c>
      <c r="H161" s="253" t="s">
        <v>19</v>
      </c>
      <c r="I161" s="253" t="s">
        <v>78</v>
      </c>
      <c r="J161" s="253" t="s">
        <v>6</v>
      </c>
      <c r="K161" s="253" t="s">
        <v>14</v>
      </c>
      <c r="L161" s="253" t="s">
        <v>91</v>
      </c>
      <c r="O161" s="251" t="s">
        <v>85</v>
      </c>
      <c r="P161" s="251" t="s">
        <v>87</v>
      </c>
      <c r="Q161" s="251" t="s">
        <v>88</v>
      </c>
    </row>
    <row r="162" spans="1:20" x14ac:dyDescent="0.15">
      <c r="A162" s="53" t="s">
        <v>44</v>
      </c>
      <c r="B162" s="252">
        <v>410</v>
      </c>
      <c r="C162" s="252">
        <v>1813</v>
      </c>
      <c r="D162" s="255">
        <f>C162/B162</f>
        <v>4.4219512195121951</v>
      </c>
      <c r="E162" s="252">
        <v>13</v>
      </c>
      <c r="F162" s="252">
        <v>85</v>
      </c>
      <c r="G162" s="252">
        <v>70</v>
      </c>
      <c r="H162" s="252">
        <v>680</v>
      </c>
      <c r="I162" s="255">
        <f>H162/G162</f>
        <v>9.7142857142857135</v>
      </c>
      <c r="J162" s="252">
        <v>4</v>
      </c>
      <c r="K162" s="54">
        <f>(C162*0.1)+(E162*6)+(H162*0.1)+(J162*6)</f>
        <v>351.3</v>
      </c>
      <c r="L162" s="54">
        <f>(C162*0.1)+(E162*6)+(G162*1)+(H162*0.1)+(J162*6)</f>
        <v>421.3</v>
      </c>
      <c r="O162" s="254">
        <f>(B162+F162)/(B162+F162+B164+F164+B166+F166+B160+H160)</f>
        <v>0.36026200873362446</v>
      </c>
      <c r="P162" s="51">
        <f>B162/(H160+B162+B164+B166)</f>
        <v>0.84710743801652888</v>
      </c>
      <c r="Q162" s="51">
        <f>F162/(F162+F164+F166)</f>
        <v>0.19495412844036697</v>
      </c>
    </row>
    <row r="163" spans="1:20" x14ac:dyDescent="0.15">
      <c r="A163" s="67" t="s">
        <v>81</v>
      </c>
      <c r="B163" s="253" t="s">
        <v>10</v>
      </c>
      <c r="C163" s="253" t="s">
        <v>19</v>
      </c>
      <c r="D163" s="253" t="s">
        <v>77</v>
      </c>
      <c r="E163" s="253" t="s">
        <v>6</v>
      </c>
      <c r="F163" s="253" t="s">
        <v>17</v>
      </c>
      <c r="G163" s="253" t="s">
        <v>18</v>
      </c>
      <c r="H163" s="253" t="s">
        <v>19</v>
      </c>
      <c r="I163" s="253" t="s">
        <v>78</v>
      </c>
      <c r="J163" s="253" t="s">
        <v>6</v>
      </c>
      <c r="K163" s="253" t="s">
        <v>14</v>
      </c>
      <c r="L163" s="253" t="s">
        <v>91</v>
      </c>
      <c r="O163" s="251" t="s">
        <v>85</v>
      </c>
      <c r="P163" s="251" t="s">
        <v>87</v>
      </c>
      <c r="Q163" s="251" t="s">
        <v>88</v>
      </c>
    </row>
    <row r="164" spans="1:20" x14ac:dyDescent="0.15">
      <c r="A164" s="53" t="s">
        <v>44</v>
      </c>
      <c r="B164" s="252">
        <v>5</v>
      </c>
      <c r="C164" s="252">
        <v>52</v>
      </c>
      <c r="D164" s="252">
        <f>C164/B164</f>
        <v>10.4</v>
      </c>
      <c r="E164" s="252">
        <v>1</v>
      </c>
      <c r="F164" s="252">
        <v>228</v>
      </c>
      <c r="G164" s="252">
        <v>130</v>
      </c>
      <c r="H164" s="252">
        <v>1594</v>
      </c>
      <c r="I164" s="255">
        <f>H164/G164</f>
        <v>12.261538461538462</v>
      </c>
      <c r="J164" s="252">
        <v>6</v>
      </c>
      <c r="K164" s="54">
        <f>(C164*0.1)+(E164*6)+(H164*0.1)+(J164*6)</f>
        <v>206.6</v>
      </c>
      <c r="L164" s="54">
        <f>(C164*0.1)+(E164*6)+(G164*1)+(H164*0.1)+(J164*6)</f>
        <v>336.6</v>
      </c>
      <c r="O164" s="254">
        <f>(B164+F164)/(B162+F162+B164+F164+B166+F166+B160+H160)</f>
        <v>0.16957787481804948</v>
      </c>
      <c r="P164" s="51">
        <f>B164/(B162+H160+B164+B166)</f>
        <v>1.0330578512396695E-2</v>
      </c>
      <c r="Q164" s="51">
        <f>F164/(F164+F162+F166)</f>
        <v>0.52293577981651373</v>
      </c>
    </row>
    <row r="165" spans="1:20" x14ac:dyDescent="0.15">
      <c r="A165" s="67" t="s">
        <v>82</v>
      </c>
      <c r="B165" s="253" t="s">
        <v>10</v>
      </c>
      <c r="C165" s="253" t="s">
        <v>19</v>
      </c>
      <c r="D165" s="253" t="s">
        <v>77</v>
      </c>
      <c r="E165" s="253" t="s">
        <v>6</v>
      </c>
      <c r="F165" s="253" t="s">
        <v>17</v>
      </c>
      <c r="G165" s="253" t="s">
        <v>18</v>
      </c>
      <c r="H165" s="253" t="s">
        <v>19</v>
      </c>
      <c r="I165" s="253" t="s">
        <v>78</v>
      </c>
      <c r="J165" s="253" t="s">
        <v>6</v>
      </c>
      <c r="K165" s="253" t="s">
        <v>14</v>
      </c>
      <c r="L165" s="253" t="s">
        <v>91</v>
      </c>
      <c r="O165" s="251" t="s">
        <v>85</v>
      </c>
      <c r="P165" s="251" t="s">
        <v>87</v>
      </c>
      <c r="Q165" s="251" t="s">
        <v>88</v>
      </c>
    </row>
    <row r="166" spans="1:20" x14ac:dyDescent="0.15">
      <c r="A166" s="53" t="s">
        <v>44</v>
      </c>
      <c r="B166" s="252">
        <v>0</v>
      </c>
      <c r="C166" s="252">
        <v>0</v>
      </c>
      <c r="D166" s="252" t="e">
        <f>C166/B166</f>
        <v>#DIV/0!</v>
      </c>
      <c r="E166" s="252">
        <v>0</v>
      </c>
      <c r="F166" s="252">
        <v>123</v>
      </c>
      <c r="G166" s="252">
        <v>75</v>
      </c>
      <c r="H166" s="252">
        <v>652</v>
      </c>
      <c r="I166" s="255">
        <f>H166/G166</f>
        <v>8.6933333333333334</v>
      </c>
      <c r="J166" s="252">
        <v>6</v>
      </c>
      <c r="K166" s="54">
        <f>(C166*0.1)+(E166*6)+(H166*0.1)+(J166*6)</f>
        <v>101.2</v>
      </c>
      <c r="L166" s="54">
        <f>(C166*0.1)+(E166*6)+(G166*1)+(H166*0.1)+(J166*6)</f>
        <v>176.2</v>
      </c>
      <c r="O166" s="254">
        <f>(B166+F166)/(B162+F162+B164+F164+B166+F166+B160+H160)</f>
        <v>8.9519650655021835E-2</v>
      </c>
      <c r="P166" s="66">
        <f>B166/(B166+B164+B162+H160)</f>
        <v>0</v>
      </c>
      <c r="Q166" s="51">
        <f>F166/(F166+F164+F162)</f>
        <v>0.28211009174311924</v>
      </c>
    </row>
    <row r="168" spans="1:20" x14ac:dyDescent="0.15">
      <c r="A168" s="52">
        <v>2021</v>
      </c>
      <c r="P168" s="59">
        <v>2021</v>
      </c>
      <c r="S168" s="52" t="s">
        <v>92</v>
      </c>
    </row>
    <row r="169" spans="1:20" x14ac:dyDescent="0.15">
      <c r="A169" s="67" t="s">
        <v>79</v>
      </c>
      <c r="B169" s="253" t="s">
        <v>89</v>
      </c>
      <c r="C169" s="253" t="s">
        <v>2</v>
      </c>
      <c r="D169" s="253" t="s">
        <v>3</v>
      </c>
      <c r="E169" s="253" t="s">
        <v>19</v>
      </c>
      <c r="F169" s="253" t="s">
        <v>6</v>
      </c>
      <c r="G169" s="253" t="s">
        <v>76</v>
      </c>
      <c r="H169" s="253" t="s">
        <v>10</v>
      </c>
      <c r="I169" s="253" t="s">
        <v>19</v>
      </c>
      <c r="J169" s="253" t="s">
        <v>77</v>
      </c>
      <c r="K169" s="253" t="s">
        <v>6</v>
      </c>
      <c r="L169" s="253" t="s">
        <v>14</v>
      </c>
      <c r="O169" s="253" t="s">
        <v>85</v>
      </c>
      <c r="P169" s="253" t="s">
        <v>86</v>
      </c>
      <c r="Q169" s="253" t="s">
        <v>87</v>
      </c>
      <c r="S169" s="251" t="s">
        <v>40</v>
      </c>
      <c r="T169" s="251" t="s">
        <v>41</v>
      </c>
    </row>
    <row r="170" spans="1:20" x14ac:dyDescent="0.15">
      <c r="A170" s="53" t="s">
        <v>44</v>
      </c>
      <c r="B170" s="252">
        <v>531</v>
      </c>
      <c r="C170" s="252">
        <v>357</v>
      </c>
      <c r="D170" s="254">
        <f>C170/B170</f>
        <v>0.67231638418079098</v>
      </c>
      <c r="E170" s="252">
        <v>3734</v>
      </c>
      <c r="F170" s="252">
        <v>21</v>
      </c>
      <c r="G170" s="252">
        <v>14</v>
      </c>
      <c r="H170" s="252">
        <v>61</v>
      </c>
      <c r="I170" s="252">
        <v>264</v>
      </c>
      <c r="J170" s="252">
        <f>I170/H170</f>
        <v>4.3278688524590168</v>
      </c>
      <c r="K170" s="252">
        <v>7</v>
      </c>
      <c r="L170" s="54">
        <f>((E170*0.05)+(F170*4)+(G170*-1)+(I170*0.1)+(K170*6))</f>
        <v>325.10000000000002</v>
      </c>
      <c r="O170" s="254">
        <f>(B170+H170)/(B172+F172+B174+F174+B176+F176+B170+H170)</f>
        <v>0.36930754834684965</v>
      </c>
      <c r="P170" s="51">
        <f>B170/(B170+F172+F174+F176)</f>
        <v>0.50475285171102657</v>
      </c>
      <c r="Q170" s="51">
        <f>H170/(H170+B172+B174+B176)</f>
        <v>0.11070780399274047</v>
      </c>
      <c r="S170" s="51">
        <f>(H170+B172+B174+B176)/(H170+B172+B174+B176+B170)</f>
        <v>0.50924214417744917</v>
      </c>
      <c r="T170" s="51">
        <f>B170/(B170+H170+B172+B174+B176)</f>
        <v>0.49075785582255083</v>
      </c>
    </row>
    <row r="171" spans="1:20" x14ac:dyDescent="0.15">
      <c r="A171" s="67" t="s">
        <v>80</v>
      </c>
      <c r="B171" s="253" t="s">
        <v>10</v>
      </c>
      <c r="C171" s="253" t="s">
        <v>19</v>
      </c>
      <c r="D171" s="253" t="s">
        <v>77</v>
      </c>
      <c r="E171" s="253" t="s">
        <v>6</v>
      </c>
      <c r="F171" s="253" t="s">
        <v>17</v>
      </c>
      <c r="G171" s="253" t="s">
        <v>18</v>
      </c>
      <c r="H171" s="253" t="s">
        <v>19</v>
      </c>
      <c r="I171" s="253" t="s">
        <v>78</v>
      </c>
      <c r="J171" s="253" t="s">
        <v>6</v>
      </c>
      <c r="K171" s="253" t="s">
        <v>14</v>
      </c>
      <c r="L171" s="253" t="s">
        <v>91</v>
      </c>
      <c r="O171" s="251" t="s">
        <v>85</v>
      </c>
      <c r="P171" s="251" t="s">
        <v>87</v>
      </c>
      <c r="Q171" s="251" t="s">
        <v>88</v>
      </c>
    </row>
    <row r="172" spans="1:20" x14ac:dyDescent="0.15">
      <c r="A172" s="53" t="s">
        <v>44</v>
      </c>
      <c r="B172" s="252">
        <v>483</v>
      </c>
      <c r="C172" s="252">
        <v>2108</v>
      </c>
      <c r="D172" s="255">
        <f>C172/B172</f>
        <v>4.3643892339544514</v>
      </c>
      <c r="E172" s="252">
        <v>16</v>
      </c>
      <c r="F172" s="252">
        <v>104</v>
      </c>
      <c r="G172" s="252">
        <v>82</v>
      </c>
      <c r="H172" s="252">
        <v>627</v>
      </c>
      <c r="I172" s="255">
        <f>H172/G172</f>
        <v>7.6463414634146343</v>
      </c>
      <c r="J172" s="252">
        <v>1</v>
      </c>
      <c r="K172" s="54">
        <f>(C172*0.1)+(E172*6)+(H172*0.1)+(J172*6)</f>
        <v>375.5</v>
      </c>
      <c r="L172" s="54">
        <f>(C172*0.1)+(E172*6)+(G172*1)+(H172*0.1)+(J172*6)</f>
        <v>457.5</v>
      </c>
      <c r="O172" s="254">
        <f>(B172+F172)/(B172+F172+B174+F174+B176+F176+B170+H170)</f>
        <v>0.36618839675608233</v>
      </c>
      <c r="P172" s="51">
        <f>B172/(H170+B172+B174+B176)</f>
        <v>0.87658802177858441</v>
      </c>
      <c r="Q172" s="51">
        <f>F172/(F172+F174+F176)</f>
        <v>0.19961612284069097</v>
      </c>
    </row>
    <row r="173" spans="1:20" x14ac:dyDescent="0.15">
      <c r="A173" s="67" t="s">
        <v>81</v>
      </c>
      <c r="B173" s="253" t="s">
        <v>10</v>
      </c>
      <c r="C173" s="253" t="s">
        <v>19</v>
      </c>
      <c r="D173" s="253" t="s">
        <v>77</v>
      </c>
      <c r="E173" s="253" t="s">
        <v>6</v>
      </c>
      <c r="F173" s="253" t="s">
        <v>17</v>
      </c>
      <c r="G173" s="253" t="s">
        <v>18</v>
      </c>
      <c r="H173" s="253" t="s">
        <v>19</v>
      </c>
      <c r="I173" s="253" t="s">
        <v>78</v>
      </c>
      <c r="J173" s="253" t="s">
        <v>6</v>
      </c>
      <c r="K173" s="253" t="s">
        <v>14</v>
      </c>
      <c r="L173" s="253" t="s">
        <v>91</v>
      </c>
      <c r="O173" s="251" t="s">
        <v>85</v>
      </c>
      <c r="P173" s="251" t="s">
        <v>87</v>
      </c>
      <c r="Q173" s="251" t="s">
        <v>88</v>
      </c>
    </row>
    <row r="174" spans="1:20" x14ac:dyDescent="0.15">
      <c r="A174" s="53" t="s">
        <v>44</v>
      </c>
      <c r="B174" s="252">
        <v>7</v>
      </c>
      <c r="C174" s="252">
        <v>32</v>
      </c>
      <c r="D174" s="255">
        <f>C174/B174</f>
        <v>4.5714285714285712</v>
      </c>
      <c r="E174" s="252">
        <v>0</v>
      </c>
      <c r="F174" s="252">
        <v>310</v>
      </c>
      <c r="G174" s="252">
        <v>194</v>
      </c>
      <c r="H174" s="252">
        <v>2435</v>
      </c>
      <c r="I174" s="255">
        <f>H174/G174</f>
        <v>12.551546391752577</v>
      </c>
      <c r="J174" s="252">
        <v>13</v>
      </c>
      <c r="K174" s="54">
        <f>(C174*0.1)+(E174*6)+(H174*0.1)+(J174*6)</f>
        <v>324.7</v>
      </c>
      <c r="L174" s="54">
        <f>(C174*0.1)+(E174*6)+(G174*1)+(H174*0.1)+(J174*6)</f>
        <v>518.70000000000005</v>
      </c>
      <c r="O174" s="254">
        <f>(B174+F174)/(B172+F172+B174+F174+B176+F176+B170+H170)</f>
        <v>0.19775421085464753</v>
      </c>
      <c r="P174" s="51">
        <f>B174/(B172+H170+B174+B176)</f>
        <v>1.2704174228675136E-2</v>
      </c>
      <c r="Q174" s="51">
        <f>F174/(F174+F172+F176)</f>
        <v>0.5950095969289827</v>
      </c>
    </row>
    <row r="175" spans="1:20" x14ac:dyDescent="0.15">
      <c r="A175" s="67" t="s">
        <v>82</v>
      </c>
      <c r="B175" s="253" t="s">
        <v>10</v>
      </c>
      <c r="C175" s="253" t="s">
        <v>19</v>
      </c>
      <c r="D175" s="253" t="s">
        <v>77</v>
      </c>
      <c r="E175" s="253" t="s">
        <v>6</v>
      </c>
      <c r="F175" s="253" t="s">
        <v>17</v>
      </c>
      <c r="G175" s="253" t="s">
        <v>18</v>
      </c>
      <c r="H175" s="253" t="s">
        <v>19</v>
      </c>
      <c r="I175" s="253" t="s">
        <v>78</v>
      </c>
      <c r="J175" s="253" t="s">
        <v>6</v>
      </c>
      <c r="K175" s="253" t="s">
        <v>14</v>
      </c>
      <c r="L175" s="253" t="s">
        <v>91</v>
      </c>
      <c r="O175" s="251" t="s">
        <v>85</v>
      </c>
      <c r="P175" s="251" t="s">
        <v>87</v>
      </c>
      <c r="Q175" s="251" t="s">
        <v>88</v>
      </c>
    </row>
    <row r="176" spans="1:20" x14ac:dyDescent="0.15">
      <c r="A176" s="53" t="s">
        <v>44</v>
      </c>
      <c r="B176" s="252">
        <v>0</v>
      </c>
      <c r="C176" s="252">
        <v>0</v>
      </c>
      <c r="D176" s="252" t="e">
        <f>C176/B176</f>
        <v>#DIV/0!</v>
      </c>
      <c r="E176" s="252">
        <v>0</v>
      </c>
      <c r="F176" s="252">
        <v>107</v>
      </c>
      <c r="G176" s="252">
        <v>82</v>
      </c>
      <c r="H176" s="252">
        <v>677</v>
      </c>
      <c r="I176" s="255">
        <f>H176/G176</f>
        <v>8.2560975609756095</v>
      </c>
      <c r="J176" s="252">
        <v>8</v>
      </c>
      <c r="K176" s="54">
        <f>(C176*0.1)+(E176*6)+(H176*0.1)+(J176*6)</f>
        <v>115.7</v>
      </c>
      <c r="L176" s="54">
        <f>(C176*0.1)+(E176*6)+(G176*1)+(H176*0.1)+(J176*6)</f>
        <v>197.7</v>
      </c>
      <c r="O176" s="254">
        <f>(B176+F176)/(B172+F172+B174+F174+B176+F176+B170+H170)</f>
        <v>6.6749844042420459E-2</v>
      </c>
      <c r="P176" s="66">
        <f>B176/(B176+B174+B172+H170)</f>
        <v>0</v>
      </c>
      <c r="Q176" s="51">
        <f>F176/(F176+F174+F172)</f>
        <v>0.20537428023032631</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C82:I82"/>
    <mergeCell ref="L82:P82"/>
    <mergeCell ref="R82:T82"/>
    <mergeCell ref="V82:W82"/>
    <mergeCell ref="J59:M59"/>
    <mergeCell ref="R59:U59"/>
    <mergeCell ref="A111:G111"/>
    <mergeCell ref="J111:N111"/>
    <mergeCell ref="R111:T111"/>
    <mergeCell ref="V111:W111"/>
    <mergeCell ref="A120:G120"/>
    <mergeCell ref="J120:N120"/>
    <mergeCell ref="R120:V120"/>
    <mergeCell ref="A90:G90"/>
    <mergeCell ref="H90:M90"/>
    <mergeCell ref="R90:T90"/>
    <mergeCell ref="V90:W90"/>
    <mergeCell ref="A100:G100"/>
    <mergeCell ref="J100:N100"/>
    <mergeCell ref="R100:T100"/>
    <mergeCell ref="V100:W100"/>
    <mergeCell ref="J124:M124"/>
    <mergeCell ref="R124:U124"/>
    <mergeCell ref="J125:M125"/>
    <mergeCell ref="R125:U125"/>
    <mergeCell ref="J126:M126"/>
    <mergeCell ref="R126:U126"/>
    <mergeCell ref="J121:M121"/>
    <mergeCell ref="R121:U121"/>
    <mergeCell ref="J122:M122"/>
    <mergeCell ref="R122:U122"/>
    <mergeCell ref="J123:M123"/>
    <mergeCell ref="R123:U123"/>
    <mergeCell ref="A141:W141"/>
    <mergeCell ref="H143:J143"/>
    <mergeCell ref="M143:O143"/>
    <mergeCell ref="H144:J144"/>
    <mergeCell ref="H145:J145"/>
    <mergeCell ref="H146:J146"/>
    <mergeCell ref="J127:M127"/>
    <mergeCell ref="R127:U127"/>
    <mergeCell ref="J128:M128"/>
    <mergeCell ref="R128:U128"/>
    <mergeCell ref="J129:M129"/>
    <mergeCell ref="R129:U129"/>
  </mergeCells>
  <hyperlinks>
    <hyperlink ref="H6" location="ARI!A90" display="RSP Projections: Year 2" xr:uid="{D416AF3C-9614-4EA1-A3C5-41A47090D76B}"/>
    <hyperlink ref="H6:J6" location="ARI!A110" display="RSP Projections: Year 2" xr:uid="{E4E0EF2C-3D85-4890-BCA3-617A0525874E}"/>
    <hyperlink ref="M5:O5" location="ARI!AX11" display="Adjustable Projections: Year 1" xr:uid="{34F89D18-6F50-4BE9-8D31-E2AE9B45BE5D}"/>
    <hyperlink ref="AJ5" location="ARI!C9" display="RSP Projections: Year 1" xr:uid="{D3F90F46-56FF-4ED9-BDD3-0176E31B0C09}"/>
    <hyperlink ref="AJ6" location="ARI!A90" display="RSP Projections: Year 2" xr:uid="{477B850D-87D4-4699-BC2D-50A9B61385ED}"/>
    <hyperlink ref="AJ6:AL6" location="ARI!A110" display="RSP Projections: Year 2" xr:uid="{FBD8FC95-49C8-4934-88E5-BC1E047BED7C}"/>
    <hyperlink ref="AO5:AQ5" location="ARI!AX11" display="Adjustable Projections: Year 1" xr:uid="{CE09389C-257B-4A8E-8062-4DC90458F4D7}"/>
    <hyperlink ref="H5" location="ARI!C9" display="RSP Projections: Year 1" xr:uid="{772B64EF-CB48-4978-B514-448331C10BBA}"/>
    <hyperlink ref="H76" location="ARI!A90" display="RSP Projections: Year 2" xr:uid="{EC1862BD-CE59-4CD0-BCA4-393C4EF1C41B}"/>
    <hyperlink ref="H76:J76" location="ARI!A110" display="RSP Projections: Year 2" xr:uid="{18BAA47A-1F26-4B53-A0FD-2BD7B85E39B1}"/>
    <hyperlink ref="M75:O75" location="ARI!AX11" display="Adjustable Projections: Year 1" xr:uid="{1A752872-14DD-4138-855D-806F52BED68A}"/>
    <hyperlink ref="H75" location="ARI!C9" display="RSP Projections: Year 1" xr:uid="{51198F0F-509C-4D09-9102-27F7184EDDA3}"/>
    <hyperlink ref="M143:O143" location="ARI!AX11" display="Adjustable Projections: Year 1" xr:uid="{4A754B74-5368-432B-92CA-A0C6771901DE}"/>
    <hyperlink ref="H144:J144" location="ARI!A110" display="RSP Projections: Year 2" xr:uid="{BAB57265-A5F7-4369-AC45-7154DB2D1181}"/>
    <hyperlink ref="H144" location="ARI!A90" display="RSP Projections: Year 2" xr:uid="{5B979206-36BB-4F41-A9CB-4245280E6C9A}"/>
    <hyperlink ref="H143" location="ARI!C9" display="RSP Projections: Year 1" xr:uid="{B654420B-33F2-472B-9733-3CB39C68F946}"/>
    <hyperlink ref="M6" location="ARI!A170" display="Past Run/Pass Performances" xr:uid="{FDD00E83-D1B7-4EC6-BD68-06ECF53B5198}"/>
    <hyperlink ref="M76" location="ARI!A170" display="Past Run/Pass Performances" xr:uid="{5A8DA7A2-DE5F-4420-9877-FFEAC8DB9C97}"/>
  </hyperlinks>
  <pageMargins left="0" right="0" top="0" bottom="0" header="0" footer="0"/>
  <pageSetup scale="54" orientation="landscape"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235E5-6DC3-43A8-B335-BE3D2B8B7CE6}">
  <dimension ref="A1:AZ176"/>
  <sheetViews>
    <sheetView topLeftCell="A19" zoomScale="200" zoomScaleNormal="200" workbookViewId="0">
      <selection activeCell="E46" sqref="E46"/>
    </sheetView>
  </sheetViews>
  <sheetFormatPr defaultColWidth="20.44140625" defaultRowHeight="6.6" x14ac:dyDescent="0.15"/>
  <cols>
    <col min="1" max="1" width="11.5546875" style="22" customWidth="1"/>
    <col min="2" max="2" width="4.33203125" style="22" customWidth="1"/>
    <col min="3" max="3" width="4.6640625" style="22" customWidth="1"/>
    <col min="4" max="4" width="4" style="22" customWidth="1"/>
    <col min="5" max="5" width="4.6640625" style="22" customWidth="1"/>
    <col min="6" max="6" width="5.6640625" style="22" customWidth="1"/>
    <col min="7" max="7" width="4.44140625" style="22" customWidth="1"/>
    <col min="8" max="8" width="3.5546875" style="22" customWidth="1"/>
    <col min="9" max="9" width="4.109375" style="22" customWidth="1"/>
    <col min="10" max="10" width="3" style="22" customWidth="1"/>
    <col min="11" max="11" width="4.109375" style="22" customWidth="1"/>
    <col min="12" max="12" width="3.5546875" style="22" customWidth="1"/>
    <col min="13" max="13" width="4.44140625" style="22" customWidth="1"/>
    <col min="14" max="14" width="4.5546875" style="22" customWidth="1"/>
    <col min="15" max="15" width="5" style="22" customWidth="1"/>
    <col min="16" max="17" width="4.88671875" style="22" customWidth="1"/>
    <col min="18" max="18" width="12" style="22" customWidth="1"/>
    <col min="19" max="19" width="4.33203125" style="22" customWidth="1"/>
    <col min="20" max="20" width="5.109375" style="22" customWidth="1"/>
    <col min="21" max="21" width="3.88671875" style="22" customWidth="1"/>
    <col min="22" max="22" width="4.5546875" style="22" customWidth="1"/>
    <col min="23" max="23" width="6.44140625" style="22" customWidth="1"/>
    <col min="24" max="24" width="7.5546875" style="22" customWidth="1"/>
    <col min="25" max="25" width="13.109375" style="22" customWidth="1"/>
    <col min="26" max="26" width="10.6640625" style="22" customWidth="1"/>
    <col min="27" max="16384" width="20.44140625" style="22"/>
  </cols>
  <sheetData>
    <row r="1" spans="1:52" x14ac:dyDescent="0.15">
      <c r="A1" s="517" t="s">
        <v>125</v>
      </c>
      <c r="B1" s="517"/>
      <c r="C1" s="517"/>
      <c r="D1" s="517"/>
      <c r="E1" s="517"/>
      <c r="F1" s="517"/>
      <c r="G1" s="517"/>
      <c r="H1" s="517"/>
      <c r="I1" s="517"/>
      <c r="J1" s="517"/>
      <c r="K1" s="517"/>
      <c r="L1" s="517"/>
      <c r="M1" s="517"/>
      <c r="N1" s="517"/>
      <c r="O1" s="517"/>
      <c r="P1" s="517"/>
      <c r="Q1" s="517"/>
      <c r="R1" s="517"/>
      <c r="S1" s="517"/>
      <c r="T1" s="517"/>
      <c r="U1" s="517"/>
      <c r="V1" s="517"/>
      <c r="W1" s="517"/>
    </row>
    <row r="2" spans="1:52" x14ac:dyDescent="0.15">
      <c r="C2" s="23"/>
      <c r="D2" s="23"/>
      <c r="E2" s="23"/>
      <c r="F2" s="23"/>
      <c r="G2" s="23"/>
      <c r="H2" s="23"/>
      <c r="I2" s="23"/>
      <c r="J2" s="23"/>
      <c r="K2" s="23"/>
      <c r="L2" s="23"/>
      <c r="M2" s="23"/>
      <c r="N2" s="23"/>
    </row>
    <row r="3" spans="1:52" x14ac:dyDescent="0.15">
      <c r="A3" s="517" t="s">
        <v>55</v>
      </c>
      <c r="B3" s="517"/>
      <c r="C3" s="517"/>
      <c r="D3" s="517"/>
      <c r="E3" s="517"/>
      <c r="F3" s="517"/>
      <c r="G3" s="517"/>
      <c r="H3" s="517"/>
      <c r="I3" s="517"/>
      <c r="J3" s="517"/>
      <c r="K3" s="517"/>
      <c r="L3" s="517"/>
      <c r="M3" s="517"/>
      <c r="N3" s="517"/>
      <c r="O3" s="517"/>
      <c r="P3" s="517"/>
      <c r="Q3" s="517"/>
      <c r="R3" s="517"/>
      <c r="S3" s="517"/>
      <c r="T3" s="517"/>
      <c r="U3" s="517"/>
      <c r="V3" s="517"/>
      <c r="W3" s="517"/>
      <c r="AC3" s="517" t="s">
        <v>55</v>
      </c>
      <c r="AD3" s="517"/>
      <c r="AE3" s="517"/>
      <c r="AF3" s="517"/>
      <c r="AG3" s="517"/>
      <c r="AH3" s="517"/>
      <c r="AI3" s="517"/>
      <c r="AJ3" s="517"/>
      <c r="AK3" s="517"/>
      <c r="AL3" s="517"/>
      <c r="AM3" s="517"/>
      <c r="AN3" s="517"/>
      <c r="AO3" s="517"/>
      <c r="AP3" s="517"/>
      <c r="AQ3" s="517"/>
      <c r="AR3" s="517"/>
      <c r="AS3" s="517"/>
      <c r="AT3" s="517"/>
      <c r="AU3" s="517"/>
      <c r="AV3" s="517"/>
      <c r="AW3" s="517"/>
      <c r="AX3" s="517"/>
      <c r="AY3" s="517"/>
    </row>
    <row r="4" spans="1:52" x14ac:dyDescent="0.15">
      <c r="A4" s="23"/>
      <c r="B4" s="23"/>
      <c r="C4" s="23"/>
      <c r="D4" s="23"/>
      <c r="E4" s="23"/>
      <c r="F4" s="23"/>
      <c r="G4" s="23"/>
      <c r="H4" s="23"/>
      <c r="I4" s="23"/>
      <c r="J4" s="23"/>
      <c r="K4" s="23"/>
      <c r="L4" s="23"/>
      <c r="M4" s="23"/>
      <c r="N4" s="23"/>
      <c r="O4" s="23"/>
      <c r="P4" s="23"/>
      <c r="Q4" s="23"/>
      <c r="R4" s="23"/>
      <c r="S4" s="23"/>
      <c r="T4" s="23"/>
      <c r="U4" s="23"/>
      <c r="V4" s="23"/>
      <c r="W4" s="23"/>
      <c r="X4" s="23"/>
      <c r="Y4" s="23"/>
      <c r="Z4" s="23"/>
      <c r="AA4" s="23"/>
      <c r="AC4" s="23"/>
      <c r="AD4" s="23"/>
      <c r="AE4" s="23"/>
      <c r="AF4" s="23"/>
      <c r="AG4" s="23"/>
      <c r="AH4" s="23"/>
      <c r="AI4" s="23"/>
      <c r="AJ4" s="23"/>
      <c r="AK4" s="23"/>
      <c r="AL4" s="23"/>
      <c r="AM4" s="23"/>
      <c r="AN4" s="23"/>
      <c r="AO4" s="23"/>
      <c r="AP4" s="23"/>
      <c r="AQ4" s="23"/>
      <c r="AR4" s="23"/>
      <c r="AS4" s="23"/>
      <c r="AT4" s="23"/>
      <c r="AU4" s="23"/>
      <c r="AV4" s="23"/>
      <c r="AW4" s="23"/>
      <c r="AX4" s="23"/>
      <c r="AY4" s="23"/>
    </row>
    <row r="5" spans="1:52" x14ac:dyDescent="0.15">
      <c r="H5" s="518" t="s">
        <v>36</v>
      </c>
      <c r="I5" s="519"/>
      <c r="J5" s="519"/>
      <c r="M5" s="518" t="s">
        <v>37</v>
      </c>
      <c r="N5" s="518"/>
      <c r="O5" s="518"/>
      <c r="S5" s="24" t="s">
        <v>94</v>
      </c>
      <c r="AJ5" s="518" t="s">
        <v>36</v>
      </c>
      <c r="AK5" s="519"/>
      <c r="AL5" s="519"/>
      <c r="AO5" s="518" t="s">
        <v>37</v>
      </c>
      <c r="AP5" s="518"/>
      <c r="AQ5" s="518"/>
    </row>
    <row r="6" spans="1:52" x14ac:dyDescent="0.15">
      <c r="H6" s="518" t="s">
        <v>38</v>
      </c>
      <c r="I6" s="518"/>
      <c r="J6" s="518"/>
      <c r="M6" s="25" t="s">
        <v>75</v>
      </c>
      <c r="S6" s="26" t="s">
        <v>40</v>
      </c>
      <c r="T6" s="26" t="s">
        <v>41</v>
      </c>
      <c r="AJ6" s="518" t="s">
        <v>38</v>
      </c>
      <c r="AK6" s="518"/>
      <c r="AL6" s="518"/>
    </row>
    <row r="7" spans="1:52" x14ac:dyDescent="0.15">
      <c r="H7" s="518"/>
      <c r="I7" s="519"/>
      <c r="J7" s="519"/>
      <c r="S7" s="27">
        <f>(M17+C27+K38+K47)/(M17+C27+K38+C17)</f>
        <v>0.48362956033676335</v>
      </c>
      <c r="T7" s="27">
        <f>C17/(C17+M17+C27+K38+K47)</f>
        <v>0.5163704396632367</v>
      </c>
      <c r="AJ7" s="518"/>
      <c r="AK7" s="519"/>
      <c r="AL7" s="519"/>
    </row>
    <row r="8" spans="1:52" x14ac:dyDescent="0.15">
      <c r="S8" s="22" t="s">
        <v>658</v>
      </c>
    </row>
    <row r="10" spans="1:52" x14ac:dyDescent="0.15">
      <c r="A10" s="517" t="s">
        <v>36</v>
      </c>
      <c r="B10" s="517"/>
      <c r="C10" s="517"/>
      <c r="D10" s="517"/>
      <c r="E10" s="517"/>
      <c r="F10" s="517"/>
      <c r="G10" s="517"/>
      <c r="H10" s="517"/>
      <c r="I10" s="517"/>
      <c r="J10" s="517"/>
      <c r="K10" s="517"/>
      <c r="L10" s="517"/>
      <c r="M10" s="517"/>
      <c r="N10" s="517"/>
      <c r="O10" s="517"/>
      <c r="P10" s="517"/>
      <c r="Q10" s="517"/>
      <c r="R10" s="517"/>
      <c r="S10" s="517"/>
      <c r="T10" s="517"/>
      <c r="U10" s="517"/>
      <c r="V10" s="517"/>
      <c r="W10" s="517"/>
      <c r="AC10" s="517" t="s">
        <v>37</v>
      </c>
      <c r="AD10" s="517"/>
      <c r="AE10" s="517"/>
      <c r="AF10" s="517"/>
      <c r="AG10" s="517"/>
      <c r="AH10" s="517"/>
      <c r="AI10" s="517"/>
      <c r="AJ10" s="517"/>
      <c r="AK10" s="517"/>
      <c r="AL10" s="517"/>
      <c r="AM10" s="517"/>
      <c r="AN10" s="517"/>
      <c r="AO10" s="517"/>
      <c r="AP10" s="517"/>
      <c r="AQ10" s="517"/>
      <c r="AR10" s="517"/>
      <c r="AS10" s="517"/>
      <c r="AT10" s="517"/>
      <c r="AU10" s="517"/>
      <c r="AV10" s="517"/>
      <c r="AW10" s="517"/>
      <c r="AX10" s="517"/>
      <c r="AY10" s="517"/>
    </row>
    <row r="12" spans="1:52" x14ac:dyDescent="0.15">
      <c r="C12" s="517" t="s">
        <v>48</v>
      </c>
      <c r="D12" s="517"/>
      <c r="E12" s="517"/>
      <c r="F12" s="517"/>
      <c r="G12" s="517"/>
      <c r="H12" s="517"/>
      <c r="I12" s="517"/>
      <c r="L12" s="517" t="s">
        <v>49</v>
      </c>
      <c r="M12" s="523"/>
      <c r="N12" s="523"/>
      <c r="O12" s="523"/>
      <c r="P12" s="523"/>
      <c r="R12" s="517" t="s">
        <v>50</v>
      </c>
      <c r="S12" s="517"/>
      <c r="T12" s="517"/>
      <c r="V12" s="517" t="s">
        <v>51</v>
      </c>
      <c r="W12" s="517"/>
      <c r="AE12" s="517" t="s">
        <v>48</v>
      </c>
      <c r="AF12" s="517"/>
      <c r="AG12" s="517"/>
      <c r="AH12" s="517"/>
      <c r="AI12" s="517"/>
      <c r="AJ12" s="517"/>
      <c r="AK12" s="517"/>
      <c r="AN12" s="517" t="s">
        <v>49</v>
      </c>
      <c r="AO12" s="523"/>
      <c r="AP12" s="523"/>
      <c r="AQ12" s="523"/>
      <c r="AR12" s="523"/>
      <c r="AT12" s="517" t="s">
        <v>50</v>
      </c>
      <c r="AU12" s="517"/>
      <c r="AV12" s="517"/>
      <c r="AX12" s="517" t="s">
        <v>51</v>
      </c>
      <c r="AY12" s="517"/>
    </row>
    <row r="13" spans="1:52" x14ac:dyDescent="0.15">
      <c r="A13" s="28" t="s">
        <v>0</v>
      </c>
      <c r="B13" s="28" t="s">
        <v>66</v>
      </c>
      <c r="C13" s="28" t="s">
        <v>1</v>
      </c>
      <c r="D13" s="28" t="s">
        <v>2</v>
      </c>
      <c r="E13" s="28" t="s">
        <v>3</v>
      </c>
      <c r="F13" s="28" t="s">
        <v>4</v>
      </c>
      <c r="G13" s="28" t="s">
        <v>5</v>
      </c>
      <c r="H13" s="28" t="s">
        <v>6</v>
      </c>
      <c r="I13" s="28" t="s">
        <v>7</v>
      </c>
      <c r="J13" s="28" t="s">
        <v>8</v>
      </c>
      <c r="K13" s="28" t="s">
        <v>9</v>
      </c>
      <c r="M13" s="28" t="s">
        <v>10</v>
      </c>
      <c r="N13" s="28" t="s">
        <v>11</v>
      </c>
      <c r="O13" s="28" t="s">
        <v>12</v>
      </c>
      <c r="P13" s="28" t="s">
        <v>6</v>
      </c>
      <c r="Q13" s="28" t="s">
        <v>13</v>
      </c>
      <c r="R13" s="28"/>
      <c r="S13" s="28" t="s">
        <v>47</v>
      </c>
      <c r="T13" s="28" t="s">
        <v>45</v>
      </c>
      <c r="U13" s="28" t="s">
        <v>46</v>
      </c>
      <c r="V13" s="28"/>
      <c r="W13" s="28" t="s">
        <v>14</v>
      </c>
      <c r="X13" s="28" t="s">
        <v>63</v>
      </c>
      <c r="Y13" s="28"/>
      <c r="Z13" s="28"/>
      <c r="AC13" s="28" t="s">
        <v>0</v>
      </c>
      <c r="AD13" s="28" t="s">
        <v>66</v>
      </c>
      <c r="AE13" s="28" t="s">
        <v>1</v>
      </c>
      <c r="AF13" s="28" t="s">
        <v>2</v>
      </c>
      <c r="AG13" s="28" t="s">
        <v>3</v>
      </c>
      <c r="AH13" s="28" t="s">
        <v>4</v>
      </c>
      <c r="AI13" s="28" t="s">
        <v>5</v>
      </c>
      <c r="AJ13" s="28" t="s">
        <v>6</v>
      </c>
      <c r="AK13" s="28" t="s">
        <v>7</v>
      </c>
      <c r="AL13" s="28" t="s">
        <v>8</v>
      </c>
      <c r="AM13" s="28" t="s">
        <v>9</v>
      </c>
      <c r="AO13" s="28" t="s">
        <v>10</v>
      </c>
      <c r="AP13" s="28" t="s">
        <v>11</v>
      </c>
      <c r="AQ13" s="28" t="s">
        <v>12</v>
      </c>
      <c r="AR13" s="28" t="s">
        <v>6</v>
      </c>
      <c r="AS13" s="28" t="s">
        <v>13</v>
      </c>
      <c r="AT13" s="28"/>
      <c r="AU13" s="28" t="s">
        <v>47</v>
      </c>
      <c r="AV13" s="28" t="s">
        <v>45</v>
      </c>
      <c r="AW13" s="28" t="s">
        <v>46</v>
      </c>
      <c r="AX13" s="28"/>
      <c r="AY13" s="28" t="s">
        <v>14</v>
      </c>
      <c r="AZ13" s="28" t="s">
        <v>63</v>
      </c>
    </row>
    <row r="14" spans="1:52" x14ac:dyDescent="0.15">
      <c r="A14" s="29" t="s">
        <v>2337</v>
      </c>
      <c r="B14" s="30">
        <v>8</v>
      </c>
      <c r="C14" s="30">
        <v>260</v>
      </c>
      <c r="D14" s="30">
        <v>165</v>
      </c>
      <c r="E14" s="27">
        <f>D14/C14</f>
        <v>0.63461538461538458</v>
      </c>
      <c r="F14" s="30">
        <v>1822</v>
      </c>
      <c r="G14" s="31">
        <f>F14/C14</f>
        <v>7.0076923076923077</v>
      </c>
      <c r="H14" s="30">
        <v>13</v>
      </c>
      <c r="I14" s="27">
        <f>H14/C14</f>
        <v>0.05</v>
      </c>
      <c r="J14" s="30">
        <v>7</v>
      </c>
      <c r="K14" s="27">
        <f>J14/C14</f>
        <v>2.6923076923076925E-2</v>
      </c>
      <c r="M14" s="30">
        <v>26</v>
      </c>
      <c r="N14" s="30">
        <v>96</v>
      </c>
      <c r="O14" s="30">
        <f>N14/M14</f>
        <v>3.6923076923076925</v>
      </c>
      <c r="P14" s="30">
        <v>0</v>
      </c>
      <c r="Q14" s="27">
        <f>P14/M14</f>
        <v>0</v>
      </c>
      <c r="R14" s="32"/>
      <c r="S14" s="27">
        <f>(C14+M14)/($C$17+$M$17)</f>
        <v>0.46808510638297873</v>
      </c>
      <c r="T14" s="27">
        <f>C14/($C$17)</f>
        <v>0.47101449275362317</v>
      </c>
      <c r="U14" s="27">
        <f>M14/($M$17)</f>
        <v>0.44067796610169491</v>
      </c>
      <c r="V14" s="33"/>
      <c r="W14" s="30">
        <f>(F14*0.05)+(H14*4)+(J14*-1)+(N14*0.1)+(P14*6)</f>
        <v>145.70000000000002</v>
      </c>
      <c r="X14" s="34">
        <f>((F14*0.05)+(H14*4)+(J14*-1)+(N14*0.1)+(P14*6))*0.4</f>
        <v>58.280000000000008</v>
      </c>
      <c r="Y14" s="32"/>
      <c r="Z14" s="32"/>
      <c r="AC14" s="29" t="s">
        <v>15</v>
      </c>
      <c r="AD14" s="29"/>
      <c r="AE14" s="30">
        <v>583</v>
      </c>
      <c r="AF14" s="30">
        <v>378</v>
      </c>
      <c r="AG14" s="27">
        <f>AF14/AE14</f>
        <v>0.64837049742710118</v>
      </c>
      <c r="AH14" s="30">
        <v>4072</v>
      </c>
      <c r="AI14" s="31">
        <f>AH14/AE14</f>
        <v>6.9845626072041167</v>
      </c>
      <c r="AJ14" s="30">
        <v>27</v>
      </c>
      <c r="AK14" s="27">
        <f>AJ14/AE14</f>
        <v>4.6312178387650088E-2</v>
      </c>
      <c r="AL14" s="30">
        <v>11</v>
      </c>
      <c r="AM14" s="27">
        <f>AL14/AE14</f>
        <v>1.8867924528301886E-2</v>
      </c>
      <c r="AO14" s="30">
        <v>100</v>
      </c>
      <c r="AP14" s="30">
        <v>590</v>
      </c>
      <c r="AQ14" s="30">
        <f>AP14/AO14</f>
        <v>5.9</v>
      </c>
      <c r="AR14" s="30">
        <v>5</v>
      </c>
      <c r="AS14" s="27">
        <f>AR14/AO14</f>
        <v>0.05</v>
      </c>
      <c r="AT14" s="32"/>
      <c r="AU14" s="27">
        <f>(AE14+AO14)/(AE17+AO17)</f>
        <v>1</v>
      </c>
      <c r="AV14" s="27">
        <f>AE14/(AO14+AE14)</f>
        <v>0.85358711566617862</v>
      </c>
      <c r="AW14" s="27">
        <f>AO14/(AE14+AO14)</f>
        <v>0.14641288433382138</v>
      </c>
      <c r="AX14" s="33"/>
      <c r="AY14" s="30">
        <f>((AH14*0.05)+(AJ14*4)+(AL14*-1)+(AP14*0.1)+(AR14*6))*0.55</f>
        <v>214.28000000000003</v>
      </c>
      <c r="AZ14" s="34">
        <f>((AH14*0.05)+(AJ14*4)+(AL14*-1)+(AP14*0.1)+(AR14*6))*0.4</f>
        <v>155.84000000000003</v>
      </c>
    </row>
    <row r="15" spans="1:52" x14ac:dyDescent="0.15">
      <c r="A15" s="29" t="s">
        <v>2338</v>
      </c>
      <c r="B15" s="30"/>
      <c r="C15" s="30"/>
      <c r="D15" s="30"/>
      <c r="E15" s="27" t="e">
        <f>D15/C15</f>
        <v>#DIV/0!</v>
      </c>
      <c r="F15" s="30"/>
      <c r="G15" s="31" t="e">
        <f>F15/C15</f>
        <v>#DIV/0!</v>
      </c>
      <c r="H15" s="30"/>
      <c r="I15" s="27" t="e">
        <f>H15/C15</f>
        <v>#DIV/0!</v>
      </c>
      <c r="J15" s="30"/>
      <c r="K15" s="27" t="e">
        <f t="shared" ref="K15:K16" si="0">J15/C15</f>
        <v>#DIV/0!</v>
      </c>
      <c r="M15" s="30"/>
      <c r="N15" s="30"/>
      <c r="O15" s="30" t="e">
        <f>N15/M15</f>
        <v>#DIV/0!</v>
      </c>
      <c r="P15" s="30"/>
      <c r="Q15" s="27" t="e">
        <f t="shared" ref="Q15:Q16" si="1">P15/M15</f>
        <v>#DIV/0!</v>
      </c>
      <c r="R15" s="32"/>
      <c r="S15" s="27">
        <f t="shared" ref="S15:S16" si="2">(C15+M15)/($C$17+$M$17)</f>
        <v>0</v>
      </c>
      <c r="T15" s="27">
        <f t="shared" ref="T15:T16" si="3">C15/($C$17)</f>
        <v>0</v>
      </c>
      <c r="U15" s="27">
        <f t="shared" ref="U15:U16" si="4">M15/($M$17)</f>
        <v>0</v>
      </c>
      <c r="V15" s="33"/>
      <c r="W15" s="30">
        <f t="shared" ref="W15:W16" si="5">(F15*0.05)+(H15*4)+(J15*-1)+(N15*0.1)+(P15*6)</f>
        <v>0</v>
      </c>
      <c r="X15" s="34">
        <f t="shared" ref="X15:X16" si="6">((F15*0.05)+(H15*4)+(J15*-1)+(N15*0.1)+(P15*6))*0.4</f>
        <v>0</v>
      </c>
      <c r="Y15" s="32"/>
      <c r="Z15" s="32"/>
      <c r="AC15" s="29" t="s">
        <v>67</v>
      </c>
      <c r="AD15" s="29"/>
      <c r="AE15" s="30">
        <v>0</v>
      </c>
      <c r="AF15" s="30">
        <v>0</v>
      </c>
      <c r="AG15" s="27">
        <v>0</v>
      </c>
      <c r="AH15" s="30">
        <v>0</v>
      </c>
      <c r="AI15" s="31"/>
      <c r="AJ15" s="30">
        <v>0</v>
      </c>
      <c r="AK15" s="27" t="e">
        <f>AJ15/AE15</f>
        <v>#DIV/0!</v>
      </c>
      <c r="AL15" s="30">
        <v>0</v>
      </c>
      <c r="AM15" s="27" t="e">
        <f t="shared" ref="AM15:AM16" si="7">AL15/AE15</f>
        <v>#DIV/0!</v>
      </c>
      <c r="AO15" s="30">
        <v>0</v>
      </c>
      <c r="AP15" s="30">
        <v>0</v>
      </c>
      <c r="AQ15" s="30"/>
      <c r="AR15" s="30">
        <v>0</v>
      </c>
      <c r="AS15" s="27" t="e">
        <f t="shared" ref="AS15:AS16" si="8">AR15/AO15</f>
        <v>#DIV/0!</v>
      </c>
      <c r="AT15" s="32"/>
      <c r="AU15" s="27" t="e">
        <f>(AE15+AO15)/(AD18+AN18)</f>
        <v>#DIV/0!</v>
      </c>
      <c r="AV15" s="27" t="e">
        <f>AE15/(AO15+AE15)</f>
        <v>#DIV/0!</v>
      </c>
      <c r="AW15" s="27" t="e">
        <f>AO15/(AE15+AO15)</f>
        <v>#DIV/0!</v>
      </c>
      <c r="AX15" s="33"/>
      <c r="AY15" s="30"/>
      <c r="AZ15" s="34"/>
    </row>
    <row r="16" spans="1:52" x14ac:dyDescent="0.15">
      <c r="A16" s="29" t="s">
        <v>669</v>
      </c>
      <c r="B16" s="30">
        <v>9</v>
      </c>
      <c r="C16" s="30">
        <v>292</v>
      </c>
      <c r="D16" s="30">
        <v>185</v>
      </c>
      <c r="E16" s="27">
        <f>D16/C16</f>
        <v>0.63356164383561642</v>
      </c>
      <c r="F16" s="30">
        <v>2180</v>
      </c>
      <c r="G16" s="31">
        <f>F16/C16</f>
        <v>7.4657534246575343</v>
      </c>
      <c r="H16" s="30">
        <v>15</v>
      </c>
      <c r="I16" s="27">
        <f>H16/C16</f>
        <v>5.1369863013698627E-2</v>
      </c>
      <c r="J16" s="30">
        <v>9</v>
      </c>
      <c r="K16" s="27">
        <f t="shared" si="0"/>
        <v>3.0821917808219176E-2</v>
      </c>
      <c r="M16" s="30">
        <v>33</v>
      </c>
      <c r="N16" s="30">
        <v>176</v>
      </c>
      <c r="O16" s="30">
        <f>N16/M16</f>
        <v>5.333333333333333</v>
      </c>
      <c r="P16" s="30">
        <v>2</v>
      </c>
      <c r="Q16" s="27">
        <f t="shared" si="1"/>
        <v>6.0606060606060608E-2</v>
      </c>
      <c r="R16" s="32"/>
      <c r="S16" s="27">
        <f t="shared" si="2"/>
        <v>0.53191489361702127</v>
      </c>
      <c r="T16" s="27">
        <f t="shared" si="3"/>
        <v>0.52898550724637683</v>
      </c>
      <c r="U16" s="27">
        <f t="shared" si="4"/>
        <v>0.55932203389830504</v>
      </c>
      <c r="V16" s="33"/>
      <c r="W16" s="30">
        <f t="shared" si="5"/>
        <v>189.6</v>
      </c>
      <c r="X16" s="34">
        <f t="shared" si="6"/>
        <v>75.84</v>
      </c>
      <c r="Y16" s="32"/>
      <c r="Z16" s="32"/>
      <c r="AC16" s="29" t="s">
        <v>68</v>
      </c>
      <c r="AD16" s="29"/>
      <c r="AE16" s="30"/>
      <c r="AF16" s="30"/>
      <c r="AG16" s="27" t="e">
        <f>AF16/AE16</f>
        <v>#DIV/0!</v>
      </c>
      <c r="AH16" s="30"/>
      <c r="AI16" s="31" t="e">
        <f>AH16/AE16</f>
        <v>#DIV/0!</v>
      </c>
      <c r="AJ16" s="30"/>
      <c r="AK16" s="27" t="e">
        <f>AJ16/AE16</f>
        <v>#DIV/0!</v>
      </c>
      <c r="AL16" s="30"/>
      <c r="AM16" s="27" t="e">
        <f t="shared" si="7"/>
        <v>#DIV/0!</v>
      </c>
      <c r="AO16" s="30"/>
      <c r="AP16" s="30"/>
      <c r="AQ16" s="30" t="e">
        <f>AP16/AO16</f>
        <v>#DIV/0!</v>
      </c>
      <c r="AR16" s="30"/>
      <c r="AS16" s="27" t="e">
        <f t="shared" si="8"/>
        <v>#DIV/0!</v>
      </c>
      <c r="AT16" s="32"/>
      <c r="AU16" s="27" t="e">
        <f>(AE16+AO16)/(AD20+AN20)</f>
        <v>#DIV/0!</v>
      </c>
      <c r="AV16" s="27" t="e">
        <f>AE16/(AO16+AE16)</f>
        <v>#DIV/0!</v>
      </c>
      <c r="AW16" s="27" t="e">
        <f>AO16/(AE16+AO16)</f>
        <v>#DIV/0!</v>
      </c>
      <c r="AX16" s="33"/>
      <c r="AY16" s="30">
        <f>((AH16*0.05)+(AJ16*4)+(AL16*-1)+(AP16*0.1)+(AR16*6))*0.55</f>
        <v>0</v>
      </c>
      <c r="AZ16" s="34">
        <f>((AH16*0.05)+(AJ16*4)+(AL16*-1)+(AP16*0.1)+(AR16*6))*0.4</f>
        <v>0</v>
      </c>
    </row>
    <row r="17" spans="1:52" x14ac:dyDescent="0.15">
      <c r="A17" s="28" t="s">
        <v>44</v>
      </c>
      <c r="B17" s="28"/>
      <c r="C17" s="28">
        <f>SUM(C14:C16)</f>
        <v>552</v>
      </c>
      <c r="D17" s="28">
        <f>SUM(D14:D16)</f>
        <v>350</v>
      </c>
      <c r="E17" s="28"/>
      <c r="F17" s="28">
        <f t="shared" ref="F17:J17" si="9">SUM(F14:F16)</f>
        <v>4002</v>
      </c>
      <c r="G17" s="28"/>
      <c r="H17" s="28">
        <f t="shared" si="9"/>
        <v>28</v>
      </c>
      <c r="I17" s="28"/>
      <c r="J17" s="28">
        <f t="shared" si="9"/>
        <v>16</v>
      </c>
      <c r="K17" s="28"/>
      <c r="L17" s="24"/>
      <c r="M17" s="28">
        <f>SUM(M14:M16)</f>
        <v>59</v>
      </c>
      <c r="N17" s="28">
        <f>SUM(N14:N16)</f>
        <v>272</v>
      </c>
      <c r="O17" s="28"/>
      <c r="P17" s="28">
        <f>SUM(P14:P16)</f>
        <v>2</v>
      </c>
      <c r="Q17" s="28"/>
      <c r="R17" s="28"/>
      <c r="S17" s="35">
        <f>S14+S15+S16</f>
        <v>1</v>
      </c>
      <c r="T17" s="36">
        <f>C17/(C17+M17)</f>
        <v>0.90343698854337151</v>
      </c>
      <c r="U17" s="36">
        <f>M17/(M17+C17)</f>
        <v>9.6563011456628475E-2</v>
      </c>
      <c r="V17" s="33"/>
      <c r="W17" s="32"/>
      <c r="X17" s="32"/>
      <c r="Y17" s="32"/>
      <c r="Z17" s="32"/>
      <c r="AC17" s="28" t="s">
        <v>44</v>
      </c>
      <c r="AD17" s="28"/>
      <c r="AE17" s="28">
        <f>SUM(AE14:AE16)</f>
        <v>583</v>
      </c>
      <c r="AF17" s="28">
        <f>SUM(AF14:AF16)</f>
        <v>378</v>
      </c>
      <c r="AG17" s="28"/>
      <c r="AH17" s="28">
        <f t="shared" ref="AH17" si="10">SUM(AH14:AH16)</f>
        <v>4072</v>
      </c>
      <c r="AI17" s="28"/>
      <c r="AJ17" s="28">
        <f t="shared" ref="AJ17" si="11">SUM(AJ14:AJ16)</f>
        <v>27</v>
      </c>
      <c r="AK17" s="28"/>
      <c r="AL17" s="28">
        <f t="shared" ref="AL17" si="12">SUM(AL14:AL16)</f>
        <v>11</v>
      </c>
      <c r="AM17" s="28"/>
      <c r="AN17" s="24"/>
      <c r="AO17" s="28">
        <f>SUM(AO14:AO16)</f>
        <v>100</v>
      </c>
      <c r="AP17" s="28">
        <f>SUM(AP14:AP16)</f>
        <v>590</v>
      </c>
      <c r="AQ17" s="28"/>
      <c r="AR17" s="28">
        <f>SUM(AR14:AR16)</f>
        <v>5</v>
      </c>
      <c r="AS17" s="28"/>
      <c r="AT17" s="28"/>
      <c r="AU17" s="35" t="e">
        <f>AU14+AU15+AU16</f>
        <v>#DIV/0!</v>
      </c>
      <c r="AV17" s="36">
        <f>AE17/(AE17+AO17)</f>
        <v>0.85358711566617862</v>
      </c>
      <c r="AW17" s="36">
        <f>AO17/(AO17+AE17)</f>
        <v>0.14641288433382138</v>
      </c>
      <c r="AX17" s="33"/>
      <c r="AY17" s="32"/>
      <c r="AZ17" s="32"/>
    </row>
    <row r="18" spans="1:52" x14ac:dyDescent="0.15">
      <c r="B18" s="32"/>
      <c r="C18" s="32"/>
      <c r="D18" s="37"/>
      <c r="E18" s="32"/>
      <c r="F18" s="38"/>
      <c r="G18" s="32"/>
      <c r="H18" s="39"/>
      <c r="I18" s="32"/>
      <c r="J18" s="39"/>
      <c r="K18" s="32"/>
      <c r="L18" s="32"/>
      <c r="M18" s="32"/>
      <c r="N18" s="32"/>
      <c r="O18" s="32"/>
      <c r="P18" s="32"/>
      <c r="Q18" s="32"/>
      <c r="R18" s="32"/>
      <c r="AD18" s="32"/>
      <c r="AE18" s="32"/>
      <c r="AF18" s="37"/>
      <c r="AG18" s="32"/>
      <c r="AH18" s="38"/>
      <c r="AI18" s="32"/>
      <c r="AJ18" s="39"/>
      <c r="AK18" s="32"/>
      <c r="AL18" s="39"/>
      <c r="AM18" s="32"/>
      <c r="AN18" s="32"/>
      <c r="AO18" s="32"/>
      <c r="AP18" s="32"/>
      <c r="AQ18" s="32"/>
      <c r="AR18" s="32"/>
      <c r="AS18" s="32"/>
      <c r="AT18" s="32"/>
    </row>
    <row r="19" spans="1:52" x14ac:dyDescent="0.15">
      <c r="B19" s="32"/>
      <c r="C19" s="32"/>
      <c r="D19" s="37"/>
      <c r="E19" s="32"/>
      <c r="F19" s="38"/>
      <c r="G19" s="32"/>
      <c r="H19" s="39"/>
      <c r="I19" s="32"/>
      <c r="J19" s="39"/>
      <c r="K19" s="32"/>
      <c r="L19" s="32"/>
      <c r="M19" s="32"/>
      <c r="N19" s="32"/>
      <c r="O19" s="32"/>
      <c r="P19" s="32"/>
      <c r="Q19" s="32"/>
      <c r="R19" s="32"/>
      <c r="AD19" s="32"/>
      <c r="AE19" s="32"/>
      <c r="AF19" s="37"/>
      <c r="AG19" s="32"/>
      <c r="AH19" s="38"/>
      <c r="AI19" s="32"/>
      <c r="AJ19" s="39"/>
      <c r="AK19" s="32"/>
      <c r="AL19" s="39"/>
      <c r="AM19" s="32"/>
      <c r="AN19" s="32"/>
      <c r="AO19" s="32"/>
      <c r="AP19" s="32"/>
      <c r="AQ19" s="32"/>
      <c r="AR19" s="32"/>
      <c r="AS19" s="32"/>
      <c r="AT19" s="32"/>
    </row>
    <row r="20" spans="1:52" x14ac:dyDescent="0.15">
      <c r="A20" s="517" t="s">
        <v>49</v>
      </c>
      <c r="B20" s="517"/>
      <c r="C20" s="517"/>
      <c r="D20" s="517"/>
      <c r="E20" s="517"/>
      <c r="F20" s="517"/>
      <c r="G20" s="517"/>
      <c r="H20" s="517" t="s">
        <v>52</v>
      </c>
      <c r="I20" s="523"/>
      <c r="J20" s="523"/>
      <c r="K20" s="523"/>
      <c r="L20" s="523"/>
      <c r="M20" s="523"/>
      <c r="N20" s="32"/>
      <c r="O20" s="32"/>
      <c r="R20" s="517" t="s">
        <v>50</v>
      </c>
      <c r="S20" s="517"/>
      <c r="T20" s="517"/>
      <c r="V20" s="517" t="s">
        <v>51</v>
      </c>
      <c r="W20" s="517"/>
      <c r="X20" s="23"/>
      <c r="Y20" s="23"/>
      <c r="Z20" s="23"/>
      <c r="AA20" s="23"/>
      <c r="AC20" s="517" t="s">
        <v>49</v>
      </c>
      <c r="AD20" s="517"/>
      <c r="AE20" s="517"/>
      <c r="AF20" s="517"/>
      <c r="AG20" s="517"/>
      <c r="AH20" s="517"/>
      <c r="AI20" s="517"/>
      <c r="AJ20" s="517" t="s">
        <v>52</v>
      </c>
      <c r="AK20" s="523"/>
      <c r="AL20" s="523"/>
      <c r="AM20" s="523"/>
      <c r="AN20" s="523"/>
      <c r="AO20" s="523"/>
      <c r="AP20" s="32"/>
      <c r="AQ20" s="32"/>
      <c r="AT20" s="517" t="s">
        <v>50</v>
      </c>
      <c r="AU20" s="517"/>
      <c r="AV20" s="517"/>
      <c r="AX20" s="517" t="s">
        <v>51</v>
      </c>
      <c r="AY20" s="517"/>
      <c r="AZ20" s="23"/>
    </row>
    <row r="21" spans="1:52" x14ac:dyDescent="0.15">
      <c r="A21" s="28" t="s">
        <v>16</v>
      </c>
      <c r="B21" s="28" t="s">
        <v>66</v>
      </c>
      <c r="C21" s="28" t="s">
        <v>1</v>
      </c>
      <c r="D21" s="28" t="s">
        <v>4</v>
      </c>
      <c r="E21" s="28" t="s">
        <v>5</v>
      </c>
      <c r="F21" s="28" t="s">
        <v>6</v>
      </c>
      <c r="G21" s="28" t="s">
        <v>7</v>
      </c>
      <c r="I21" s="28" t="s">
        <v>34</v>
      </c>
      <c r="J21" s="28" t="s">
        <v>17</v>
      </c>
      <c r="K21" s="28" t="s">
        <v>18</v>
      </c>
      <c r="L21" s="28" t="s">
        <v>19</v>
      </c>
      <c r="M21" s="28" t="s">
        <v>20</v>
      </c>
      <c r="N21" s="28" t="s">
        <v>6</v>
      </c>
      <c r="O21" s="28" t="s">
        <v>53</v>
      </c>
      <c r="R21" s="28" t="s">
        <v>16</v>
      </c>
      <c r="S21" s="28" t="s">
        <v>47</v>
      </c>
      <c r="T21" s="28" t="s">
        <v>45</v>
      </c>
      <c r="U21" s="28" t="s">
        <v>46</v>
      </c>
      <c r="W21" s="28" t="s">
        <v>14</v>
      </c>
      <c r="X21" s="28" t="s">
        <v>21</v>
      </c>
      <c r="Y21" s="28"/>
      <c r="Z21" s="28"/>
      <c r="AA21" s="28"/>
      <c r="AB21" s="28"/>
      <c r="AC21" s="28" t="s">
        <v>16</v>
      </c>
      <c r="AD21" s="28" t="s">
        <v>66</v>
      </c>
      <c r="AE21" s="28" t="s">
        <v>1</v>
      </c>
      <c r="AF21" s="28" t="s">
        <v>4</v>
      </c>
      <c r="AG21" s="28" t="s">
        <v>5</v>
      </c>
      <c r="AH21" s="28" t="s">
        <v>6</v>
      </c>
      <c r="AI21" s="28" t="s">
        <v>7</v>
      </c>
      <c r="AK21" s="28" t="s">
        <v>34</v>
      </c>
      <c r="AL21" s="28" t="s">
        <v>17</v>
      </c>
      <c r="AM21" s="28" t="s">
        <v>18</v>
      </c>
      <c r="AN21" s="28" t="s">
        <v>19</v>
      </c>
      <c r="AO21" s="28" t="s">
        <v>20</v>
      </c>
      <c r="AP21" s="28" t="s">
        <v>6</v>
      </c>
      <c r="AQ21" s="28" t="s">
        <v>53</v>
      </c>
      <c r="AU21" s="28" t="s">
        <v>47</v>
      </c>
      <c r="AV21" s="28" t="s">
        <v>45</v>
      </c>
      <c r="AW21" s="28" t="s">
        <v>46</v>
      </c>
      <c r="AY21" s="28" t="s">
        <v>14</v>
      </c>
      <c r="AZ21" s="28" t="s">
        <v>21</v>
      </c>
    </row>
    <row r="22" spans="1:52" x14ac:dyDescent="0.15">
      <c r="A22" s="29" t="s">
        <v>670</v>
      </c>
      <c r="B22" s="40">
        <v>14</v>
      </c>
      <c r="C22" s="30">
        <v>109</v>
      </c>
      <c r="D22" s="30">
        <v>439</v>
      </c>
      <c r="E22" s="30">
        <f>D22/C22</f>
        <v>4.0275229357798166</v>
      </c>
      <c r="F22" s="30">
        <v>2</v>
      </c>
      <c r="G22" s="27">
        <f>F22/C22</f>
        <v>1.834862385321101E-2</v>
      </c>
      <c r="I22" s="27">
        <f>K22/J22</f>
        <v>0.72727272727272729</v>
      </c>
      <c r="J22" s="30">
        <v>55</v>
      </c>
      <c r="K22" s="30">
        <v>40</v>
      </c>
      <c r="L22" s="30">
        <v>309</v>
      </c>
      <c r="M22" s="31">
        <f>L22/K22</f>
        <v>7.7249999999999996</v>
      </c>
      <c r="N22" s="30">
        <v>2</v>
      </c>
      <c r="O22" s="27">
        <f>N22/K22</f>
        <v>0.05</v>
      </c>
      <c r="R22" s="29" t="s">
        <v>364</v>
      </c>
      <c r="S22" s="27">
        <f>(C22+J22)/($C$27+$J$27+$M$17+$D$17+$K$38+$K$47)</f>
        <v>0.16616008105369809</v>
      </c>
      <c r="T22" s="27">
        <f>J22/($J$27+$E$38+$E$47)</f>
        <v>0.14248704663212436</v>
      </c>
      <c r="U22" s="27">
        <f>C22/($C$27+$M$17+$K$38+$K$47)</f>
        <v>0.21083172147001933</v>
      </c>
      <c r="W22" s="30">
        <f>(D22*0.1)+(F22*6)+(L22*0.1)+(N22*6)</f>
        <v>98.800000000000011</v>
      </c>
      <c r="X22" s="30">
        <f>(D22*0.1)+(F22*6)+(K22*1)+(L22*0.1)+(N22*6)</f>
        <v>138.80000000000001</v>
      </c>
      <c r="Y22" s="32"/>
      <c r="Z22" s="32"/>
      <c r="AA22" s="32"/>
      <c r="AB22" s="32"/>
      <c r="AC22" s="29" t="s">
        <v>69</v>
      </c>
      <c r="AD22" s="29"/>
      <c r="AE22" s="30">
        <v>200</v>
      </c>
      <c r="AF22" s="30">
        <v>1040</v>
      </c>
      <c r="AG22" s="30">
        <f>AF22/AE22</f>
        <v>5.2</v>
      </c>
      <c r="AH22" s="30">
        <v>7</v>
      </c>
      <c r="AI22" s="27">
        <f>AH22/AE22</f>
        <v>3.5000000000000003E-2</v>
      </c>
      <c r="AK22" s="27">
        <f>AM22/AL22</f>
        <v>0.8</v>
      </c>
      <c r="AL22" s="30">
        <v>70</v>
      </c>
      <c r="AM22" s="30">
        <v>56</v>
      </c>
      <c r="AN22" s="30">
        <v>364</v>
      </c>
      <c r="AO22" s="30">
        <f>AN22/AM22</f>
        <v>6.5</v>
      </c>
      <c r="AP22" s="30">
        <v>2</v>
      </c>
      <c r="AQ22" s="27">
        <f>AP22/AM22</f>
        <v>3.5714285714285712E-2</v>
      </c>
      <c r="AU22" s="27" t="e">
        <f>(#REF!+AL22)/(#REF!+AL25)</f>
        <v>#REF!</v>
      </c>
      <c r="AV22" s="27" t="e">
        <f>#REF!/(AL22+#REF!)</f>
        <v>#REF!</v>
      </c>
      <c r="AW22" s="27" t="e">
        <f>AL22/(#REF!+AL22)</f>
        <v>#REF!</v>
      </c>
      <c r="AY22" s="30" t="e">
        <f>(#REF!*0.1)+(AE22*6)+(AK22*0.1)+(AM22*6)</f>
        <v>#REF!</v>
      </c>
      <c r="AZ22" s="30" t="e">
        <f>(#REF!*0.1)+(AE22*6)+(AJ22*1)+(AK22*0.1)+(AM22*6)</f>
        <v>#REF!</v>
      </c>
    </row>
    <row r="23" spans="1:52" x14ac:dyDescent="0.15">
      <c r="A23" s="29" t="s">
        <v>2339</v>
      </c>
      <c r="B23" s="40">
        <v>8</v>
      </c>
      <c r="C23" s="30">
        <v>37</v>
      </c>
      <c r="D23" s="30">
        <v>150</v>
      </c>
      <c r="E23" s="30">
        <f>D23/C23</f>
        <v>4.0540540540540544</v>
      </c>
      <c r="F23" s="30">
        <v>0</v>
      </c>
      <c r="G23" s="27">
        <f>F23/C23</f>
        <v>0</v>
      </c>
      <c r="I23" s="27">
        <f t="shared" ref="I23:I26" si="13">K23/J23</f>
        <v>0.72727272727272729</v>
      </c>
      <c r="J23" s="30">
        <v>11</v>
      </c>
      <c r="K23" s="30">
        <v>8</v>
      </c>
      <c r="L23" s="30">
        <v>46</v>
      </c>
      <c r="M23" s="31">
        <f>L23/K23</f>
        <v>5.75</v>
      </c>
      <c r="N23" s="30">
        <v>0</v>
      </c>
      <c r="O23" s="27">
        <f t="shared" ref="O23:O26" si="14">N23/K23</f>
        <v>0</v>
      </c>
      <c r="R23" s="29" t="s">
        <v>1113</v>
      </c>
      <c r="S23" s="27">
        <f t="shared" ref="S23:S26" si="15">(C23+J23)/($C$27+$J$27+$M$17+$D$17+$K$38+$K$47)</f>
        <v>4.8632218844984802E-2</v>
      </c>
      <c r="T23" s="27">
        <f t="shared" ref="T23:T26" si="16">J23/($J$27+$E$38+$E$47)</f>
        <v>2.8497409326424871E-2</v>
      </c>
      <c r="U23" s="27">
        <f t="shared" ref="U23:U26" si="17">C23/($C$27+$M$17+$K$38+$K$47)</f>
        <v>7.1566731141199227E-2</v>
      </c>
      <c r="W23" s="30">
        <f t="shared" ref="W23:W26" si="18">(D23*0.1)+(F23*6)+(L23*0.1)+(N23*6)</f>
        <v>19.600000000000001</v>
      </c>
      <c r="X23" s="30">
        <f t="shared" ref="X23:X26" si="19">(D23*0.1)+(F23*6)+(K23*1)+(L23*0.1)+(N23*6)</f>
        <v>27.6</v>
      </c>
      <c r="Y23" s="32"/>
      <c r="Z23" s="32"/>
      <c r="AA23" s="32"/>
      <c r="AB23" s="32"/>
      <c r="AC23" s="29" t="s">
        <v>22</v>
      </c>
      <c r="AD23" s="29"/>
      <c r="AE23" s="30">
        <v>96</v>
      </c>
      <c r="AF23" s="30">
        <v>445</v>
      </c>
      <c r="AG23" s="30">
        <f>AF23/AE23</f>
        <v>4.635416666666667</v>
      </c>
      <c r="AH23" s="30">
        <v>6</v>
      </c>
      <c r="AI23" s="27">
        <f>AH23/AE23</f>
        <v>6.25E-2</v>
      </c>
      <c r="AK23" s="27">
        <f t="shared" ref="AK23:AK26" si="20">AM23/AL23</f>
        <v>0.58333333333333337</v>
      </c>
      <c r="AL23" s="30">
        <v>24</v>
      </c>
      <c r="AM23" s="30">
        <v>14</v>
      </c>
      <c r="AN23" s="30">
        <v>110</v>
      </c>
      <c r="AO23" s="30">
        <f>AN23/AM23</f>
        <v>7.8571428571428568</v>
      </c>
      <c r="AP23" s="30">
        <v>2</v>
      </c>
      <c r="AQ23" s="27">
        <f t="shared" ref="AQ23:AQ26" si="21">AP23/AM23</f>
        <v>0.14285714285714285</v>
      </c>
      <c r="AU23" s="27" t="e">
        <f>(#REF!+AL23)/(#REF!+AL26)</f>
        <v>#REF!</v>
      </c>
      <c r="AV23" s="27" t="e">
        <f>#REF!/(AL23+#REF!)</f>
        <v>#REF!</v>
      </c>
      <c r="AW23" s="27" t="e">
        <f>AL23/(#REF!+AL23)</f>
        <v>#REF!</v>
      </c>
      <c r="AY23" s="30" t="e">
        <f>(#REF!*0.1)+(AE23*6)+(AK23*0.1)+(AM23*6)</f>
        <v>#REF!</v>
      </c>
      <c r="AZ23" s="30" t="e">
        <f>(#REF!*0.1)+(AE23*6)+(AJ23*1)+(AK23*0.1)+(AM23*6)</f>
        <v>#REF!</v>
      </c>
    </row>
    <row r="24" spans="1:52" x14ac:dyDescent="0.15">
      <c r="A24" s="29" t="s">
        <v>672</v>
      </c>
      <c r="B24" s="40">
        <v>16</v>
      </c>
      <c r="C24" s="30">
        <v>270</v>
      </c>
      <c r="D24" s="30">
        <v>1081</v>
      </c>
      <c r="E24" s="30">
        <f>D24/C24</f>
        <v>4.003703703703704</v>
      </c>
      <c r="F24" s="30">
        <v>3</v>
      </c>
      <c r="G24" s="27">
        <f>F24/C24</f>
        <v>1.1111111111111112E-2</v>
      </c>
      <c r="I24" s="27">
        <f t="shared" si="13"/>
        <v>0.68421052631578949</v>
      </c>
      <c r="J24" s="30">
        <v>38</v>
      </c>
      <c r="K24" s="30">
        <v>26</v>
      </c>
      <c r="L24" s="30">
        <v>178</v>
      </c>
      <c r="M24" s="31">
        <f>L24/K24</f>
        <v>6.8461538461538458</v>
      </c>
      <c r="N24" s="30">
        <v>2</v>
      </c>
      <c r="O24" s="27">
        <f t="shared" si="14"/>
        <v>7.6923076923076927E-2</v>
      </c>
      <c r="R24" s="29" t="s">
        <v>646</v>
      </c>
      <c r="S24" s="27">
        <f t="shared" si="15"/>
        <v>0.31205673758865249</v>
      </c>
      <c r="T24" s="27">
        <f t="shared" si="16"/>
        <v>9.8445595854922283E-2</v>
      </c>
      <c r="U24" s="27">
        <f t="shared" si="17"/>
        <v>0.52224371373307543</v>
      </c>
      <c r="W24" s="30">
        <f t="shared" si="18"/>
        <v>155.9</v>
      </c>
      <c r="X24" s="30">
        <f t="shared" si="19"/>
        <v>181.90000000000003</v>
      </c>
      <c r="Y24" s="32"/>
      <c r="Z24" s="32"/>
      <c r="AA24" s="32"/>
      <c r="AB24" s="32"/>
      <c r="AC24" s="29" t="s">
        <v>23</v>
      </c>
      <c r="AD24" s="29"/>
      <c r="AE24" s="30">
        <v>8</v>
      </c>
      <c r="AF24" s="30">
        <v>28</v>
      </c>
      <c r="AG24" s="30">
        <f>AF24/AE24</f>
        <v>3.5</v>
      </c>
      <c r="AH24" s="30">
        <v>0</v>
      </c>
      <c r="AI24" s="27">
        <f>AH24/AE24</f>
        <v>0</v>
      </c>
      <c r="AK24" s="27">
        <f t="shared" si="20"/>
        <v>0.5</v>
      </c>
      <c r="AL24" s="30">
        <v>4</v>
      </c>
      <c r="AM24" s="30">
        <v>2</v>
      </c>
      <c r="AN24" s="30">
        <v>17</v>
      </c>
      <c r="AO24" s="30">
        <f>AN24/AM24</f>
        <v>8.5</v>
      </c>
      <c r="AP24" s="30">
        <v>0</v>
      </c>
      <c r="AQ24" s="27">
        <f t="shared" si="21"/>
        <v>0</v>
      </c>
      <c r="AU24" s="27" t="e">
        <f>(#REF!+AL24)/(#REF!+AK30)</f>
        <v>#REF!</v>
      </c>
      <c r="AV24" s="27" t="e">
        <f>#REF!/(AL24+#REF!)</f>
        <v>#REF!</v>
      </c>
      <c r="AW24" s="27" t="e">
        <f>AL24/(#REF!+AL24)</f>
        <v>#REF!</v>
      </c>
      <c r="AY24" s="30" t="e">
        <f>(#REF!*0.1)+(AE24*6)+(AK24*0.1)+(AM24*6)</f>
        <v>#REF!</v>
      </c>
      <c r="AZ24" s="30" t="e">
        <f>(#REF!*0.1)+(AE24*6)+(AJ24*1)+(AK24*0.1)+(AM24*6)</f>
        <v>#REF!</v>
      </c>
    </row>
    <row r="25" spans="1:52" x14ac:dyDescent="0.15">
      <c r="A25" s="29" t="s">
        <v>1908</v>
      </c>
      <c r="B25" s="40">
        <v>8</v>
      </c>
      <c r="C25" s="30">
        <v>3</v>
      </c>
      <c r="D25" s="30">
        <v>18</v>
      </c>
      <c r="E25" s="30">
        <f>D25/C25</f>
        <v>6</v>
      </c>
      <c r="F25" s="30">
        <v>0</v>
      </c>
      <c r="G25" s="27">
        <f>F25/C25</f>
        <v>0</v>
      </c>
      <c r="I25" s="27">
        <f t="shared" si="13"/>
        <v>0.5</v>
      </c>
      <c r="J25" s="30">
        <v>2</v>
      </c>
      <c r="K25" s="30">
        <v>1</v>
      </c>
      <c r="L25" s="30">
        <v>6</v>
      </c>
      <c r="M25" s="31">
        <f>L25/K25</f>
        <v>6</v>
      </c>
      <c r="N25" s="30">
        <v>0</v>
      </c>
      <c r="O25" s="27">
        <f t="shared" si="14"/>
        <v>0</v>
      </c>
      <c r="R25" s="29" t="s">
        <v>366</v>
      </c>
      <c r="S25" s="27">
        <f t="shared" si="15"/>
        <v>5.065856129685917E-3</v>
      </c>
      <c r="T25" s="27">
        <f t="shared" si="16"/>
        <v>5.1813471502590676E-3</v>
      </c>
      <c r="U25" s="27">
        <f t="shared" si="17"/>
        <v>5.8027079303675051E-3</v>
      </c>
      <c r="W25" s="30">
        <f t="shared" si="18"/>
        <v>2.4000000000000004</v>
      </c>
      <c r="X25" s="30">
        <f t="shared" si="19"/>
        <v>3.4</v>
      </c>
      <c r="Y25" s="32"/>
      <c r="Z25" s="32"/>
      <c r="AA25" s="32"/>
      <c r="AB25" s="32"/>
      <c r="AC25" s="29" t="s">
        <v>24</v>
      </c>
      <c r="AD25" s="29"/>
      <c r="AE25" s="30"/>
      <c r="AF25" s="30"/>
      <c r="AG25" s="30" t="e">
        <f>AF25/AE25</f>
        <v>#DIV/0!</v>
      </c>
      <c r="AH25" s="30">
        <v>0</v>
      </c>
      <c r="AI25" s="27" t="e">
        <f>AH25/AE25</f>
        <v>#DIV/0!</v>
      </c>
      <c r="AK25" s="27" t="e">
        <f t="shared" si="20"/>
        <v>#DIV/0!</v>
      </c>
      <c r="AL25" s="30"/>
      <c r="AM25" s="30"/>
      <c r="AN25" s="30"/>
      <c r="AO25" s="30" t="e">
        <f>AN25/AM25</f>
        <v>#DIV/0!</v>
      </c>
      <c r="AP25" s="30">
        <v>0</v>
      </c>
      <c r="AQ25" s="27" t="e">
        <f t="shared" si="21"/>
        <v>#DIV/0!</v>
      </c>
      <c r="AU25" s="27" t="e">
        <f>(#REF!+AL25)/(#REF!+AL31)</f>
        <v>#REF!</v>
      </c>
      <c r="AV25" s="27" t="e">
        <f>#REF!/(AL25+#REF!)</f>
        <v>#REF!</v>
      </c>
      <c r="AW25" s="27" t="e">
        <f>AL25/(#REF!+AL25)</f>
        <v>#REF!</v>
      </c>
      <c r="AY25" s="30" t="e">
        <f>(#REF!*0.1)+(AE25*6)+(AK25*0.1)+(AM25*6)</f>
        <v>#REF!</v>
      </c>
      <c r="AZ25" s="30" t="e">
        <f>(#REF!*0.1)+(AE25*6)+(AJ25*1)+(AK25*0.1)+(AM25*6)</f>
        <v>#REF!</v>
      </c>
    </row>
    <row r="26" spans="1:52" x14ac:dyDescent="0.15">
      <c r="A26" s="29" t="s">
        <v>2665</v>
      </c>
      <c r="B26" s="40">
        <v>8</v>
      </c>
      <c r="C26" s="30">
        <v>16</v>
      </c>
      <c r="D26" s="30">
        <v>56</v>
      </c>
      <c r="E26" s="30">
        <f>D26/C26</f>
        <v>3.5</v>
      </c>
      <c r="F26" s="30">
        <v>0</v>
      </c>
      <c r="G26" s="27">
        <f>F26/C26</f>
        <v>0</v>
      </c>
      <c r="I26" s="27">
        <f t="shared" si="13"/>
        <v>0.6428571428571429</v>
      </c>
      <c r="J26" s="30">
        <v>14</v>
      </c>
      <c r="K26" s="30">
        <v>9</v>
      </c>
      <c r="L26" s="30">
        <v>62</v>
      </c>
      <c r="M26" s="31">
        <f>L26/K26</f>
        <v>6.8888888888888893</v>
      </c>
      <c r="N26" s="30">
        <v>0</v>
      </c>
      <c r="O26" s="27">
        <f t="shared" si="14"/>
        <v>0</v>
      </c>
      <c r="R26" s="29" t="s">
        <v>2666</v>
      </c>
      <c r="S26" s="27">
        <f t="shared" si="15"/>
        <v>3.0395136778115502E-2</v>
      </c>
      <c r="T26" s="27">
        <f t="shared" si="16"/>
        <v>3.6269430051813469E-2</v>
      </c>
      <c r="U26" s="27">
        <f t="shared" si="17"/>
        <v>3.0947775628626693E-2</v>
      </c>
      <c r="W26" s="30">
        <f t="shared" si="18"/>
        <v>11.8</v>
      </c>
      <c r="X26" s="30">
        <f t="shared" si="19"/>
        <v>20.8</v>
      </c>
      <c r="Y26" s="32"/>
      <c r="Z26" s="32"/>
      <c r="AA26" s="32"/>
      <c r="AB26" s="32"/>
      <c r="AC26" s="29" t="s">
        <v>70</v>
      </c>
      <c r="AD26" s="29"/>
      <c r="AE26" s="30"/>
      <c r="AF26" s="30"/>
      <c r="AG26" s="30" t="e">
        <f>AF26/AE26</f>
        <v>#DIV/0!</v>
      </c>
      <c r="AH26" s="30"/>
      <c r="AI26" s="27" t="e">
        <f>AH26/AE26</f>
        <v>#DIV/0!</v>
      </c>
      <c r="AK26" s="27" t="e">
        <f t="shared" si="20"/>
        <v>#DIV/0!</v>
      </c>
      <c r="AL26" s="30"/>
      <c r="AM26" s="30"/>
      <c r="AN26" s="30"/>
      <c r="AO26" s="30"/>
      <c r="AP26" s="30">
        <f>(AF26*0.1)+(AH26*6)+(AM26*0.1)+(AO26*6)</f>
        <v>0</v>
      </c>
      <c r="AQ26" s="27" t="e">
        <f t="shared" si="21"/>
        <v>#DIV/0!</v>
      </c>
      <c r="AU26" s="27" t="e">
        <f>(#REF!+AL26)/(#REF!+AL32)</f>
        <v>#REF!</v>
      </c>
      <c r="AV26" s="27" t="e">
        <f>#REF!/(AL26+#REF!)</f>
        <v>#REF!</v>
      </c>
      <c r="AW26" s="27" t="e">
        <f>AL26/(#REF!+AL26)</f>
        <v>#REF!</v>
      </c>
      <c r="AY26" s="30" t="e">
        <f>(#REF!*0.1)+(AE26*6)+(AI26*1)+(AJ26*0.1)+(AL26*6)</f>
        <v>#REF!</v>
      </c>
      <c r="AZ26" s="30" t="e">
        <f>(#REF!*0.1)+(AE26*6)+(AJ26*1)+(AK26*0.1)+(AM26*6)</f>
        <v>#REF!</v>
      </c>
    </row>
    <row r="27" spans="1:52" x14ac:dyDescent="0.15">
      <c r="A27" s="28" t="s">
        <v>44</v>
      </c>
      <c r="B27" s="28"/>
      <c r="C27" s="28">
        <f>SUM(C22:C26)</f>
        <v>435</v>
      </c>
      <c r="D27" s="28">
        <f t="shared" ref="D27:F27" si="22">SUM(D22:D26)</f>
        <v>1744</v>
      </c>
      <c r="E27" s="28"/>
      <c r="F27" s="28">
        <f t="shared" si="22"/>
        <v>5</v>
      </c>
      <c r="G27" s="28"/>
      <c r="H27" s="28"/>
      <c r="I27" s="28"/>
      <c r="J27" s="28">
        <f>SUM(J22:J26)</f>
        <v>120</v>
      </c>
      <c r="K27" s="28">
        <f t="shared" ref="K27:N27" si="23">SUM(K22:K26)</f>
        <v>84</v>
      </c>
      <c r="L27" s="28">
        <f t="shared" si="23"/>
        <v>601</v>
      </c>
      <c r="M27" s="28"/>
      <c r="N27" s="28">
        <f t="shared" si="23"/>
        <v>4</v>
      </c>
      <c r="O27" s="28"/>
      <c r="AC27" s="28" t="s">
        <v>44</v>
      </c>
      <c r="AD27" s="28"/>
      <c r="AE27" s="28">
        <f>SUM(AE22:AE26)</f>
        <v>304</v>
      </c>
      <c r="AF27" s="28">
        <f t="shared" ref="AF27" si="24">SUM(AF22:AF26)</f>
        <v>1513</v>
      </c>
      <c r="AG27" s="28"/>
      <c r="AH27" s="28">
        <f t="shared" ref="AH27" si="25">SUM(AH22:AH26)</f>
        <v>13</v>
      </c>
      <c r="AI27" s="28"/>
      <c r="AJ27" s="28"/>
      <c r="AK27" s="28"/>
      <c r="AL27" s="28">
        <f>SUM(AL22:AL26)</f>
        <v>98</v>
      </c>
      <c r="AM27" s="28">
        <f t="shared" ref="AM27:AN27" si="26">SUM(AM22:AM26)</f>
        <v>72</v>
      </c>
      <c r="AN27" s="28">
        <f t="shared" si="26"/>
        <v>491</v>
      </c>
      <c r="AO27" s="28"/>
      <c r="AP27" s="28">
        <f t="shared" ref="AP27" si="27">SUM(AP22:AP26)</f>
        <v>4</v>
      </c>
      <c r="AQ27" s="28"/>
    </row>
    <row r="28" spans="1:52" x14ac:dyDescent="0.15">
      <c r="A28" s="28"/>
      <c r="B28" s="32"/>
      <c r="C28" s="32"/>
      <c r="D28" s="32"/>
      <c r="E28" s="32"/>
      <c r="F28" s="32"/>
      <c r="G28" s="32"/>
      <c r="H28" s="28"/>
      <c r="I28" s="32"/>
      <c r="J28" s="32"/>
      <c r="K28" s="32"/>
      <c r="L28" s="32"/>
      <c r="M28" s="32"/>
      <c r="N28" s="32"/>
      <c r="AC28" s="28"/>
      <c r="AD28" s="32"/>
      <c r="AE28" s="32"/>
      <c r="AF28" s="32"/>
      <c r="AG28" s="32"/>
      <c r="AH28" s="32"/>
      <c r="AI28" s="32"/>
      <c r="AJ28" s="28"/>
      <c r="AK28" s="32"/>
      <c r="AL28" s="32"/>
      <c r="AM28" s="32"/>
      <c r="AN28" s="32"/>
      <c r="AO28" s="32"/>
      <c r="AP28" s="32"/>
    </row>
    <row r="29" spans="1:52" x14ac:dyDescent="0.15">
      <c r="B29" s="32"/>
      <c r="C29" s="32"/>
      <c r="D29" s="32"/>
      <c r="E29" s="32"/>
      <c r="F29" s="32"/>
      <c r="G29" s="32"/>
      <c r="H29" s="32"/>
      <c r="I29" s="32"/>
      <c r="J29" s="32"/>
      <c r="K29" s="32"/>
      <c r="L29" s="32"/>
      <c r="M29" s="32"/>
      <c r="AD29" s="32"/>
      <c r="AE29" s="32"/>
      <c r="AF29" s="32"/>
      <c r="AG29" s="32"/>
      <c r="AH29" s="32"/>
      <c r="AI29" s="32"/>
      <c r="AJ29" s="32"/>
      <c r="AK29" s="32"/>
      <c r="AL29" s="32"/>
      <c r="AM29" s="32"/>
      <c r="AN29" s="32"/>
      <c r="AO29" s="32"/>
    </row>
    <row r="30" spans="1:52" x14ac:dyDescent="0.15">
      <c r="A30" s="517" t="s">
        <v>52</v>
      </c>
      <c r="B30" s="517"/>
      <c r="C30" s="517"/>
      <c r="D30" s="517"/>
      <c r="E30" s="517"/>
      <c r="F30" s="517"/>
      <c r="G30" s="517"/>
      <c r="H30" s="32"/>
      <c r="I30" s="32"/>
      <c r="J30" s="517" t="s">
        <v>49</v>
      </c>
      <c r="K30" s="517"/>
      <c r="L30" s="517"/>
      <c r="M30" s="517"/>
      <c r="N30" s="517"/>
      <c r="R30" s="517" t="s">
        <v>50</v>
      </c>
      <c r="S30" s="517"/>
      <c r="T30" s="517"/>
      <c r="V30" s="517" t="s">
        <v>51</v>
      </c>
      <c r="W30" s="519"/>
      <c r="AC30" s="517" t="s">
        <v>52</v>
      </c>
      <c r="AD30" s="517"/>
      <c r="AE30" s="517"/>
      <c r="AF30" s="517"/>
      <c r="AG30" s="517"/>
      <c r="AH30" s="517"/>
      <c r="AI30" s="517"/>
      <c r="AJ30" s="32"/>
      <c r="AK30" s="32"/>
      <c r="AL30" s="517" t="s">
        <v>49</v>
      </c>
      <c r="AM30" s="517"/>
      <c r="AN30" s="517"/>
      <c r="AO30" s="517"/>
      <c r="AP30" s="517"/>
      <c r="AT30" s="517" t="s">
        <v>50</v>
      </c>
      <c r="AU30" s="517"/>
      <c r="AV30" s="517"/>
      <c r="AX30" s="517" t="s">
        <v>51</v>
      </c>
      <c r="AY30" s="519"/>
    </row>
    <row r="31" spans="1:52" x14ac:dyDescent="0.15">
      <c r="A31" s="28" t="s">
        <v>25</v>
      </c>
      <c r="B31" s="28" t="s">
        <v>66</v>
      </c>
      <c r="C31" s="28" t="s">
        <v>34</v>
      </c>
      <c r="D31" s="28" t="s">
        <v>17</v>
      </c>
      <c r="E31" s="28" t="s">
        <v>18</v>
      </c>
      <c r="F31" s="28" t="s">
        <v>19</v>
      </c>
      <c r="G31" s="28" t="s">
        <v>20</v>
      </c>
      <c r="H31" s="28" t="s">
        <v>6</v>
      </c>
      <c r="I31" s="28" t="s">
        <v>53</v>
      </c>
      <c r="K31" s="28" t="s">
        <v>10</v>
      </c>
      <c r="L31" s="28" t="s">
        <v>11</v>
      </c>
      <c r="M31" s="28" t="s">
        <v>12</v>
      </c>
      <c r="N31" s="28" t="s">
        <v>26</v>
      </c>
      <c r="O31" s="28" t="s">
        <v>7</v>
      </c>
      <c r="R31" s="28" t="s">
        <v>25</v>
      </c>
      <c r="S31" s="28" t="s">
        <v>47</v>
      </c>
      <c r="T31" s="28" t="s">
        <v>45</v>
      </c>
      <c r="U31" s="28" t="s">
        <v>46</v>
      </c>
      <c r="W31" s="28" t="s">
        <v>14</v>
      </c>
      <c r="X31" s="28" t="s">
        <v>21</v>
      </c>
      <c r="Y31" s="28"/>
      <c r="Z31" s="28"/>
      <c r="AC31" s="28" t="s">
        <v>25</v>
      </c>
      <c r="AD31" s="28" t="s">
        <v>66</v>
      </c>
      <c r="AE31" s="28" t="s">
        <v>34</v>
      </c>
      <c r="AF31" s="28" t="s">
        <v>17</v>
      </c>
      <c r="AG31" s="28" t="s">
        <v>18</v>
      </c>
      <c r="AH31" s="28" t="s">
        <v>19</v>
      </c>
      <c r="AI31" s="28" t="s">
        <v>20</v>
      </c>
      <c r="AJ31" s="28" t="s">
        <v>6</v>
      </c>
      <c r="AK31" s="28" t="s">
        <v>53</v>
      </c>
      <c r="AM31" s="28" t="s">
        <v>10</v>
      </c>
      <c r="AN31" s="28" t="s">
        <v>11</v>
      </c>
      <c r="AO31" s="28" t="s">
        <v>12</v>
      </c>
      <c r="AP31" s="28" t="s">
        <v>26</v>
      </c>
      <c r="AQ31" s="28" t="s">
        <v>7</v>
      </c>
      <c r="AU31" s="28" t="s">
        <v>47</v>
      </c>
      <c r="AV31" s="28" t="s">
        <v>45</v>
      </c>
      <c r="AW31" s="28" t="s">
        <v>46</v>
      </c>
      <c r="AY31" s="28" t="s">
        <v>14</v>
      </c>
      <c r="AZ31" s="28" t="s">
        <v>21</v>
      </c>
    </row>
    <row r="32" spans="1:52" x14ac:dyDescent="0.15">
      <c r="A32" s="29" t="s">
        <v>673</v>
      </c>
      <c r="B32" s="30">
        <v>17</v>
      </c>
      <c r="C32" s="27">
        <f>E32/D32</f>
        <v>0.6171875</v>
      </c>
      <c r="D32" s="30">
        <v>128</v>
      </c>
      <c r="E32" s="30">
        <v>79</v>
      </c>
      <c r="F32" s="30">
        <v>1121</v>
      </c>
      <c r="G32" s="30">
        <f t="shared" ref="G32:G37" si="28">F32/E32</f>
        <v>14.189873417721518</v>
      </c>
      <c r="H32" s="30">
        <v>5</v>
      </c>
      <c r="I32" s="27">
        <f>H32/E32</f>
        <v>6.3291139240506333E-2</v>
      </c>
      <c r="K32" s="30">
        <v>3</v>
      </c>
      <c r="L32" s="30">
        <v>27</v>
      </c>
      <c r="M32" s="41">
        <f t="shared" ref="M32:M37" si="29">L32/K32</f>
        <v>9</v>
      </c>
      <c r="N32" s="30">
        <v>0</v>
      </c>
      <c r="O32" s="27">
        <f>N32/K32</f>
        <v>0</v>
      </c>
      <c r="R32" s="29" t="s">
        <v>367</v>
      </c>
      <c r="S32" s="42">
        <f>(D32+K32)/($C$27+$K$27+$M$17+$D$47+$K$47)</f>
        <v>0.19610778443113772</v>
      </c>
      <c r="T32" s="42">
        <f>D32/($D$17)</f>
        <v>0.36571428571428571</v>
      </c>
      <c r="U32" s="42">
        <f>K32/($M$17+$C$27+$K$38+$K$47)</f>
        <v>5.8027079303675051E-3</v>
      </c>
      <c r="W32" s="30">
        <f>(F32*0.1)+(H32*6)+(L32*0.1)+(N32*6)</f>
        <v>144.80000000000001</v>
      </c>
      <c r="X32" s="30">
        <f>(E32*1)+(F32*0.1)+(H32*6)+(L32*0.1)+(N32*6)</f>
        <v>223.8</v>
      </c>
      <c r="Y32" s="32"/>
      <c r="Z32" s="32"/>
      <c r="AC32" s="29" t="s">
        <v>71</v>
      </c>
      <c r="AD32" s="29"/>
      <c r="AE32" s="27">
        <f>AG32/AF32</f>
        <v>0.60747663551401865</v>
      </c>
      <c r="AF32" s="30">
        <v>107</v>
      </c>
      <c r="AG32" s="30">
        <v>65</v>
      </c>
      <c r="AH32" s="30">
        <v>710</v>
      </c>
      <c r="AI32" s="30">
        <f t="shared" ref="AI32:AI36" si="30">AH32/AG32</f>
        <v>10.923076923076923</v>
      </c>
      <c r="AJ32" s="30">
        <v>6</v>
      </c>
      <c r="AK32" s="27">
        <f>AJ32/AG32</f>
        <v>9.2307692307692313E-2</v>
      </c>
      <c r="AM32" s="30">
        <v>0</v>
      </c>
      <c r="AN32" s="30">
        <v>0</v>
      </c>
      <c r="AO32" s="41" t="e">
        <f t="shared" ref="AO32:AO37" si="31">AN32/AM32</f>
        <v>#DIV/0!</v>
      </c>
      <c r="AP32" s="30">
        <v>0</v>
      </c>
      <c r="AQ32" s="27" t="e">
        <f>AP32/AM32</f>
        <v>#DIV/0!</v>
      </c>
      <c r="AU32" s="42" t="e">
        <f>(#REF!+AJ32)/(#REF!+AJ35)</f>
        <v>#REF!</v>
      </c>
      <c r="AV32" s="42" t="e">
        <f>#REF!/(AJ32+#REF!)</f>
        <v>#REF!</v>
      </c>
      <c r="AW32" s="42" t="e">
        <f>AJ32/(#REF!+AJ32)</f>
        <v>#REF!</v>
      </c>
      <c r="AY32" s="30">
        <f>(AH32*0.1)+(AJ32*6)+(AN32*0.1)+(AP32*6)</f>
        <v>107</v>
      </c>
      <c r="AZ32" s="30">
        <f>(AG32*1)+(AH32*0.1)+(AJ32*6)+(AN32*0.1)+(AP32*6)</f>
        <v>172</v>
      </c>
    </row>
    <row r="33" spans="1:52" x14ac:dyDescent="0.15">
      <c r="A33" s="29" t="s">
        <v>674</v>
      </c>
      <c r="B33" s="30">
        <v>16</v>
      </c>
      <c r="C33" s="27">
        <f t="shared" ref="C33:C37" si="32">E33/D33</f>
        <v>0.68085106382978722</v>
      </c>
      <c r="D33" s="30">
        <v>94</v>
      </c>
      <c r="E33" s="30">
        <v>64</v>
      </c>
      <c r="F33" s="30">
        <v>754</v>
      </c>
      <c r="G33" s="30">
        <f t="shared" si="28"/>
        <v>11.78125</v>
      </c>
      <c r="H33" s="30">
        <v>4</v>
      </c>
      <c r="I33" s="27">
        <f t="shared" ref="I33:I37" si="33">H33/E33</f>
        <v>6.25E-2</v>
      </c>
      <c r="K33" s="30">
        <v>16</v>
      </c>
      <c r="L33" s="30">
        <v>194</v>
      </c>
      <c r="M33" s="41">
        <f t="shared" si="29"/>
        <v>12.125</v>
      </c>
      <c r="N33" s="30">
        <v>1</v>
      </c>
      <c r="O33" s="27">
        <f t="shared" ref="O33:O37" si="34">N33/K33</f>
        <v>6.25E-2</v>
      </c>
      <c r="R33" s="29" t="s">
        <v>368</v>
      </c>
      <c r="S33" s="42">
        <f t="shared" ref="S33:S37" si="35">(D33+K33)/($C$27+$K$27+$M$17+$D$47+$K$47)</f>
        <v>0.16467065868263472</v>
      </c>
      <c r="T33" s="42">
        <f t="shared" ref="T33:T37" si="36">D33/($D$17)</f>
        <v>0.26857142857142857</v>
      </c>
      <c r="U33" s="42">
        <f t="shared" ref="U33:U37" si="37">K33/($M$17+$C$27+$K$38+$K$47)</f>
        <v>3.0947775628626693E-2</v>
      </c>
      <c r="W33" s="30">
        <f t="shared" ref="W33:W37" si="38">(F33*0.1)+(H33*6)+(L33*0.1)+(N33*6)</f>
        <v>124.80000000000001</v>
      </c>
      <c r="X33" s="30">
        <f t="shared" ref="X33:X37" si="39">(E33*1)+(F33*0.1)+(H33*6)+(L33*0.1)+(N33*6)</f>
        <v>188.8</v>
      </c>
      <c r="Y33" s="32"/>
      <c r="Z33" s="32"/>
      <c r="AC33" s="29" t="s">
        <v>27</v>
      </c>
      <c r="AD33" s="29"/>
      <c r="AE33" s="27">
        <f t="shared" ref="AE33:AE37" si="40">AG33/AF33</f>
        <v>0.6333333333333333</v>
      </c>
      <c r="AF33" s="30">
        <v>120</v>
      </c>
      <c r="AG33" s="30">
        <v>76</v>
      </c>
      <c r="AH33" s="30">
        <v>892</v>
      </c>
      <c r="AI33" s="30">
        <f t="shared" si="30"/>
        <v>11.736842105263158</v>
      </c>
      <c r="AJ33" s="30">
        <v>5</v>
      </c>
      <c r="AK33" s="27">
        <f t="shared" ref="AK33:AK37" si="41">AJ33/AG33</f>
        <v>6.5789473684210523E-2</v>
      </c>
      <c r="AM33" s="30">
        <v>12</v>
      </c>
      <c r="AN33" s="30">
        <v>108</v>
      </c>
      <c r="AO33" s="41">
        <f t="shared" si="31"/>
        <v>9</v>
      </c>
      <c r="AP33" s="30">
        <v>0</v>
      </c>
      <c r="AQ33" s="27">
        <f t="shared" ref="AQ33:AQ37" si="42">AP33/AM33</f>
        <v>0</v>
      </c>
      <c r="AU33" s="42" t="e">
        <f>(#REF!+AJ33)/(#REF!+AJ36)</f>
        <v>#REF!</v>
      </c>
      <c r="AV33" s="42" t="e">
        <f>#REF!/(AJ33+#REF!)</f>
        <v>#REF!</v>
      </c>
      <c r="AW33" s="42" t="e">
        <f>AJ33/(#REF!+AJ33)</f>
        <v>#REF!</v>
      </c>
      <c r="AY33" s="30">
        <f>(AH33*0.1)+(AJ33*6)+(AN33*0.1)+(AP33*6)</f>
        <v>130</v>
      </c>
      <c r="AZ33" s="30">
        <f>(AG33*1)+(AH33*0.1)+(AJ33*6)+(AN33*0.1)+(AP33*6)</f>
        <v>206</v>
      </c>
    </row>
    <row r="34" spans="1:52" x14ac:dyDescent="0.15">
      <c r="A34" s="29" t="s">
        <v>675</v>
      </c>
      <c r="B34" s="30">
        <v>17</v>
      </c>
      <c r="C34" s="27">
        <f t="shared" si="32"/>
        <v>0.58139534883720934</v>
      </c>
      <c r="D34" s="30">
        <v>86</v>
      </c>
      <c r="E34" s="30">
        <v>50</v>
      </c>
      <c r="F34" s="30">
        <v>741</v>
      </c>
      <c r="G34" s="30">
        <f t="shared" si="28"/>
        <v>14.82</v>
      </c>
      <c r="H34" s="30">
        <v>10</v>
      </c>
      <c r="I34" s="27">
        <f t="shared" si="33"/>
        <v>0.2</v>
      </c>
      <c r="K34" s="30">
        <v>3</v>
      </c>
      <c r="L34" s="30">
        <v>10</v>
      </c>
      <c r="M34" s="41">
        <f t="shared" si="29"/>
        <v>3.3333333333333335</v>
      </c>
      <c r="N34" s="30">
        <v>0</v>
      </c>
      <c r="O34" s="27">
        <f t="shared" si="34"/>
        <v>0</v>
      </c>
      <c r="R34" s="29" t="s">
        <v>647</v>
      </c>
      <c r="S34" s="42">
        <f t="shared" si="35"/>
        <v>0.13323353293413173</v>
      </c>
      <c r="T34" s="42">
        <f t="shared" si="36"/>
        <v>0.24571428571428572</v>
      </c>
      <c r="U34" s="42">
        <f t="shared" si="37"/>
        <v>5.8027079303675051E-3</v>
      </c>
      <c r="W34" s="30">
        <f t="shared" si="38"/>
        <v>135.10000000000002</v>
      </c>
      <c r="X34" s="30">
        <f t="shared" si="39"/>
        <v>185.10000000000002</v>
      </c>
      <c r="Y34" s="32"/>
      <c r="Z34" s="32"/>
      <c r="AC34" s="29" t="s">
        <v>28</v>
      </c>
      <c r="AD34" s="29"/>
      <c r="AE34" s="27">
        <f t="shared" si="40"/>
        <v>0.55000000000000004</v>
      </c>
      <c r="AF34" s="30">
        <v>40</v>
      </c>
      <c r="AG34" s="30">
        <v>22</v>
      </c>
      <c r="AH34" s="30">
        <v>325</v>
      </c>
      <c r="AI34" s="30">
        <f t="shared" si="30"/>
        <v>14.772727272727273</v>
      </c>
      <c r="AJ34" s="30">
        <v>2</v>
      </c>
      <c r="AK34" s="27">
        <f t="shared" si="41"/>
        <v>9.0909090909090912E-2</v>
      </c>
      <c r="AM34" s="30">
        <v>5</v>
      </c>
      <c r="AN34" s="30">
        <v>20</v>
      </c>
      <c r="AO34" s="41">
        <f t="shared" si="31"/>
        <v>4</v>
      </c>
      <c r="AP34" s="30">
        <v>0</v>
      </c>
      <c r="AQ34" s="27">
        <f t="shared" si="42"/>
        <v>0</v>
      </c>
      <c r="AU34" s="42" t="e">
        <f>(#REF!+AJ34)/(#REF!+AJ37)</f>
        <v>#REF!</v>
      </c>
      <c r="AV34" s="42" t="e">
        <f>#REF!/(AJ34+#REF!)</f>
        <v>#REF!</v>
      </c>
      <c r="AW34" s="42" t="e">
        <f>AJ34/(#REF!+AJ34)</f>
        <v>#REF!</v>
      </c>
      <c r="AY34" s="30">
        <f>(AH34*0.1)+(AJ34*6)+(AN34*0.1)+(AP34*6)</f>
        <v>46.5</v>
      </c>
      <c r="AZ34" s="30">
        <f>(AG34*1)+(AH34*0.1)+(AJ34*6)+(AN34*0.1)+(AP34*6)</f>
        <v>68.5</v>
      </c>
    </row>
    <row r="35" spans="1:52" x14ac:dyDescent="0.15">
      <c r="A35" s="29" t="s">
        <v>1112</v>
      </c>
      <c r="B35" s="30">
        <v>8</v>
      </c>
      <c r="C35" s="27">
        <f t="shared" si="32"/>
        <v>0.36363636363636365</v>
      </c>
      <c r="D35" s="30">
        <v>22</v>
      </c>
      <c r="E35" s="30">
        <v>8</v>
      </c>
      <c r="F35" s="30">
        <v>139</v>
      </c>
      <c r="G35" s="30">
        <f t="shared" si="28"/>
        <v>17.375</v>
      </c>
      <c r="H35" s="30">
        <v>2</v>
      </c>
      <c r="I35" s="27">
        <f t="shared" si="33"/>
        <v>0.25</v>
      </c>
      <c r="K35" s="30">
        <v>1</v>
      </c>
      <c r="L35" s="30">
        <v>12</v>
      </c>
      <c r="M35" s="41">
        <f t="shared" si="29"/>
        <v>12</v>
      </c>
      <c r="N35" s="30">
        <v>0</v>
      </c>
      <c r="O35" s="27">
        <f t="shared" si="34"/>
        <v>0</v>
      </c>
      <c r="R35" s="29" t="s">
        <v>369</v>
      </c>
      <c r="S35" s="42">
        <f t="shared" si="35"/>
        <v>3.4431137724550899E-2</v>
      </c>
      <c r="T35" s="42">
        <f t="shared" si="36"/>
        <v>6.2857142857142861E-2</v>
      </c>
      <c r="U35" s="42">
        <f t="shared" si="37"/>
        <v>1.9342359767891683E-3</v>
      </c>
      <c r="W35" s="30">
        <f t="shared" si="38"/>
        <v>27.099999999999998</v>
      </c>
      <c r="X35" s="30">
        <f t="shared" si="39"/>
        <v>35.1</v>
      </c>
      <c r="Y35" s="32"/>
      <c r="Z35" s="32"/>
      <c r="AC35" s="29" t="s">
        <v>29</v>
      </c>
      <c r="AD35" s="29"/>
      <c r="AE35" s="27">
        <f t="shared" si="40"/>
        <v>0.66206896551724137</v>
      </c>
      <c r="AF35" s="30">
        <v>145</v>
      </c>
      <c r="AG35" s="30">
        <v>96</v>
      </c>
      <c r="AH35" s="30">
        <v>1098</v>
      </c>
      <c r="AI35" s="30">
        <f t="shared" si="30"/>
        <v>11.4375</v>
      </c>
      <c r="AJ35" s="30">
        <v>7</v>
      </c>
      <c r="AK35" s="27">
        <f t="shared" si="41"/>
        <v>7.2916666666666671E-2</v>
      </c>
      <c r="AM35" s="30">
        <v>0</v>
      </c>
      <c r="AN35" s="30">
        <v>0</v>
      </c>
      <c r="AO35" s="41" t="e">
        <f t="shared" si="31"/>
        <v>#DIV/0!</v>
      </c>
      <c r="AP35" s="30">
        <v>0</v>
      </c>
      <c r="AQ35" s="27" t="e">
        <f t="shared" si="42"/>
        <v>#DIV/0!</v>
      </c>
      <c r="AU35" s="42" t="e">
        <f>(#REF!+AJ35)/(#REF!+AJ38)</f>
        <v>#REF!</v>
      </c>
      <c r="AV35" s="42" t="e">
        <f>#REF!/(AJ35+#REF!)</f>
        <v>#REF!</v>
      </c>
      <c r="AW35" s="42" t="e">
        <f>AJ35/(#REF!+AJ35)</f>
        <v>#REF!</v>
      </c>
      <c r="AY35" s="30">
        <f>(AH35*0.1)+(AJ35*6)+(AN35*0.1)+(AP35*6)</f>
        <v>151.80000000000001</v>
      </c>
      <c r="AZ35" s="30">
        <f>(AG35*1)+(AH35*0.1)+(AJ35*6)+(AN35*0.1)+(AP35*6)</f>
        <v>247.8</v>
      </c>
    </row>
    <row r="36" spans="1:52" x14ac:dyDescent="0.15">
      <c r="A36" s="29" t="s">
        <v>2667</v>
      </c>
      <c r="B36" s="30">
        <v>4</v>
      </c>
      <c r="C36" s="27">
        <f t="shared" si="32"/>
        <v>0.5</v>
      </c>
      <c r="D36" s="30">
        <v>4</v>
      </c>
      <c r="E36" s="30">
        <v>2</v>
      </c>
      <c r="F36" s="30">
        <v>19</v>
      </c>
      <c r="G36" s="30">
        <f t="shared" si="28"/>
        <v>9.5</v>
      </c>
      <c r="H36" s="30">
        <v>0</v>
      </c>
      <c r="I36" s="27">
        <f t="shared" si="33"/>
        <v>0</v>
      </c>
      <c r="K36" s="30"/>
      <c r="L36" s="30"/>
      <c r="M36" s="41" t="e">
        <f t="shared" si="29"/>
        <v>#DIV/0!</v>
      </c>
      <c r="N36" s="30"/>
      <c r="O36" s="27" t="e">
        <f t="shared" si="34"/>
        <v>#DIV/0!</v>
      </c>
      <c r="R36" s="29" t="s">
        <v>2668</v>
      </c>
      <c r="S36" s="42">
        <f t="shared" si="35"/>
        <v>5.9880239520958087E-3</v>
      </c>
      <c r="T36" s="42">
        <f t="shared" si="36"/>
        <v>1.1428571428571429E-2</v>
      </c>
      <c r="U36" s="42">
        <f t="shared" si="37"/>
        <v>0</v>
      </c>
      <c r="W36" s="30">
        <f t="shared" si="38"/>
        <v>1.9000000000000001</v>
      </c>
      <c r="X36" s="30">
        <f t="shared" si="39"/>
        <v>3.9000000000000004</v>
      </c>
      <c r="Y36" s="32"/>
      <c r="Z36" s="32"/>
      <c r="AC36" s="29" t="s">
        <v>30</v>
      </c>
      <c r="AD36" s="29"/>
      <c r="AE36" s="27">
        <f t="shared" si="40"/>
        <v>0.6</v>
      </c>
      <c r="AF36" s="30">
        <v>10</v>
      </c>
      <c r="AG36" s="30">
        <v>6</v>
      </c>
      <c r="AH36" s="30">
        <v>100</v>
      </c>
      <c r="AI36" s="30">
        <f t="shared" si="30"/>
        <v>16.666666666666668</v>
      </c>
      <c r="AJ36" s="30">
        <v>0</v>
      </c>
      <c r="AK36" s="27">
        <f t="shared" si="41"/>
        <v>0</v>
      </c>
      <c r="AM36" s="30">
        <v>0</v>
      </c>
      <c r="AN36" s="30">
        <v>0</v>
      </c>
      <c r="AO36" s="41" t="e">
        <f t="shared" si="31"/>
        <v>#DIV/0!</v>
      </c>
      <c r="AP36" s="30">
        <v>0</v>
      </c>
      <c r="AQ36" s="27" t="e">
        <f t="shared" si="42"/>
        <v>#DIV/0!</v>
      </c>
      <c r="AU36" s="42" t="e">
        <f>(#REF!+AJ36)/(#REF!+AI41)</f>
        <v>#REF!</v>
      </c>
      <c r="AV36" s="42" t="e">
        <f>#REF!/(AJ36+#REF!)</f>
        <v>#REF!</v>
      </c>
      <c r="AW36" s="42" t="e">
        <f>AJ36/(#REF!+AJ36)</f>
        <v>#REF!</v>
      </c>
      <c r="AY36" s="30">
        <f>(AH36*0.1)+(AJ36*6)+(AN36*0.1)+(AP36*6)</f>
        <v>10</v>
      </c>
      <c r="AZ36" s="30">
        <f>(AG36*1)+(AH36*0.1)+(AJ36*6)+(AN36*0.1)+(AP36*6)</f>
        <v>16</v>
      </c>
    </row>
    <row r="37" spans="1:52" x14ac:dyDescent="0.15">
      <c r="A37" s="29" t="s">
        <v>676</v>
      </c>
      <c r="B37" s="30">
        <v>8</v>
      </c>
      <c r="C37" s="27">
        <f t="shared" si="32"/>
        <v>0.875</v>
      </c>
      <c r="D37" s="30">
        <v>8</v>
      </c>
      <c r="E37" s="30">
        <v>7</v>
      </c>
      <c r="F37" s="30">
        <v>52</v>
      </c>
      <c r="G37" s="30">
        <f t="shared" si="28"/>
        <v>7.4285714285714288</v>
      </c>
      <c r="H37" s="30">
        <v>0</v>
      </c>
      <c r="I37" s="27">
        <f t="shared" si="33"/>
        <v>0</v>
      </c>
      <c r="K37" s="30"/>
      <c r="L37" s="30"/>
      <c r="M37" s="41" t="e">
        <f t="shared" si="29"/>
        <v>#DIV/0!</v>
      </c>
      <c r="N37" s="30"/>
      <c r="O37" s="27" t="e">
        <f t="shared" si="34"/>
        <v>#DIV/0!</v>
      </c>
      <c r="R37" s="29" t="s">
        <v>370</v>
      </c>
      <c r="S37" s="42">
        <f t="shared" si="35"/>
        <v>1.1976047904191617E-2</v>
      </c>
      <c r="T37" s="42">
        <f t="shared" si="36"/>
        <v>2.2857142857142857E-2</v>
      </c>
      <c r="U37" s="42">
        <f t="shared" si="37"/>
        <v>0</v>
      </c>
      <c r="W37" s="30">
        <f t="shared" si="38"/>
        <v>5.2</v>
      </c>
      <c r="X37" s="30">
        <f t="shared" si="39"/>
        <v>12.2</v>
      </c>
      <c r="Y37" s="32"/>
      <c r="Z37" s="32"/>
      <c r="AC37" s="29" t="s">
        <v>72</v>
      </c>
      <c r="AD37" s="29"/>
      <c r="AE37" s="27" t="e">
        <f t="shared" si="40"/>
        <v>#DIV/0!</v>
      </c>
      <c r="AF37" s="30"/>
      <c r="AG37" s="30"/>
      <c r="AH37" s="30"/>
      <c r="AI37" s="30"/>
      <c r="AJ37" s="30"/>
      <c r="AK37" s="27" t="e">
        <f t="shared" si="41"/>
        <v>#DIV/0!</v>
      </c>
      <c r="AM37" s="30"/>
      <c r="AN37" s="30"/>
      <c r="AO37" s="41" t="e">
        <f t="shared" si="31"/>
        <v>#DIV/0!</v>
      </c>
      <c r="AP37" s="30"/>
      <c r="AQ37" s="27" t="e">
        <f t="shared" si="42"/>
        <v>#DIV/0!</v>
      </c>
      <c r="AU37" s="42" t="e">
        <f>(#REF!+AJ37)/(#REF!+AJ42)</f>
        <v>#REF!</v>
      </c>
      <c r="AV37" s="42" t="e">
        <f>#REF!/(AJ37+#REF!)</f>
        <v>#REF!</v>
      </c>
      <c r="AW37" s="42" t="e">
        <f>AJ37/(#REF!+AJ37)</f>
        <v>#REF!</v>
      </c>
      <c r="AY37" s="30"/>
      <c r="AZ37" s="30"/>
    </row>
    <row r="38" spans="1:52" x14ac:dyDescent="0.15">
      <c r="A38" s="28" t="s">
        <v>44</v>
      </c>
      <c r="B38" s="28"/>
      <c r="C38" s="24"/>
      <c r="D38" s="28">
        <f>SUM(D32:D37)</f>
        <v>342</v>
      </c>
      <c r="E38" s="28">
        <f t="shared" ref="E38:H38" si="43">SUM(E32:E37)</f>
        <v>210</v>
      </c>
      <c r="F38" s="28">
        <f t="shared" si="43"/>
        <v>2826</v>
      </c>
      <c r="G38" s="28"/>
      <c r="H38" s="28">
        <f t="shared" si="43"/>
        <v>21</v>
      </c>
      <c r="I38" s="28"/>
      <c r="J38" s="28"/>
      <c r="K38" s="28">
        <f>SUM(K32:K37)</f>
        <v>23</v>
      </c>
      <c r="L38" s="28">
        <f t="shared" ref="L38:N38" si="44">SUM(L32:L37)</f>
        <v>243</v>
      </c>
      <c r="M38" s="28"/>
      <c r="N38" s="28">
        <f t="shared" si="44"/>
        <v>1</v>
      </c>
      <c r="O38" s="28"/>
      <c r="AC38" s="28" t="s">
        <v>44</v>
      </c>
      <c r="AD38" s="28"/>
      <c r="AE38" s="24"/>
      <c r="AF38" s="28">
        <f>SUM(AF32:AF37)</f>
        <v>422</v>
      </c>
      <c r="AG38" s="28">
        <f t="shared" ref="AG38:AH38" si="45">SUM(AG32:AG37)</f>
        <v>265</v>
      </c>
      <c r="AH38" s="28">
        <f t="shared" si="45"/>
        <v>3125</v>
      </c>
      <c r="AI38" s="28"/>
      <c r="AJ38" s="28">
        <f t="shared" ref="AJ38" si="46">SUM(AJ32:AJ37)</f>
        <v>20</v>
      </c>
      <c r="AK38" s="28"/>
      <c r="AL38" s="28"/>
      <c r="AM38" s="28">
        <f>SUM(AM32:AM37)</f>
        <v>17</v>
      </c>
      <c r="AN38" s="28">
        <f t="shared" ref="AN38" si="47">SUM(AN32:AN37)</f>
        <v>128</v>
      </c>
      <c r="AO38" s="28"/>
      <c r="AP38" s="28">
        <f t="shared" ref="AP38" si="48">SUM(AP32:AP37)</f>
        <v>0</v>
      </c>
      <c r="AQ38" s="28"/>
    </row>
    <row r="39" spans="1:52" x14ac:dyDescent="0.15">
      <c r="A39" s="417"/>
      <c r="C39" s="32"/>
      <c r="D39" s="32"/>
      <c r="E39" s="32"/>
      <c r="F39" s="32"/>
      <c r="G39" s="32"/>
      <c r="H39" s="32"/>
      <c r="I39" s="32"/>
      <c r="J39" s="32"/>
      <c r="K39" s="32"/>
      <c r="L39" s="32"/>
      <c r="AC39" s="28"/>
      <c r="AE39" s="32"/>
      <c r="AF39" s="32"/>
      <c r="AG39" s="32"/>
      <c r="AH39" s="32"/>
      <c r="AI39" s="32"/>
      <c r="AJ39" s="32"/>
      <c r="AK39" s="32"/>
      <c r="AL39" s="32"/>
      <c r="AM39" s="32"/>
      <c r="AN39" s="32"/>
    </row>
    <row r="40" spans="1:52" x14ac:dyDescent="0.15">
      <c r="A40" s="28"/>
      <c r="C40" s="32"/>
      <c r="D40" s="32"/>
      <c r="E40" s="32"/>
      <c r="F40" s="32"/>
      <c r="G40" s="32"/>
      <c r="H40" s="32"/>
      <c r="I40" s="32"/>
      <c r="J40" s="32"/>
      <c r="K40" s="32"/>
      <c r="L40" s="32"/>
      <c r="AC40" s="28"/>
      <c r="AE40" s="32"/>
      <c r="AF40" s="32"/>
      <c r="AG40" s="32"/>
      <c r="AH40" s="32"/>
      <c r="AI40" s="32"/>
      <c r="AJ40" s="32"/>
      <c r="AK40" s="32"/>
      <c r="AL40" s="32"/>
      <c r="AM40" s="32"/>
      <c r="AN40" s="32"/>
    </row>
    <row r="41" spans="1:52" x14ac:dyDescent="0.15">
      <c r="A41" s="517" t="s">
        <v>52</v>
      </c>
      <c r="B41" s="517"/>
      <c r="C41" s="517"/>
      <c r="D41" s="517"/>
      <c r="E41" s="517"/>
      <c r="F41" s="517"/>
      <c r="G41" s="517"/>
      <c r="H41" s="32"/>
      <c r="I41" s="32"/>
      <c r="J41" s="517" t="s">
        <v>49</v>
      </c>
      <c r="K41" s="517"/>
      <c r="L41" s="517"/>
      <c r="M41" s="517"/>
      <c r="N41" s="517"/>
      <c r="R41" s="517" t="s">
        <v>50</v>
      </c>
      <c r="S41" s="517"/>
      <c r="T41" s="517"/>
      <c r="V41" s="517" t="s">
        <v>51</v>
      </c>
      <c r="W41" s="519"/>
      <c r="AC41" s="517" t="s">
        <v>52</v>
      </c>
      <c r="AD41" s="517"/>
      <c r="AE41" s="517"/>
      <c r="AF41" s="517"/>
      <c r="AG41" s="517"/>
      <c r="AH41" s="517"/>
      <c r="AI41" s="517"/>
      <c r="AJ41" s="32"/>
      <c r="AK41" s="32"/>
      <c r="AL41" s="517" t="s">
        <v>49</v>
      </c>
      <c r="AM41" s="517"/>
      <c r="AN41" s="517"/>
      <c r="AO41" s="517"/>
      <c r="AP41" s="517"/>
      <c r="AT41" s="517" t="s">
        <v>50</v>
      </c>
      <c r="AU41" s="517"/>
      <c r="AV41" s="517"/>
      <c r="AX41" s="517" t="s">
        <v>51</v>
      </c>
      <c r="AY41" s="519"/>
    </row>
    <row r="42" spans="1:52" x14ac:dyDescent="0.15">
      <c r="A42" s="28" t="s">
        <v>31</v>
      </c>
      <c r="B42" s="28" t="s">
        <v>66</v>
      </c>
      <c r="C42" s="28" t="s">
        <v>34</v>
      </c>
      <c r="D42" s="28" t="s">
        <v>17</v>
      </c>
      <c r="E42" s="28" t="s">
        <v>18</v>
      </c>
      <c r="F42" s="28" t="s">
        <v>19</v>
      </c>
      <c r="G42" s="28" t="s">
        <v>20</v>
      </c>
      <c r="H42" s="28" t="s">
        <v>6</v>
      </c>
      <c r="I42" s="28" t="s">
        <v>53</v>
      </c>
      <c r="K42" s="28" t="s">
        <v>10</v>
      </c>
      <c r="L42" s="28" t="s">
        <v>11</v>
      </c>
      <c r="M42" s="28" t="s">
        <v>12</v>
      </c>
      <c r="N42" s="28" t="s">
        <v>54</v>
      </c>
      <c r="O42" s="28" t="s">
        <v>7</v>
      </c>
      <c r="R42" s="28" t="s">
        <v>31</v>
      </c>
      <c r="S42" s="28" t="s">
        <v>47</v>
      </c>
      <c r="T42" s="28" t="s">
        <v>45</v>
      </c>
      <c r="U42" s="28" t="s">
        <v>46</v>
      </c>
      <c r="W42" s="28" t="s">
        <v>14</v>
      </c>
      <c r="X42" s="28" t="s">
        <v>21</v>
      </c>
      <c r="Y42" s="28"/>
      <c r="Z42" s="28"/>
      <c r="AC42" s="28" t="s">
        <v>31</v>
      </c>
      <c r="AD42" s="28" t="s">
        <v>66</v>
      </c>
      <c r="AE42" s="28" t="s">
        <v>34</v>
      </c>
      <c r="AF42" s="28" t="s">
        <v>17</v>
      </c>
      <c r="AG42" s="28" t="s">
        <v>18</v>
      </c>
      <c r="AH42" s="28" t="s">
        <v>19</v>
      </c>
      <c r="AI42" s="28" t="s">
        <v>20</v>
      </c>
      <c r="AJ42" s="28" t="s">
        <v>6</v>
      </c>
      <c r="AK42" s="28" t="s">
        <v>53</v>
      </c>
      <c r="AM42" s="28" t="s">
        <v>10</v>
      </c>
      <c r="AN42" s="28" t="s">
        <v>11</v>
      </c>
      <c r="AO42" s="28" t="s">
        <v>12</v>
      </c>
      <c r="AP42" s="28" t="s">
        <v>54</v>
      </c>
      <c r="AQ42" s="28" t="s">
        <v>7</v>
      </c>
      <c r="AU42" s="28" t="s">
        <v>47</v>
      </c>
      <c r="AV42" s="28" t="s">
        <v>45</v>
      </c>
      <c r="AW42" s="28" t="s">
        <v>46</v>
      </c>
      <c r="AY42" s="28" t="s">
        <v>14</v>
      </c>
      <c r="AZ42" s="28" t="s">
        <v>21</v>
      </c>
    </row>
    <row r="43" spans="1:52" x14ac:dyDescent="0.15">
      <c r="A43" s="29" t="s">
        <v>677</v>
      </c>
      <c r="B43" s="30">
        <v>14</v>
      </c>
      <c r="C43" s="27">
        <f>E43/D43</f>
        <v>0.63636363636363635</v>
      </c>
      <c r="D43" s="30">
        <v>66</v>
      </c>
      <c r="E43" s="30">
        <v>42</v>
      </c>
      <c r="F43" s="30">
        <v>443</v>
      </c>
      <c r="G43" s="30">
        <f>F43/E43</f>
        <v>10.547619047619047</v>
      </c>
      <c r="H43" s="30">
        <v>3</v>
      </c>
      <c r="I43" s="27">
        <f>H43/E43</f>
        <v>7.1428571428571425E-2</v>
      </c>
      <c r="K43" s="30">
        <v>0</v>
      </c>
      <c r="L43" s="30">
        <v>0</v>
      </c>
      <c r="M43" s="30">
        <v>0</v>
      </c>
      <c r="N43" s="30">
        <v>0</v>
      </c>
      <c r="O43" s="27" t="e">
        <f>N43/K43</f>
        <v>#DIV/0!</v>
      </c>
      <c r="R43" s="29" t="s">
        <v>371</v>
      </c>
      <c r="S43" s="42">
        <f>(D43+K43)/($D$47+$K$47+$D$38+$K$38+$J$27+$C$27+$M$17)</f>
        <v>6.17399438727783E-2</v>
      </c>
      <c r="T43" s="42">
        <f>D43/($D$47+$D$38+$J$27)</f>
        <v>0.11956521739130435</v>
      </c>
      <c r="U43" s="42">
        <f>K43/($K$47+$K$38+$C$27+$M$17)</f>
        <v>0</v>
      </c>
      <c r="W43" s="30">
        <f>(F43*0.1)+(H43*6)+(L43*0.1)+(N43*6)</f>
        <v>62.300000000000004</v>
      </c>
      <c r="X43" s="30">
        <f>(E43*1)+(F43*0.1)+(H43*6)+(L43*0.1)+(N43*6)</f>
        <v>104.30000000000001</v>
      </c>
      <c r="Y43" s="32"/>
      <c r="Z43" s="32"/>
      <c r="AC43" s="29" t="s">
        <v>32</v>
      </c>
      <c r="AD43" s="29"/>
      <c r="AE43" s="27">
        <f>AG43/AF43</f>
        <v>0.5625</v>
      </c>
      <c r="AF43" s="30">
        <v>16</v>
      </c>
      <c r="AG43" s="30">
        <v>9</v>
      </c>
      <c r="AH43" s="30">
        <v>108</v>
      </c>
      <c r="AI43" s="30">
        <f>AH43/AG43</f>
        <v>12</v>
      </c>
      <c r="AJ43" s="30">
        <v>1</v>
      </c>
      <c r="AK43" s="27">
        <f>AJ43/AG43</f>
        <v>0.1111111111111111</v>
      </c>
      <c r="AM43" s="30">
        <v>0</v>
      </c>
      <c r="AN43" s="30">
        <v>0</v>
      </c>
      <c r="AO43" s="30">
        <v>0</v>
      </c>
      <c r="AP43" s="30">
        <v>0</v>
      </c>
      <c r="AQ43" s="27" t="e">
        <f>AP43/AM43</f>
        <v>#DIV/0!</v>
      </c>
      <c r="AU43" s="42" t="e">
        <f>(#REF!+AJ43)/(#REF!+AJ46)</f>
        <v>#REF!</v>
      </c>
      <c r="AV43" s="42" t="e">
        <f>#REF!/(AJ43+#REF!)</f>
        <v>#REF!</v>
      </c>
      <c r="AW43" s="42" t="e">
        <f>AJ43/(#REF!+AJ43)</f>
        <v>#REF!</v>
      </c>
      <c r="AY43" s="30">
        <f>(AH43*0.1)+(AJ43*6)+(AN43*0.1)+(AP43*6)</f>
        <v>16.8</v>
      </c>
      <c r="AZ43" s="30">
        <f>(AG43*1)+(AH43*0.1)+(AJ43*6)+(AN43*0.1)+(AP43*6)</f>
        <v>25.8</v>
      </c>
    </row>
    <row r="44" spans="1:52" x14ac:dyDescent="0.15">
      <c r="A44" s="29" t="s">
        <v>678</v>
      </c>
      <c r="B44" s="30">
        <v>8</v>
      </c>
      <c r="C44" s="27">
        <f t="shared" ref="C44:C46" si="49">E44/D44</f>
        <v>0.58333333333333337</v>
      </c>
      <c r="D44" s="30">
        <v>12</v>
      </c>
      <c r="E44" s="30">
        <v>7</v>
      </c>
      <c r="F44" s="30">
        <v>54</v>
      </c>
      <c r="G44" s="30">
        <f>F44/E44</f>
        <v>7.7142857142857144</v>
      </c>
      <c r="H44" s="30">
        <v>0</v>
      </c>
      <c r="I44" s="27">
        <f t="shared" ref="I44:I46" si="50">H44/E44</f>
        <v>0</v>
      </c>
      <c r="K44" s="30">
        <v>0</v>
      </c>
      <c r="L44" s="30">
        <v>0</v>
      </c>
      <c r="M44" s="30">
        <v>0</v>
      </c>
      <c r="N44" s="30">
        <v>0</v>
      </c>
      <c r="O44" s="27" t="e">
        <f t="shared" ref="O44:O46" si="51">N44/K44</f>
        <v>#DIV/0!</v>
      </c>
      <c r="R44" s="29" t="s">
        <v>372</v>
      </c>
      <c r="S44" s="42">
        <f t="shared" ref="S44:S46" si="52">(D44+K44)/($D$47+$K$47+$D$38+$K$38+$J$27+$C$27+$M$17)</f>
        <v>1.1225444340505144E-2</v>
      </c>
      <c r="T44" s="42">
        <f t="shared" ref="T44:T46" si="53">D44/($D$47+$D$38+$J$27)</f>
        <v>2.1739130434782608E-2</v>
      </c>
      <c r="U44" s="42">
        <f t="shared" ref="U44:U46" si="54">K44/($K$47+$K$38+$C$27+$M$17)</f>
        <v>0</v>
      </c>
      <c r="W44" s="30">
        <f t="shared" ref="W44:W46" si="55">(F44*0.1)+(H44*6)+(L44*0.1)+(N44*6)</f>
        <v>5.4</v>
      </c>
      <c r="X44" s="30">
        <f t="shared" ref="X44:X46" si="56">(E44*1)+(F44*0.1)+(H44*6)+(L44*0.1)+(N44*6)</f>
        <v>12.4</v>
      </c>
      <c r="Y44" s="32"/>
      <c r="Z44" s="32"/>
      <c r="AC44" s="29" t="s">
        <v>73</v>
      </c>
      <c r="AD44" s="29"/>
      <c r="AE44" s="27">
        <f t="shared" ref="AE44:AE46" si="57">AG44/AF44</f>
        <v>0.74285714285714288</v>
      </c>
      <c r="AF44" s="30">
        <v>35</v>
      </c>
      <c r="AG44" s="30">
        <v>26</v>
      </c>
      <c r="AH44" s="30">
        <v>283</v>
      </c>
      <c r="AI44" s="30">
        <f>AH44/AG44</f>
        <v>10.884615384615385</v>
      </c>
      <c r="AJ44" s="30">
        <v>2</v>
      </c>
      <c r="AK44" s="27">
        <f t="shared" ref="AK44:AK46" si="58">AJ44/AG44</f>
        <v>7.6923076923076927E-2</v>
      </c>
      <c r="AM44" s="30">
        <v>0</v>
      </c>
      <c r="AN44" s="30">
        <v>0</v>
      </c>
      <c r="AO44" s="30">
        <v>0</v>
      </c>
      <c r="AP44" s="30">
        <v>0</v>
      </c>
      <c r="AQ44" s="27" t="e">
        <f t="shared" ref="AQ44:AQ46" si="59">AP44/AM44</f>
        <v>#DIV/0!</v>
      </c>
      <c r="AU44" s="42" t="e">
        <f>(#REF!+AJ44)/(#REF!+AJ47)</f>
        <v>#REF!</v>
      </c>
      <c r="AV44" s="42" t="e">
        <f>#REF!/(AJ44+#REF!)</f>
        <v>#REF!</v>
      </c>
      <c r="AW44" s="42" t="e">
        <f>AJ44/(#REF!+AJ44)</f>
        <v>#REF!</v>
      </c>
      <c r="AY44" s="30">
        <f>(AH44*0.1)+(AJ44*6)+(AN44*0.1)+(AP44*6)</f>
        <v>40.299999999999997</v>
      </c>
      <c r="AZ44" s="30">
        <f>(AG44*1)+(AH44*0.1)+(AJ44*6)+(AN44*0.1)+(AP44*6)</f>
        <v>66.3</v>
      </c>
    </row>
    <row r="45" spans="1:52" x14ac:dyDescent="0.15">
      <c r="A45" s="29" t="s">
        <v>943</v>
      </c>
      <c r="B45" s="30">
        <v>6</v>
      </c>
      <c r="C45" s="27">
        <f t="shared" si="49"/>
        <v>0.58333333333333337</v>
      </c>
      <c r="D45" s="30">
        <v>12</v>
      </c>
      <c r="E45" s="30">
        <v>7</v>
      </c>
      <c r="F45" s="30">
        <v>78</v>
      </c>
      <c r="G45" s="30">
        <f>F45/E45</f>
        <v>11.142857142857142</v>
      </c>
      <c r="H45" s="30">
        <v>0</v>
      </c>
      <c r="I45" s="27">
        <f t="shared" si="50"/>
        <v>0</v>
      </c>
      <c r="K45" s="30">
        <v>0</v>
      </c>
      <c r="L45" s="30">
        <v>0</v>
      </c>
      <c r="M45" s="30">
        <v>0</v>
      </c>
      <c r="N45" s="30">
        <v>0</v>
      </c>
      <c r="O45" s="27" t="e">
        <f t="shared" si="51"/>
        <v>#DIV/0!</v>
      </c>
      <c r="R45" s="29" t="s">
        <v>944</v>
      </c>
      <c r="S45" s="42">
        <f t="shared" si="52"/>
        <v>1.1225444340505144E-2</v>
      </c>
      <c r="T45" s="42">
        <f t="shared" si="53"/>
        <v>2.1739130434782608E-2</v>
      </c>
      <c r="U45" s="42">
        <f t="shared" si="54"/>
        <v>0</v>
      </c>
      <c r="W45" s="30">
        <f t="shared" si="55"/>
        <v>7.8000000000000007</v>
      </c>
      <c r="X45" s="30">
        <f t="shared" si="56"/>
        <v>14.8</v>
      </c>
      <c r="Y45" s="32"/>
      <c r="Z45" s="32"/>
      <c r="AC45" s="29" t="s">
        <v>74</v>
      </c>
      <c r="AD45" s="29"/>
      <c r="AE45" s="27">
        <f t="shared" si="57"/>
        <v>0.5</v>
      </c>
      <c r="AF45" s="30">
        <v>12</v>
      </c>
      <c r="AG45" s="30">
        <v>6</v>
      </c>
      <c r="AH45" s="30">
        <v>65</v>
      </c>
      <c r="AI45" s="30">
        <f>AH45/AG45</f>
        <v>10.833333333333334</v>
      </c>
      <c r="AJ45" s="30">
        <v>0</v>
      </c>
      <c r="AK45" s="27">
        <f t="shared" si="58"/>
        <v>0</v>
      </c>
      <c r="AM45" s="30">
        <v>0</v>
      </c>
      <c r="AN45" s="30">
        <v>0</v>
      </c>
      <c r="AO45" s="30">
        <v>0</v>
      </c>
      <c r="AP45" s="30">
        <v>0</v>
      </c>
      <c r="AQ45" s="27" t="e">
        <f t="shared" si="59"/>
        <v>#DIV/0!</v>
      </c>
      <c r="AU45" s="42" t="e">
        <f>(#REF!+AJ45)/(#REF!+AI49)</f>
        <v>#REF!</v>
      </c>
      <c r="AV45" s="42" t="e">
        <f>#REF!/(AJ45+#REF!)</f>
        <v>#REF!</v>
      </c>
      <c r="AW45" s="42" t="e">
        <f>AJ45/(#REF!+AJ45)</f>
        <v>#REF!</v>
      </c>
      <c r="AY45" s="30">
        <f>(AH45*0.1)+(AJ45*6)+(AN45*0.1)+(AP45*6)</f>
        <v>6.5</v>
      </c>
      <c r="AZ45" s="30">
        <f>(AG45*1)+(AH45*0.1)+(AJ45*6)+(AN45*0.1)+(AP45*6)</f>
        <v>12.5</v>
      </c>
    </row>
    <row r="46" spans="1:52" x14ac:dyDescent="0.15">
      <c r="A46" s="29"/>
      <c r="B46" s="30"/>
      <c r="C46" s="27" t="e">
        <f t="shared" si="49"/>
        <v>#DIV/0!</v>
      </c>
      <c r="D46" s="30"/>
      <c r="E46" s="30"/>
      <c r="F46" s="30"/>
      <c r="G46" s="30" t="e">
        <f>F46/E46</f>
        <v>#DIV/0!</v>
      </c>
      <c r="H46" s="30">
        <v>0</v>
      </c>
      <c r="I46" s="27" t="e">
        <f t="shared" si="50"/>
        <v>#DIV/0!</v>
      </c>
      <c r="K46" s="30"/>
      <c r="L46" s="30"/>
      <c r="M46" s="30">
        <v>0</v>
      </c>
      <c r="N46" s="30">
        <v>0</v>
      </c>
      <c r="O46" s="27" t="e">
        <f t="shared" si="51"/>
        <v>#DIV/0!</v>
      </c>
      <c r="R46" s="29"/>
      <c r="S46" s="42">
        <f t="shared" si="52"/>
        <v>0</v>
      </c>
      <c r="T46" s="42">
        <f t="shared" si="53"/>
        <v>0</v>
      </c>
      <c r="U46" s="42">
        <f t="shared" si="54"/>
        <v>0</v>
      </c>
      <c r="W46" s="30">
        <f t="shared" si="55"/>
        <v>0</v>
      </c>
      <c r="X46" s="30">
        <f t="shared" si="56"/>
        <v>0</v>
      </c>
      <c r="Y46" s="32"/>
      <c r="Z46" s="32"/>
      <c r="AC46" s="29"/>
      <c r="AD46" s="29"/>
      <c r="AE46" s="27" t="e">
        <f t="shared" si="57"/>
        <v>#DIV/0!</v>
      </c>
      <c r="AF46" s="30"/>
      <c r="AG46" s="30"/>
      <c r="AH46" s="30"/>
      <c r="AI46" s="30" t="e">
        <f>AH46/AG46</f>
        <v>#DIV/0!</v>
      </c>
      <c r="AJ46" s="30"/>
      <c r="AK46" s="27" t="e">
        <f t="shared" si="58"/>
        <v>#DIV/0!</v>
      </c>
      <c r="AM46" s="30"/>
      <c r="AN46" s="30"/>
      <c r="AO46" s="30"/>
      <c r="AP46" s="30">
        <v>0</v>
      </c>
      <c r="AQ46" s="27" t="e">
        <f t="shared" si="59"/>
        <v>#DIV/0!</v>
      </c>
      <c r="AU46" s="42" t="e">
        <f>(#REF!+AJ46)/(#REF!+AI50)</f>
        <v>#REF!</v>
      </c>
      <c r="AV46" s="42" t="e">
        <f>#REF!/(AJ46+#REF!)</f>
        <v>#REF!</v>
      </c>
      <c r="AW46" s="42" t="e">
        <f>AJ46/(#REF!+AJ46)</f>
        <v>#REF!</v>
      </c>
      <c r="AY46" s="30">
        <f>(AH46*0.1)+(AJ46*6)+(AN46*0.1)+(AP46*6)</f>
        <v>0</v>
      </c>
      <c r="AZ46" s="30">
        <f>(AG46*1)+(AH46*0.1)+(AJ46*6)+(AN46*0.1)+(AP46*6)</f>
        <v>0</v>
      </c>
    </row>
    <row r="47" spans="1:52" x14ac:dyDescent="0.15">
      <c r="A47" s="28" t="s">
        <v>44</v>
      </c>
      <c r="B47" s="28"/>
      <c r="C47" s="24"/>
      <c r="D47" s="28">
        <f>SUM(D43:D46)</f>
        <v>90</v>
      </c>
      <c r="E47" s="28">
        <f t="shared" ref="E47:H47" si="60">SUM(E43:E46)</f>
        <v>56</v>
      </c>
      <c r="F47" s="28">
        <f t="shared" si="60"/>
        <v>575</v>
      </c>
      <c r="G47" s="28"/>
      <c r="H47" s="28">
        <f t="shared" si="60"/>
        <v>3</v>
      </c>
      <c r="I47" s="28"/>
      <c r="J47" s="28"/>
      <c r="K47" s="28">
        <f>SUM(K43:K46)</f>
        <v>0</v>
      </c>
      <c r="L47" s="28">
        <f t="shared" ref="L47:N47" si="61">SUM(L43:L46)</f>
        <v>0</v>
      </c>
      <c r="M47" s="28"/>
      <c r="N47" s="28">
        <f t="shared" si="61"/>
        <v>0</v>
      </c>
      <c r="O47" s="24"/>
      <c r="Q47" s="33"/>
      <c r="S47" s="33"/>
      <c r="U47" s="32"/>
      <c r="V47" s="32"/>
      <c r="AC47" s="28" t="s">
        <v>44</v>
      </c>
      <c r="AD47" s="28"/>
      <c r="AE47" s="24"/>
      <c r="AF47" s="28">
        <f>SUM(AF43:AF46)</f>
        <v>63</v>
      </c>
      <c r="AG47" s="28">
        <f t="shared" ref="AG47:AH47" si="62">SUM(AG43:AG46)</f>
        <v>41</v>
      </c>
      <c r="AH47" s="28">
        <f t="shared" si="62"/>
        <v>456</v>
      </c>
      <c r="AI47" s="28"/>
      <c r="AJ47" s="28">
        <f t="shared" ref="AJ47" si="63">SUM(AJ43:AJ46)</f>
        <v>3</v>
      </c>
      <c r="AK47" s="28"/>
      <c r="AL47" s="28"/>
      <c r="AM47" s="28">
        <f>SUM(AM43:AM46)</f>
        <v>0</v>
      </c>
      <c r="AN47" s="28">
        <f t="shared" ref="AN47" si="64">SUM(AN43:AN46)</f>
        <v>0</v>
      </c>
      <c r="AO47" s="28"/>
      <c r="AP47" s="28">
        <f t="shared" ref="AP47" si="65">SUM(AP43:AP46)</f>
        <v>0</v>
      </c>
      <c r="AQ47" s="24"/>
      <c r="AS47" s="33"/>
      <c r="AT47" s="33"/>
      <c r="AU47" s="33"/>
      <c r="AW47" s="32"/>
      <c r="AX47" s="32"/>
    </row>
    <row r="48" spans="1:52" x14ac:dyDescent="0.15">
      <c r="H48" s="37"/>
      <c r="I48" s="32"/>
      <c r="J48" s="32"/>
      <c r="P48" s="33"/>
      <c r="Q48" s="33"/>
      <c r="R48" s="33"/>
      <c r="T48" s="32"/>
      <c r="U48" s="32"/>
      <c r="AJ48" s="37"/>
      <c r="AK48" s="32"/>
      <c r="AL48" s="32"/>
      <c r="AR48" s="33"/>
      <c r="AS48" s="33"/>
      <c r="AT48" s="33"/>
      <c r="AV48" s="32"/>
      <c r="AW48" s="32"/>
    </row>
    <row r="49" spans="1:50" x14ac:dyDescent="0.15">
      <c r="H49" s="37"/>
      <c r="I49" s="32"/>
      <c r="J49" s="32"/>
      <c r="P49" s="33"/>
      <c r="Q49" s="33"/>
      <c r="R49" s="33"/>
      <c r="T49" s="32"/>
      <c r="U49" s="32"/>
      <c r="AJ49" s="37"/>
      <c r="AK49" s="32"/>
      <c r="AL49" s="32"/>
      <c r="AR49" s="33"/>
      <c r="AS49" s="33"/>
      <c r="AT49" s="33"/>
      <c r="AV49" s="32"/>
      <c r="AW49" s="32"/>
    </row>
    <row r="50" spans="1:50" x14ac:dyDescent="0.15">
      <c r="A50" s="517" t="s">
        <v>57</v>
      </c>
      <c r="B50" s="517"/>
      <c r="C50" s="517"/>
      <c r="D50" s="517"/>
      <c r="E50" s="517"/>
      <c r="F50" s="517"/>
      <c r="G50" s="517"/>
      <c r="H50" s="37"/>
      <c r="I50" s="32"/>
      <c r="J50" s="517" t="s">
        <v>58</v>
      </c>
      <c r="K50" s="523"/>
      <c r="L50" s="523"/>
      <c r="M50" s="523"/>
      <c r="N50" s="523"/>
      <c r="P50" s="44"/>
      <c r="Q50" s="33"/>
      <c r="R50" s="517" t="s">
        <v>62</v>
      </c>
      <c r="S50" s="523"/>
      <c r="T50" s="523"/>
      <c r="U50" s="523"/>
      <c r="V50" s="523"/>
      <c r="AC50" s="517" t="s">
        <v>57</v>
      </c>
      <c r="AD50" s="517"/>
      <c r="AE50" s="517"/>
      <c r="AF50" s="517"/>
      <c r="AG50" s="517"/>
      <c r="AH50" s="517"/>
      <c r="AI50" s="517"/>
      <c r="AJ50" s="37"/>
      <c r="AK50" s="32"/>
      <c r="AL50" s="517" t="s">
        <v>58</v>
      </c>
      <c r="AM50" s="523"/>
      <c r="AN50" s="523"/>
      <c r="AO50" s="523"/>
      <c r="AP50" s="523"/>
      <c r="AR50" s="44"/>
      <c r="AS50" s="33"/>
      <c r="AT50" s="517" t="s">
        <v>62</v>
      </c>
      <c r="AU50" s="523"/>
      <c r="AV50" s="523"/>
      <c r="AW50" s="523"/>
      <c r="AX50" s="523"/>
    </row>
    <row r="51" spans="1:50" x14ac:dyDescent="0.15">
      <c r="A51" s="24"/>
      <c r="B51" s="28" t="s">
        <v>17</v>
      </c>
      <c r="C51" s="28" t="s">
        <v>42</v>
      </c>
      <c r="D51" s="28" t="s">
        <v>19</v>
      </c>
      <c r="E51" s="28" t="s">
        <v>6</v>
      </c>
      <c r="H51" s="32"/>
      <c r="I51" s="32"/>
      <c r="J51" s="522" t="s">
        <v>59</v>
      </c>
      <c r="K51" s="519"/>
      <c r="L51" s="519"/>
      <c r="M51" s="519"/>
      <c r="N51" s="24" t="s">
        <v>60</v>
      </c>
      <c r="R51" s="522" t="s">
        <v>59</v>
      </c>
      <c r="S51" s="519"/>
      <c r="T51" s="519"/>
      <c r="U51" s="519"/>
      <c r="V51" s="24" t="s">
        <v>60</v>
      </c>
      <c r="AC51" s="24"/>
      <c r="AD51" s="28" t="s">
        <v>17</v>
      </c>
      <c r="AE51" s="28" t="s">
        <v>42</v>
      </c>
      <c r="AF51" s="28" t="s">
        <v>19</v>
      </c>
      <c r="AG51" s="28" t="s">
        <v>6</v>
      </c>
      <c r="AJ51" s="32"/>
      <c r="AK51" s="32"/>
      <c r="AL51" s="522" t="s">
        <v>59</v>
      </c>
      <c r="AM51" s="519"/>
      <c r="AN51" s="519"/>
      <c r="AO51" s="519"/>
      <c r="AP51" s="24" t="s">
        <v>60</v>
      </c>
      <c r="AT51" s="522" t="s">
        <v>59</v>
      </c>
      <c r="AU51" s="519"/>
      <c r="AV51" s="519"/>
      <c r="AW51" s="519"/>
      <c r="AX51" s="24" t="s">
        <v>60</v>
      </c>
    </row>
    <row r="52" spans="1:50" x14ac:dyDescent="0.15">
      <c r="A52" s="43" t="s">
        <v>33</v>
      </c>
      <c r="B52" s="30">
        <f>SUM(J22:J26,D32:D37,D43:D46)</f>
        <v>552</v>
      </c>
      <c r="C52" s="30">
        <f>SUM(E43:E46,E32:E37,K22:K26)</f>
        <v>350</v>
      </c>
      <c r="D52" s="30">
        <f>SUM(F43:F46,F32:F37,L22:L26)</f>
        <v>4002</v>
      </c>
      <c r="E52" s="30">
        <f>SUM(N22:N26,H32:H37,H43:H46)</f>
        <v>28</v>
      </c>
      <c r="H52" s="32"/>
      <c r="I52" s="32"/>
      <c r="J52" s="520" t="s">
        <v>1263</v>
      </c>
      <c r="K52" s="520"/>
      <c r="L52" s="520"/>
      <c r="M52" s="520"/>
      <c r="N52" s="29" t="s">
        <v>373</v>
      </c>
      <c r="R52" s="520"/>
      <c r="S52" s="520"/>
      <c r="T52" s="520"/>
      <c r="U52" s="520"/>
      <c r="V52" s="29"/>
      <c r="AC52" s="43" t="s">
        <v>33</v>
      </c>
      <c r="AD52" s="30">
        <f>SUM(AL22:AL26,AF32:AF37,AF43:AF46)</f>
        <v>583</v>
      </c>
      <c r="AE52" s="30">
        <f>SUM(AG43:AG46,AG32:AG37,AL22:AL26)</f>
        <v>404</v>
      </c>
      <c r="AF52" s="30">
        <f>SUM(AH43:AH46,AH32:AH37,AM22:AM26)</f>
        <v>3653</v>
      </c>
      <c r="AG52" s="30">
        <f>SUM(AP22:AP26,AJ32:AJ37,AJ43:AJ46)</f>
        <v>27</v>
      </c>
      <c r="AJ52" s="32"/>
      <c r="AK52" s="32"/>
      <c r="AL52" s="521"/>
      <c r="AM52" s="520"/>
      <c r="AN52" s="520"/>
      <c r="AO52" s="520"/>
      <c r="AP52" s="29"/>
      <c r="AT52" s="521"/>
      <c r="AU52" s="520"/>
      <c r="AV52" s="520"/>
      <c r="AW52" s="520"/>
      <c r="AX52" s="29"/>
    </row>
    <row r="53" spans="1:50" x14ac:dyDescent="0.15">
      <c r="A53" s="43" t="s">
        <v>43</v>
      </c>
      <c r="B53" s="30">
        <f>SUM(C17)</f>
        <v>552</v>
      </c>
      <c r="C53" s="30">
        <f>SUM(D17)</f>
        <v>350</v>
      </c>
      <c r="D53" s="30">
        <f>SUM(F17)</f>
        <v>4002</v>
      </c>
      <c r="E53" s="30">
        <f>SUM(H17)</f>
        <v>28</v>
      </c>
      <c r="F53" s="28"/>
      <c r="J53" s="520" t="s">
        <v>1897</v>
      </c>
      <c r="K53" s="520"/>
      <c r="L53" s="520"/>
      <c r="M53" s="520"/>
      <c r="N53" s="29" t="s">
        <v>373</v>
      </c>
      <c r="R53" s="520"/>
      <c r="S53" s="520"/>
      <c r="T53" s="520"/>
      <c r="U53" s="520"/>
      <c r="V53" s="29"/>
      <c r="AC53" s="43" t="s">
        <v>43</v>
      </c>
      <c r="AD53" s="30">
        <f>SUM(AE17)</f>
        <v>583</v>
      </c>
      <c r="AE53" s="30">
        <f>SUM(AF17)</f>
        <v>378</v>
      </c>
      <c r="AF53" s="30">
        <f>SUM(AH17)</f>
        <v>4072</v>
      </c>
      <c r="AG53" s="30">
        <f>SUM(AJ17)</f>
        <v>27</v>
      </c>
      <c r="AH53" s="28"/>
      <c r="AL53" s="521"/>
      <c r="AM53" s="520"/>
      <c r="AN53" s="520"/>
      <c r="AO53" s="520"/>
      <c r="AP53" s="29"/>
      <c r="AT53" s="521"/>
      <c r="AU53" s="520"/>
      <c r="AV53" s="520"/>
      <c r="AW53" s="520"/>
      <c r="AX53" s="29"/>
    </row>
    <row r="54" spans="1:50" x14ac:dyDescent="0.15">
      <c r="A54" s="43" t="s">
        <v>65</v>
      </c>
      <c r="B54" s="29"/>
      <c r="F54" s="28"/>
      <c r="J54" s="520" t="s">
        <v>1265</v>
      </c>
      <c r="K54" s="520"/>
      <c r="L54" s="520"/>
      <c r="M54" s="520"/>
      <c r="N54" s="29" t="s">
        <v>373</v>
      </c>
      <c r="R54" s="520"/>
      <c r="S54" s="520"/>
      <c r="T54" s="520"/>
      <c r="U54" s="520"/>
      <c r="V54" s="29"/>
      <c r="AC54" s="43" t="s">
        <v>65</v>
      </c>
      <c r="AD54" s="29"/>
      <c r="AH54" s="28"/>
      <c r="AL54" s="521"/>
      <c r="AM54" s="520"/>
      <c r="AN54" s="520"/>
      <c r="AO54" s="520"/>
      <c r="AP54" s="29"/>
      <c r="AT54" s="521"/>
      <c r="AU54" s="520"/>
      <c r="AV54" s="520"/>
      <c r="AW54" s="520"/>
      <c r="AX54" s="29"/>
    </row>
    <row r="55" spans="1:50" x14ac:dyDescent="0.15">
      <c r="J55" s="520" t="s">
        <v>1909</v>
      </c>
      <c r="K55" s="520"/>
      <c r="L55" s="520"/>
      <c r="M55" s="520"/>
      <c r="N55" s="29" t="s">
        <v>374</v>
      </c>
      <c r="R55" s="520"/>
      <c r="S55" s="520"/>
      <c r="T55" s="520"/>
      <c r="U55" s="520"/>
      <c r="V55" s="29"/>
      <c r="AL55" s="521"/>
      <c r="AM55" s="520"/>
      <c r="AN55" s="520"/>
      <c r="AO55" s="520"/>
      <c r="AP55" s="29"/>
      <c r="AT55" s="521"/>
      <c r="AU55" s="520"/>
      <c r="AV55" s="520"/>
      <c r="AW55" s="520"/>
      <c r="AX55" s="29"/>
    </row>
    <row r="56" spans="1:50" x14ac:dyDescent="0.15">
      <c r="A56" s="24"/>
      <c r="B56" s="28" t="s">
        <v>1</v>
      </c>
      <c r="C56" s="28" t="s">
        <v>4</v>
      </c>
      <c r="D56" s="28" t="s">
        <v>6</v>
      </c>
      <c r="J56" s="520" t="s">
        <v>2340</v>
      </c>
      <c r="K56" s="520"/>
      <c r="L56" s="520"/>
      <c r="M56" s="520"/>
      <c r="N56" s="29" t="s">
        <v>374</v>
      </c>
      <c r="R56" s="520"/>
      <c r="S56" s="520"/>
      <c r="T56" s="520"/>
      <c r="U56" s="520"/>
      <c r="V56" s="29"/>
      <c r="AC56" s="24"/>
      <c r="AD56" s="28" t="s">
        <v>1</v>
      </c>
      <c r="AE56" s="28" t="s">
        <v>4</v>
      </c>
      <c r="AF56" s="28" t="s">
        <v>6</v>
      </c>
      <c r="AL56" s="521"/>
      <c r="AM56" s="520"/>
      <c r="AN56" s="520"/>
      <c r="AO56" s="520"/>
      <c r="AP56" s="29"/>
      <c r="AT56" s="521"/>
      <c r="AU56" s="520"/>
      <c r="AV56" s="520"/>
      <c r="AW56" s="520"/>
      <c r="AX56" s="29"/>
    </row>
    <row r="57" spans="1:50" x14ac:dyDescent="0.15">
      <c r="A57" s="43" t="s">
        <v>56</v>
      </c>
      <c r="B57" s="30">
        <f>SUM(M14:M16,C22:C26,K32:K37,K43:K46)</f>
        <v>517</v>
      </c>
      <c r="C57" s="30">
        <f>SUM(N14:N16,D22:D26,L32:L37,L43:L46)</f>
        <v>2259</v>
      </c>
      <c r="D57" s="30">
        <f>SUM(P14:P16,F22:F26,N32:N37,N43:N46)</f>
        <v>8</v>
      </c>
      <c r="J57" s="520" t="s">
        <v>1327</v>
      </c>
      <c r="K57" s="520"/>
      <c r="L57" s="520"/>
      <c r="M57" s="520"/>
      <c r="N57" s="29" t="s">
        <v>16</v>
      </c>
      <c r="R57" s="521"/>
      <c r="S57" s="520"/>
      <c r="T57" s="520"/>
      <c r="U57" s="520"/>
      <c r="V57" s="29"/>
      <c r="AC57" s="43" t="s">
        <v>56</v>
      </c>
      <c r="AD57" s="30">
        <f>SUM(AO14:AO16,AE22:AE26,AM32:AM37,AM43:AM46)</f>
        <v>421</v>
      </c>
      <c r="AE57" s="30">
        <f>SUM(AP14:AP16,AF22:AF26,AN32:AN37,AN43:AN46)</f>
        <v>2231</v>
      </c>
      <c r="AF57" s="30">
        <f>SUM(AR14:AR16,AH22:AH26,AP32:AP37,AP43:AP46)</f>
        <v>18</v>
      </c>
      <c r="AL57" s="521"/>
      <c r="AM57" s="520"/>
      <c r="AN57" s="520"/>
      <c r="AO57" s="520"/>
      <c r="AP57" s="29"/>
      <c r="AT57" s="521"/>
      <c r="AU57" s="520"/>
      <c r="AV57" s="520"/>
      <c r="AW57" s="520"/>
      <c r="AX57" s="29"/>
    </row>
    <row r="58" spans="1:50" x14ac:dyDescent="0.15">
      <c r="A58" s="43" t="s">
        <v>65</v>
      </c>
      <c r="B58" s="29"/>
      <c r="J58" s="520" t="s">
        <v>2669</v>
      </c>
      <c r="K58" s="520"/>
      <c r="L58" s="520"/>
      <c r="M58" s="520"/>
      <c r="N58" s="29" t="s">
        <v>373</v>
      </c>
      <c r="R58" s="521"/>
      <c r="S58" s="520"/>
      <c r="T58" s="520"/>
      <c r="U58" s="520"/>
      <c r="V58" s="29"/>
      <c r="AC58" s="43" t="s">
        <v>65</v>
      </c>
      <c r="AD58" s="29"/>
      <c r="AL58" s="521"/>
      <c r="AM58" s="520"/>
      <c r="AN58" s="520"/>
      <c r="AO58" s="520"/>
      <c r="AP58" s="29"/>
      <c r="AT58" s="521"/>
      <c r="AU58" s="520"/>
      <c r="AV58" s="520"/>
      <c r="AW58" s="520"/>
      <c r="AX58" s="29"/>
    </row>
    <row r="59" spans="1:50" x14ac:dyDescent="0.15">
      <c r="J59" s="520" t="s">
        <v>2670</v>
      </c>
      <c r="K59" s="520"/>
      <c r="L59" s="520"/>
      <c r="M59" s="520"/>
      <c r="N59" s="29" t="s">
        <v>374</v>
      </c>
      <c r="R59" s="521"/>
      <c r="S59" s="520"/>
      <c r="T59" s="520"/>
      <c r="U59" s="520"/>
      <c r="V59" s="29"/>
      <c r="AL59" s="521"/>
      <c r="AM59" s="520"/>
      <c r="AN59" s="520"/>
      <c r="AO59" s="520"/>
      <c r="AP59" s="29"/>
      <c r="AT59" s="521"/>
      <c r="AU59" s="520"/>
      <c r="AV59" s="520"/>
      <c r="AW59" s="520"/>
      <c r="AX59" s="29"/>
    </row>
    <row r="60" spans="1:50" x14ac:dyDescent="0.15">
      <c r="B60" s="28" t="s">
        <v>40</v>
      </c>
      <c r="C60" s="28" t="s">
        <v>41</v>
      </c>
      <c r="AD60" s="28" t="s">
        <v>40</v>
      </c>
      <c r="AE60" s="28" t="s">
        <v>41</v>
      </c>
    </row>
    <row r="61" spans="1:50" x14ac:dyDescent="0.15">
      <c r="A61" s="43" t="s">
        <v>39</v>
      </c>
      <c r="B61" s="27">
        <f>B57/(B53+B57)</f>
        <v>0.48362956033676335</v>
      </c>
      <c r="C61" s="27">
        <f>B53/(B53+B57)</f>
        <v>0.5163704396632367</v>
      </c>
      <c r="J61" s="22" t="s">
        <v>61</v>
      </c>
      <c r="AC61" s="43" t="s">
        <v>39</v>
      </c>
      <c r="AD61" s="27">
        <f>AD57/(AD53+AD57)</f>
        <v>0.41932270916334663</v>
      </c>
      <c r="AE61" s="27">
        <f>AD53/(AD53+AD57)</f>
        <v>0.58067729083665343</v>
      </c>
      <c r="AL61" s="22" t="s">
        <v>61</v>
      </c>
    </row>
    <row r="62" spans="1:50" x14ac:dyDescent="0.15">
      <c r="A62" s="43" t="s">
        <v>64</v>
      </c>
      <c r="B62" s="29"/>
      <c r="C62" s="29"/>
      <c r="AC62" s="43" t="s">
        <v>64</v>
      </c>
      <c r="AD62" s="29"/>
      <c r="AE62" s="29"/>
    </row>
    <row r="73" spans="1:23" x14ac:dyDescent="0.15">
      <c r="A73" s="517" t="s">
        <v>55</v>
      </c>
      <c r="B73" s="517"/>
      <c r="C73" s="517"/>
      <c r="D73" s="517"/>
      <c r="E73" s="517"/>
      <c r="F73" s="517"/>
      <c r="G73" s="517"/>
      <c r="H73" s="517"/>
      <c r="I73" s="517"/>
      <c r="J73" s="517"/>
      <c r="K73" s="517"/>
      <c r="L73" s="517"/>
      <c r="M73" s="517"/>
      <c r="N73" s="517"/>
      <c r="O73" s="517"/>
      <c r="P73" s="517"/>
      <c r="Q73" s="517"/>
      <c r="R73" s="517"/>
      <c r="S73" s="517"/>
      <c r="T73" s="517"/>
      <c r="U73" s="517"/>
      <c r="V73" s="517"/>
      <c r="W73" s="517"/>
    </row>
    <row r="74" spans="1:23" x14ac:dyDescent="0.15">
      <c r="A74" s="23"/>
      <c r="B74" s="23"/>
      <c r="C74" s="23"/>
      <c r="D74" s="23"/>
      <c r="E74" s="23"/>
      <c r="F74" s="23"/>
      <c r="G74" s="23"/>
      <c r="H74" s="23"/>
      <c r="I74" s="23"/>
      <c r="J74" s="23"/>
      <c r="K74" s="23"/>
      <c r="L74" s="23"/>
      <c r="M74" s="23"/>
      <c r="N74" s="23"/>
      <c r="O74" s="23"/>
      <c r="P74" s="23"/>
      <c r="Q74" s="23"/>
      <c r="R74" s="23"/>
      <c r="S74" s="23"/>
      <c r="T74" s="23"/>
      <c r="U74" s="23"/>
      <c r="V74" s="23"/>
      <c r="W74" s="23"/>
    </row>
    <row r="75" spans="1:23" x14ac:dyDescent="0.15">
      <c r="H75" s="518" t="s">
        <v>36</v>
      </c>
      <c r="I75" s="518"/>
      <c r="J75" s="518"/>
      <c r="M75" s="518" t="s">
        <v>37</v>
      </c>
      <c r="N75" s="518"/>
      <c r="O75" s="518"/>
      <c r="S75" s="24" t="s">
        <v>94</v>
      </c>
    </row>
    <row r="76" spans="1:23" x14ac:dyDescent="0.15">
      <c r="H76" s="518" t="s">
        <v>38</v>
      </c>
      <c r="I76" s="518"/>
      <c r="J76" s="518"/>
      <c r="M76" s="25" t="s">
        <v>75</v>
      </c>
      <c r="S76" s="26" t="s">
        <v>40</v>
      </c>
      <c r="T76" s="26" t="s">
        <v>41</v>
      </c>
    </row>
    <row r="77" spans="1:23" x14ac:dyDescent="0.15">
      <c r="H77" s="518"/>
      <c r="I77" s="518"/>
      <c r="J77" s="518"/>
      <c r="S77" s="27" t="e">
        <f>(M87+C97+K108+K117)/(M87+C97+K108+C87)</f>
        <v>#DIV/0!</v>
      </c>
      <c r="T77" s="27" t="e">
        <f>C87/(C87+M87+C97+K108+K117)</f>
        <v>#DIV/0!</v>
      </c>
    </row>
    <row r="80" spans="1:23" x14ac:dyDescent="0.15">
      <c r="A80" s="517" t="s">
        <v>38</v>
      </c>
      <c r="B80" s="517"/>
      <c r="C80" s="517"/>
      <c r="D80" s="517"/>
      <c r="E80" s="517"/>
      <c r="F80" s="517"/>
      <c r="G80" s="517"/>
      <c r="H80" s="517"/>
      <c r="I80" s="517"/>
      <c r="J80" s="517"/>
      <c r="K80" s="517"/>
      <c r="L80" s="517"/>
      <c r="M80" s="517"/>
      <c r="N80" s="517"/>
      <c r="O80" s="517"/>
      <c r="P80" s="517"/>
      <c r="Q80" s="517"/>
      <c r="R80" s="517"/>
      <c r="S80" s="517"/>
      <c r="T80" s="517"/>
      <c r="U80" s="517"/>
      <c r="V80" s="517"/>
      <c r="W80" s="517"/>
    </row>
    <row r="83" spans="1:27" x14ac:dyDescent="0.15">
      <c r="C83" s="517" t="s">
        <v>48</v>
      </c>
      <c r="D83" s="517"/>
      <c r="E83" s="517"/>
      <c r="F83" s="517"/>
      <c r="G83" s="517"/>
      <c r="H83" s="517"/>
      <c r="I83" s="517"/>
      <c r="L83" s="517" t="s">
        <v>49</v>
      </c>
      <c r="M83" s="523"/>
      <c r="N83" s="523"/>
      <c r="O83" s="523"/>
      <c r="P83" s="523"/>
      <c r="R83" s="517" t="s">
        <v>50</v>
      </c>
      <c r="S83" s="517"/>
      <c r="T83" s="517"/>
      <c r="V83" s="517" t="s">
        <v>51</v>
      </c>
      <c r="W83" s="517"/>
      <c r="Y83" s="28"/>
      <c r="Z83" s="28"/>
    </row>
    <row r="84" spans="1:27" x14ac:dyDescent="0.15">
      <c r="A84" s="28" t="s">
        <v>0</v>
      </c>
      <c r="B84" s="28" t="s">
        <v>66</v>
      </c>
      <c r="C84" s="28" t="s">
        <v>1</v>
      </c>
      <c r="D84" s="28" t="s">
        <v>2</v>
      </c>
      <c r="E84" s="28" t="s">
        <v>3</v>
      </c>
      <c r="F84" s="28" t="s">
        <v>4</v>
      </c>
      <c r="G84" s="28" t="s">
        <v>5</v>
      </c>
      <c r="H84" s="28" t="s">
        <v>6</v>
      </c>
      <c r="I84" s="28" t="s">
        <v>7</v>
      </c>
      <c r="J84" s="28" t="s">
        <v>8</v>
      </c>
      <c r="K84" s="28" t="s">
        <v>9</v>
      </c>
      <c r="M84" s="28" t="s">
        <v>10</v>
      </c>
      <c r="N84" s="28" t="s">
        <v>11</v>
      </c>
      <c r="O84" s="28" t="s">
        <v>12</v>
      </c>
      <c r="P84" s="28" t="s">
        <v>6</v>
      </c>
      <c r="Q84" s="28" t="s">
        <v>13</v>
      </c>
      <c r="R84" s="28"/>
      <c r="S84" s="28" t="s">
        <v>47</v>
      </c>
      <c r="T84" s="28" t="s">
        <v>45</v>
      </c>
      <c r="U84" s="28" t="s">
        <v>46</v>
      </c>
      <c r="V84" s="28"/>
      <c r="W84" s="28" t="s">
        <v>14</v>
      </c>
      <c r="X84" s="28" t="s">
        <v>63</v>
      </c>
      <c r="Y84" s="32"/>
      <c r="Z84" s="32"/>
    </row>
    <row r="85" spans="1:27" x14ac:dyDescent="0.15">
      <c r="A85" s="29" t="s">
        <v>932</v>
      </c>
      <c r="B85" s="30"/>
      <c r="C85" s="30"/>
      <c r="D85" s="30"/>
      <c r="E85" s="27" t="e">
        <f>D85/C85</f>
        <v>#DIV/0!</v>
      </c>
      <c r="F85" s="30"/>
      <c r="G85" s="31" t="e">
        <f>F85/C85</f>
        <v>#DIV/0!</v>
      </c>
      <c r="H85" s="30"/>
      <c r="I85" s="27" t="e">
        <f>H85/C85</f>
        <v>#DIV/0!</v>
      </c>
      <c r="J85" s="30"/>
      <c r="K85" s="27" t="e">
        <f>J85/C85</f>
        <v>#DIV/0!</v>
      </c>
      <c r="M85" s="30"/>
      <c r="N85" s="30"/>
      <c r="O85" s="30" t="e">
        <f>N85/M85</f>
        <v>#DIV/0!</v>
      </c>
      <c r="P85" s="30"/>
      <c r="Q85" s="27" t="e">
        <f>P85/M85</f>
        <v>#DIV/0!</v>
      </c>
      <c r="R85" s="32"/>
      <c r="S85" s="27">
        <f>(C85+M85)/($C$17+$M$17)</f>
        <v>0</v>
      </c>
      <c r="T85" s="27">
        <f>C85/($C$17)</f>
        <v>0</v>
      </c>
      <c r="U85" s="27">
        <f>M85/($M$17)</f>
        <v>0</v>
      </c>
      <c r="V85" s="33"/>
      <c r="W85" s="30">
        <f>(F85*0.05)+(H85*4)+(J85*-1)+(N85*0.1)+(P85*6)</f>
        <v>0</v>
      </c>
      <c r="X85" s="34">
        <f>((F85*0.05)+(H85*4)+(J85*-1)+(N85*0.1)+(P85*6))*0.4</f>
        <v>0</v>
      </c>
      <c r="Y85" s="32"/>
      <c r="Z85" s="32"/>
    </row>
    <row r="86" spans="1:27" x14ac:dyDescent="0.15">
      <c r="A86" s="43"/>
      <c r="B86" s="30"/>
      <c r="C86" s="30"/>
      <c r="D86" s="30"/>
      <c r="E86" s="27" t="e">
        <f>D86/C86</f>
        <v>#DIV/0!</v>
      </c>
      <c r="F86" s="30"/>
      <c r="G86" s="31" t="e">
        <f>F86/C86</f>
        <v>#DIV/0!</v>
      </c>
      <c r="H86" s="30"/>
      <c r="I86" s="27" t="e">
        <f>H86/C86</f>
        <v>#DIV/0!</v>
      </c>
      <c r="J86" s="30"/>
      <c r="K86" s="27" t="e">
        <f t="shared" ref="K86:K87" si="66">J86/C86</f>
        <v>#DIV/0!</v>
      </c>
      <c r="M86" s="30"/>
      <c r="N86" s="30"/>
      <c r="O86" s="30" t="e">
        <f>N86/M86</f>
        <v>#DIV/0!</v>
      </c>
      <c r="P86" s="30"/>
      <c r="Q86" s="27" t="e">
        <f t="shared" ref="Q86:Q87" si="67">P86/M86</f>
        <v>#DIV/0!</v>
      </c>
      <c r="R86" s="32"/>
      <c r="S86" s="27">
        <f t="shared" ref="S86:S87" si="68">(C86+M86)/($C$17+$M$17)</f>
        <v>0</v>
      </c>
      <c r="T86" s="27">
        <f t="shared" ref="T86:T87" si="69">C86/($C$17)</f>
        <v>0</v>
      </c>
      <c r="U86" s="27">
        <f t="shared" ref="U86:U87" si="70">M86/($M$17)</f>
        <v>0</v>
      </c>
      <c r="V86" s="33"/>
      <c r="W86" s="30">
        <f t="shared" ref="W86:W87" si="71">(F86*0.05)+(H86*4)+(J86*-1)+(N86*0.1)+(P86*6)</f>
        <v>0</v>
      </c>
      <c r="X86" s="34">
        <f t="shared" ref="X86:X87" si="72">((F86*0.05)+(H86*4)+(J86*-1)+(N86*0.1)+(P86*6))*0.4</f>
        <v>0</v>
      </c>
      <c r="Y86" s="32"/>
      <c r="Z86" s="32"/>
    </row>
    <row r="87" spans="1:27" x14ac:dyDescent="0.15">
      <c r="A87" s="29" t="s">
        <v>669</v>
      </c>
      <c r="B87" s="30"/>
      <c r="C87" s="30"/>
      <c r="D87" s="30"/>
      <c r="E87" s="27" t="e">
        <f>D87/C87</f>
        <v>#DIV/0!</v>
      </c>
      <c r="F87" s="30"/>
      <c r="G87" s="31" t="e">
        <f>F87/C87</f>
        <v>#DIV/0!</v>
      </c>
      <c r="H87" s="30"/>
      <c r="I87" s="27" t="e">
        <f>H87/C87</f>
        <v>#DIV/0!</v>
      </c>
      <c r="J87" s="30"/>
      <c r="K87" s="27" t="e">
        <f t="shared" si="66"/>
        <v>#DIV/0!</v>
      </c>
      <c r="M87" s="30"/>
      <c r="N87" s="30"/>
      <c r="O87" s="30" t="e">
        <f>N87/M87</f>
        <v>#DIV/0!</v>
      </c>
      <c r="P87" s="30"/>
      <c r="Q87" s="27" t="e">
        <f t="shared" si="67"/>
        <v>#DIV/0!</v>
      </c>
      <c r="R87" s="32"/>
      <c r="S87" s="27">
        <f t="shared" si="68"/>
        <v>0</v>
      </c>
      <c r="T87" s="27">
        <f t="shared" si="69"/>
        <v>0</v>
      </c>
      <c r="U87" s="27">
        <f t="shared" si="70"/>
        <v>0</v>
      </c>
      <c r="V87" s="33"/>
      <c r="W87" s="30">
        <f t="shared" si="71"/>
        <v>0</v>
      </c>
      <c r="X87" s="34">
        <f t="shared" si="72"/>
        <v>0</v>
      </c>
      <c r="Y87" s="32"/>
      <c r="Z87" s="32"/>
    </row>
    <row r="88" spans="1:27" x14ac:dyDescent="0.15">
      <c r="A88" s="28" t="s">
        <v>44</v>
      </c>
      <c r="B88" s="28"/>
      <c r="C88" s="28">
        <f>SUM(C85:C87)</f>
        <v>0</v>
      </c>
      <c r="D88" s="28">
        <f>SUM(D85:D87)</f>
        <v>0</v>
      </c>
      <c r="E88" s="28"/>
      <c r="F88" s="28">
        <f t="shared" ref="F88" si="73">SUM(F85:F87)</f>
        <v>0</v>
      </c>
      <c r="G88" s="28"/>
      <c r="H88" s="28">
        <f t="shared" ref="H88" si="74">SUM(H85:H87)</f>
        <v>0</v>
      </c>
      <c r="I88" s="28"/>
      <c r="J88" s="28">
        <f t="shared" ref="J88" si="75">SUM(J85:J87)</f>
        <v>0</v>
      </c>
      <c r="K88" s="28"/>
      <c r="L88" s="24"/>
      <c r="M88" s="28">
        <f>SUM(M85:M87)</f>
        <v>0</v>
      </c>
      <c r="N88" s="28">
        <f>SUM(N85:N87)</f>
        <v>0</v>
      </c>
      <c r="O88" s="28"/>
      <c r="P88" s="28">
        <f>SUM(P85:P87)</f>
        <v>0</v>
      </c>
      <c r="Q88" s="28"/>
      <c r="R88" s="28"/>
      <c r="S88" s="35">
        <f>S85+S86+S87</f>
        <v>0</v>
      </c>
      <c r="T88" s="36" t="e">
        <f>C88/(C88+M88)</f>
        <v>#DIV/0!</v>
      </c>
      <c r="U88" s="36" t="e">
        <f>M88/(M88+C88)</f>
        <v>#DIV/0!</v>
      </c>
      <c r="V88" s="33"/>
      <c r="W88" s="32"/>
      <c r="X88" s="32"/>
    </row>
    <row r="89" spans="1:27" x14ac:dyDescent="0.15">
      <c r="B89" s="32"/>
      <c r="C89" s="32"/>
      <c r="D89" s="37"/>
      <c r="E89" s="32"/>
      <c r="F89" s="38"/>
      <c r="G89" s="32"/>
      <c r="H89" s="39"/>
      <c r="I89" s="32"/>
      <c r="J89" s="39"/>
      <c r="K89" s="32"/>
      <c r="L89" s="32"/>
      <c r="M89" s="32"/>
      <c r="N89" s="32"/>
      <c r="O89" s="32"/>
      <c r="P89" s="32"/>
      <c r="Q89" s="32"/>
      <c r="R89" s="32"/>
    </row>
    <row r="90" spans="1:27" x14ac:dyDescent="0.15">
      <c r="B90" s="32"/>
      <c r="C90" s="32"/>
      <c r="D90" s="37"/>
      <c r="E90" s="32"/>
      <c r="F90" s="38"/>
      <c r="G90" s="32"/>
      <c r="H90" s="39"/>
      <c r="I90" s="32"/>
      <c r="J90" s="39"/>
      <c r="K90" s="32"/>
      <c r="L90" s="32"/>
      <c r="M90" s="32"/>
      <c r="N90" s="32"/>
      <c r="O90" s="32"/>
      <c r="P90" s="32"/>
      <c r="Q90" s="32"/>
      <c r="R90" s="32"/>
      <c r="Y90" s="23"/>
      <c r="Z90" s="23"/>
      <c r="AA90" s="23"/>
    </row>
    <row r="91" spans="1:27" x14ac:dyDescent="0.15">
      <c r="A91" s="517" t="s">
        <v>49</v>
      </c>
      <c r="B91" s="517"/>
      <c r="C91" s="517"/>
      <c r="D91" s="517"/>
      <c r="E91" s="517"/>
      <c r="F91" s="517"/>
      <c r="G91" s="517"/>
      <c r="H91" s="517" t="s">
        <v>52</v>
      </c>
      <c r="I91" s="523"/>
      <c r="J91" s="523"/>
      <c r="K91" s="523"/>
      <c r="L91" s="523"/>
      <c r="M91" s="523"/>
      <c r="N91" s="32"/>
      <c r="O91" s="32"/>
      <c r="R91" s="517" t="s">
        <v>50</v>
      </c>
      <c r="S91" s="517"/>
      <c r="T91" s="517"/>
      <c r="V91" s="517" t="s">
        <v>51</v>
      </c>
      <c r="W91" s="517"/>
      <c r="X91" s="23"/>
      <c r="Y91" s="28"/>
      <c r="Z91" s="28"/>
      <c r="AA91" s="28"/>
    </row>
    <row r="92" spans="1:27" x14ac:dyDescent="0.15">
      <c r="A92" s="28" t="s">
        <v>16</v>
      </c>
      <c r="B92" s="28" t="s">
        <v>66</v>
      </c>
      <c r="C92" s="28" t="s">
        <v>1</v>
      </c>
      <c r="D92" s="28" t="s">
        <v>4</v>
      </c>
      <c r="E92" s="28" t="s">
        <v>5</v>
      </c>
      <c r="F92" s="28" t="s">
        <v>6</v>
      </c>
      <c r="G92" s="28" t="s">
        <v>7</v>
      </c>
      <c r="I92" s="28" t="s">
        <v>34</v>
      </c>
      <c r="J92" s="28" t="s">
        <v>17</v>
      </c>
      <c r="K92" s="28" t="s">
        <v>18</v>
      </c>
      <c r="L92" s="28" t="s">
        <v>19</v>
      </c>
      <c r="M92" s="28" t="s">
        <v>20</v>
      </c>
      <c r="N92" s="28" t="s">
        <v>6</v>
      </c>
      <c r="O92" s="28" t="s">
        <v>53</v>
      </c>
      <c r="R92" s="28" t="s">
        <v>16</v>
      </c>
      <c r="S92" s="28" t="s">
        <v>47</v>
      </c>
      <c r="T92" s="28" t="s">
        <v>45</v>
      </c>
      <c r="U92" s="28" t="s">
        <v>46</v>
      </c>
      <c r="W92" s="28" t="s">
        <v>14</v>
      </c>
      <c r="X92" s="28" t="s">
        <v>21</v>
      </c>
      <c r="Y92" s="32"/>
      <c r="Z92" s="32"/>
      <c r="AA92" s="32"/>
    </row>
    <row r="93" spans="1:27" x14ac:dyDescent="0.15">
      <c r="A93" s="29" t="s">
        <v>670</v>
      </c>
      <c r="B93" s="40"/>
      <c r="C93" s="30"/>
      <c r="D93" s="30"/>
      <c r="E93" s="30" t="e">
        <f>D93/C93</f>
        <v>#DIV/0!</v>
      </c>
      <c r="F93" s="30"/>
      <c r="G93" s="27" t="e">
        <f>F93/C93</f>
        <v>#DIV/0!</v>
      </c>
      <c r="I93" s="27" t="e">
        <f>K93/J93</f>
        <v>#DIV/0!</v>
      </c>
      <c r="J93" s="30"/>
      <c r="K93" s="30"/>
      <c r="L93" s="30"/>
      <c r="M93" s="31" t="e">
        <f>L93/K93</f>
        <v>#DIV/0!</v>
      </c>
      <c r="N93" s="30"/>
      <c r="O93" s="27" t="e">
        <f>N93/K93</f>
        <v>#DIV/0!</v>
      </c>
      <c r="R93" s="29" t="s">
        <v>364</v>
      </c>
      <c r="S93" s="27">
        <f>(C93+J93)/($C$27+$J$27+$M$17+$D$17+$K$38+$K$47)</f>
        <v>0</v>
      </c>
      <c r="T93" s="27">
        <f>J93/($J$27+$E$38+$E$47)</f>
        <v>0</v>
      </c>
      <c r="U93" s="27">
        <f>C93/($C$27+$M$17+$K$38+$K$47)</f>
        <v>0</v>
      </c>
      <c r="W93" s="30">
        <f>(D93*0.1)+(F93*6)+(L93*0.1)+(N93*6)</f>
        <v>0</v>
      </c>
      <c r="X93" s="30">
        <f>(D93*0.1)+(F93*6)+(K93*1)+(L93*0.1)+(N93*6)</f>
        <v>0</v>
      </c>
      <c r="Y93" s="32"/>
      <c r="Z93" s="32"/>
      <c r="AA93" s="32"/>
    </row>
    <row r="94" spans="1:27" x14ac:dyDescent="0.15">
      <c r="A94" s="29" t="s">
        <v>671</v>
      </c>
      <c r="B94" s="40"/>
      <c r="C94" s="30"/>
      <c r="D94" s="30"/>
      <c r="E94" s="30" t="e">
        <f>D94/C94</f>
        <v>#DIV/0!</v>
      </c>
      <c r="F94" s="30"/>
      <c r="G94" s="27" t="e">
        <f>F94/C94</f>
        <v>#DIV/0!</v>
      </c>
      <c r="I94" s="27" t="e">
        <f t="shared" ref="I94:I97" si="76">K94/J94</f>
        <v>#DIV/0!</v>
      </c>
      <c r="J94" s="30"/>
      <c r="K94" s="30"/>
      <c r="L94" s="30"/>
      <c r="M94" s="31" t="e">
        <f>L94/K94</f>
        <v>#DIV/0!</v>
      </c>
      <c r="N94" s="30"/>
      <c r="O94" s="27" t="e">
        <f t="shared" ref="O94:O97" si="77">N94/K94</f>
        <v>#DIV/0!</v>
      </c>
      <c r="R94" s="29" t="s">
        <v>365</v>
      </c>
      <c r="S94" s="27">
        <f t="shared" ref="S94:S97" si="78">(C94+J94)/($C$27+$J$27+$M$17+$D$17+$K$38+$K$47)</f>
        <v>0</v>
      </c>
      <c r="T94" s="27">
        <f t="shared" ref="T94:T97" si="79">J94/($J$27+$E$38+$E$47)</f>
        <v>0</v>
      </c>
      <c r="U94" s="27">
        <f t="shared" ref="U94:U97" si="80">C94/($C$27+$M$17+$K$38+$K$47)</f>
        <v>0</v>
      </c>
      <c r="W94" s="30">
        <f t="shared" ref="W94:W97" si="81">(D94*0.1)+(F94*6)+(L94*0.1)+(N94*6)</f>
        <v>0</v>
      </c>
      <c r="X94" s="30">
        <f t="shared" ref="X94:X97" si="82">(D94*0.1)+(F94*6)+(K94*1)+(L94*0.1)+(N94*6)</f>
        <v>0</v>
      </c>
      <c r="Y94" s="32"/>
      <c r="Z94" s="32"/>
      <c r="AA94" s="32"/>
    </row>
    <row r="95" spans="1:27" x14ac:dyDescent="0.15">
      <c r="A95" s="29" t="s">
        <v>672</v>
      </c>
      <c r="B95" s="40"/>
      <c r="C95" s="30"/>
      <c r="D95" s="30"/>
      <c r="E95" s="30" t="e">
        <f>D95/C95</f>
        <v>#DIV/0!</v>
      </c>
      <c r="F95" s="30"/>
      <c r="G95" s="27" t="e">
        <f>F95/C95</f>
        <v>#DIV/0!</v>
      </c>
      <c r="I95" s="27" t="e">
        <f t="shared" si="76"/>
        <v>#DIV/0!</v>
      </c>
      <c r="J95" s="30"/>
      <c r="K95" s="30"/>
      <c r="L95" s="30"/>
      <c r="M95" s="31" t="e">
        <f>L95/K95</f>
        <v>#DIV/0!</v>
      </c>
      <c r="N95" s="30"/>
      <c r="O95" s="27" t="e">
        <f t="shared" si="77"/>
        <v>#DIV/0!</v>
      </c>
      <c r="R95" s="29" t="s">
        <v>646</v>
      </c>
      <c r="S95" s="27">
        <f t="shared" si="78"/>
        <v>0</v>
      </c>
      <c r="T95" s="27">
        <f t="shared" si="79"/>
        <v>0</v>
      </c>
      <c r="U95" s="27">
        <f t="shared" si="80"/>
        <v>0</v>
      </c>
      <c r="W95" s="30">
        <f t="shared" si="81"/>
        <v>0</v>
      </c>
      <c r="X95" s="30">
        <f t="shared" si="82"/>
        <v>0</v>
      </c>
      <c r="Y95" s="32"/>
      <c r="Z95" s="32"/>
      <c r="AA95" s="32"/>
    </row>
    <row r="96" spans="1:27" x14ac:dyDescent="0.15">
      <c r="A96" s="43"/>
      <c r="B96" s="40"/>
      <c r="C96" s="30"/>
      <c r="D96" s="30"/>
      <c r="E96" s="30" t="e">
        <f>D96/C96</f>
        <v>#DIV/0!</v>
      </c>
      <c r="F96" s="30"/>
      <c r="G96" s="27" t="e">
        <f>F96/C96</f>
        <v>#DIV/0!</v>
      </c>
      <c r="I96" s="27" t="e">
        <f t="shared" si="76"/>
        <v>#DIV/0!</v>
      </c>
      <c r="J96" s="30"/>
      <c r="K96" s="30"/>
      <c r="L96" s="30"/>
      <c r="M96" s="31" t="e">
        <f>L96/K96</f>
        <v>#DIV/0!</v>
      </c>
      <c r="N96" s="30"/>
      <c r="O96" s="27" t="e">
        <f t="shared" si="77"/>
        <v>#DIV/0!</v>
      </c>
      <c r="R96" s="29"/>
      <c r="S96" s="27">
        <f t="shared" si="78"/>
        <v>0</v>
      </c>
      <c r="T96" s="27">
        <f t="shared" si="79"/>
        <v>0</v>
      </c>
      <c r="U96" s="27">
        <f t="shared" si="80"/>
        <v>0</v>
      </c>
      <c r="W96" s="30">
        <f t="shared" si="81"/>
        <v>0</v>
      </c>
      <c r="X96" s="30">
        <f t="shared" si="82"/>
        <v>0</v>
      </c>
      <c r="Y96" s="32"/>
      <c r="Z96" s="32"/>
      <c r="AA96" s="32"/>
    </row>
    <row r="97" spans="1:26" x14ac:dyDescent="0.15">
      <c r="A97" s="29"/>
      <c r="B97" s="40"/>
      <c r="C97" s="30"/>
      <c r="D97" s="30"/>
      <c r="E97" s="30" t="e">
        <f>D97/C97</f>
        <v>#DIV/0!</v>
      </c>
      <c r="F97" s="30"/>
      <c r="G97" s="27" t="e">
        <f>F97/C97</f>
        <v>#DIV/0!</v>
      </c>
      <c r="I97" s="27" t="e">
        <f t="shared" si="76"/>
        <v>#DIV/0!</v>
      </c>
      <c r="J97" s="30"/>
      <c r="K97" s="30"/>
      <c r="L97" s="30"/>
      <c r="M97" s="31" t="e">
        <f>L97/K97</f>
        <v>#DIV/0!</v>
      </c>
      <c r="N97" s="30"/>
      <c r="O97" s="27" t="e">
        <f t="shared" si="77"/>
        <v>#DIV/0!</v>
      </c>
      <c r="R97" s="29"/>
      <c r="S97" s="27">
        <f t="shared" si="78"/>
        <v>0</v>
      </c>
      <c r="T97" s="27">
        <f t="shared" si="79"/>
        <v>0</v>
      </c>
      <c r="U97" s="27">
        <f t="shared" si="80"/>
        <v>0</v>
      </c>
      <c r="W97" s="30">
        <f t="shared" si="81"/>
        <v>0</v>
      </c>
      <c r="X97" s="30">
        <f t="shared" si="82"/>
        <v>0</v>
      </c>
    </row>
    <row r="98" spans="1:26" x14ac:dyDescent="0.15">
      <c r="A98" s="28" t="s">
        <v>44</v>
      </c>
      <c r="B98" s="28"/>
      <c r="C98" s="28">
        <f>SUM(C93:C97)</f>
        <v>0</v>
      </c>
      <c r="D98" s="28">
        <f t="shared" ref="D98" si="83">SUM(D93:D97)</f>
        <v>0</v>
      </c>
      <c r="E98" s="28"/>
      <c r="F98" s="28">
        <f t="shared" ref="F98" si="84">SUM(F93:F97)</f>
        <v>0</v>
      </c>
      <c r="G98" s="28"/>
      <c r="H98" s="28"/>
      <c r="I98" s="28"/>
      <c r="J98" s="28">
        <f>SUM(J93:J97)</f>
        <v>0</v>
      </c>
      <c r="K98" s="28">
        <f t="shared" ref="K98:L98" si="85">SUM(K93:K97)</f>
        <v>0</v>
      </c>
      <c r="L98" s="28">
        <f t="shared" si="85"/>
        <v>0</v>
      </c>
      <c r="M98" s="28"/>
      <c r="N98" s="28">
        <f t="shared" ref="N98" si="86">SUM(N93:N97)</f>
        <v>0</v>
      </c>
      <c r="O98" s="28"/>
    </row>
    <row r="99" spans="1:26" x14ac:dyDescent="0.15">
      <c r="A99" s="28"/>
      <c r="B99" s="32"/>
      <c r="C99" s="32"/>
      <c r="D99" s="32"/>
      <c r="E99" s="32"/>
      <c r="F99" s="32"/>
      <c r="G99" s="32"/>
      <c r="H99" s="28"/>
      <c r="I99" s="32"/>
      <c r="J99" s="32"/>
      <c r="K99" s="32"/>
      <c r="L99" s="32"/>
      <c r="M99" s="32"/>
      <c r="N99" s="32"/>
    </row>
    <row r="100" spans="1:26" x14ac:dyDescent="0.15">
      <c r="B100" s="32"/>
      <c r="C100" s="32"/>
      <c r="D100" s="32"/>
      <c r="E100" s="32"/>
      <c r="F100" s="32"/>
      <c r="G100" s="32"/>
      <c r="H100" s="32"/>
      <c r="I100" s="32"/>
      <c r="J100" s="32"/>
      <c r="K100" s="32"/>
      <c r="L100" s="32"/>
      <c r="M100" s="32"/>
    </row>
    <row r="101" spans="1:26" x14ac:dyDescent="0.15">
      <c r="A101" s="517" t="s">
        <v>52</v>
      </c>
      <c r="B101" s="517"/>
      <c r="C101" s="517"/>
      <c r="D101" s="517"/>
      <c r="E101" s="517"/>
      <c r="F101" s="517"/>
      <c r="G101" s="517"/>
      <c r="H101" s="32"/>
      <c r="I101" s="32"/>
      <c r="J101" s="517" t="s">
        <v>49</v>
      </c>
      <c r="K101" s="517"/>
      <c r="L101" s="517"/>
      <c r="M101" s="517"/>
      <c r="N101" s="517"/>
      <c r="R101" s="517" t="s">
        <v>50</v>
      </c>
      <c r="S101" s="517"/>
      <c r="T101" s="517"/>
      <c r="V101" s="517" t="s">
        <v>51</v>
      </c>
      <c r="W101" s="519"/>
      <c r="Y101" s="28"/>
      <c r="Z101" s="28"/>
    </row>
    <row r="102" spans="1:26" x14ac:dyDescent="0.15">
      <c r="A102" s="28" t="s">
        <v>25</v>
      </c>
      <c r="B102" s="28" t="s">
        <v>66</v>
      </c>
      <c r="C102" s="28" t="s">
        <v>34</v>
      </c>
      <c r="D102" s="28" t="s">
        <v>17</v>
      </c>
      <c r="E102" s="28" t="s">
        <v>18</v>
      </c>
      <c r="F102" s="28" t="s">
        <v>19</v>
      </c>
      <c r="G102" s="28" t="s">
        <v>20</v>
      </c>
      <c r="H102" s="28" t="s">
        <v>6</v>
      </c>
      <c r="I102" s="28" t="s">
        <v>53</v>
      </c>
      <c r="K102" s="28" t="s">
        <v>10</v>
      </c>
      <c r="L102" s="28" t="s">
        <v>11</v>
      </c>
      <c r="M102" s="28" t="s">
        <v>12</v>
      </c>
      <c r="N102" s="28" t="s">
        <v>26</v>
      </c>
      <c r="O102" s="28" t="s">
        <v>7</v>
      </c>
      <c r="R102" s="28" t="s">
        <v>25</v>
      </c>
      <c r="S102" s="28" t="s">
        <v>47</v>
      </c>
      <c r="T102" s="28" t="s">
        <v>45</v>
      </c>
      <c r="U102" s="28" t="s">
        <v>46</v>
      </c>
      <c r="W102" s="28" t="s">
        <v>14</v>
      </c>
      <c r="X102" s="28" t="s">
        <v>21</v>
      </c>
      <c r="Y102" s="32"/>
      <c r="Z102" s="32"/>
    </row>
    <row r="103" spans="1:26" x14ac:dyDescent="0.15">
      <c r="A103" s="29" t="s">
        <v>673</v>
      </c>
      <c r="B103" s="30"/>
      <c r="C103" s="27" t="e">
        <f>E103/D103</f>
        <v>#DIV/0!</v>
      </c>
      <c r="D103" s="30"/>
      <c r="E103" s="30"/>
      <c r="F103" s="30"/>
      <c r="G103" s="30" t="e">
        <f t="shared" ref="G103:G108" si="87">F103/E103</f>
        <v>#DIV/0!</v>
      </c>
      <c r="H103" s="30"/>
      <c r="I103" s="27" t="e">
        <f>H103/E103</f>
        <v>#DIV/0!</v>
      </c>
      <c r="K103" s="30"/>
      <c r="L103" s="30"/>
      <c r="M103" s="41" t="e">
        <f t="shared" ref="M103:M108" si="88">L103/K103</f>
        <v>#DIV/0!</v>
      </c>
      <c r="N103" s="30"/>
      <c r="O103" s="27" t="e">
        <f>N103/K103</f>
        <v>#DIV/0!</v>
      </c>
      <c r="R103" s="29" t="s">
        <v>367</v>
      </c>
      <c r="S103" s="42">
        <f>(D103+K103)/($C$27+$K$27+$M$17+$D$47+$K$47)</f>
        <v>0</v>
      </c>
      <c r="T103" s="42">
        <f>D103/($D$17)</f>
        <v>0</v>
      </c>
      <c r="U103" s="42">
        <f>K103/($M$17+$C$27+$K$38+$K$47)</f>
        <v>0</v>
      </c>
      <c r="W103" s="30">
        <f>(F103*0.1)+(H103*6)+(L103*0.1)+(N103*6)</f>
        <v>0</v>
      </c>
      <c r="X103" s="30">
        <f>(E103*1)+(F103*0.1)+(H103*6)+(L103*0.1)+(N103*6)</f>
        <v>0</v>
      </c>
      <c r="Y103" s="32"/>
      <c r="Z103" s="32"/>
    </row>
    <row r="104" spans="1:26" x14ac:dyDescent="0.15">
      <c r="A104" s="29" t="s">
        <v>674</v>
      </c>
      <c r="B104" s="30"/>
      <c r="C104" s="27" t="e">
        <f t="shared" ref="C104:C108" si="89">E104/D104</f>
        <v>#DIV/0!</v>
      </c>
      <c r="D104" s="30"/>
      <c r="E104" s="30"/>
      <c r="F104" s="30"/>
      <c r="G104" s="30" t="e">
        <f t="shared" si="87"/>
        <v>#DIV/0!</v>
      </c>
      <c r="H104" s="30"/>
      <c r="I104" s="27" t="e">
        <f t="shared" ref="I104:I108" si="90">H104/E104</f>
        <v>#DIV/0!</v>
      </c>
      <c r="K104" s="30"/>
      <c r="L104" s="30"/>
      <c r="M104" s="41" t="e">
        <f t="shared" si="88"/>
        <v>#DIV/0!</v>
      </c>
      <c r="N104" s="30"/>
      <c r="O104" s="27" t="e">
        <f t="shared" ref="O104:O108" si="91">N104/K104</f>
        <v>#DIV/0!</v>
      </c>
      <c r="R104" s="29" t="s">
        <v>368</v>
      </c>
      <c r="S104" s="42">
        <f t="shared" ref="S104:S108" si="92">(D104+K104)/($C$27+$K$27+$M$17+$D$47+$K$47)</f>
        <v>0</v>
      </c>
      <c r="T104" s="42">
        <f t="shared" ref="T104:T108" si="93">D104/($D$17)</f>
        <v>0</v>
      </c>
      <c r="U104" s="42">
        <f t="shared" ref="U104:U108" si="94">K104/($M$17+$C$27+$K$38+$K$47)</f>
        <v>0</v>
      </c>
      <c r="W104" s="30">
        <f t="shared" ref="W104:W108" si="95">(F104*0.1)+(H104*6)+(L104*0.1)+(N104*6)</f>
        <v>0</v>
      </c>
      <c r="X104" s="30">
        <f t="shared" ref="X104:X108" si="96">(E104*1)+(F104*0.1)+(H104*6)+(L104*0.1)+(N104*6)</f>
        <v>0</v>
      </c>
      <c r="Y104" s="32"/>
      <c r="Z104" s="32"/>
    </row>
    <row r="105" spans="1:26" x14ac:dyDescent="0.15">
      <c r="A105" s="29" t="s">
        <v>675</v>
      </c>
      <c r="B105" s="30"/>
      <c r="C105" s="27" t="e">
        <f t="shared" si="89"/>
        <v>#DIV/0!</v>
      </c>
      <c r="D105" s="30"/>
      <c r="E105" s="30"/>
      <c r="F105" s="30"/>
      <c r="G105" s="30" t="e">
        <f t="shared" si="87"/>
        <v>#DIV/0!</v>
      </c>
      <c r="H105" s="30"/>
      <c r="I105" s="27" t="e">
        <f t="shared" si="90"/>
        <v>#DIV/0!</v>
      </c>
      <c r="K105" s="30"/>
      <c r="L105" s="30"/>
      <c r="M105" s="41" t="e">
        <f t="shared" si="88"/>
        <v>#DIV/0!</v>
      </c>
      <c r="N105" s="30"/>
      <c r="O105" s="27" t="e">
        <f t="shared" si="91"/>
        <v>#DIV/0!</v>
      </c>
      <c r="R105" s="29" t="s">
        <v>647</v>
      </c>
      <c r="S105" s="42">
        <f t="shared" si="92"/>
        <v>0</v>
      </c>
      <c r="T105" s="42">
        <f t="shared" si="93"/>
        <v>0</v>
      </c>
      <c r="U105" s="42">
        <f t="shared" si="94"/>
        <v>0</v>
      </c>
      <c r="W105" s="30">
        <f t="shared" si="95"/>
        <v>0</v>
      </c>
      <c r="X105" s="30">
        <f t="shared" si="96"/>
        <v>0</v>
      </c>
      <c r="Y105" s="32"/>
      <c r="Z105" s="32"/>
    </row>
    <row r="106" spans="1:26" x14ac:dyDescent="0.15">
      <c r="A106" s="29" t="s">
        <v>1112</v>
      </c>
      <c r="B106" s="30"/>
      <c r="C106" s="27" t="e">
        <f t="shared" si="89"/>
        <v>#DIV/0!</v>
      </c>
      <c r="D106" s="30"/>
      <c r="E106" s="30"/>
      <c r="F106" s="30"/>
      <c r="G106" s="30" t="e">
        <f t="shared" si="87"/>
        <v>#DIV/0!</v>
      </c>
      <c r="H106" s="30"/>
      <c r="I106" s="27" t="e">
        <f t="shared" si="90"/>
        <v>#DIV/0!</v>
      </c>
      <c r="K106" s="30"/>
      <c r="L106" s="30"/>
      <c r="M106" s="41" t="e">
        <f t="shared" si="88"/>
        <v>#DIV/0!</v>
      </c>
      <c r="N106" s="30"/>
      <c r="O106" s="27" t="e">
        <f t="shared" si="91"/>
        <v>#DIV/0!</v>
      </c>
      <c r="R106" s="29" t="s">
        <v>369</v>
      </c>
      <c r="S106" s="42">
        <f t="shared" si="92"/>
        <v>0</v>
      </c>
      <c r="T106" s="42">
        <f t="shared" si="93"/>
        <v>0</v>
      </c>
      <c r="U106" s="42">
        <f t="shared" si="94"/>
        <v>0</v>
      </c>
      <c r="W106" s="30">
        <f t="shared" si="95"/>
        <v>0</v>
      </c>
      <c r="X106" s="30">
        <f t="shared" si="96"/>
        <v>0</v>
      </c>
      <c r="Y106" s="32"/>
      <c r="Z106" s="32"/>
    </row>
    <row r="107" spans="1:26" x14ac:dyDescent="0.15">
      <c r="A107" s="29"/>
      <c r="B107" s="30"/>
      <c r="C107" s="27" t="e">
        <f t="shared" si="89"/>
        <v>#DIV/0!</v>
      </c>
      <c r="D107" s="30"/>
      <c r="E107" s="30"/>
      <c r="F107" s="30"/>
      <c r="G107" s="30" t="e">
        <f t="shared" si="87"/>
        <v>#DIV/0!</v>
      </c>
      <c r="H107" s="30"/>
      <c r="I107" s="27" t="e">
        <f t="shared" si="90"/>
        <v>#DIV/0!</v>
      </c>
      <c r="K107" s="30"/>
      <c r="L107" s="30"/>
      <c r="M107" s="41" t="e">
        <f t="shared" si="88"/>
        <v>#DIV/0!</v>
      </c>
      <c r="N107" s="30"/>
      <c r="O107" s="27" t="e">
        <f t="shared" si="91"/>
        <v>#DIV/0!</v>
      </c>
      <c r="R107" s="29"/>
      <c r="S107" s="42">
        <f t="shared" si="92"/>
        <v>0</v>
      </c>
      <c r="T107" s="42">
        <f t="shared" si="93"/>
        <v>0</v>
      </c>
      <c r="U107" s="42">
        <f t="shared" si="94"/>
        <v>0</v>
      </c>
      <c r="W107" s="30">
        <f t="shared" si="95"/>
        <v>0</v>
      </c>
      <c r="X107" s="30">
        <f t="shared" si="96"/>
        <v>0</v>
      </c>
      <c r="Y107" s="32"/>
      <c r="Z107" s="32"/>
    </row>
    <row r="108" spans="1:26" x14ac:dyDescent="0.15">
      <c r="A108" s="29" t="s">
        <v>676</v>
      </c>
      <c r="B108" s="30"/>
      <c r="C108" s="27" t="e">
        <f t="shared" si="89"/>
        <v>#DIV/0!</v>
      </c>
      <c r="D108" s="30"/>
      <c r="E108" s="30"/>
      <c r="F108" s="30"/>
      <c r="G108" s="30" t="e">
        <f t="shared" si="87"/>
        <v>#DIV/0!</v>
      </c>
      <c r="H108" s="30"/>
      <c r="I108" s="27" t="e">
        <f t="shared" si="90"/>
        <v>#DIV/0!</v>
      </c>
      <c r="K108" s="30"/>
      <c r="L108" s="30"/>
      <c r="M108" s="41" t="e">
        <f t="shared" si="88"/>
        <v>#DIV/0!</v>
      </c>
      <c r="N108" s="30"/>
      <c r="O108" s="27" t="e">
        <f t="shared" si="91"/>
        <v>#DIV/0!</v>
      </c>
      <c r="R108" s="29" t="s">
        <v>370</v>
      </c>
      <c r="S108" s="42">
        <f t="shared" si="92"/>
        <v>0</v>
      </c>
      <c r="T108" s="42">
        <f t="shared" si="93"/>
        <v>0</v>
      </c>
      <c r="U108" s="42">
        <f t="shared" si="94"/>
        <v>0</v>
      </c>
      <c r="W108" s="30">
        <f t="shared" si="95"/>
        <v>0</v>
      </c>
      <c r="X108" s="30">
        <f t="shared" si="96"/>
        <v>0</v>
      </c>
    </row>
    <row r="109" spans="1:26" x14ac:dyDescent="0.15">
      <c r="A109" s="28" t="s">
        <v>44</v>
      </c>
      <c r="B109" s="28"/>
      <c r="C109" s="24"/>
      <c r="D109" s="28">
        <f>SUM(D103:D108)</f>
        <v>0</v>
      </c>
      <c r="E109" s="28">
        <f t="shared" ref="E109:F109" si="97">SUM(E103:E108)</f>
        <v>0</v>
      </c>
      <c r="F109" s="28">
        <f t="shared" si="97"/>
        <v>0</v>
      </c>
      <c r="G109" s="28"/>
      <c r="H109" s="28">
        <f t="shared" ref="H109" si="98">SUM(H103:H108)</f>
        <v>0</v>
      </c>
      <c r="I109" s="28"/>
      <c r="J109" s="28"/>
      <c r="K109" s="28">
        <f>SUM(K103:K108)</f>
        <v>0</v>
      </c>
      <c r="L109" s="28">
        <f t="shared" ref="L109" si="99">SUM(L103:L108)</f>
        <v>0</v>
      </c>
      <c r="M109" s="28"/>
      <c r="N109" s="28">
        <f t="shared" ref="N109" si="100">SUM(N103:N108)</f>
        <v>0</v>
      </c>
      <c r="O109" s="28"/>
    </row>
    <row r="110" spans="1:26" x14ac:dyDescent="0.15">
      <c r="A110" s="417"/>
      <c r="C110" s="32"/>
      <c r="D110" s="32"/>
      <c r="E110" s="32"/>
      <c r="F110" s="32"/>
      <c r="G110" s="32"/>
      <c r="H110" s="32"/>
      <c r="I110" s="32"/>
      <c r="J110" s="32"/>
      <c r="K110" s="32"/>
      <c r="L110" s="32"/>
    </row>
    <row r="111" spans="1:26" x14ac:dyDescent="0.15">
      <c r="A111" s="28"/>
      <c r="C111" s="32"/>
      <c r="D111" s="32"/>
      <c r="E111" s="32"/>
      <c r="F111" s="32"/>
      <c r="G111" s="32"/>
      <c r="H111" s="32"/>
      <c r="I111" s="32"/>
      <c r="J111" s="32"/>
      <c r="K111" s="32"/>
      <c r="L111" s="32"/>
    </row>
    <row r="112" spans="1:26" x14ac:dyDescent="0.15">
      <c r="A112" s="517" t="s">
        <v>52</v>
      </c>
      <c r="B112" s="517"/>
      <c r="C112" s="517"/>
      <c r="D112" s="517"/>
      <c r="E112" s="517"/>
      <c r="F112" s="517"/>
      <c r="G112" s="517"/>
      <c r="H112" s="32"/>
      <c r="I112" s="32"/>
      <c r="J112" s="517" t="s">
        <v>49</v>
      </c>
      <c r="K112" s="517"/>
      <c r="L112" s="517"/>
      <c r="M112" s="517"/>
      <c r="N112" s="517"/>
      <c r="R112" s="517" t="s">
        <v>50</v>
      </c>
      <c r="S112" s="517"/>
      <c r="T112" s="517"/>
      <c r="V112" s="517" t="s">
        <v>51</v>
      </c>
      <c r="W112" s="519"/>
      <c r="Y112" s="28"/>
      <c r="Z112" s="28"/>
    </row>
    <row r="113" spans="1:26" x14ac:dyDescent="0.15">
      <c r="A113" s="28" t="s">
        <v>31</v>
      </c>
      <c r="B113" s="28" t="s">
        <v>66</v>
      </c>
      <c r="C113" s="28" t="s">
        <v>34</v>
      </c>
      <c r="D113" s="28" t="s">
        <v>17</v>
      </c>
      <c r="E113" s="28" t="s">
        <v>18</v>
      </c>
      <c r="F113" s="28" t="s">
        <v>19</v>
      </c>
      <c r="G113" s="28" t="s">
        <v>20</v>
      </c>
      <c r="H113" s="28" t="s">
        <v>6</v>
      </c>
      <c r="I113" s="28" t="s">
        <v>53</v>
      </c>
      <c r="K113" s="28" t="s">
        <v>10</v>
      </c>
      <c r="L113" s="28" t="s">
        <v>11</v>
      </c>
      <c r="M113" s="28" t="s">
        <v>12</v>
      </c>
      <c r="N113" s="28" t="s">
        <v>54</v>
      </c>
      <c r="O113" s="28" t="s">
        <v>7</v>
      </c>
      <c r="R113" s="28" t="s">
        <v>31</v>
      </c>
      <c r="S113" s="28" t="s">
        <v>47</v>
      </c>
      <c r="T113" s="28" t="s">
        <v>45</v>
      </c>
      <c r="U113" s="28" t="s">
        <v>46</v>
      </c>
      <c r="W113" s="28" t="s">
        <v>14</v>
      </c>
      <c r="X113" s="28" t="s">
        <v>21</v>
      </c>
      <c r="Y113" s="32"/>
      <c r="Z113" s="32"/>
    </row>
    <row r="114" spans="1:26" x14ac:dyDescent="0.15">
      <c r="A114" s="29" t="s">
        <v>677</v>
      </c>
      <c r="B114" s="30"/>
      <c r="C114" s="27" t="e">
        <f>E114/D114</f>
        <v>#DIV/0!</v>
      </c>
      <c r="D114" s="30"/>
      <c r="E114" s="30"/>
      <c r="F114" s="30"/>
      <c r="G114" s="30" t="e">
        <f>F114/E114</f>
        <v>#DIV/0!</v>
      </c>
      <c r="H114" s="30">
        <v>3</v>
      </c>
      <c r="I114" s="27" t="e">
        <f>H114/E114</f>
        <v>#DIV/0!</v>
      </c>
      <c r="K114" s="30">
        <v>0</v>
      </c>
      <c r="L114" s="30">
        <v>0</v>
      </c>
      <c r="M114" s="30">
        <v>0</v>
      </c>
      <c r="N114" s="30">
        <v>0</v>
      </c>
      <c r="O114" s="27" t="e">
        <f>N114/K114</f>
        <v>#DIV/0!</v>
      </c>
      <c r="R114" s="29" t="s">
        <v>371</v>
      </c>
      <c r="S114" s="42">
        <f>(D114+K114)/($D$47+$K$47+$D$38+$K$38+$J$27+$C$27+$M$17)</f>
        <v>0</v>
      </c>
      <c r="T114" s="42">
        <f>D114/($D$47+$D$38+$J$27)</f>
        <v>0</v>
      </c>
      <c r="U114" s="42">
        <f>K114/($K$47+$K$38+$C$27+$M$17)</f>
        <v>0</v>
      </c>
      <c r="W114" s="30">
        <f>(F114*0.1)+(H114*6)+(L114*0.1)+(N114*6)</f>
        <v>18</v>
      </c>
      <c r="X114" s="30">
        <f>(E114*1)+(F114*0.1)+(H114*6)+(L114*0.1)+(N114*6)</f>
        <v>18</v>
      </c>
      <c r="Y114" s="32"/>
      <c r="Z114" s="32"/>
    </row>
    <row r="115" spans="1:26" x14ac:dyDescent="0.15">
      <c r="A115" s="29" t="s">
        <v>678</v>
      </c>
      <c r="B115" s="30"/>
      <c r="C115" s="27" t="e">
        <f t="shared" ref="C115:C117" si="101">E115/D115</f>
        <v>#DIV/0!</v>
      </c>
      <c r="D115" s="30"/>
      <c r="E115" s="30"/>
      <c r="F115" s="30"/>
      <c r="G115" s="30" t="e">
        <f>F115/E115</f>
        <v>#DIV/0!</v>
      </c>
      <c r="H115" s="30">
        <v>2</v>
      </c>
      <c r="I115" s="27" t="e">
        <f t="shared" ref="I115:I117" si="102">H115/E115</f>
        <v>#DIV/0!</v>
      </c>
      <c r="K115" s="30">
        <v>0</v>
      </c>
      <c r="L115" s="30">
        <v>0</v>
      </c>
      <c r="M115" s="30">
        <v>0</v>
      </c>
      <c r="N115" s="30">
        <v>0</v>
      </c>
      <c r="O115" s="27" t="e">
        <f t="shared" ref="O115:O117" si="103">N115/K115</f>
        <v>#DIV/0!</v>
      </c>
      <c r="R115" s="29" t="s">
        <v>372</v>
      </c>
      <c r="S115" s="42">
        <f t="shared" ref="S115:S117" si="104">(D115+K115)/($D$47+$K$47+$D$38+$K$38+$J$27+$C$27+$M$17)</f>
        <v>0</v>
      </c>
      <c r="T115" s="42">
        <f t="shared" ref="T115:T117" si="105">D115/($D$47+$D$38+$J$27)</f>
        <v>0</v>
      </c>
      <c r="U115" s="42">
        <f t="shared" ref="U115:U117" si="106">K115/($K$47+$K$38+$C$27+$M$17)</f>
        <v>0</v>
      </c>
      <c r="W115" s="30">
        <f t="shared" ref="W115:W117" si="107">(F115*0.1)+(H115*6)+(L115*0.1)+(N115*6)</f>
        <v>12</v>
      </c>
      <c r="X115" s="30">
        <f t="shared" ref="X115:X117" si="108">(E115*1)+(F115*0.1)+(H115*6)+(L115*0.1)+(N115*6)</f>
        <v>12</v>
      </c>
      <c r="Y115" s="32"/>
      <c r="Z115" s="32"/>
    </row>
    <row r="116" spans="1:26" x14ac:dyDescent="0.15">
      <c r="A116" s="29" t="s">
        <v>943</v>
      </c>
      <c r="B116" s="30"/>
      <c r="C116" s="27" t="e">
        <f t="shared" si="101"/>
        <v>#DIV/0!</v>
      </c>
      <c r="D116" s="30"/>
      <c r="E116" s="30"/>
      <c r="F116" s="30"/>
      <c r="G116" s="30" t="e">
        <f>F116/E116</f>
        <v>#DIV/0!</v>
      </c>
      <c r="H116" s="30">
        <v>1</v>
      </c>
      <c r="I116" s="27" t="e">
        <f t="shared" si="102"/>
        <v>#DIV/0!</v>
      </c>
      <c r="K116" s="30">
        <v>0</v>
      </c>
      <c r="L116" s="30">
        <v>0</v>
      </c>
      <c r="M116" s="30">
        <v>0</v>
      </c>
      <c r="N116" s="30">
        <v>0</v>
      </c>
      <c r="O116" s="27" t="e">
        <f t="shared" si="103"/>
        <v>#DIV/0!</v>
      </c>
      <c r="R116" s="29" t="s">
        <v>944</v>
      </c>
      <c r="S116" s="42">
        <f t="shared" si="104"/>
        <v>0</v>
      </c>
      <c r="T116" s="42">
        <f t="shared" si="105"/>
        <v>0</v>
      </c>
      <c r="U116" s="42">
        <f t="shared" si="106"/>
        <v>0</v>
      </c>
      <c r="W116" s="30">
        <f t="shared" si="107"/>
        <v>6</v>
      </c>
      <c r="X116" s="30">
        <f t="shared" si="108"/>
        <v>6</v>
      </c>
      <c r="Y116" s="32"/>
      <c r="Z116" s="32"/>
    </row>
    <row r="117" spans="1:26" x14ac:dyDescent="0.15">
      <c r="A117" s="29"/>
      <c r="B117" s="30"/>
      <c r="C117" s="27" t="e">
        <f t="shared" si="101"/>
        <v>#DIV/0!</v>
      </c>
      <c r="D117" s="30"/>
      <c r="E117" s="30"/>
      <c r="F117" s="30"/>
      <c r="G117" s="30" t="e">
        <f>F117/E117</f>
        <v>#DIV/0!</v>
      </c>
      <c r="H117" s="30">
        <v>0</v>
      </c>
      <c r="I117" s="27" t="e">
        <f t="shared" si="102"/>
        <v>#DIV/0!</v>
      </c>
      <c r="K117" s="30"/>
      <c r="L117" s="30"/>
      <c r="M117" s="30">
        <v>0</v>
      </c>
      <c r="N117" s="30">
        <v>0</v>
      </c>
      <c r="O117" s="27" t="e">
        <f t="shared" si="103"/>
        <v>#DIV/0!</v>
      </c>
      <c r="R117" s="29"/>
      <c r="S117" s="42">
        <f t="shared" si="104"/>
        <v>0</v>
      </c>
      <c r="T117" s="42">
        <f t="shared" si="105"/>
        <v>0</v>
      </c>
      <c r="U117" s="42">
        <f t="shared" si="106"/>
        <v>0</v>
      </c>
      <c r="W117" s="30">
        <f t="shared" si="107"/>
        <v>0</v>
      </c>
      <c r="X117" s="30">
        <f t="shared" si="108"/>
        <v>0</v>
      </c>
    </row>
    <row r="118" spans="1:26" x14ac:dyDescent="0.15">
      <c r="A118" s="28" t="s">
        <v>44</v>
      </c>
      <c r="B118" s="28"/>
      <c r="C118" s="24"/>
      <c r="D118" s="28">
        <f>SUM(D114:D117)</f>
        <v>0</v>
      </c>
      <c r="E118" s="28">
        <f t="shared" ref="E118:F118" si="109">SUM(E114:E117)</f>
        <v>0</v>
      </c>
      <c r="F118" s="28">
        <f t="shared" si="109"/>
        <v>0</v>
      </c>
      <c r="G118" s="28"/>
      <c r="H118" s="28">
        <f t="shared" ref="H118" si="110">SUM(H114:H117)</f>
        <v>6</v>
      </c>
      <c r="I118" s="28"/>
      <c r="J118" s="28"/>
      <c r="K118" s="28">
        <f>SUM(K114:K117)</f>
        <v>0</v>
      </c>
      <c r="L118" s="28">
        <f t="shared" ref="L118" si="111">SUM(L114:L117)</f>
        <v>0</v>
      </c>
      <c r="M118" s="28"/>
      <c r="N118" s="28">
        <f t="shared" ref="N118" si="112">SUM(N114:N117)</f>
        <v>0</v>
      </c>
      <c r="O118" s="24"/>
      <c r="Q118" s="33"/>
      <c r="S118" s="33"/>
      <c r="U118" s="32"/>
      <c r="V118" s="32"/>
    </row>
    <row r="119" spans="1:26" x14ac:dyDescent="0.15">
      <c r="H119" s="37"/>
      <c r="I119" s="32"/>
      <c r="J119" s="32"/>
      <c r="P119" s="33"/>
      <c r="Q119" s="33"/>
      <c r="R119" s="33"/>
      <c r="T119" s="32"/>
      <c r="U119" s="32"/>
    </row>
    <row r="120" spans="1:26" x14ac:dyDescent="0.15">
      <c r="H120" s="37"/>
      <c r="I120" s="32"/>
      <c r="J120" s="32"/>
      <c r="P120" s="33"/>
      <c r="Q120" s="33"/>
      <c r="R120" s="33"/>
      <c r="T120" s="32"/>
      <c r="U120" s="32"/>
    </row>
    <row r="121" spans="1:26" x14ac:dyDescent="0.15">
      <c r="A121" s="517" t="s">
        <v>57</v>
      </c>
      <c r="B121" s="517"/>
      <c r="C121" s="517"/>
      <c r="D121" s="517"/>
      <c r="E121" s="517"/>
      <c r="F121" s="517"/>
      <c r="G121" s="517"/>
      <c r="H121" s="37"/>
      <c r="I121" s="32"/>
      <c r="J121" s="517" t="s">
        <v>58</v>
      </c>
      <c r="K121" s="523"/>
      <c r="L121" s="523"/>
      <c r="M121" s="523"/>
      <c r="N121" s="523"/>
      <c r="P121" s="44"/>
      <c r="Q121" s="33"/>
      <c r="R121" s="517" t="s">
        <v>62</v>
      </c>
      <c r="S121" s="523"/>
      <c r="T121" s="523"/>
      <c r="U121" s="523"/>
      <c r="V121" s="523"/>
    </row>
    <row r="122" spans="1:26" x14ac:dyDescent="0.15">
      <c r="A122" s="24"/>
      <c r="B122" s="28" t="s">
        <v>17</v>
      </c>
      <c r="C122" s="28" t="s">
        <v>42</v>
      </c>
      <c r="D122" s="28" t="s">
        <v>19</v>
      </c>
      <c r="E122" s="28" t="s">
        <v>6</v>
      </c>
      <c r="H122" s="32"/>
      <c r="I122" s="32"/>
      <c r="J122" s="522" t="s">
        <v>59</v>
      </c>
      <c r="K122" s="519"/>
      <c r="L122" s="519"/>
      <c r="M122" s="519"/>
      <c r="N122" s="24" t="s">
        <v>60</v>
      </c>
      <c r="R122" s="522" t="s">
        <v>59</v>
      </c>
      <c r="S122" s="519"/>
      <c r="T122" s="519"/>
      <c r="U122" s="519"/>
      <c r="V122" s="24" t="s">
        <v>60</v>
      </c>
    </row>
    <row r="123" spans="1:26" x14ac:dyDescent="0.15">
      <c r="A123" s="43" t="s">
        <v>33</v>
      </c>
      <c r="B123" s="30">
        <f>SUM(J93:J97,D103:D108,D114:D117)</f>
        <v>0</v>
      </c>
      <c r="C123" s="30">
        <f>SUM(E114:E117,E103:E108,K93:K97)</f>
        <v>0</v>
      </c>
      <c r="D123" s="30">
        <f>SUM(F114:F117,F103:F108,L93:L97)</f>
        <v>0</v>
      </c>
      <c r="E123" s="30">
        <f>SUM(N93:N97,H103:H108,H114:H117)</f>
        <v>6</v>
      </c>
      <c r="H123" s="32"/>
      <c r="I123" s="32"/>
      <c r="J123" s="520" t="s">
        <v>1263</v>
      </c>
      <c r="K123" s="520"/>
      <c r="L123" s="520"/>
      <c r="M123" s="520"/>
      <c r="N123" s="29" t="s">
        <v>373</v>
      </c>
      <c r="R123" s="520" t="s">
        <v>1267</v>
      </c>
      <c r="S123" s="520"/>
      <c r="T123" s="520"/>
      <c r="U123" s="520"/>
      <c r="V123" s="29" t="s">
        <v>374</v>
      </c>
    </row>
    <row r="124" spans="1:26" x14ac:dyDescent="0.15">
      <c r="A124" s="43" t="s">
        <v>43</v>
      </c>
      <c r="B124" s="30">
        <f>SUM(C88)</f>
        <v>0</v>
      </c>
      <c r="C124" s="30">
        <f>SUM(D88)</f>
        <v>0</v>
      </c>
      <c r="D124" s="30">
        <f>SUM(F88)</f>
        <v>0</v>
      </c>
      <c r="E124" s="30">
        <f>SUM(H88)</f>
        <v>0</v>
      </c>
      <c r="F124" s="28"/>
      <c r="J124" s="520" t="s">
        <v>1264</v>
      </c>
      <c r="K124" s="520"/>
      <c r="L124" s="520"/>
      <c r="M124" s="520"/>
      <c r="N124" s="29" t="s">
        <v>373</v>
      </c>
      <c r="R124" s="520" t="s">
        <v>1268</v>
      </c>
      <c r="S124" s="520"/>
      <c r="T124" s="520"/>
      <c r="U124" s="520"/>
      <c r="V124" s="29" t="s">
        <v>374</v>
      </c>
    </row>
    <row r="125" spans="1:26" x14ac:dyDescent="0.15">
      <c r="A125" s="43" t="s">
        <v>65</v>
      </c>
      <c r="B125" s="29"/>
      <c r="F125" s="28"/>
      <c r="J125" s="520" t="s">
        <v>1265</v>
      </c>
      <c r="K125" s="520"/>
      <c r="L125" s="520"/>
      <c r="M125" s="520"/>
      <c r="N125" s="29" t="s">
        <v>373</v>
      </c>
      <c r="R125" s="520" t="s">
        <v>1325</v>
      </c>
      <c r="S125" s="520"/>
      <c r="T125" s="520"/>
      <c r="U125" s="520"/>
      <c r="V125" s="29" t="s">
        <v>0</v>
      </c>
    </row>
    <row r="126" spans="1:26" x14ac:dyDescent="0.15">
      <c r="J126" s="520" t="s">
        <v>1266</v>
      </c>
      <c r="K126" s="520"/>
      <c r="L126" s="520"/>
      <c r="M126" s="520"/>
      <c r="N126" s="29" t="s">
        <v>16</v>
      </c>
      <c r="R126" s="520" t="s">
        <v>1448</v>
      </c>
      <c r="S126" s="520"/>
      <c r="T126" s="520"/>
      <c r="U126" s="520"/>
      <c r="V126" s="29" t="s">
        <v>373</v>
      </c>
    </row>
    <row r="127" spans="1:26" x14ac:dyDescent="0.15">
      <c r="A127" s="24"/>
      <c r="B127" s="28" t="s">
        <v>1</v>
      </c>
      <c r="C127" s="28" t="s">
        <v>4</v>
      </c>
      <c r="D127" s="28" t="s">
        <v>6</v>
      </c>
      <c r="J127" s="520" t="s">
        <v>1326</v>
      </c>
      <c r="K127" s="520"/>
      <c r="L127" s="520"/>
      <c r="M127" s="520"/>
      <c r="N127" s="29" t="s">
        <v>0</v>
      </c>
      <c r="R127" s="521"/>
      <c r="S127" s="520"/>
      <c r="T127" s="520"/>
      <c r="U127" s="520"/>
      <c r="V127" s="29"/>
    </row>
    <row r="128" spans="1:26" x14ac:dyDescent="0.15">
      <c r="A128" s="43" t="s">
        <v>56</v>
      </c>
      <c r="B128" s="30">
        <f>SUM(M85:M87,C93:C97,K103:K108,K114:K117)</f>
        <v>0</v>
      </c>
      <c r="C128" s="30">
        <f>SUM(N85:N87,D93:D97,L103:L108,L114:L117)</f>
        <v>0</v>
      </c>
      <c r="D128" s="30">
        <f>SUM(P85:P87,F93:F97,N103:N108,N114:N117)</f>
        <v>0</v>
      </c>
      <c r="J128" s="520" t="s">
        <v>1327</v>
      </c>
      <c r="K128" s="520"/>
      <c r="L128" s="520"/>
      <c r="M128" s="520"/>
      <c r="N128" s="29" t="s">
        <v>16</v>
      </c>
      <c r="R128" s="521"/>
      <c r="S128" s="520"/>
      <c r="T128" s="520"/>
      <c r="U128" s="520"/>
      <c r="V128" s="29"/>
    </row>
    <row r="129" spans="1:23" x14ac:dyDescent="0.15">
      <c r="A129" s="43" t="s">
        <v>65</v>
      </c>
      <c r="B129" s="29"/>
      <c r="J129" s="520"/>
      <c r="K129" s="520"/>
      <c r="L129" s="520"/>
      <c r="M129" s="520"/>
      <c r="N129" s="29"/>
      <c r="R129" s="521"/>
      <c r="S129" s="520"/>
      <c r="T129" s="520"/>
      <c r="U129" s="520"/>
      <c r="V129" s="29"/>
    </row>
    <row r="130" spans="1:23" x14ac:dyDescent="0.15">
      <c r="J130" s="520"/>
      <c r="K130" s="520"/>
      <c r="L130" s="520"/>
      <c r="M130" s="520"/>
      <c r="N130" s="29"/>
      <c r="R130" s="521"/>
      <c r="S130" s="520"/>
      <c r="T130" s="520"/>
      <c r="U130" s="520"/>
      <c r="V130" s="29"/>
    </row>
    <row r="131" spans="1:23" x14ac:dyDescent="0.15">
      <c r="B131" s="28" t="s">
        <v>40</v>
      </c>
      <c r="C131" s="28" t="s">
        <v>41</v>
      </c>
    </row>
    <row r="132" spans="1:23" x14ac:dyDescent="0.15">
      <c r="A132" s="43" t="s">
        <v>39</v>
      </c>
      <c r="B132" s="27" t="e">
        <f>B128/(B124+B128)</f>
        <v>#DIV/0!</v>
      </c>
      <c r="C132" s="27" t="e">
        <f>B124/(B124+B128)</f>
        <v>#DIV/0!</v>
      </c>
      <c r="J132" s="22" t="s">
        <v>61</v>
      </c>
    </row>
    <row r="133" spans="1:23" x14ac:dyDescent="0.15">
      <c r="A133" s="43" t="s">
        <v>64</v>
      </c>
      <c r="B133" s="29"/>
      <c r="C133" s="29"/>
    </row>
    <row r="141" spans="1:23" x14ac:dyDescent="0.15">
      <c r="A141" s="517" t="s">
        <v>93</v>
      </c>
      <c r="B141" s="517"/>
      <c r="C141" s="517"/>
      <c r="D141" s="517"/>
      <c r="E141" s="517"/>
      <c r="F141" s="517"/>
      <c r="G141" s="517"/>
      <c r="H141" s="517"/>
      <c r="I141" s="517"/>
      <c r="J141" s="517"/>
      <c r="K141" s="517"/>
      <c r="L141" s="517"/>
      <c r="M141" s="517"/>
      <c r="N141" s="517"/>
      <c r="O141" s="517"/>
      <c r="P141" s="517"/>
      <c r="Q141" s="517"/>
      <c r="R141" s="517"/>
      <c r="S141" s="517"/>
      <c r="T141" s="517"/>
      <c r="U141" s="517"/>
      <c r="V141" s="517"/>
      <c r="W141" s="517"/>
    </row>
    <row r="142" spans="1:23" x14ac:dyDescent="0.15">
      <c r="A142" s="23"/>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x14ac:dyDescent="0.15">
      <c r="H143" s="518" t="s">
        <v>36</v>
      </c>
      <c r="I143" s="519"/>
      <c r="J143" s="519"/>
      <c r="M143" s="518" t="s">
        <v>37</v>
      </c>
      <c r="N143" s="518"/>
      <c r="O143" s="518"/>
    </row>
    <row r="144" spans="1:23" x14ac:dyDescent="0.15">
      <c r="H144" s="518" t="s">
        <v>38</v>
      </c>
      <c r="I144" s="518"/>
      <c r="J144" s="518"/>
    </row>
    <row r="145" spans="1:20" x14ac:dyDescent="0.15">
      <c r="H145" s="518"/>
      <c r="I145" s="519"/>
      <c r="J145" s="519"/>
    </row>
    <row r="146" spans="1:20" x14ac:dyDescent="0.15">
      <c r="H146" s="518"/>
      <c r="I146" s="519"/>
      <c r="J146" s="519"/>
    </row>
    <row r="147" spans="1:20" x14ac:dyDescent="0.15">
      <c r="D147" s="24" t="s">
        <v>83</v>
      </c>
      <c r="P147" s="24" t="s">
        <v>84</v>
      </c>
    </row>
    <row r="148" spans="1:20" x14ac:dyDescent="0.15">
      <c r="A148" s="28" t="s">
        <v>90</v>
      </c>
      <c r="P148" s="24" t="s">
        <v>90</v>
      </c>
      <c r="S148" s="28" t="s">
        <v>92</v>
      </c>
    </row>
    <row r="149" spans="1:20" x14ac:dyDescent="0.15">
      <c r="A149" s="43" t="s">
        <v>79</v>
      </c>
      <c r="B149" s="45" t="s">
        <v>89</v>
      </c>
      <c r="C149" s="45" t="s">
        <v>2</v>
      </c>
      <c r="D149" s="45" t="s">
        <v>3</v>
      </c>
      <c r="E149" s="45" t="s">
        <v>19</v>
      </c>
      <c r="F149" s="45" t="s">
        <v>6</v>
      </c>
      <c r="G149" s="45" t="s">
        <v>76</v>
      </c>
      <c r="H149" s="45" t="s">
        <v>10</v>
      </c>
      <c r="I149" s="45" t="s">
        <v>19</v>
      </c>
      <c r="J149" s="45" t="s">
        <v>77</v>
      </c>
      <c r="K149" s="45" t="s">
        <v>6</v>
      </c>
      <c r="L149" s="45" t="s">
        <v>14</v>
      </c>
      <c r="O149" s="45" t="s">
        <v>85</v>
      </c>
      <c r="P149" s="45" t="s">
        <v>86</v>
      </c>
      <c r="Q149" s="45" t="s">
        <v>87</v>
      </c>
      <c r="S149" s="26" t="s">
        <v>40</v>
      </c>
      <c r="T149" s="26" t="s">
        <v>41</v>
      </c>
    </row>
    <row r="150" spans="1:20" x14ac:dyDescent="0.15">
      <c r="A150" s="29" t="s">
        <v>44</v>
      </c>
      <c r="B150" s="40">
        <f>AVERAGE(B160,B170)</f>
        <v>552</v>
      </c>
      <c r="C150" s="40">
        <f>AVERAGE(C160,C170)</f>
        <v>350</v>
      </c>
      <c r="D150" s="46">
        <f>C150/B150</f>
        <v>0.63405797101449279</v>
      </c>
      <c r="E150" s="40">
        <f>AVERAGE(E160,E170)</f>
        <v>3764.5</v>
      </c>
      <c r="F150" s="40">
        <f t="shared" ref="F150:H150" si="113">AVERAGE(F160,F170)</f>
        <v>22.5</v>
      </c>
      <c r="G150" s="40">
        <f t="shared" si="113"/>
        <v>15.5</v>
      </c>
      <c r="H150" s="40">
        <f t="shared" si="113"/>
        <v>59</v>
      </c>
      <c r="I150" s="40">
        <f>AVERAGE(I160,I170)</f>
        <v>271.5</v>
      </c>
      <c r="J150" s="47">
        <f>I150/H150</f>
        <v>4.601694915254237</v>
      </c>
      <c r="K150" s="40">
        <f>AVERAGE(K160,K170)</f>
        <v>2</v>
      </c>
      <c r="L150" s="30">
        <f>((E150*0.05)+(F150*4)+(G150*-1)+(I150*0.1)+(K150*6))</f>
        <v>301.875</v>
      </c>
      <c r="O150" s="46">
        <f>(B150+H150)/(B152+F152+B154+F154+B156+F156+B150+H150)</f>
        <v>0.38403519798868635</v>
      </c>
      <c r="P150" s="27">
        <f>B150/(B150+F152+F154+F156)</f>
        <v>0.50899031811894879</v>
      </c>
      <c r="Q150" s="27">
        <f>H150/(H150+B152+B154+B156)</f>
        <v>0.11648568608094768</v>
      </c>
      <c r="S150" s="27">
        <f>(H150+B152+B154+B156)/(H150+B152+B154+B156+B150)</f>
        <v>0.47850732168162496</v>
      </c>
      <c r="T150" s="27">
        <f>B150/(B150+H150+B152+B154+B156)</f>
        <v>0.52149267831837509</v>
      </c>
    </row>
    <row r="151" spans="1:20" x14ac:dyDescent="0.15">
      <c r="A151" s="43" t="s">
        <v>80</v>
      </c>
      <c r="B151" s="45" t="s">
        <v>10</v>
      </c>
      <c r="C151" s="45" t="s">
        <v>19</v>
      </c>
      <c r="D151" s="45" t="s">
        <v>77</v>
      </c>
      <c r="E151" s="45" t="s">
        <v>6</v>
      </c>
      <c r="F151" s="45" t="s">
        <v>17</v>
      </c>
      <c r="G151" s="45" t="s">
        <v>18</v>
      </c>
      <c r="H151" s="45" t="s">
        <v>19</v>
      </c>
      <c r="I151" s="45" t="s">
        <v>78</v>
      </c>
      <c r="J151" s="45" t="s">
        <v>6</v>
      </c>
      <c r="K151" s="45" t="s">
        <v>14</v>
      </c>
      <c r="L151" s="40" t="s">
        <v>91</v>
      </c>
      <c r="O151" s="26" t="s">
        <v>85</v>
      </c>
      <c r="P151" s="26" t="s">
        <v>87</v>
      </c>
      <c r="Q151" s="26" t="s">
        <v>88</v>
      </c>
    </row>
    <row r="152" spans="1:20" x14ac:dyDescent="0.15">
      <c r="A152" s="29" t="s">
        <v>44</v>
      </c>
      <c r="B152" s="40">
        <f>AVERAGE(B162,B172)</f>
        <v>414.5</v>
      </c>
      <c r="C152" s="40">
        <f>AVERAGE(C162,C172)</f>
        <v>1647.5</v>
      </c>
      <c r="D152" s="47">
        <f>C152/B152</f>
        <v>3.9746682750301567</v>
      </c>
      <c r="E152" s="40">
        <f>AVERAGE(E162,E172)</f>
        <v>8.5</v>
      </c>
      <c r="F152" s="40">
        <f t="shared" ref="F152:H152" si="114">AVERAGE(F162,F172)</f>
        <v>124.5</v>
      </c>
      <c r="G152" s="40">
        <f t="shared" si="114"/>
        <v>96</v>
      </c>
      <c r="H152" s="40">
        <f t="shared" si="114"/>
        <v>720</v>
      </c>
      <c r="I152" s="47">
        <f>H152/G152</f>
        <v>7.5</v>
      </c>
      <c r="J152" s="40">
        <f>AVERAGE(J162,J172)</f>
        <v>4</v>
      </c>
      <c r="K152" s="30">
        <f>(C152*0.1)+(E152*6)+(H152*0.1)+(J152*6)</f>
        <v>311.75</v>
      </c>
      <c r="L152" s="30">
        <f>(C152*0.1)+(E152*6)+(G152*1)+(H152*0.1)+(J152*6)</f>
        <v>407.75</v>
      </c>
      <c r="O152" s="46">
        <f>(B152+F152)/(B152+F152+B154+F154+B156+F156+B150+H150)</f>
        <v>0.33878064110622252</v>
      </c>
      <c r="P152" s="27">
        <f>B152/(H150+B152+B154+B156)</f>
        <v>0.81836130306021715</v>
      </c>
      <c r="Q152" s="27">
        <f>F152/(F152+F154+F156)</f>
        <v>0.23380281690140844</v>
      </c>
    </row>
    <row r="153" spans="1:20" x14ac:dyDescent="0.15">
      <c r="A153" s="43" t="s">
        <v>81</v>
      </c>
      <c r="B153" s="45" t="s">
        <v>10</v>
      </c>
      <c r="C153" s="45" t="s">
        <v>19</v>
      </c>
      <c r="D153" s="45" t="s">
        <v>77</v>
      </c>
      <c r="E153" s="45" t="s">
        <v>6</v>
      </c>
      <c r="F153" s="45" t="s">
        <v>17</v>
      </c>
      <c r="G153" s="45" t="s">
        <v>18</v>
      </c>
      <c r="H153" s="45" t="s">
        <v>19</v>
      </c>
      <c r="I153" s="45" t="s">
        <v>78</v>
      </c>
      <c r="J153" s="45" t="s">
        <v>6</v>
      </c>
      <c r="K153" s="45" t="s">
        <v>14</v>
      </c>
      <c r="L153" s="40" t="s">
        <v>91</v>
      </c>
      <c r="O153" s="26" t="s">
        <v>85</v>
      </c>
      <c r="P153" s="26" t="s">
        <v>87</v>
      </c>
      <c r="Q153" s="26" t="s">
        <v>88</v>
      </c>
    </row>
    <row r="154" spans="1:20" x14ac:dyDescent="0.15">
      <c r="A154" s="29" t="s">
        <v>44</v>
      </c>
      <c r="B154" s="40">
        <f>AVERAGE(B164,B174)</f>
        <v>33</v>
      </c>
      <c r="C154" s="40">
        <f>AVERAGE(C164,C174)</f>
        <v>170</v>
      </c>
      <c r="D154" s="40">
        <f>C154/B154</f>
        <v>5.1515151515151514</v>
      </c>
      <c r="E154" s="40">
        <f>AVERAGE(E164,E174)</f>
        <v>0.5</v>
      </c>
      <c r="F154" s="40">
        <f t="shared" ref="F154:H154" si="115">AVERAGE(F164,F174)</f>
        <v>309.5</v>
      </c>
      <c r="G154" s="40">
        <f t="shared" si="115"/>
        <v>189.5</v>
      </c>
      <c r="H154" s="40">
        <f t="shared" si="115"/>
        <v>2428.5</v>
      </c>
      <c r="I154" s="47">
        <f>H154/G154</f>
        <v>12.815303430079156</v>
      </c>
      <c r="J154" s="40">
        <f>AVERAGE(J164,J174)</f>
        <v>14.5</v>
      </c>
      <c r="K154" s="30">
        <f>(C154*0.1)+(E154*6)+(H154*0.1)+(J154*6)</f>
        <v>349.85</v>
      </c>
      <c r="L154" s="30">
        <f>(C154*0.1)+(E154*6)+(G154*1)+(H154*0.1)+(J154*6)</f>
        <v>539.35</v>
      </c>
      <c r="O154" s="46">
        <f>(B154+F154)/(B152+F152+B154+F154+B156+F156+B150+H150)</f>
        <v>0.21527341294783156</v>
      </c>
      <c r="P154" s="27">
        <f>B154/(B152+H150+B154+B156)</f>
        <v>6.5153010858835139E-2</v>
      </c>
      <c r="Q154" s="27">
        <f>F154/(F154+F152+F156)</f>
        <v>0.58122065727699534</v>
      </c>
    </row>
    <row r="155" spans="1:20" x14ac:dyDescent="0.15">
      <c r="A155" s="43" t="s">
        <v>82</v>
      </c>
      <c r="B155" s="45" t="s">
        <v>10</v>
      </c>
      <c r="C155" s="45" t="s">
        <v>19</v>
      </c>
      <c r="D155" s="45" t="s">
        <v>77</v>
      </c>
      <c r="E155" s="45" t="s">
        <v>6</v>
      </c>
      <c r="F155" s="45" t="s">
        <v>17</v>
      </c>
      <c r="G155" s="45" t="s">
        <v>18</v>
      </c>
      <c r="H155" s="45" t="s">
        <v>19</v>
      </c>
      <c r="I155" s="45" t="s">
        <v>78</v>
      </c>
      <c r="J155" s="45" t="s">
        <v>6</v>
      </c>
      <c r="K155" s="45" t="s">
        <v>14</v>
      </c>
      <c r="L155" s="40" t="s">
        <v>91</v>
      </c>
      <c r="O155" s="26" t="s">
        <v>85</v>
      </c>
      <c r="P155" s="26" t="s">
        <v>87</v>
      </c>
      <c r="Q155" s="26" t="s">
        <v>88</v>
      </c>
    </row>
    <row r="156" spans="1:20" x14ac:dyDescent="0.15">
      <c r="A156" s="29" t="s">
        <v>44</v>
      </c>
      <c r="B156" s="40">
        <f>AVERAGE(B166,B176)</f>
        <v>0</v>
      </c>
      <c r="C156" s="40">
        <f>AVERAGE(C166,C176)</f>
        <v>0</v>
      </c>
      <c r="D156" s="40" t="e">
        <f>C156/B156</f>
        <v>#DIV/0!</v>
      </c>
      <c r="E156" s="40">
        <f>AVERAGE(E166,E176)</f>
        <v>0</v>
      </c>
      <c r="F156" s="40">
        <f>AVERAGE(F166,F176)</f>
        <v>98.5</v>
      </c>
      <c r="G156" s="40">
        <f t="shared" ref="G156:H156" si="116">AVERAGE(G166,G176)</f>
        <v>64</v>
      </c>
      <c r="H156" s="40">
        <f t="shared" si="116"/>
        <v>617</v>
      </c>
      <c r="I156" s="47">
        <f>H156/G156</f>
        <v>9.640625</v>
      </c>
      <c r="J156" s="40">
        <f>AVERAGE(J166,J176)</f>
        <v>4</v>
      </c>
      <c r="K156" s="30">
        <f>(C156*0.1)+(E156*6)+(H156*0.1)+(J156*6)</f>
        <v>85.7</v>
      </c>
      <c r="L156" s="30">
        <f>(C156*0.1)+(E156*6)+(G156*1)+(H156*0.1)+(J156*6)</f>
        <v>149.69999999999999</v>
      </c>
      <c r="O156" s="46">
        <f>(B156+F156)/(B152+F152+B154+F154+B156+F156+B150+H150)</f>
        <v>6.1910747957259586E-2</v>
      </c>
      <c r="P156" s="42">
        <f>B156/(B156+B154+B152+H150)</f>
        <v>0</v>
      </c>
      <c r="Q156" s="27">
        <f>F156/(F156+F154+F152)</f>
        <v>0.18497652582159624</v>
      </c>
    </row>
    <row r="157" spans="1:20" x14ac:dyDescent="0.15">
      <c r="B157" s="48"/>
      <c r="C157" s="48"/>
      <c r="D157" s="48"/>
      <c r="E157" s="48"/>
      <c r="F157" s="48"/>
      <c r="G157" s="48"/>
      <c r="H157" s="48"/>
      <c r="I157" s="48"/>
      <c r="J157" s="48"/>
      <c r="K157" s="48"/>
      <c r="L157" s="49"/>
      <c r="P157" s="24"/>
    </row>
    <row r="158" spans="1:20" x14ac:dyDescent="0.15">
      <c r="A158" s="28">
        <v>2022</v>
      </c>
      <c r="P158" s="24">
        <v>2022</v>
      </c>
      <c r="S158" s="28" t="s">
        <v>92</v>
      </c>
    </row>
    <row r="159" spans="1:20" x14ac:dyDescent="0.15">
      <c r="A159" s="43" t="s">
        <v>79</v>
      </c>
      <c r="B159" s="45" t="s">
        <v>89</v>
      </c>
      <c r="C159" s="45" t="s">
        <v>2</v>
      </c>
      <c r="D159" s="45" t="s">
        <v>3</v>
      </c>
      <c r="E159" s="45" t="s">
        <v>19</v>
      </c>
      <c r="F159" s="45" t="s">
        <v>6</v>
      </c>
      <c r="G159" s="45" t="s">
        <v>76</v>
      </c>
      <c r="H159" s="45" t="s">
        <v>10</v>
      </c>
      <c r="I159" s="45" t="s">
        <v>19</v>
      </c>
      <c r="J159" s="45" t="s">
        <v>77</v>
      </c>
      <c r="K159" s="45" t="s">
        <v>6</v>
      </c>
      <c r="L159" s="45" t="s">
        <v>14</v>
      </c>
      <c r="O159" s="45" t="s">
        <v>85</v>
      </c>
      <c r="P159" s="45" t="s">
        <v>86</v>
      </c>
      <c r="Q159" s="45" t="s">
        <v>87</v>
      </c>
      <c r="S159" s="26" t="s">
        <v>40</v>
      </c>
      <c r="T159" s="26" t="s">
        <v>41</v>
      </c>
    </row>
    <row r="160" spans="1:20" x14ac:dyDescent="0.15">
      <c r="A160" s="29" t="s">
        <v>44</v>
      </c>
      <c r="B160" s="40">
        <v>554</v>
      </c>
      <c r="C160" s="40">
        <v>344</v>
      </c>
      <c r="D160" s="46">
        <f>C160/B160</f>
        <v>0.62093862815884482</v>
      </c>
      <c r="E160" s="40">
        <v>3783</v>
      </c>
      <c r="F160" s="40">
        <v>24</v>
      </c>
      <c r="G160" s="40">
        <v>16</v>
      </c>
      <c r="H160" s="40">
        <v>55</v>
      </c>
      <c r="I160" s="40">
        <v>217</v>
      </c>
      <c r="J160" s="47">
        <f>I160/H160</f>
        <v>3.9454545454545453</v>
      </c>
      <c r="K160" s="40">
        <v>3</v>
      </c>
      <c r="L160" s="30">
        <f>((E160*0.05)+(F160*4)+(G160*-1)+(I160*0.1)+(K160*6))</f>
        <v>308.84999999999997</v>
      </c>
      <c r="O160" s="46">
        <f>(B160+H160)/(B162+F162+B164+F164+B166+F166+B160+H160)</f>
        <v>0.37569401603948183</v>
      </c>
      <c r="P160" s="27">
        <f>B160/(B160+F162+F164+F166)</f>
        <v>0.51059907834101381</v>
      </c>
      <c r="Q160" s="27">
        <f>H160/(H160+B162+B164+B166)</f>
        <v>0.10261194029850747</v>
      </c>
      <c r="S160" s="27">
        <f>(H160+B162+B164+B166)/(H160+B162+B164+B166+B160)</f>
        <v>0.49174311926605507</v>
      </c>
      <c r="T160" s="27">
        <f>B160/(B160+H160+B162+B164+B166)</f>
        <v>0.50825688073394493</v>
      </c>
    </row>
    <row r="161" spans="1:20" x14ac:dyDescent="0.15">
      <c r="A161" s="43" t="s">
        <v>80</v>
      </c>
      <c r="B161" s="45" t="s">
        <v>10</v>
      </c>
      <c r="C161" s="45" t="s">
        <v>19</v>
      </c>
      <c r="D161" s="45" t="s">
        <v>77</v>
      </c>
      <c r="E161" s="45" t="s">
        <v>6</v>
      </c>
      <c r="F161" s="45" t="s">
        <v>17</v>
      </c>
      <c r="G161" s="45" t="s">
        <v>18</v>
      </c>
      <c r="H161" s="45" t="s">
        <v>19</v>
      </c>
      <c r="I161" s="45" t="s">
        <v>78</v>
      </c>
      <c r="J161" s="45" t="s">
        <v>6</v>
      </c>
      <c r="K161" s="45" t="s">
        <v>14</v>
      </c>
      <c r="L161" s="45" t="s">
        <v>91</v>
      </c>
      <c r="O161" s="26" t="s">
        <v>85</v>
      </c>
      <c r="P161" s="26" t="s">
        <v>87</v>
      </c>
      <c r="Q161" s="26" t="s">
        <v>88</v>
      </c>
    </row>
    <row r="162" spans="1:20" x14ac:dyDescent="0.15">
      <c r="A162" s="29" t="s">
        <v>44</v>
      </c>
      <c r="B162" s="40">
        <v>433</v>
      </c>
      <c r="C162" s="40">
        <v>1676</v>
      </c>
      <c r="D162" s="47">
        <f>C162/B162</f>
        <v>3.8706697459584296</v>
      </c>
      <c r="E162" s="40">
        <v>5</v>
      </c>
      <c r="F162" s="40">
        <v>121</v>
      </c>
      <c r="G162" s="40">
        <v>89</v>
      </c>
      <c r="H162" s="40">
        <v>626</v>
      </c>
      <c r="I162" s="47">
        <f>H162/G162</f>
        <v>7.0337078651685392</v>
      </c>
      <c r="J162" s="40">
        <v>3</v>
      </c>
      <c r="K162" s="30">
        <f>(C162*0.1)+(E162*6)+(H162*0.1)+(J162*6)</f>
        <v>278.20000000000005</v>
      </c>
      <c r="L162" s="30">
        <f>(C162*0.1)+(E162*6)+(G162*1)+(H162*0.1)+(J162*6)</f>
        <v>367.20000000000005</v>
      </c>
      <c r="O162" s="46">
        <f>(B162+F162)/(B162+F162+B164+F164+B166+F166+B160+H160)</f>
        <v>0.34176434299814928</v>
      </c>
      <c r="P162" s="27">
        <f>B162/(H160+B162+B164+B166)</f>
        <v>0.80783582089552242</v>
      </c>
      <c r="Q162" s="27">
        <f>F162/(F162+F164+F166)</f>
        <v>0.22787193973634651</v>
      </c>
    </row>
    <row r="163" spans="1:20" x14ac:dyDescent="0.15">
      <c r="A163" s="43" t="s">
        <v>81</v>
      </c>
      <c r="B163" s="45" t="s">
        <v>10</v>
      </c>
      <c r="C163" s="45" t="s">
        <v>19</v>
      </c>
      <c r="D163" s="45" t="s">
        <v>77</v>
      </c>
      <c r="E163" s="45" t="s">
        <v>6</v>
      </c>
      <c r="F163" s="45" t="s">
        <v>17</v>
      </c>
      <c r="G163" s="45" t="s">
        <v>18</v>
      </c>
      <c r="H163" s="45" t="s">
        <v>19</v>
      </c>
      <c r="I163" s="45" t="s">
        <v>78</v>
      </c>
      <c r="J163" s="45" t="s">
        <v>6</v>
      </c>
      <c r="K163" s="45" t="s">
        <v>14</v>
      </c>
      <c r="L163" s="45" t="s">
        <v>91</v>
      </c>
      <c r="O163" s="26" t="s">
        <v>85</v>
      </c>
      <c r="P163" s="26" t="s">
        <v>87</v>
      </c>
      <c r="Q163" s="26" t="s">
        <v>88</v>
      </c>
    </row>
    <row r="164" spans="1:20" x14ac:dyDescent="0.15">
      <c r="A164" s="29" t="s">
        <v>44</v>
      </c>
      <c r="B164" s="40">
        <v>48</v>
      </c>
      <c r="C164" s="40">
        <v>224</v>
      </c>
      <c r="D164" s="40">
        <f>C164/B164</f>
        <v>4.666666666666667</v>
      </c>
      <c r="E164" s="40">
        <v>1</v>
      </c>
      <c r="F164" s="40">
        <v>312</v>
      </c>
      <c r="G164" s="40">
        <v>195</v>
      </c>
      <c r="H164" s="40">
        <v>2639</v>
      </c>
      <c r="I164" s="47">
        <f>H164/G164</f>
        <v>13.533333333333333</v>
      </c>
      <c r="J164" s="40">
        <v>19</v>
      </c>
      <c r="K164" s="30">
        <f>(C164*0.1)+(E164*6)+(H164*0.1)+(J164*6)</f>
        <v>406.3</v>
      </c>
      <c r="L164" s="30">
        <f>(C164*0.1)+(E164*6)+(G164*1)+(H164*0.1)+(J164*6)</f>
        <v>601.30000000000007</v>
      </c>
      <c r="O164" s="46">
        <f>(B164+F164)/(B162+F162+B164+F164+B166+F166+B160+H160)</f>
        <v>0.22208513263417642</v>
      </c>
      <c r="P164" s="27">
        <f>B164/(B162+H160+B164+B166)</f>
        <v>8.9552238805970144E-2</v>
      </c>
      <c r="Q164" s="27">
        <f>F164/(F164+F162+F166)</f>
        <v>0.58757062146892658</v>
      </c>
    </row>
    <row r="165" spans="1:20" x14ac:dyDescent="0.15">
      <c r="A165" s="43" t="s">
        <v>82</v>
      </c>
      <c r="B165" s="45" t="s">
        <v>10</v>
      </c>
      <c r="C165" s="45" t="s">
        <v>19</v>
      </c>
      <c r="D165" s="45" t="s">
        <v>77</v>
      </c>
      <c r="E165" s="45" t="s">
        <v>6</v>
      </c>
      <c r="F165" s="45" t="s">
        <v>17</v>
      </c>
      <c r="G165" s="45" t="s">
        <v>18</v>
      </c>
      <c r="H165" s="45" t="s">
        <v>19</v>
      </c>
      <c r="I165" s="45" t="s">
        <v>78</v>
      </c>
      <c r="J165" s="45" t="s">
        <v>6</v>
      </c>
      <c r="K165" s="45" t="s">
        <v>14</v>
      </c>
      <c r="L165" s="45" t="s">
        <v>91</v>
      </c>
      <c r="O165" s="26" t="s">
        <v>85</v>
      </c>
      <c r="P165" s="26" t="s">
        <v>87</v>
      </c>
      <c r="Q165" s="26" t="s">
        <v>88</v>
      </c>
    </row>
    <row r="166" spans="1:20" x14ac:dyDescent="0.15">
      <c r="A166" s="29" t="s">
        <v>44</v>
      </c>
      <c r="B166" s="40">
        <v>0</v>
      </c>
      <c r="C166" s="40">
        <v>0</v>
      </c>
      <c r="D166" s="40" t="e">
        <f>C166/B166</f>
        <v>#DIV/0!</v>
      </c>
      <c r="E166" s="40">
        <v>0</v>
      </c>
      <c r="F166" s="40">
        <v>98</v>
      </c>
      <c r="G166" s="40">
        <v>60</v>
      </c>
      <c r="H166" s="40">
        <v>518</v>
      </c>
      <c r="I166" s="47">
        <f>H166/G166</f>
        <v>8.6333333333333329</v>
      </c>
      <c r="J166" s="40">
        <v>2</v>
      </c>
      <c r="K166" s="30">
        <f>(C166*0.1)+(E166*6)+(H166*0.1)+(J166*6)</f>
        <v>63.800000000000004</v>
      </c>
      <c r="L166" s="30">
        <f>(C166*0.1)+(E166*6)+(G166*1)+(H166*0.1)+(J166*6)</f>
        <v>123.80000000000001</v>
      </c>
      <c r="O166" s="46">
        <f>(B166+F166)/(B162+F162+B164+F164+B166+F166+B160+H160)</f>
        <v>6.0456508328192472E-2</v>
      </c>
      <c r="P166" s="42">
        <f>B166/(B166+B164+B162+H160)</f>
        <v>0</v>
      </c>
      <c r="Q166" s="27">
        <f>F166/(F166+F164+F162)</f>
        <v>0.18455743879472694</v>
      </c>
    </row>
    <row r="168" spans="1:20" x14ac:dyDescent="0.15">
      <c r="A168" s="28">
        <v>2021</v>
      </c>
      <c r="P168" s="24">
        <v>2019</v>
      </c>
      <c r="S168" s="28" t="s">
        <v>92</v>
      </c>
    </row>
    <row r="169" spans="1:20" x14ac:dyDescent="0.15">
      <c r="A169" s="43" t="s">
        <v>79</v>
      </c>
      <c r="B169" s="45" t="s">
        <v>89</v>
      </c>
      <c r="C169" s="45" t="s">
        <v>2</v>
      </c>
      <c r="D169" s="45" t="s">
        <v>3</v>
      </c>
      <c r="E169" s="45" t="s">
        <v>19</v>
      </c>
      <c r="F169" s="45" t="s">
        <v>6</v>
      </c>
      <c r="G169" s="45" t="s">
        <v>76</v>
      </c>
      <c r="H169" s="45" t="s">
        <v>10</v>
      </c>
      <c r="I169" s="45" t="s">
        <v>19</v>
      </c>
      <c r="J169" s="45" t="s">
        <v>77</v>
      </c>
      <c r="K169" s="45" t="s">
        <v>6</v>
      </c>
      <c r="L169" s="45" t="s">
        <v>14</v>
      </c>
      <c r="O169" s="45" t="s">
        <v>85</v>
      </c>
      <c r="P169" s="45" t="s">
        <v>86</v>
      </c>
      <c r="Q169" s="45" t="s">
        <v>87</v>
      </c>
      <c r="S169" s="26" t="s">
        <v>40</v>
      </c>
      <c r="T169" s="26" t="s">
        <v>41</v>
      </c>
    </row>
    <row r="170" spans="1:20" x14ac:dyDescent="0.15">
      <c r="A170" s="29" t="s">
        <v>44</v>
      </c>
      <c r="B170" s="40">
        <v>550</v>
      </c>
      <c r="C170" s="40">
        <v>356</v>
      </c>
      <c r="D170" s="46">
        <f>C170/B170</f>
        <v>0.64727272727272722</v>
      </c>
      <c r="E170" s="40">
        <v>3746</v>
      </c>
      <c r="F170" s="40">
        <v>21</v>
      </c>
      <c r="G170" s="40">
        <v>15</v>
      </c>
      <c r="H170" s="40">
        <v>63</v>
      </c>
      <c r="I170" s="40">
        <v>326</v>
      </c>
      <c r="J170" s="40">
        <f>I170/H170</f>
        <v>5.1746031746031749</v>
      </c>
      <c r="K170" s="40">
        <v>1</v>
      </c>
      <c r="L170" s="30">
        <f>((E170*0.05)+(F170*4)+(G170*-1)+(I170*0.1)+(K170*6))</f>
        <v>294.90000000000003</v>
      </c>
      <c r="O170" s="46">
        <f>(B170+H170)/(B172+F172+B174+F174+B176+F176+B170+H170)</f>
        <v>0.39269698910954515</v>
      </c>
      <c r="P170" s="27">
        <f>B170/(B170+F172+F174+F176)</f>
        <v>0.50738007380073802</v>
      </c>
      <c r="Q170" s="27">
        <f>H170/(H170+B172+B174+B176)</f>
        <v>0.13207547169811321</v>
      </c>
      <c r="S170" s="27">
        <f>(H170+B172+B174+B176)/(H170+B172+B174+B176+B170)</f>
        <v>0.46445959104186951</v>
      </c>
      <c r="T170" s="27">
        <f>B170/(B170+H170+B172+B174+B176)</f>
        <v>0.53554040895813049</v>
      </c>
    </row>
    <row r="171" spans="1:20" x14ac:dyDescent="0.15">
      <c r="A171" s="43" t="s">
        <v>80</v>
      </c>
      <c r="B171" s="45" t="s">
        <v>10</v>
      </c>
      <c r="C171" s="45" t="s">
        <v>19</v>
      </c>
      <c r="D171" s="45" t="s">
        <v>77</v>
      </c>
      <c r="E171" s="45" t="s">
        <v>6</v>
      </c>
      <c r="F171" s="45" t="s">
        <v>17</v>
      </c>
      <c r="G171" s="45" t="s">
        <v>18</v>
      </c>
      <c r="H171" s="45" t="s">
        <v>19</v>
      </c>
      <c r="I171" s="45" t="s">
        <v>78</v>
      </c>
      <c r="J171" s="45" t="s">
        <v>6</v>
      </c>
      <c r="K171" s="45" t="s">
        <v>14</v>
      </c>
      <c r="L171" s="45" t="s">
        <v>91</v>
      </c>
      <c r="O171" s="26" t="s">
        <v>85</v>
      </c>
      <c r="P171" s="26" t="s">
        <v>87</v>
      </c>
      <c r="Q171" s="26" t="s">
        <v>88</v>
      </c>
    </row>
    <row r="172" spans="1:20" x14ac:dyDescent="0.15">
      <c r="A172" s="29" t="s">
        <v>44</v>
      </c>
      <c r="B172" s="40">
        <v>396</v>
      </c>
      <c r="C172" s="40">
        <v>1619</v>
      </c>
      <c r="D172" s="47">
        <f>C172/B172</f>
        <v>4.0883838383838382</v>
      </c>
      <c r="E172" s="40">
        <v>12</v>
      </c>
      <c r="F172" s="40">
        <v>128</v>
      </c>
      <c r="G172" s="40">
        <v>103</v>
      </c>
      <c r="H172" s="40">
        <v>814</v>
      </c>
      <c r="I172" s="47">
        <f>H172/G172</f>
        <v>7.9029126213592233</v>
      </c>
      <c r="J172" s="40">
        <v>5</v>
      </c>
      <c r="K172" s="30">
        <f>(C172*0.1)+(E172*6)+(H172*0.1)+(J172*6)</f>
        <v>345.3</v>
      </c>
      <c r="L172" s="30">
        <f>(C172*0.1)+(E172*6)+(G172*1)+(H172*0.1)+(J172*6)</f>
        <v>448.29999999999995</v>
      </c>
      <c r="O172" s="46">
        <f>(B172+F172)/(B172+F172+B174+F174+B176+F176+B170+H170)</f>
        <v>0.33568225496476617</v>
      </c>
      <c r="P172" s="27">
        <f>B172/(H170+B172+B174+B176)</f>
        <v>0.83018867924528306</v>
      </c>
      <c r="Q172" s="27">
        <f>F172/(F172+F174+F176)</f>
        <v>0.23970037453183521</v>
      </c>
    </row>
    <row r="173" spans="1:20" x14ac:dyDescent="0.15">
      <c r="A173" s="43" t="s">
        <v>81</v>
      </c>
      <c r="B173" s="45" t="s">
        <v>10</v>
      </c>
      <c r="C173" s="45" t="s">
        <v>19</v>
      </c>
      <c r="D173" s="45" t="s">
        <v>77</v>
      </c>
      <c r="E173" s="45" t="s">
        <v>6</v>
      </c>
      <c r="F173" s="45" t="s">
        <v>17</v>
      </c>
      <c r="G173" s="45" t="s">
        <v>18</v>
      </c>
      <c r="H173" s="45" t="s">
        <v>19</v>
      </c>
      <c r="I173" s="45" t="s">
        <v>78</v>
      </c>
      <c r="J173" s="45" t="s">
        <v>6</v>
      </c>
      <c r="K173" s="45" t="s">
        <v>14</v>
      </c>
      <c r="L173" s="45" t="s">
        <v>91</v>
      </c>
      <c r="O173" s="26" t="s">
        <v>85</v>
      </c>
      <c r="P173" s="26" t="s">
        <v>87</v>
      </c>
      <c r="Q173" s="26" t="s">
        <v>88</v>
      </c>
    </row>
    <row r="174" spans="1:20" x14ac:dyDescent="0.15">
      <c r="A174" s="29" t="s">
        <v>44</v>
      </c>
      <c r="B174" s="40">
        <v>18</v>
      </c>
      <c r="C174" s="40">
        <v>116</v>
      </c>
      <c r="D174" s="47">
        <f>C174/B174</f>
        <v>6.4444444444444446</v>
      </c>
      <c r="E174" s="40">
        <v>0</v>
      </c>
      <c r="F174" s="40">
        <v>307</v>
      </c>
      <c r="G174" s="40">
        <v>184</v>
      </c>
      <c r="H174" s="40">
        <v>2218</v>
      </c>
      <c r="I174" s="47">
        <f>H174/G174</f>
        <v>12.054347826086957</v>
      </c>
      <c r="J174" s="40">
        <v>10</v>
      </c>
      <c r="K174" s="30">
        <f>(C174*0.1)+(E174*6)+(H174*0.1)+(J174*6)</f>
        <v>293.39999999999998</v>
      </c>
      <c r="L174" s="30">
        <f>(C174*0.1)+(E174*6)+(G174*1)+(H174*0.1)+(J174*6)</f>
        <v>477.4</v>
      </c>
      <c r="O174" s="46">
        <f>(B174+F174)/(B172+F172+B174+F174+B176+F176+B170+H170)</f>
        <v>0.20819987187700192</v>
      </c>
      <c r="P174" s="27">
        <f>B174/(B172+H170+B174+B176)</f>
        <v>3.7735849056603772E-2</v>
      </c>
      <c r="Q174" s="27">
        <f>F174/(F174+F172+F176)</f>
        <v>0.57490636704119846</v>
      </c>
    </row>
    <row r="175" spans="1:20" x14ac:dyDescent="0.15">
      <c r="A175" s="43" t="s">
        <v>82</v>
      </c>
      <c r="B175" s="45" t="s">
        <v>10</v>
      </c>
      <c r="C175" s="45" t="s">
        <v>19</v>
      </c>
      <c r="D175" s="45" t="s">
        <v>77</v>
      </c>
      <c r="E175" s="45" t="s">
        <v>6</v>
      </c>
      <c r="F175" s="45" t="s">
        <v>17</v>
      </c>
      <c r="G175" s="45" t="s">
        <v>18</v>
      </c>
      <c r="H175" s="45" t="s">
        <v>19</v>
      </c>
      <c r="I175" s="45" t="s">
        <v>78</v>
      </c>
      <c r="J175" s="45" t="s">
        <v>6</v>
      </c>
      <c r="K175" s="45" t="s">
        <v>14</v>
      </c>
      <c r="L175" s="45" t="s">
        <v>91</v>
      </c>
      <c r="O175" s="26" t="s">
        <v>85</v>
      </c>
      <c r="P175" s="26" t="s">
        <v>87</v>
      </c>
      <c r="Q175" s="26" t="s">
        <v>88</v>
      </c>
    </row>
    <row r="176" spans="1:20" x14ac:dyDescent="0.15">
      <c r="A176" s="29" t="s">
        <v>44</v>
      </c>
      <c r="B176" s="40">
        <v>0</v>
      </c>
      <c r="C176" s="40">
        <v>0</v>
      </c>
      <c r="D176" s="40" t="e">
        <f>C176/B176</f>
        <v>#DIV/0!</v>
      </c>
      <c r="E176" s="40">
        <v>0</v>
      </c>
      <c r="F176" s="40">
        <v>99</v>
      </c>
      <c r="G176" s="40">
        <v>68</v>
      </c>
      <c r="H176" s="40">
        <v>716</v>
      </c>
      <c r="I176" s="47">
        <f>H176/G176</f>
        <v>10.529411764705882</v>
      </c>
      <c r="J176" s="40">
        <v>6</v>
      </c>
      <c r="K176" s="30">
        <f>(C176*0.1)+(E176*6)+(H176*0.1)+(J176*6)</f>
        <v>107.60000000000001</v>
      </c>
      <c r="L176" s="30">
        <f>(C176*0.1)+(E176*6)+(G176*1)+(H176*0.1)+(J176*6)</f>
        <v>175.60000000000002</v>
      </c>
      <c r="O176" s="46">
        <f>(B176+F176)/(B172+F172+B174+F174+B176+F176+B170+H170)</f>
        <v>6.3420884048686746E-2</v>
      </c>
      <c r="P176" s="42">
        <f>B176/(B176+B174+B172+H170)</f>
        <v>0</v>
      </c>
      <c r="Q176" s="27">
        <f>F176/(F176+F174+F172)</f>
        <v>0.1853932584269663</v>
      </c>
    </row>
  </sheetData>
  <mergeCells count="136">
    <mergeCell ref="H6:J6"/>
    <mergeCell ref="AJ6:AL6"/>
    <mergeCell ref="H7:J7"/>
    <mergeCell ref="AJ7:AL7"/>
    <mergeCell ref="A10:W10"/>
    <mergeCell ref="AC10:AY10"/>
    <mergeCell ref="A1:W1"/>
    <mergeCell ref="A3:W3"/>
    <mergeCell ref="AC3:AY3"/>
    <mergeCell ref="H5:J5"/>
    <mergeCell ref="M5:O5"/>
    <mergeCell ref="AJ5:AL5"/>
    <mergeCell ref="AO5:AQ5"/>
    <mergeCell ref="AT12:AV12"/>
    <mergeCell ref="AX12:AY12"/>
    <mergeCell ref="A20:G20"/>
    <mergeCell ref="H20:M20"/>
    <mergeCell ref="R20:T20"/>
    <mergeCell ref="V20:W20"/>
    <mergeCell ref="AC20:AI20"/>
    <mergeCell ref="AJ20:AO20"/>
    <mergeCell ref="AT20:AV20"/>
    <mergeCell ref="AX20:AY20"/>
    <mergeCell ref="C12:I12"/>
    <mergeCell ref="L12:P12"/>
    <mergeCell ref="R12:T12"/>
    <mergeCell ref="V12:W12"/>
    <mergeCell ref="AE12:AK12"/>
    <mergeCell ref="AN12:AR12"/>
    <mergeCell ref="AT30:AV30"/>
    <mergeCell ref="AX30:AY30"/>
    <mergeCell ref="A41:G41"/>
    <mergeCell ref="J41:N41"/>
    <mergeCell ref="R41:T41"/>
    <mergeCell ref="V41:W41"/>
    <mergeCell ref="AC41:AI41"/>
    <mergeCell ref="AL41:AP41"/>
    <mergeCell ref="AT41:AV41"/>
    <mergeCell ref="AX41:AY41"/>
    <mergeCell ref="A30:G30"/>
    <mergeCell ref="J30:N30"/>
    <mergeCell ref="R30:T30"/>
    <mergeCell ref="V30:W30"/>
    <mergeCell ref="AC30:AI30"/>
    <mergeCell ref="AL30:AP30"/>
    <mergeCell ref="J51:M51"/>
    <mergeCell ref="R51:U51"/>
    <mergeCell ref="AL51:AO51"/>
    <mergeCell ref="AT51:AW51"/>
    <mergeCell ref="J52:M52"/>
    <mergeCell ref="R52:U52"/>
    <mergeCell ref="AL52:AO52"/>
    <mergeCell ref="AT52:AW52"/>
    <mergeCell ref="A50:G50"/>
    <mergeCell ref="J50:N50"/>
    <mergeCell ref="R50:V50"/>
    <mergeCell ref="AC50:AI50"/>
    <mergeCell ref="AL50:AP50"/>
    <mergeCell ref="AT50:AX50"/>
    <mergeCell ref="J55:M55"/>
    <mergeCell ref="R55:U55"/>
    <mergeCell ref="AL55:AO55"/>
    <mergeCell ref="AT55:AW55"/>
    <mergeCell ref="J56:M56"/>
    <mergeCell ref="R56:U56"/>
    <mergeCell ref="AL56:AO56"/>
    <mergeCell ref="AT56:AW56"/>
    <mergeCell ref="J53:M53"/>
    <mergeCell ref="R53:U53"/>
    <mergeCell ref="AL53:AO53"/>
    <mergeCell ref="AT53:AW53"/>
    <mergeCell ref="J54:M54"/>
    <mergeCell ref="R54:U54"/>
    <mergeCell ref="AL54:AO54"/>
    <mergeCell ref="AT54:AW54"/>
    <mergeCell ref="J59:M59"/>
    <mergeCell ref="R59:U59"/>
    <mergeCell ref="AL59:AO59"/>
    <mergeCell ref="AT59:AW59"/>
    <mergeCell ref="A73:W73"/>
    <mergeCell ref="H75:J75"/>
    <mergeCell ref="M75:O75"/>
    <mergeCell ref="J57:M57"/>
    <mergeCell ref="R57:U57"/>
    <mergeCell ref="AL57:AO57"/>
    <mergeCell ref="AT57:AW57"/>
    <mergeCell ref="J58:M58"/>
    <mergeCell ref="R58:U58"/>
    <mergeCell ref="AL58:AO58"/>
    <mergeCell ref="AT58:AW58"/>
    <mergeCell ref="H76:J76"/>
    <mergeCell ref="H77:J77"/>
    <mergeCell ref="A80:W80"/>
    <mergeCell ref="A121:G121"/>
    <mergeCell ref="J121:N121"/>
    <mergeCell ref="R121:V121"/>
    <mergeCell ref="C83:I83"/>
    <mergeCell ref="L83:P83"/>
    <mergeCell ref="R83:T83"/>
    <mergeCell ref="V83:W83"/>
    <mergeCell ref="A91:G91"/>
    <mergeCell ref="H91:M91"/>
    <mergeCell ref="R91:T91"/>
    <mergeCell ref="V91:W91"/>
    <mergeCell ref="A101:G101"/>
    <mergeCell ref="J101:N101"/>
    <mergeCell ref="R101:T101"/>
    <mergeCell ref="V101:W101"/>
    <mergeCell ref="A112:G112"/>
    <mergeCell ref="J112:N112"/>
    <mergeCell ref="R112:T112"/>
    <mergeCell ref="V112:W112"/>
    <mergeCell ref="H143:J143"/>
    <mergeCell ref="M143:O143"/>
    <mergeCell ref="H144:J144"/>
    <mergeCell ref="H145:J145"/>
    <mergeCell ref="H146:J146"/>
    <mergeCell ref="J127:M127"/>
    <mergeCell ref="R127:U127"/>
    <mergeCell ref="J128:M128"/>
    <mergeCell ref="R128:U128"/>
    <mergeCell ref="J129:M129"/>
    <mergeCell ref="R129:U129"/>
    <mergeCell ref="J130:M130"/>
    <mergeCell ref="R130:U130"/>
    <mergeCell ref="J124:M124"/>
    <mergeCell ref="R124:U124"/>
    <mergeCell ref="J125:M125"/>
    <mergeCell ref="R125:U125"/>
    <mergeCell ref="J126:M126"/>
    <mergeCell ref="R126:U126"/>
    <mergeCell ref="J122:M122"/>
    <mergeCell ref="A141:W141"/>
    <mergeCell ref="R122:U122"/>
    <mergeCell ref="J123:M123"/>
    <mergeCell ref="R123:U123"/>
  </mergeCells>
  <hyperlinks>
    <hyperlink ref="H6" location="ARI!A90" display="RSP Projections: Year 2" xr:uid="{E3177822-F1F2-43E4-8FCE-695D2ADD4363}"/>
    <hyperlink ref="H6:J6" location="ARI!A110" display="RSP Projections: Year 2" xr:uid="{4913E284-AF5B-414E-9ECA-9D73AD203C2D}"/>
    <hyperlink ref="M5:O5" location="ARI!AX11" display="Adjustable Projections: Year 1" xr:uid="{D6FE1EC1-DDE6-4C40-9C4E-858E9BC84889}"/>
    <hyperlink ref="AJ5" location="ARI!C9" display="RSP Projections: Year 1" xr:uid="{093C3283-895F-475A-988E-353C913C3C90}"/>
    <hyperlink ref="AJ6" location="ARI!A90" display="RSP Projections: Year 2" xr:uid="{ADCB0BB3-7BDE-4BA3-AABA-6D02FB200158}"/>
    <hyperlink ref="AJ6:AL6" location="ARI!A110" display="RSP Projections: Year 2" xr:uid="{267AA25D-0CDE-4704-9614-25CD3004AB9E}"/>
    <hyperlink ref="AO5:AQ5" location="ARI!AX11" display="Adjustable Projections: Year 1" xr:uid="{B204F295-A185-4CA9-97C2-6D4D396C8356}"/>
    <hyperlink ref="H5" location="ARI!C9" display="RSP Projections: Year 1" xr:uid="{F2C1B496-F501-46BA-8B84-DDC7CD6AC78A}"/>
    <hyperlink ref="H76" location="ARI!A90" display="RSP Projections: Year 2" xr:uid="{0B0C5E5D-7186-4463-87D7-26A7DF7E4F68}"/>
    <hyperlink ref="H76:J76" location="ARI!A110" display="RSP Projections: Year 2" xr:uid="{A3ED941B-8DEB-4FE4-AC06-AB991592A0A6}"/>
    <hyperlink ref="M75:O75" location="ARI!AX11" display="Adjustable Projections: Year 1" xr:uid="{8AD44167-8F09-45DE-B0E9-3559C7F17BEE}"/>
    <hyperlink ref="H75" location="ARI!C9" display="RSP Projections: Year 1" xr:uid="{2A4DCAD3-5CF8-4691-AC84-3D7AAA76FF31}"/>
    <hyperlink ref="M143:O143" location="ARI!AX11" display="Adjustable Projections: Year 1" xr:uid="{110F1508-F5BD-49D2-A5F7-5C12DC864C3C}"/>
    <hyperlink ref="H144:J144" location="ARI!A110" display="RSP Projections: Year 2" xr:uid="{90B95E1C-4A2A-4758-8D0C-A28BA3C5EA35}"/>
    <hyperlink ref="H144" location="ARI!A90" display="RSP Projections: Year 2" xr:uid="{ABBD171F-CBF2-45CF-9E1A-CA6FACFD2A0D}"/>
    <hyperlink ref="H143" location="ARI!C9" display="RSP Projections: Year 1" xr:uid="{2F60B65D-8DF7-4A87-AA15-502A75E412E0}"/>
    <hyperlink ref="M6" location="ARI!A170" display="Past Run/Pass Performances" xr:uid="{5C3832D9-DAEA-4625-955C-CBEFC72F4E5E}"/>
    <hyperlink ref="M76" location="ARI!A170" display="Past Run/Pass Performances" xr:uid="{20A19A0B-2828-4B19-8405-1598660E456C}"/>
  </hyperlinks>
  <pageMargins left="0" right="0" top="0" bottom="0" header="0" footer="0"/>
  <pageSetup scale="54" orientation="landscape"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3FDC7-991D-40E2-B34E-AE4EEBE92885}">
  <dimension ref="A1:P574"/>
  <sheetViews>
    <sheetView workbookViewId="0">
      <selection activeCell="N2" sqref="N2:P550"/>
    </sheetView>
  </sheetViews>
  <sheetFormatPr defaultRowHeight="14.4" x14ac:dyDescent="0.3"/>
  <cols>
    <col min="1" max="1" width="34.6640625" bestFit="1" customWidth="1"/>
    <col min="5" max="5" width="8.88671875" bestFit="1" customWidth="1"/>
    <col min="6" max="6" width="23" bestFit="1" customWidth="1"/>
    <col min="10" max="10" width="25.5546875" bestFit="1" customWidth="1"/>
    <col min="14" max="14" width="4.44140625" bestFit="1" customWidth="1"/>
    <col min="15" max="15" width="28.88671875" bestFit="1" customWidth="1"/>
  </cols>
  <sheetData>
    <row r="1" spans="1:16" x14ac:dyDescent="0.3">
      <c r="A1" t="s">
        <v>382</v>
      </c>
      <c r="E1" t="s">
        <v>382</v>
      </c>
      <c r="J1" t="s">
        <v>91</v>
      </c>
      <c r="N1" t="s">
        <v>91</v>
      </c>
    </row>
    <row r="2" spans="1:16" x14ac:dyDescent="0.3">
      <c r="A2" t="str">
        <f>ARI!A14&amp;"*"&amp;"*"&amp;ARI!W14</f>
        <v>QB*Murray, Kyler - ARI**256.8</v>
      </c>
      <c r="E2" t="s">
        <v>373</v>
      </c>
      <c r="F2" t="s">
        <v>222</v>
      </c>
      <c r="G2">
        <v>241.3</v>
      </c>
      <c r="J2" t="str">
        <f>ARI!A14&amp;"*"&amp;"*"&amp;ARI!W14</f>
        <v>QB*Murray, Kyler - ARI**256.8</v>
      </c>
      <c r="N2" t="s">
        <v>373</v>
      </c>
      <c r="O2" t="s">
        <v>222</v>
      </c>
      <c r="P2">
        <v>383.3</v>
      </c>
    </row>
    <row r="3" spans="1:16" x14ac:dyDescent="0.3">
      <c r="A3" t="str">
        <f>ARI!A15&amp;"*"&amp;"*"&amp;ARI!W15</f>
        <v>QB*McCoy, Colt - ARI**106.95</v>
      </c>
      <c r="E3" t="s">
        <v>373</v>
      </c>
      <c r="F3" t="s">
        <v>379</v>
      </c>
      <c r="G3">
        <v>233.2</v>
      </c>
      <c r="J3" t="str">
        <f>ARI!A15&amp;"*"&amp;"*"&amp;ARI!W15</f>
        <v>QB*McCoy, Colt - ARI**106.95</v>
      </c>
      <c r="N3" t="s">
        <v>373</v>
      </c>
      <c r="O3" t="s">
        <v>379</v>
      </c>
      <c r="P3">
        <v>351.2</v>
      </c>
    </row>
    <row r="4" spans="1:16" x14ac:dyDescent="0.3">
      <c r="A4" t="str">
        <f>ARI!A16&amp;"*"&amp;"*"&amp;ARI!W16</f>
        <v>QB*Blough, David - ARI**-1</v>
      </c>
      <c r="E4" t="s">
        <v>373</v>
      </c>
      <c r="F4" t="s">
        <v>383</v>
      </c>
      <c r="G4">
        <v>229</v>
      </c>
      <c r="J4" t="str">
        <f>ARI!A16&amp;"*"&amp;"*"&amp;ARI!W16</f>
        <v>QB*Blough, David - ARI**-1</v>
      </c>
      <c r="N4" t="s">
        <v>373</v>
      </c>
      <c r="O4" t="s">
        <v>383</v>
      </c>
      <c r="P4">
        <v>349</v>
      </c>
    </row>
    <row r="5" spans="1:16" x14ac:dyDescent="0.3">
      <c r="A5" t="str">
        <f>ARI!A22&amp;"*"&amp;"*"&amp;ARI!W22</f>
        <v>RB*Conner, James - ARI**154</v>
      </c>
      <c r="E5" t="s">
        <v>373</v>
      </c>
      <c r="F5" t="s">
        <v>582</v>
      </c>
      <c r="G5">
        <v>223</v>
      </c>
      <c r="J5" t="str">
        <f>ARI!A22&amp;"*"&amp;"*"&amp;ARI!X22</f>
        <v>RB*Conner, James - ARI**197</v>
      </c>
      <c r="N5" t="s">
        <v>373</v>
      </c>
      <c r="O5" t="s">
        <v>582</v>
      </c>
      <c r="P5">
        <v>338</v>
      </c>
    </row>
    <row r="6" spans="1:16" x14ac:dyDescent="0.3">
      <c r="A6" t="str">
        <f>ARI!A23&amp;"*"&amp;"*"&amp;ARI!W23</f>
        <v>RB*Ingram, Keoantay - ARI**81.8</v>
      </c>
      <c r="E6" t="s">
        <v>373</v>
      </c>
      <c r="F6" t="s">
        <v>566</v>
      </c>
      <c r="G6">
        <v>215.4</v>
      </c>
      <c r="J6" t="str">
        <f>ARI!A23&amp;"*"&amp;"*"&amp;ARI!X23</f>
        <v>RB*Ingram, Keoantay - ARI**107.8</v>
      </c>
      <c r="N6" t="s">
        <v>373</v>
      </c>
      <c r="O6" t="s">
        <v>566</v>
      </c>
      <c r="P6">
        <v>319.39999999999998</v>
      </c>
    </row>
    <row r="7" spans="1:16" x14ac:dyDescent="0.3">
      <c r="A7" t="str">
        <f>ARI!A24&amp;"*"&amp;"*"&amp;ARI!W24</f>
        <v>RB*Clement, Corey - ARI**16.9</v>
      </c>
      <c r="E7" t="s">
        <v>373</v>
      </c>
      <c r="F7" t="s">
        <v>136</v>
      </c>
      <c r="G7">
        <v>200.8</v>
      </c>
      <c r="J7" t="str">
        <f>ARI!A24&amp;"*"&amp;"*"&amp;ARI!X24</f>
        <v>RB*Clement, Corey - ARI**21.9</v>
      </c>
      <c r="N7" t="s">
        <v>373</v>
      </c>
      <c r="O7" t="s">
        <v>136</v>
      </c>
      <c r="P7">
        <v>305.8</v>
      </c>
    </row>
    <row r="8" spans="1:16" x14ac:dyDescent="0.3">
      <c r="A8" t="str">
        <f>ARI!A25&amp;"*"&amp;"*"&amp;ARI!W25</f>
        <v>RB*Williams, TySon - ARI**16.5</v>
      </c>
      <c r="E8" t="s">
        <v>373</v>
      </c>
      <c r="F8" t="s">
        <v>615</v>
      </c>
      <c r="G8">
        <v>192.9</v>
      </c>
      <c r="J8" t="str">
        <f>ARI!A25&amp;"*"&amp;"*"&amp;ARI!X25</f>
        <v>RB*Williams, TySon - ARI**17.5</v>
      </c>
      <c r="N8" t="s">
        <v>373</v>
      </c>
      <c r="O8" t="s">
        <v>168</v>
      </c>
      <c r="P8">
        <v>277</v>
      </c>
    </row>
    <row r="9" spans="1:16" x14ac:dyDescent="0.3">
      <c r="A9" t="str">
        <f>ARI!A26&amp;"*"&amp;"*"&amp;ARI!W26</f>
        <v>RB*Demercado, Emari - ARI**0</v>
      </c>
      <c r="E9" t="s">
        <v>373</v>
      </c>
      <c r="F9" t="s">
        <v>234</v>
      </c>
      <c r="G9">
        <v>187.6</v>
      </c>
      <c r="J9" t="str">
        <f>ARI!A26&amp;"*"&amp;"*"&amp;ARI!X26</f>
        <v>RB*Demercado, Emari - ARI**0</v>
      </c>
      <c r="N9" t="s">
        <v>373</v>
      </c>
      <c r="O9" t="s">
        <v>234</v>
      </c>
      <c r="P9">
        <v>272.60000000000002</v>
      </c>
    </row>
    <row r="10" spans="1:16" x14ac:dyDescent="0.3">
      <c r="A10" t="str">
        <f>ARI!A32&amp;"*"&amp;"*"&amp;ARI!W32</f>
        <v>WR*Brown, Marquise - ARI**130.9</v>
      </c>
      <c r="E10" t="s">
        <v>373</v>
      </c>
      <c r="F10" t="s">
        <v>517</v>
      </c>
      <c r="G10">
        <v>179</v>
      </c>
      <c r="J10" t="str">
        <f>ARI!A32&amp;"*"&amp;"*"&amp;ARI!X32</f>
        <v>WR*Brown, Marquise - ARI**219.9</v>
      </c>
      <c r="N10" t="s">
        <v>373</v>
      </c>
      <c r="O10" t="s">
        <v>615</v>
      </c>
      <c r="P10">
        <v>271.89999999999998</v>
      </c>
    </row>
    <row r="11" spans="1:16" x14ac:dyDescent="0.3">
      <c r="A11" t="str">
        <f>ARI!A33&amp;"*"&amp;"*"&amp;ARI!W33</f>
        <v>**6</v>
      </c>
      <c r="E11" t="s">
        <v>373</v>
      </c>
      <c r="F11" t="s">
        <v>168</v>
      </c>
      <c r="G11">
        <v>178</v>
      </c>
      <c r="J11" t="str">
        <f>ARI!A33&amp;"*"&amp;"*"&amp;ARI!X33</f>
        <v>**6</v>
      </c>
      <c r="N11" t="s">
        <v>373</v>
      </c>
      <c r="O11" t="s">
        <v>599</v>
      </c>
      <c r="P11">
        <v>262</v>
      </c>
    </row>
    <row r="12" spans="1:16" x14ac:dyDescent="0.3">
      <c r="A12" t="str">
        <f>ARI!A34&amp;"*"&amp;"*"&amp;ARI!W34</f>
        <v>WR*Pascal, Zach - ARI**41.2</v>
      </c>
      <c r="E12" t="s">
        <v>373</v>
      </c>
      <c r="F12" t="s">
        <v>156</v>
      </c>
      <c r="G12">
        <v>172.1</v>
      </c>
      <c r="J12" t="str">
        <f>ARI!A34&amp;"*"&amp;"*"&amp;ARI!X34</f>
        <v>WR*Pascal, Zach - ARI**70.2</v>
      </c>
      <c r="N12" t="s">
        <v>373</v>
      </c>
      <c r="O12" t="s">
        <v>517</v>
      </c>
      <c r="P12">
        <v>261</v>
      </c>
    </row>
    <row r="13" spans="1:16" x14ac:dyDescent="0.3">
      <c r="A13" t="str">
        <f>ARI!A35&amp;"*"&amp;"*"&amp;ARI!W35</f>
        <v>WR*Dortch, Greg - ARI**62.4</v>
      </c>
      <c r="E13" t="s">
        <v>373</v>
      </c>
      <c r="F13" t="s">
        <v>599</v>
      </c>
      <c r="G13">
        <v>172</v>
      </c>
      <c r="J13" t="str">
        <f>ARI!A35&amp;"*"&amp;"*"&amp;ARI!X35</f>
        <v>WR*Dortch, Greg - ARI**115.4</v>
      </c>
      <c r="N13" t="s">
        <v>373</v>
      </c>
      <c r="O13" t="s">
        <v>156</v>
      </c>
      <c r="P13">
        <v>255.1</v>
      </c>
    </row>
    <row r="14" spans="1:16" x14ac:dyDescent="0.3">
      <c r="A14" t="str">
        <f>ARI!A36&amp;"*"&amp;"*"&amp;ARI!W36</f>
        <v>WR*Moore, Rondale - ARI**67.3</v>
      </c>
      <c r="E14" t="s">
        <v>373</v>
      </c>
      <c r="F14" t="s">
        <v>537</v>
      </c>
      <c r="G14">
        <v>170.5</v>
      </c>
      <c r="J14" t="str">
        <f>ARI!A36&amp;"*"&amp;"*"&amp;ARI!X36</f>
        <v>WR*Moore, Rondale - ARI**120.3</v>
      </c>
      <c r="N14" t="s">
        <v>373</v>
      </c>
      <c r="O14" t="s">
        <v>177</v>
      </c>
      <c r="P14">
        <v>250.6</v>
      </c>
    </row>
    <row r="15" spans="1:16" x14ac:dyDescent="0.3">
      <c r="A15" t="str">
        <f>ARI!A37&amp;"*"&amp;"*"&amp;ARI!W37</f>
        <v>WR*Wilson, Michael - ARI**56.8</v>
      </c>
      <c r="E15" t="s">
        <v>373</v>
      </c>
      <c r="F15" t="s">
        <v>1342</v>
      </c>
      <c r="G15">
        <v>166.8</v>
      </c>
      <c r="J15" t="str">
        <f>ARI!A37&amp;"*"&amp;"*"&amp;ARI!X37</f>
        <v>WR*Wilson, Michael - ARI**91.8</v>
      </c>
      <c r="N15" t="s">
        <v>373</v>
      </c>
      <c r="O15" t="s">
        <v>1342</v>
      </c>
      <c r="P15">
        <v>249.8</v>
      </c>
    </row>
    <row r="16" spans="1:16" x14ac:dyDescent="0.3">
      <c r="A16" t="str">
        <f>ARI!A43&amp;"*"&amp;"*"&amp;ARI!W43</f>
        <v>TE*McBride, Trey - ARI**62.7</v>
      </c>
      <c r="E16" t="s">
        <v>373</v>
      </c>
      <c r="F16" t="s">
        <v>554</v>
      </c>
      <c r="G16">
        <v>160.80000000000001</v>
      </c>
      <c r="J16" t="str">
        <f>ARI!A43&amp;"*"&amp;"*"&amp;ARI!X43</f>
        <v>TE*McBride, Trey - ARI**100.7</v>
      </c>
      <c r="N16" t="s">
        <v>373</v>
      </c>
      <c r="O16" t="s">
        <v>554</v>
      </c>
      <c r="P16">
        <v>242.8</v>
      </c>
    </row>
    <row r="17" spans="1:16" x14ac:dyDescent="0.3">
      <c r="A17" t="str">
        <f>ARI!A44&amp;"*"&amp;"*"&amp;ARI!W44</f>
        <v>TE*Ertz, Zach - ARI**84</v>
      </c>
      <c r="E17" t="s">
        <v>373</v>
      </c>
      <c r="F17" t="s">
        <v>333</v>
      </c>
      <c r="G17">
        <v>156.80000000000001</v>
      </c>
      <c r="J17" t="str">
        <f>ARI!A44&amp;"*"&amp;"*"&amp;ARI!X44</f>
        <v>TE*Ertz, Zach - ARI**134</v>
      </c>
      <c r="N17" t="s">
        <v>373</v>
      </c>
      <c r="O17" t="s">
        <v>610</v>
      </c>
      <c r="P17">
        <v>237.5</v>
      </c>
    </row>
    <row r="18" spans="1:16" x14ac:dyDescent="0.3">
      <c r="A18" t="str">
        <f>ARI!A45&amp;"*"&amp;"*"&amp;ARI!W45</f>
        <v>TE*Whiteheart, Blake - ARI**0</v>
      </c>
      <c r="E18" t="s">
        <v>373</v>
      </c>
      <c r="F18" t="s">
        <v>610</v>
      </c>
      <c r="G18">
        <v>152.5</v>
      </c>
      <c r="J18" t="str">
        <f>ARI!A45&amp;"*"&amp;"*"&amp;ARI!X45</f>
        <v>TE*Whiteheart, Blake - ARI**0</v>
      </c>
      <c r="N18" t="s">
        <v>373</v>
      </c>
      <c r="O18" t="s">
        <v>537</v>
      </c>
      <c r="P18">
        <v>235.5</v>
      </c>
    </row>
    <row r="19" spans="1:16" x14ac:dyDescent="0.3">
      <c r="A19" t="str">
        <f>ARI!A46&amp;"*"&amp;"*"&amp;ARI!W46</f>
        <v>**0</v>
      </c>
      <c r="E19" t="s">
        <v>373</v>
      </c>
      <c r="F19" t="s">
        <v>177</v>
      </c>
      <c r="G19">
        <v>150.6</v>
      </c>
      <c r="J19" t="str">
        <f>BALT!A14&amp;"*"&amp;"*"&amp;BALT!W14</f>
        <v>QB*Jackson, Lamar - BAL**427.05</v>
      </c>
      <c r="N19" t="s">
        <v>373</v>
      </c>
      <c r="O19" t="s">
        <v>333</v>
      </c>
      <c r="P19">
        <v>231.8</v>
      </c>
    </row>
    <row r="20" spans="1:16" x14ac:dyDescent="0.3">
      <c r="A20" t="str">
        <f>BALT!A14&amp;"*"&amp;"*"&amp;BALT!W14</f>
        <v>QB*Jackson, Lamar - BAL**427.05</v>
      </c>
      <c r="E20" t="s">
        <v>373</v>
      </c>
      <c r="F20" t="s">
        <v>304</v>
      </c>
      <c r="G20">
        <v>148.6</v>
      </c>
      <c r="N20" t="s">
        <v>373</v>
      </c>
      <c r="O20" t="s">
        <v>214</v>
      </c>
      <c r="P20">
        <v>230.4</v>
      </c>
    </row>
    <row r="21" spans="1:16" x14ac:dyDescent="0.3">
      <c r="A21" t="str">
        <f>BALT!A15&amp;"*"&amp;"*"&amp;BALT!W15</f>
        <v>QB*Huntley, Tyler - BAL**0</v>
      </c>
      <c r="E21" t="s">
        <v>373</v>
      </c>
      <c r="F21" t="s">
        <v>1485</v>
      </c>
      <c r="G21">
        <v>148</v>
      </c>
      <c r="J21" t="str">
        <f>BALT!A15&amp;"*"&amp;"*"&amp;BALT!W15</f>
        <v>QB*Huntley, Tyler - BAL**0</v>
      </c>
      <c r="N21" t="s">
        <v>373</v>
      </c>
      <c r="O21" t="s">
        <v>324</v>
      </c>
      <c r="P21">
        <v>226</v>
      </c>
    </row>
    <row r="22" spans="1:16" x14ac:dyDescent="0.3">
      <c r="A22" t="str">
        <f>BALT!A16&amp;"*"&amp;"*"&amp;BALT!W16</f>
        <v>QB*Brown, Anthony - BAL**0</v>
      </c>
      <c r="E22" t="s">
        <v>373</v>
      </c>
      <c r="F22" t="s">
        <v>324</v>
      </c>
      <c r="G22">
        <v>146</v>
      </c>
      <c r="J22" t="str">
        <f>BALT!A16&amp;"*"&amp;"*"&amp;BALT!W16</f>
        <v>QB*Brown, Anthony - BAL**0</v>
      </c>
      <c r="N22" t="s">
        <v>373</v>
      </c>
      <c r="O22" t="s">
        <v>305</v>
      </c>
      <c r="P22">
        <v>224.3</v>
      </c>
    </row>
    <row r="23" spans="1:16" x14ac:dyDescent="0.3">
      <c r="A23" t="str">
        <f>BALT!A22&amp;"*"&amp;"*"&amp;BALT!W22</f>
        <v>RB*Dobbins, J.K. - BAL**172.1</v>
      </c>
      <c r="E23" t="s">
        <v>373</v>
      </c>
      <c r="F23" t="s">
        <v>367</v>
      </c>
      <c r="G23">
        <v>144.80000000000001</v>
      </c>
      <c r="J23" t="str">
        <f>BALT!A22&amp;"*"&amp;"*"&amp;BALT!X22</f>
        <v>RB*Dobbins, J.K. - BAL**188.1</v>
      </c>
      <c r="N23" t="s">
        <v>373</v>
      </c>
      <c r="O23" t="s">
        <v>273</v>
      </c>
      <c r="P23">
        <v>223.8</v>
      </c>
    </row>
    <row r="24" spans="1:16" x14ac:dyDescent="0.3">
      <c r="A24" t="str">
        <f>BALT!A23&amp;"*"&amp;"*"&amp;BALT!W23</f>
        <v>RB*Edwards, Gus - BAL**89</v>
      </c>
      <c r="E24" t="s">
        <v>373</v>
      </c>
      <c r="F24" t="s">
        <v>305</v>
      </c>
      <c r="G24">
        <v>144.30000000000001</v>
      </c>
      <c r="J24" t="str">
        <f>BALT!A23&amp;"*"&amp;"*"&amp;BALT!X23</f>
        <v>RB*Edwards, Gus - BAL**99</v>
      </c>
      <c r="N24" t="s">
        <v>373</v>
      </c>
      <c r="O24" t="s">
        <v>367</v>
      </c>
      <c r="P24">
        <v>223.8</v>
      </c>
    </row>
    <row r="25" spans="1:16" x14ac:dyDescent="0.3">
      <c r="A25" t="str">
        <f>BALT!A24&amp;"*"&amp;"*"&amp;BALT!W24</f>
        <v>RB*Hill, Justice - BAL**22</v>
      </c>
      <c r="E25" t="s">
        <v>373</v>
      </c>
      <c r="F25" t="s">
        <v>273</v>
      </c>
      <c r="G25">
        <v>143.80000000000001</v>
      </c>
      <c r="J25" t="str">
        <f>BALT!A24&amp;"*"&amp;"*"&amp;BALT!X24</f>
        <v>RB*Hill, Justice - BAL**34</v>
      </c>
      <c r="N25" t="s">
        <v>373</v>
      </c>
      <c r="O25" t="s">
        <v>1485</v>
      </c>
      <c r="P25">
        <v>223</v>
      </c>
    </row>
    <row r="26" spans="1:16" x14ac:dyDescent="0.3">
      <c r="A26" t="str">
        <f>BALT!A25&amp;"*"&amp;"*"&amp;BALT!W25</f>
        <v>RB*Mitchell, Keaton - BAL**0</v>
      </c>
      <c r="E26" t="s">
        <v>373</v>
      </c>
      <c r="F26" t="s">
        <v>214</v>
      </c>
      <c r="G26">
        <v>139.4</v>
      </c>
      <c r="J26" t="str">
        <f>BALT!A25&amp;"*"&amp;"*"&amp;BALT!X25</f>
        <v>RB*Mitchell, Keaton - BAL**0</v>
      </c>
      <c r="N26" t="s">
        <v>373</v>
      </c>
      <c r="O26" t="s">
        <v>304</v>
      </c>
      <c r="P26">
        <v>221.6</v>
      </c>
    </row>
    <row r="27" spans="1:16" x14ac:dyDescent="0.3">
      <c r="A27" t="str">
        <f>BALT!A26&amp;"*"&amp;"*"&amp;BALT!W26</f>
        <v>RB*Wright, Owen - BAL**0</v>
      </c>
      <c r="E27" t="s">
        <v>373</v>
      </c>
      <c r="F27" t="s">
        <v>479</v>
      </c>
      <c r="G27">
        <v>137.5</v>
      </c>
      <c r="J27" t="str">
        <f>BALT!A26&amp;"*"&amp;"*"&amp;BALT!X26</f>
        <v>RB*Wright, Owen - BAL**0</v>
      </c>
      <c r="N27" t="s">
        <v>373</v>
      </c>
      <c r="O27" t="s">
        <v>490</v>
      </c>
      <c r="P27">
        <v>219.9</v>
      </c>
    </row>
    <row r="28" spans="1:16" x14ac:dyDescent="0.3">
      <c r="A28" t="str">
        <f>BALT!A32&amp;"*"&amp;"*"&amp;BALT!W32</f>
        <v>WR*Bateman, Rashod - BAL **118</v>
      </c>
      <c r="E28" t="s">
        <v>373</v>
      </c>
      <c r="F28" t="s">
        <v>215</v>
      </c>
      <c r="G28">
        <v>135.19999999999999</v>
      </c>
      <c r="J28" t="str">
        <f>BALT!A32&amp;"*"&amp;"*"&amp;BALT!X32</f>
        <v>WR*Bateman, Rashod - BAL **165</v>
      </c>
      <c r="N28" t="s">
        <v>373</v>
      </c>
      <c r="O28" t="s">
        <v>479</v>
      </c>
      <c r="P28">
        <v>207.5</v>
      </c>
    </row>
    <row r="29" spans="1:16" x14ac:dyDescent="0.3">
      <c r="A29" t="str">
        <f>BALT!A33&amp;"*"&amp;"*"&amp;BALT!W33</f>
        <v>WR*Duvernay, Devin - BAL**62.5</v>
      </c>
      <c r="E29" t="s">
        <v>373</v>
      </c>
      <c r="F29" t="s">
        <v>647</v>
      </c>
      <c r="G29">
        <v>135.1</v>
      </c>
      <c r="J29" t="str">
        <f>BALT!A33&amp;"*"&amp;"*"&amp;BALT!X33</f>
        <v>WR*Duvernay, Devin - BAL**90.5</v>
      </c>
      <c r="N29" t="s">
        <v>373</v>
      </c>
      <c r="O29" t="s">
        <v>290</v>
      </c>
      <c r="P29">
        <v>201.8</v>
      </c>
    </row>
    <row r="30" spans="1:16" x14ac:dyDescent="0.3">
      <c r="A30" t="str">
        <f>BALT!A34&amp;"*"&amp;"*"&amp;BALT!W34</f>
        <v>WR*Flowers, Zay - BAL**64.6</v>
      </c>
      <c r="E30" t="s">
        <v>373</v>
      </c>
      <c r="F30" t="s">
        <v>2153</v>
      </c>
      <c r="G30">
        <v>133.30000000000001</v>
      </c>
      <c r="J30" t="str">
        <f>BALT!A34&amp;"*"&amp;"*"&amp;BALT!X34</f>
        <v>WR*Flowers, Zay - BAL**112.6</v>
      </c>
      <c r="N30" t="s">
        <v>373</v>
      </c>
      <c r="O30" t="s">
        <v>2153</v>
      </c>
      <c r="P30">
        <v>201.3</v>
      </c>
    </row>
    <row r="31" spans="1:16" x14ac:dyDescent="0.3">
      <c r="A31" t="str">
        <f>BALT!A35&amp;"*"&amp;"*"&amp;BALT!W35</f>
        <v>WR*Proche, James - BAL**6.2</v>
      </c>
      <c r="E31" t="s">
        <v>373</v>
      </c>
      <c r="F31" t="s">
        <v>490</v>
      </c>
      <c r="G31">
        <v>130.9</v>
      </c>
      <c r="J31" t="str">
        <f>BALT!A35&amp;"*"&amp;"*"&amp;BALT!X35</f>
        <v>WR*Proche, James - BAL**14.2</v>
      </c>
      <c r="N31" t="s">
        <v>373</v>
      </c>
      <c r="O31" t="s">
        <v>215</v>
      </c>
      <c r="P31">
        <v>197.2</v>
      </c>
    </row>
    <row r="32" spans="1:16" x14ac:dyDescent="0.3">
      <c r="A32" t="str">
        <f>BALT!A36&amp;"*"&amp;"*"&amp;BALT!W36</f>
        <v>WR*Beckham, Odell - BAL**68.1</v>
      </c>
      <c r="E32" t="s">
        <v>373</v>
      </c>
      <c r="F32" t="s">
        <v>339</v>
      </c>
      <c r="G32">
        <v>125.5</v>
      </c>
      <c r="J32" t="str">
        <f>BALT!A36&amp;"*"&amp;"*"&amp;BALT!X36</f>
        <v>WR*Beckham, Odell - BAL**111.1</v>
      </c>
      <c r="N32" t="s">
        <v>373</v>
      </c>
      <c r="O32" t="s">
        <v>2687</v>
      </c>
      <c r="P32">
        <v>194.4</v>
      </c>
    </row>
    <row r="33" spans="1:16" x14ac:dyDescent="0.3">
      <c r="A33" t="str">
        <f>BALT!A37&amp;"*"&amp;"*"&amp;BALT!W37</f>
        <v>WR*Agholor, Nelson - BAL**13.3</v>
      </c>
      <c r="E33" t="s">
        <v>373</v>
      </c>
      <c r="F33" t="s">
        <v>641</v>
      </c>
      <c r="G33">
        <v>125.1</v>
      </c>
      <c r="J33" t="str">
        <f>BALT!A37&amp;"*"&amp;"*"&amp;BALT!X37</f>
        <v>WR*Agholor, Nelson - BAL**22.3</v>
      </c>
      <c r="N33" t="s">
        <v>373</v>
      </c>
      <c r="O33" t="s">
        <v>192</v>
      </c>
      <c r="P33">
        <v>189.2</v>
      </c>
    </row>
    <row r="34" spans="1:16" x14ac:dyDescent="0.3">
      <c r="A34" t="str">
        <f>BALT!A43&amp;"*"&amp;"*"&amp;BALT!W43</f>
        <v>TE*Andrews, Mark - BAL**126.7</v>
      </c>
      <c r="E34" t="s">
        <v>373</v>
      </c>
      <c r="F34" t="s">
        <v>368</v>
      </c>
      <c r="G34">
        <v>124.8</v>
      </c>
      <c r="J34" t="str">
        <f>BALT!A43&amp;"*"&amp;"*"&amp;BALT!X43</f>
        <v>TE*Andrews, Mark - BAL**199.7</v>
      </c>
      <c r="N34" t="s">
        <v>373</v>
      </c>
      <c r="O34" t="s">
        <v>486</v>
      </c>
      <c r="P34">
        <v>189.1</v>
      </c>
    </row>
    <row r="35" spans="1:16" x14ac:dyDescent="0.3">
      <c r="A35" t="str">
        <f>BALT!A44&amp;"*"&amp;"*"&amp;BALT!W44</f>
        <v>TE*Walker, Brian - BAL**0</v>
      </c>
      <c r="E35" t="s">
        <v>373</v>
      </c>
      <c r="F35" t="s">
        <v>2687</v>
      </c>
      <c r="G35">
        <v>122.4</v>
      </c>
      <c r="J35" t="str">
        <f>BALT!A44&amp;"*"&amp;"*"&amp;BALT!X44</f>
        <v>TE*Walker, Brian - BAL**0</v>
      </c>
      <c r="N35" t="s">
        <v>373</v>
      </c>
      <c r="O35" t="s">
        <v>368</v>
      </c>
      <c r="P35">
        <v>188.8</v>
      </c>
    </row>
    <row r="36" spans="1:16" x14ac:dyDescent="0.3">
      <c r="A36" t="str">
        <f>BALT!A45&amp;"*"&amp;"*"&amp;BALT!W45</f>
        <v>TE*Likely, Isaiah - BAL**55.3</v>
      </c>
      <c r="E36" t="s">
        <v>373</v>
      </c>
      <c r="F36" t="s">
        <v>621</v>
      </c>
      <c r="G36">
        <v>121</v>
      </c>
      <c r="J36" t="str">
        <f>BALT!A45&amp;"*"&amp;"*"&amp;BALT!X45</f>
        <v>TE*Likely, Isaiah - BAL**91.3</v>
      </c>
      <c r="N36" t="s">
        <v>373</v>
      </c>
      <c r="O36" t="s">
        <v>384</v>
      </c>
      <c r="P36">
        <v>188.5</v>
      </c>
    </row>
    <row r="37" spans="1:16" x14ac:dyDescent="0.3">
      <c r="A37" t="str">
        <f>BALT!A46&amp;"*"&amp;"*"&amp;BALT!W46</f>
        <v>TE*Kolar, Charlie - BAL**25.8</v>
      </c>
      <c r="E37" t="s">
        <v>373</v>
      </c>
      <c r="F37" t="s">
        <v>384</v>
      </c>
      <c r="G37">
        <v>118.5</v>
      </c>
      <c r="J37" t="str">
        <f>BALT!A46&amp;"*"&amp;"*"&amp;BALT!X46</f>
        <v>TE*Kolar, Charlie - BAL**43.8</v>
      </c>
      <c r="N37" t="s">
        <v>373</v>
      </c>
      <c r="O37" t="s">
        <v>621</v>
      </c>
      <c r="P37">
        <v>188</v>
      </c>
    </row>
    <row r="38" spans="1:16" x14ac:dyDescent="0.3">
      <c r="A38" t="str">
        <f>BUF!A14&amp;"*"&amp;"*"&amp;BUF!W14</f>
        <v>QB*Allen, Josh - BUF**465.55</v>
      </c>
      <c r="E38" t="s">
        <v>373</v>
      </c>
      <c r="F38" t="s">
        <v>477</v>
      </c>
      <c r="G38">
        <v>118</v>
      </c>
      <c r="J38" t="str">
        <f>BUF!A14&amp;"*"&amp;"*"&amp;BUF!W14</f>
        <v>QB*Allen, Josh - BUF**465.55</v>
      </c>
      <c r="N38" t="s">
        <v>373</v>
      </c>
      <c r="O38" t="s">
        <v>339</v>
      </c>
      <c r="P38">
        <v>186.5</v>
      </c>
    </row>
    <row r="39" spans="1:16" x14ac:dyDescent="0.3">
      <c r="A39" t="str">
        <f>BUF!A15&amp;"*"&amp;"*"&amp;BUF!W15</f>
        <v>QB*Allen, Kyle - BUF**1.5</v>
      </c>
      <c r="E39" t="s">
        <v>373</v>
      </c>
      <c r="F39" t="s">
        <v>2241</v>
      </c>
      <c r="G39">
        <v>117.4</v>
      </c>
      <c r="J39" t="str">
        <f>BUF!A15&amp;"*"&amp;"*"&amp;BUF!W15</f>
        <v>QB*Allen, Kyle - BUF**1.5</v>
      </c>
      <c r="N39" t="s">
        <v>373</v>
      </c>
      <c r="O39" t="s">
        <v>2739</v>
      </c>
      <c r="P39">
        <v>186</v>
      </c>
    </row>
    <row r="40" spans="1:16" x14ac:dyDescent="0.3">
      <c r="A40" t="str">
        <f>BUF!A16&amp;"*"&amp;"*"&amp;BUF!W16</f>
        <v>QB*Barkley, Matt - BUF**0</v>
      </c>
      <c r="E40" t="s">
        <v>373</v>
      </c>
      <c r="F40" t="s">
        <v>486</v>
      </c>
      <c r="G40">
        <v>117.1</v>
      </c>
      <c r="J40" t="str">
        <f>BUF!A16&amp;"*"&amp;"*"&amp;BUF!W16</f>
        <v>QB*Barkley, Matt - BUF**0</v>
      </c>
      <c r="N40" t="s">
        <v>373</v>
      </c>
      <c r="O40" t="s">
        <v>647</v>
      </c>
      <c r="P40">
        <v>185.1</v>
      </c>
    </row>
    <row r="41" spans="1:16" x14ac:dyDescent="0.3">
      <c r="A41" t="str">
        <f>BUF!A22&amp;"*"&amp;"*"&amp;BUF!W22</f>
        <v>RB*Cook, James - BUF**106.2</v>
      </c>
      <c r="E41" t="s">
        <v>373</v>
      </c>
      <c r="F41" t="s">
        <v>290</v>
      </c>
      <c r="G41">
        <v>116.8</v>
      </c>
      <c r="J41" t="str">
        <f>BUF!A22&amp;"*"&amp;"*"&amp;BUF!X22</f>
        <v>RB*Cook, James - BUF**144.2</v>
      </c>
      <c r="N41" t="s">
        <v>373</v>
      </c>
      <c r="O41" t="s">
        <v>641</v>
      </c>
      <c r="P41">
        <v>183.1</v>
      </c>
    </row>
    <row r="42" spans="1:16" x14ac:dyDescent="0.3">
      <c r="A42" t="str">
        <f>BUF!A23&amp;"*"&amp;"*"&amp;BUF!W23</f>
        <v>RB*Hines, Nyheim - BUF**35.1</v>
      </c>
      <c r="E42" t="s">
        <v>373</v>
      </c>
      <c r="F42" t="s">
        <v>2739</v>
      </c>
      <c r="G42">
        <v>116</v>
      </c>
      <c r="J42" t="str">
        <f>BUF!A23&amp;"*"&amp;"*"&amp;BUF!X23</f>
        <v>RB*Hines, Nyheim - BUF**59.1</v>
      </c>
      <c r="N42" t="s">
        <v>373</v>
      </c>
      <c r="O42" t="s">
        <v>2139</v>
      </c>
      <c r="P42">
        <v>181.4</v>
      </c>
    </row>
    <row r="43" spans="1:16" x14ac:dyDescent="0.3">
      <c r="A43" t="str">
        <f>BUF!A24&amp;"*"&amp;"*"&amp;BUF!W24</f>
        <v>RB*Harris, Damien - BUF**129.5</v>
      </c>
      <c r="E43" t="s">
        <v>373</v>
      </c>
      <c r="F43" t="s">
        <v>192</v>
      </c>
      <c r="G43">
        <v>115.2</v>
      </c>
      <c r="J43" t="str">
        <f>BUF!A24&amp;"*"&amp;"*"&amp;BUF!X24</f>
        <v>RB*Harris, Damien - BUF**144.5</v>
      </c>
      <c r="N43" t="s">
        <v>373</v>
      </c>
      <c r="O43" t="s">
        <v>2241</v>
      </c>
      <c r="P43">
        <v>180.4</v>
      </c>
    </row>
    <row r="44" spans="1:16" x14ac:dyDescent="0.3">
      <c r="A44" t="str">
        <f>BUF!A25&amp;"*"&amp;"*"&amp;BUF!W25</f>
        <v>RB*Mims, Jordan - BUF**0</v>
      </c>
      <c r="E44" t="s">
        <v>373</v>
      </c>
      <c r="F44" t="s">
        <v>2139</v>
      </c>
      <c r="G44">
        <v>114.4</v>
      </c>
      <c r="J44" t="str">
        <f>BUF!A25&amp;"*"&amp;"*"&amp;BUF!X25</f>
        <v>RB*Mims, Jordan - BUF**0</v>
      </c>
      <c r="N44" t="s">
        <v>373</v>
      </c>
      <c r="O44" t="s">
        <v>2572</v>
      </c>
      <c r="P44">
        <v>180.1</v>
      </c>
    </row>
    <row r="45" spans="1:16" x14ac:dyDescent="0.3">
      <c r="A45" t="str">
        <f>BUF!A26&amp;"*"&amp;"*"&amp;BUF!W26</f>
        <v>**0</v>
      </c>
      <c r="E45" t="s">
        <v>373</v>
      </c>
      <c r="F45" t="s">
        <v>258</v>
      </c>
      <c r="G45">
        <v>112.7</v>
      </c>
      <c r="J45" t="str">
        <f>BUF!A26&amp;"*"&amp;"*"&amp;BUF!X26</f>
        <v>**0</v>
      </c>
      <c r="N45" t="s">
        <v>373</v>
      </c>
      <c r="O45" t="s">
        <v>258</v>
      </c>
      <c r="P45">
        <v>172.7</v>
      </c>
    </row>
    <row r="46" spans="1:16" x14ac:dyDescent="0.3">
      <c r="A46" t="str">
        <f>BUF!A32&amp;"*"&amp;"*"&amp;BUF!W32</f>
        <v>WR*Diggs, Stefon - BUF**200.8</v>
      </c>
      <c r="E46" t="s">
        <v>373</v>
      </c>
      <c r="F46" t="s">
        <v>2572</v>
      </c>
      <c r="G46">
        <v>110.1</v>
      </c>
      <c r="J46" t="str">
        <f>BUF!A32&amp;"*"&amp;"*"&amp;BUF!X32</f>
        <v>WR*Diggs, Stefon - BUF**305.8</v>
      </c>
      <c r="N46" t="s">
        <v>373</v>
      </c>
      <c r="O46" t="s">
        <v>340</v>
      </c>
      <c r="P46">
        <v>165.7</v>
      </c>
    </row>
    <row r="47" spans="1:16" x14ac:dyDescent="0.3">
      <c r="A47" t="str">
        <f>BUF!A33&amp;"*"&amp;"*"&amp;BUF!W33</f>
        <v>WR*Shakir, Khalil - BUF**82.1</v>
      </c>
      <c r="E47" t="s">
        <v>373</v>
      </c>
      <c r="F47" t="s">
        <v>340</v>
      </c>
      <c r="G47">
        <v>109.7</v>
      </c>
      <c r="J47" t="str">
        <f>BUF!A33&amp;"*"&amp;"*"&amp;BUF!X33</f>
        <v>WR*Shakir, Khalil - BUF**117.1</v>
      </c>
      <c r="N47" t="s">
        <v>373</v>
      </c>
      <c r="O47" t="s">
        <v>477</v>
      </c>
      <c r="P47">
        <v>165</v>
      </c>
    </row>
    <row r="48" spans="1:16" x14ac:dyDescent="0.3">
      <c r="A48" t="str">
        <f>BUF!A34&amp;"*"&amp;"*"&amp;BUF!W34</f>
        <v>WR*Davis, Gabriel - BUF**91.9</v>
      </c>
      <c r="E48" t="s">
        <v>373</v>
      </c>
      <c r="F48" t="s">
        <v>2345</v>
      </c>
      <c r="G48">
        <v>101</v>
      </c>
      <c r="J48" t="str">
        <f>BUF!A34&amp;"*"&amp;"*"&amp;BUF!X34</f>
        <v>WR*Davis, Gabriel - BUF**126.9</v>
      </c>
      <c r="N48" t="s">
        <v>373</v>
      </c>
      <c r="O48" t="s">
        <v>155</v>
      </c>
      <c r="P48">
        <v>149.6</v>
      </c>
    </row>
    <row r="49" spans="1:16" x14ac:dyDescent="0.3">
      <c r="A49" t="str">
        <f>BUF!A35&amp;"*"&amp;"*"&amp;BUF!W35</f>
        <v>WR*Sherfield, Trent - BUF**18.4</v>
      </c>
      <c r="E49" t="s">
        <v>373</v>
      </c>
      <c r="F49" t="s">
        <v>155</v>
      </c>
      <c r="G49">
        <v>99.6</v>
      </c>
      <c r="J49" t="str">
        <f>BUF!A35&amp;"*"&amp;"*"&amp;BUF!X35</f>
        <v>WR*Sherfield, Trent - BUF**28.4</v>
      </c>
      <c r="N49" t="s">
        <v>373</v>
      </c>
      <c r="O49" t="s">
        <v>247</v>
      </c>
      <c r="P49">
        <v>147</v>
      </c>
    </row>
    <row r="50" spans="1:16" x14ac:dyDescent="0.3">
      <c r="A50" t="str">
        <f>BUF!A36&amp;"*"&amp;"*"&amp;BUF!W36</f>
        <v>WR*Harty, Deonte - BUF**3.9</v>
      </c>
      <c r="E50" t="s">
        <v>373</v>
      </c>
      <c r="F50" t="s">
        <v>2141</v>
      </c>
      <c r="G50">
        <v>93</v>
      </c>
      <c r="J50" t="str">
        <f>BUF!A36&amp;"*"&amp;"*"&amp;BUF!X36</f>
        <v>WR*Harty, Deonte - BUF**5.9</v>
      </c>
      <c r="N50" t="s">
        <v>373</v>
      </c>
      <c r="O50" t="s">
        <v>2345</v>
      </c>
      <c r="P50">
        <v>146</v>
      </c>
    </row>
    <row r="51" spans="1:16" x14ac:dyDescent="0.3">
      <c r="A51" t="str">
        <f>BUF!A37&amp;"*"&amp;"*"&amp;BUF!W37</f>
        <v>WR*Shorter, Justin - BUF**11.3</v>
      </c>
      <c r="E51" t="s">
        <v>373</v>
      </c>
      <c r="F51" t="s">
        <v>247</v>
      </c>
      <c r="G51">
        <v>93</v>
      </c>
      <c r="J51" t="str">
        <f>BUF!A37&amp;"*"&amp;"*"&amp;BUF!X37</f>
        <v>WR*Shorter, Justin - BUF**15.3</v>
      </c>
      <c r="N51" t="s">
        <v>373</v>
      </c>
      <c r="O51" t="s">
        <v>169</v>
      </c>
      <c r="P51">
        <v>140.9</v>
      </c>
    </row>
    <row r="52" spans="1:16" x14ac:dyDescent="0.3">
      <c r="A52" t="str">
        <f>BUF!A43&amp;"*"&amp;"*"&amp;BUF!W43</f>
        <v>TE*Knox, Dawson - BUF**57</v>
      </c>
      <c r="E52" t="s">
        <v>373</v>
      </c>
      <c r="F52" t="s">
        <v>223</v>
      </c>
      <c r="G52">
        <v>92.7</v>
      </c>
      <c r="J52" t="str">
        <f>BUF!A43&amp;"*"&amp;"*"&amp;BUF!X43</f>
        <v>TE*Knox, Dawson - BUF**87</v>
      </c>
      <c r="N52" t="s">
        <v>373</v>
      </c>
      <c r="O52" t="s">
        <v>538</v>
      </c>
      <c r="P52">
        <v>138.9</v>
      </c>
    </row>
    <row r="53" spans="1:16" x14ac:dyDescent="0.3">
      <c r="A53" t="str">
        <f>BUF!A44&amp;"*"&amp;"*"&amp;BUF!W44</f>
        <v>TE*Kincaid, Dalton - BUF**105.4</v>
      </c>
      <c r="E53" t="s">
        <v>373</v>
      </c>
      <c r="F53" t="s">
        <v>137</v>
      </c>
      <c r="G53">
        <v>91.9</v>
      </c>
      <c r="J53" t="str">
        <f>BUF!A44&amp;"*"&amp;"*"&amp;BUF!X44</f>
        <v>TE*Kincaid, Dalton - BUF**158.4</v>
      </c>
      <c r="N53" t="s">
        <v>373</v>
      </c>
      <c r="O53" t="s">
        <v>2718</v>
      </c>
      <c r="P53">
        <v>137.4</v>
      </c>
    </row>
    <row r="54" spans="1:16" x14ac:dyDescent="0.3">
      <c r="A54" t="str">
        <f>BUF!A45&amp;"*"&amp;"*"&amp;BUF!W45</f>
        <v>TE*Morris, Quintin - BUF**8.4</v>
      </c>
      <c r="E54" t="s">
        <v>373</v>
      </c>
      <c r="F54" t="s">
        <v>169</v>
      </c>
      <c r="G54">
        <v>90.9</v>
      </c>
      <c r="J54" t="str">
        <f>BUF!A45&amp;"*"&amp;"*"&amp;BUF!X45</f>
        <v>TE*Morris, Quintin - BUF**16.4</v>
      </c>
      <c r="N54" t="s">
        <v>373</v>
      </c>
      <c r="O54" t="s">
        <v>555</v>
      </c>
      <c r="P54">
        <v>136.19999999999999</v>
      </c>
    </row>
    <row r="55" spans="1:16" x14ac:dyDescent="0.3">
      <c r="A55" t="str">
        <f>BUF!A46&amp;"*"&amp;"*"&amp;BUF!W46</f>
        <v>TE*Davidson, Zach - BUF**0.7</v>
      </c>
      <c r="E55" t="s">
        <v>373</v>
      </c>
      <c r="F55" t="s">
        <v>596</v>
      </c>
      <c r="G55">
        <v>90.7</v>
      </c>
      <c r="J55" t="str">
        <f>BUF!A46&amp;"*"&amp;"*"&amp;BUF!X46</f>
        <v>TE*Davidson, Zach - BUF**1.7</v>
      </c>
      <c r="N55" t="s">
        <v>373</v>
      </c>
      <c r="O55" t="s">
        <v>467</v>
      </c>
      <c r="P55">
        <v>135.80000000000001</v>
      </c>
    </row>
    <row r="56" spans="1:16" x14ac:dyDescent="0.3">
      <c r="A56" t="str">
        <f>ATL!A14&amp;"*"&amp;"*"&amp;ATL!W14</f>
        <v>QB*Ridder, Desmond - ATL**252.55</v>
      </c>
      <c r="E56" t="s">
        <v>373</v>
      </c>
      <c r="F56" t="s">
        <v>538</v>
      </c>
      <c r="G56">
        <v>87.9</v>
      </c>
      <c r="J56" t="str">
        <f>ATL!A14&amp;"*"&amp;"*"&amp;ATL!W14</f>
        <v>QB*Ridder, Desmond - ATL**252.55</v>
      </c>
      <c r="N56" t="s">
        <v>373</v>
      </c>
      <c r="O56" t="s">
        <v>2168</v>
      </c>
      <c r="P56">
        <v>135.4</v>
      </c>
    </row>
    <row r="57" spans="1:16" x14ac:dyDescent="0.3">
      <c r="A57" t="str">
        <f>ATL!A15&amp;"*"&amp;"*"&amp;ATL!W15</f>
        <v>QB*Woodside, Logan - ATL**0</v>
      </c>
      <c r="E57" t="s">
        <v>373</v>
      </c>
      <c r="F57" t="s">
        <v>2718</v>
      </c>
      <c r="G57">
        <v>87.4</v>
      </c>
      <c r="J57" t="str">
        <f>ATL!A15&amp;"*"&amp;"*"&amp;ATL!W15</f>
        <v>QB*Woodside, Logan - ATL**0</v>
      </c>
      <c r="N57" t="s">
        <v>373</v>
      </c>
      <c r="O57" t="s">
        <v>2141</v>
      </c>
      <c r="P57">
        <v>135</v>
      </c>
    </row>
    <row r="58" spans="1:16" x14ac:dyDescent="0.3">
      <c r="A58" t="str">
        <f>ATL!A16&amp;"*"&amp;"*"&amp;ATL!W16</f>
        <v>**0</v>
      </c>
      <c r="E58" t="s">
        <v>373</v>
      </c>
      <c r="F58" t="s">
        <v>549</v>
      </c>
      <c r="G58">
        <v>87</v>
      </c>
      <c r="J58" t="str">
        <f>ATL!A16&amp;"*"&amp;"*"&amp;ATL!W16</f>
        <v>**0</v>
      </c>
      <c r="N58" t="s">
        <v>373</v>
      </c>
      <c r="O58" t="s">
        <v>217</v>
      </c>
      <c r="P58">
        <v>133.9</v>
      </c>
    </row>
    <row r="59" spans="1:16" x14ac:dyDescent="0.3">
      <c r="A59" t="str">
        <f>ATL!A22&amp;"*"&amp;"*"&amp;ATL!W22</f>
        <v>RB*Robinson, Bijan - ATL**209.4</v>
      </c>
      <c r="E59" t="s">
        <v>373</v>
      </c>
      <c r="F59" t="s">
        <v>467</v>
      </c>
      <c r="G59">
        <v>84.8</v>
      </c>
      <c r="J59" t="str">
        <f>ATL!A22&amp;"*"&amp;"*"&amp;ATL!X22</f>
        <v>RB*Robinson, Bijan - ATL**234.4</v>
      </c>
      <c r="N59" t="s">
        <v>373</v>
      </c>
      <c r="O59" t="s">
        <v>223</v>
      </c>
      <c r="P59">
        <v>133.69999999999999</v>
      </c>
    </row>
    <row r="60" spans="1:16" x14ac:dyDescent="0.3">
      <c r="A60" t="str">
        <f>ATL!A23&amp;"*"&amp;"*"&amp;ATL!W23</f>
        <v>RB*Patterson, Cordarrelle - ATL**55.3</v>
      </c>
      <c r="E60" t="s">
        <v>373</v>
      </c>
      <c r="F60" t="s">
        <v>2168</v>
      </c>
      <c r="G60">
        <v>84.4</v>
      </c>
      <c r="J60" t="str">
        <f>ATL!A23&amp;"*"&amp;"*"&amp;ATL!X23</f>
        <v>RB*Patterson, Cordarrelle - ATL**68.3</v>
      </c>
      <c r="N60" t="s">
        <v>373</v>
      </c>
      <c r="O60" t="s">
        <v>549</v>
      </c>
      <c r="P60">
        <v>132</v>
      </c>
    </row>
    <row r="61" spans="1:16" x14ac:dyDescent="0.3">
      <c r="A61" t="str">
        <f>ATL!A24&amp;"*"&amp;"*"&amp;ATL!W24</f>
        <v>RB*Allgeier, Tyler - ATL**61.5</v>
      </c>
      <c r="E61" t="s">
        <v>373</v>
      </c>
      <c r="F61" t="s">
        <v>1670</v>
      </c>
      <c r="G61">
        <v>84.1</v>
      </c>
      <c r="J61" t="str">
        <f>ATL!A24&amp;"*"&amp;"*"&amp;ATL!X24</f>
        <v>RB*Allgeier, Tyler - ATL**74.5</v>
      </c>
      <c r="N61" t="s">
        <v>373</v>
      </c>
      <c r="O61" t="s">
        <v>596</v>
      </c>
      <c r="P61">
        <v>129.69999999999999</v>
      </c>
    </row>
    <row r="62" spans="1:16" x14ac:dyDescent="0.3">
      <c r="A62" t="str">
        <f>ATL!A25&amp;"*"&amp;"*"&amp;ATL!W25</f>
        <v>RB*Williams, Avery - ATL**5.6</v>
      </c>
      <c r="E62" t="s">
        <v>373</v>
      </c>
      <c r="F62" t="s">
        <v>2543</v>
      </c>
      <c r="G62">
        <v>82.3</v>
      </c>
      <c r="J62" t="str">
        <f>ATL!A25&amp;"*"&amp;"*"&amp;ATL!X25</f>
        <v>RB*Williams, Avery - ATL**8.6</v>
      </c>
      <c r="N62" t="s">
        <v>373</v>
      </c>
      <c r="O62" t="s">
        <v>2543</v>
      </c>
      <c r="P62">
        <v>127.3</v>
      </c>
    </row>
    <row r="63" spans="1:16" x14ac:dyDescent="0.3">
      <c r="A63" t="str">
        <f>ATL!A26&amp;"*"&amp;"*"&amp;ATL!W26</f>
        <v>RB*Huntley, Caleb - ATL**12.2</v>
      </c>
      <c r="E63" t="s">
        <v>373</v>
      </c>
      <c r="F63" t="s">
        <v>501</v>
      </c>
      <c r="G63">
        <v>82.1</v>
      </c>
      <c r="J63" t="str">
        <f>ATL!A26&amp;"*"&amp;"*"&amp;ATL!X26</f>
        <v>RB*Huntley, Caleb - ATL**13.2</v>
      </c>
      <c r="N63" t="s">
        <v>373</v>
      </c>
      <c r="O63" t="s">
        <v>137</v>
      </c>
      <c r="P63">
        <v>126.9</v>
      </c>
    </row>
    <row r="64" spans="1:16" x14ac:dyDescent="0.3">
      <c r="A64" t="str">
        <f>ATL!A32&amp;"*"&amp;"*"&amp;ATL!W32</f>
        <v>WR*London, Drake - ATL**117.1</v>
      </c>
      <c r="E64" t="s">
        <v>373</v>
      </c>
      <c r="F64" t="s">
        <v>555</v>
      </c>
      <c r="G64">
        <v>81.2</v>
      </c>
      <c r="J64" t="str">
        <f>ATL!A32&amp;"*"&amp;"*"&amp;ATL!X32</f>
        <v>WR*London, Drake - ATL**189.1</v>
      </c>
      <c r="N64" t="s">
        <v>373</v>
      </c>
      <c r="O64" t="s">
        <v>2331</v>
      </c>
      <c r="P64">
        <v>123.5</v>
      </c>
    </row>
    <row r="65" spans="1:16" x14ac:dyDescent="0.3">
      <c r="A65" t="str">
        <f>ATL!A33&amp;"*"&amp;"*"&amp;ATL!W33</f>
        <v>WR*Darby, Frank - ATL**15</v>
      </c>
      <c r="E65" t="s">
        <v>373</v>
      </c>
      <c r="F65" t="s">
        <v>533</v>
      </c>
      <c r="G65">
        <v>81</v>
      </c>
      <c r="J65" t="str">
        <f>ATL!A33&amp;"*"&amp;"*"&amp;ATL!X33</f>
        <v>WR*Darby, Frank - ATL**21</v>
      </c>
      <c r="N65" t="s">
        <v>373</v>
      </c>
      <c r="O65" t="s">
        <v>1474</v>
      </c>
      <c r="P65">
        <v>122.8</v>
      </c>
    </row>
    <row r="66" spans="1:16" x14ac:dyDescent="0.3">
      <c r="A66" t="str">
        <f>ATL!A34&amp;"*"&amp;"*"&amp;ATL!W34</f>
        <v>WR* Hollins, Mack - ATL**80.4</v>
      </c>
      <c r="E66" t="s">
        <v>373</v>
      </c>
      <c r="F66" t="s">
        <v>217</v>
      </c>
      <c r="G66">
        <v>80.900000000000006</v>
      </c>
      <c r="J66" t="str">
        <f>ATL!A34&amp;"*"&amp;"*"&amp;ATL!X34</f>
        <v>WR* Hollins, Mack - ATL**120.4</v>
      </c>
      <c r="N66" t="s">
        <v>373</v>
      </c>
      <c r="O66" t="s">
        <v>1670</v>
      </c>
      <c r="P66">
        <v>121.1</v>
      </c>
    </row>
    <row r="67" spans="1:16" x14ac:dyDescent="0.3">
      <c r="A67" t="str">
        <f>ATL!A35&amp;"*"&amp;"*"&amp;ATL!W35</f>
        <v>WR*Miller, Scotty - ATL**32.9</v>
      </c>
      <c r="E67" t="s">
        <v>373</v>
      </c>
      <c r="F67" t="s">
        <v>2691</v>
      </c>
      <c r="G67">
        <v>80.400000000000006</v>
      </c>
      <c r="J67" t="str">
        <f>ATL!A35&amp;"*"&amp;"*"&amp;ATL!X35</f>
        <v>WR*Miller, Scotty - ATL**45.9</v>
      </c>
      <c r="N67" t="s">
        <v>373</v>
      </c>
      <c r="O67" t="s">
        <v>2691</v>
      </c>
      <c r="P67">
        <v>120.4</v>
      </c>
    </row>
    <row r="68" spans="1:16" x14ac:dyDescent="0.3">
      <c r="A68" t="str">
        <f>ATL!A36&amp;"*"&amp;"*"&amp;ATL!W36</f>
        <v>WR*Hodge, KhaDarel - ATL**9</v>
      </c>
      <c r="E68" t="s">
        <v>373</v>
      </c>
      <c r="F68" t="s">
        <v>927</v>
      </c>
      <c r="G68">
        <v>75.900000000000006</v>
      </c>
      <c r="J68" t="str">
        <f>ATL!A36&amp;"*"&amp;"*"&amp;ATL!X36</f>
        <v>WR*Hodge, KhaDarel - ATL**13</v>
      </c>
      <c r="N68" t="s">
        <v>373</v>
      </c>
      <c r="O68" t="s">
        <v>72</v>
      </c>
      <c r="P68">
        <v>120.3</v>
      </c>
    </row>
    <row r="69" spans="1:16" x14ac:dyDescent="0.3">
      <c r="A69" t="str">
        <f>ATL!A37&amp;"*"&amp;"*"&amp;ATL!W37</f>
        <v>WR*Harris, Keilahn - ATL **2.5</v>
      </c>
      <c r="E69" t="s">
        <v>373</v>
      </c>
      <c r="F69" t="s">
        <v>458</v>
      </c>
      <c r="G69">
        <v>74.599999999999994</v>
      </c>
      <c r="J69" t="str">
        <f>ATL!A37&amp;"*"&amp;"*"&amp;ATL!X37</f>
        <v>WR*Harris, Keilahn - ATL **5.5</v>
      </c>
      <c r="N69" t="s">
        <v>373</v>
      </c>
      <c r="O69" t="s">
        <v>533</v>
      </c>
      <c r="P69">
        <v>118</v>
      </c>
    </row>
    <row r="70" spans="1:16" x14ac:dyDescent="0.3">
      <c r="A70" t="str">
        <f>ATL!A43&amp;"*"&amp;"*"&amp;ATL!W43</f>
        <v>TE*Pitts, Kyle - ATL**99.5</v>
      </c>
      <c r="E70" t="s">
        <v>373</v>
      </c>
      <c r="F70" t="s">
        <v>2228</v>
      </c>
      <c r="G70">
        <v>73.900000000000006</v>
      </c>
      <c r="J70" t="str">
        <f>ATL!A43&amp;"*"&amp;"*"&amp;ATL!X43</f>
        <v>TE*Pitts, Kyle - ATL**147.5</v>
      </c>
      <c r="N70" t="s">
        <v>373</v>
      </c>
      <c r="O70" t="s">
        <v>501</v>
      </c>
      <c r="P70">
        <v>117.1</v>
      </c>
    </row>
    <row r="71" spans="1:16" x14ac:dyDescent="0.3">
      <c r="A71" t="str">
        <f>ATL!A44&amp;"*"&amp;"*"&amp;ATL!W44</f>
        <v>TE*Smith, Jonnu - ATL**23.8</v>
      </c>
      <c r="E71" t="s">
        <v>373</v>
      </c>
      <c r="F71" t="s">
        <v>159</v>
      </c>
      <c r="G71">
        <v>73.5</v>
      </c>
      <c r="J71" t="str">
        <f>ATL!A44&amp;"*"&amp;"*"&amp;ATL!X44</f>
        <v>TE*Smith, Jonnu - ATL**39.8</v>
      </c>
      <c r="N71" t="s">
        <v>373</v>
      </c>
      <c r="O71" t="s">
        <v>927</v>
      </c>
      <c r="P71">
        <v>116.9</v>
      </c>
    </row>
    <row r="72" spans="1:16" x14ac:dyDescent="0.3">
      <c r="A72" t="str">
        <f>ATL!A45&amp;"*"&amp;"*"&amp;ATL!W45</f>
        <v>TE*Franks, Felieipe - ATL**0</v>
      </c>
      <c r="E72" t="s">
        <v>373</v>
      </c>
      <c r="F72" t="s">
        <v>2331</v>
      </c>
      <c r="G72">
        <v>72.5</v>
      </c>
      <c r="J72" t="str">
        <f>ATL!A45&amp;"*"&amp;"*"&amp;ATL!X45</f>
        <v>TE*Franks, Felieipe - ATL**0</v>
      </c>
      <c r="N72" t="s">
        <v>373</v>
      </c>
      <c r="O72" t="s">
        <v>491</v>
      </c>
      <c r="P72">
        <v>115.4</v>
      </c>
    </row>
    <row r="73" spans="1:16" x14ac:dyDescent="0.3">
      <c r="A73" t="str">
        <f>ATL!A46&amp;"*"&amp;"*"&amp;ATL!W46</f>
        <v>**0</v>
      </c>
      <c r="E73" t="s">
        <v>373</v>
      </c>
      <c r="F73" t="s">
        <v>2198</v>
      </c>
      <c r="G73">
        <v>71.599999999999994</v>
      </c>
      <c r="J73" t="str">
        <f>ATL!A46&amp;"*"&amp;"*"&amp;ATL!X46</f>
        <v>**0</v>
      </c>
      <c r="N73" t="s">
        <v>373</v>
      </c>
      <c r="O73" t="s">
        <v>2198</v>
      </c>
      <c r="P73">
        <v>114.6</v>
      </c>
    </row>
    <row r="74" spans="1:16" x14ac:dyDescent="0.3">
      <c r="A74" t="str">
        <f xml:space="preserve"> CAR!A14&amp;"*"&amp;"*"&amp;CAR!W14</f>
        <v>QB*Young, Bryce - CAR**255.85</v>
      </c>
      <c r="E74" t="s">
        <v>373</v>
      </c>
      <c r="F74" t="s">
        <v>1474</v>
      </c>
      <c r="G74">
        <v>70.8</v>
      </c>
      <c r="J74" t="str">
        <f xml:space="preserve"> CAR!A14&amp;"*"&amp;"*"&amp;CAR!W14</f>
        <v>QB*Young, Bryce - CAR**255.85</v>
      </c>
      <c r="N74" t="s">
        <v>373</v>
      </c>
      <c r="O74" t="s">
        <v>458</v>
      </c>
      <c r="P74">
        <v>114.6</v>
      </c>
    </row>
    <row r="75" spans="1:16" x14ac:dyDescent="0.3">
      <c r="A75" t="str">
        <f xml:space="preserve"> CAR!A15&amp;"*"&amp;"*"&amp;CAR!W15</f>
        <v>QB*Corral, Matt - CAR**0</v>
      </c>
      <c r="E75" t="s">
        <v>373</v>
      </c>
      <c r="F75" t="s">
        <v>262</v>
      </c>
      <c r="G75">
        <v>70.5</v>
      </c>
      <c r="J75" t="str">
        <f xml:space="preserve"> CAR!A15&amp;"*"&amp;"*"&amp;CAR!W15</f>
        <v>QB*Corral, Matt - CAR**0</v>
      </c>
      <c r="N75" t="s">
        <v>373</v>
      </c>
      <c r="O75" t="s">
        <v>2289</v>
      </c>
      <c r="P75">
        <v>113.5</v>
      </c>
    </row>
    <row r="76" spans="1:16" x14ac:dyDescent="0.3">
      <c r="A76" t="str">
        <f xml:space="preserve"> CAR!A16&amp;"*"&amp;"*"&amp;CAR!W16</f>
        <v>QB*Dalton, Andy - CAR**49.95</v>
      </c>
      <c r="E76" t="s">
        <v>373</v>
      </c>
      <c r="F76" t="s">
        <v>2379</v>
      </c>
      <c r="G76">
        <v>68.099999999999994</v>
      </c>
      <c r="J76" t="str">
        <f xml:space="preserve"> CAR!A16&amp;"*"&amp;"*"&amp;CAR!W16</f>
        <v>QB*Dalton, Andy - CAR**49.95</v>
      </c>
      <c r="N76" t="s">
        <v>373</v>
      </c>
      <c r="O76" t="s">
        <v>2228</v>
      </c>
      <c r="P76">
        <v>112.9</v>
      </c>
    </row>
    <row r="77" spans="1:16" x14ac:dyDescent="0.3">
      <c r="A77" t="str">
        <f xml:space="preserve"> CAR!A22&amp;"*"&amp;"*"&amp;CAR!W22</f>
        <v>RB*Blackshear, Raheem - CAR**26.8</v>
      </c>
      <c r="E77" t="s">
        <v>373</v>
      </c>
      <c r="F77" t="s">
        <v>231</v>
      </c>
      <c r="G77">
        <v>68</v>
      </c>
      <c r="J77" t="str">
        <f xml:space="preserve"> CAR!A22&amp;"*"&amp;"*"&amp;CAR!X22</f>
        <v>RB*Blackshear, Raheem - CAR**38.8</v>
      </c>
      <c r="N77" t="s">
        <v>373</v>
      </c>
      <c r="O77" t="s">
        <v>2378</v>
      </c>
      <c r="P77">
        <v>112.6</v>
      </c>
    </row>
    <row r="78" spans="1:16" x14ac:dyDescent="0.3">
      <c r="A78" t="str">
        <f xml:space="preserve"> CAR!A23&amp;"*"&amp;"*"&amp;CAR!W23</f>
        <v>RB*Hubbard, Chuba - CAR**78</v>
      </c>
      <c r="E78" t="s">
        <v>373</v>
      </c>
      <c r="F78" t="s">
        <v>2303</v>
      </c>
      <c r="G78">
        <v>67.400000000000006</v>
      </c>
      <c r="J78" t="str">
        <f xml:space="preserve"> CAR!A23&amp;"*"&amp;"*"&amp;CAR!X23</f>
        <v>RB*Hubbard, Chuba - CAR**91</v>
      </c>
      <c r="N78" t="s">
        <v>373</v>
      </c>
      <c r="O78" t="s">
        <v>2379</v>
      </c>
      <c r="P78">
        <v>111.1</v>
      </c>
    </row>
    <row r="79" spans="1:16" x14ac:dyDescent="0.3">
      <c r="A79" t="str">
        <f xml:space="preserve"> CAR!A24&amp;"*"&amp;"*"&amp;CAR!W24</f>
        <v>RB*Sanders, Miles - CAR**202</v>
      </c>
      <c r="E79" t="s">
        <v>373</v>
      </c>
      <c r="F79" t="s">
        <v>72</v>
      </c>
      <c r="G79">
        <v>67.3</v>
      </c>
      <c r="J79" t="str">
        <f xml:space="preserve"> CAR!A24&amp;"*"&amp;"*"&amp;CAR!X24</f>
        <v>RB*Sanders, Miles - CAR**241</v>
      </c>
      <c r="N79" t="s">
        <v>373</v>
      </c>
      <c r="O79" t="s">
        <v>159</v>
      </c>
      <c r="P79">
        <v>109.5</v>
      </c>
    </row>
    <row r="80" spans="1:16" x14ac:dyDescent="0.3">
      <c r="A80" t="str">
        <f xml:space="preserve"> CAR!A25&amp;"*"&amp;"*"&amp;CAR!W25</f>
        <v>RB*Brown, Spencer - CAR**3.6</v>
      </c>
      <c r="E80" t="s">
        <v>373</v>
      </c>
      <c r="F80" t="s">
        <v>2289</v>
      </c>
      <c r="G80">
        <v>65.5</v>
      </c>
      <c r="J80" t="str">
        <f xml:space="preserve"> CAR!A25&amp;"*"&amp;"*"&amp;CAR!X25</f>
        <v>RB*Brown, Spencer - CAR**5.6</v>
      </c>
      <c r="N80" t="s">
        <v>373</v>
      </c>
      <c r="O80" t="s">
        <v>231</v>
      </c>
      <c r="P80">
        <v>108</v>
      </c>
    </row>
    <row r="81" spans="1:16" x14ac:dyDescent="0.3">
      <c r="A81" t="str">
        <f xml:space="preserve"> CAR!A26&amp;"*"&amp;"*"&amp;CAR!W26</f>
        <v>RB*Peoples, Camerun - CAR**1.2</v>
      </c>
      <c r="E81" t="s">
        <v>373</v>
      </c>
      <c r="F81" t="s">
        <v>2378</v>
      </c>
      <c r="G81">
        <v>64.599999999999994</v>
      </c>
      <c r="J81" t="str">
        <f xml:space="preserve"> CAR!A26&amp;"*"&amp;"*"&amp;CAR!X26</f>
        <v>RB*Peoples, Camerun - CAR**1.2</v>
      </c>
      <c r="N81" t="s">
        <v>373</v>
      </c>
      <c r="O81" t="s">
        <v>262</v>
      </c>
      <c r="P81">
        <v>107.5</v>
      </c>
    </row>
    <row r="82" spans="1:16" x14ac:dyDescent="0.3">
      <c r="A82" t="str">
        <f xml:space="preserve"> CAR!A32&amp;"*"&amp;"*"&amp;CAR!W32</f>
        <v>WR*Thielen, Adam - CAR**114.4</v>
      </c>
      <c r="E82" t="s">
        <v>373</v>
      </c>
      <c r="F82" t="s">
        <v>558</v>
      </c>
      <c r="G82">
        <v>64.099999999999994</v>
      </c>
      <c r="J82" t="str">
        <f xml:space="preserve"> CAR!A32&amp;"*"&amp;"*"&amp;CAR!X32</f>
        <v>WR*Thielen, Adam - CAR**181.4</v>
      </c>
      <c r="N82" t="s">
        <v>373</v>
      </c>
      <c r="O82" t="s">
        <v>558</v>
      </c>
      <c r="P82">
        <v>103.1</v>
      </c>
    </row>
    <row r="83" spans="1:16" x14ac:dyDescent="0.3">
      <c r="A83" t="str">
        <f xml:space="preserve"> CAR!A33&amp;"*"&amp;"*"&amp;CAR!W33</f>
        <v>WR*Mingo, Jonathan - CAR**56.7</v>
      </c>
      <c r="E83" t="s">
        <v>373</v>
      </c>
      <c r="F83" t="s">
        <v>532</v>
      </c>
      <c r="G83">
        <v>63</v>
      </c>
      <c r="J83" t="str">
        <f xml:space="preserve"> CAR!A33&amp;"*"&amp;"*"&amp;CAR!X33</f>
        <v>WR*Mingo, Jonathan - CAR**91.7</v>
      </c>
      <c r="N83" t="s">
        <v>373</v>
      </c>
      <c r="O83" t="s">
        <v>2303</v>
      </c>
      <c r="P83">
        <v>102.4</v>
      </c>
    </row>
    <row r="84" spans="1:16" x14ac:dyDescent="0.3">
      <c r="A84" t="str">
        <f xml:space="preserve"> CAR!A34&amp;"*"&amp;"*"&amp;CAR!W34</f>
        <v>WR*Marshall, Terrace - CAR**30.5</v>
      </c>
      <c r="E84" t="s">
        <v>373</v>
      </c>
      <c r="F84" t="s">
        <v>131</v>
      </c>
      <c r="G84">
        <v>62.5</v>
      </c>
      <c r="J84" t="str">
        <f xml:space="preserve"> CAR!A34&amp;"*"&amp;"*"&amp;CAR!X34</f>
        <v>WR*Marshall, Terrace - CAR**44.5</v>
      </c>
      <c r="N84" t="s">
        <v>373</v>
      </c>
      <c r="O84" t="s">
        <v>532</v>
      </c>
      <c r="P84">
        <v>98</v>
      </c>
    </row>
    <row r="85" spans="1:16" x14ac:dyDescent="0.3">
      <c r="A85" t="str">
        <f xml:space="preserve"> CAR!A35&amp;"*"&amp;"*"&amp;CAR!W35</f>
        <v>WR*Shenault , Laviska - CAR**33.7</v>
      </c>
      <c r="E85" t="s">
        <v>373</v>
      </c>
      <c r="F85" t="s">
        <v>491</v>
      </c>
      <c r="G85">
        <v>62.4</v>
      </c>
      <c r="J85" t="str">
        <f xml:space="preserve"> CAR!A35&amp;"*"&amp;"*"&amp;CAR!X35</f>
        <v>WR*Shenault , Laviska - CAR**50.7</v>
      </c>
      <c r="N85" t="s">
        <v>373</v>
      </c>
      <c r="O85" t="s">
        <v>2556</v>
      </c>
      <c r="P85">
        <v>96.7</v>
      </c>
    </row>
    <row r="86" spans="1:16" x14ac:dyDescent="0.3">
      <c r="A86" t="str">
        <f xml:space="preserve"> CAR!A36&amp;"*"&amp;"*"&amp;CAR!W36</f>
        <v>WR*Chark, DJ - CAR**93</v>
      </c>
      <c r="E86" t="s">
        <v>373</v>
      </c>
      <c r="F86" t="s">
        <v>2556</v>
      </c>
      <c r="G86">
        <v>61.7</v>
      </c>
      <c r="J86" t="str">
        <f xml:space="preserve"> CAR!A36&amp;"*"&amp;"*"&amp;CAR!X36</f>
        <v>WR*Chark, DJ - CAR**135</v>
      </c>
      <c r="N86" t="s">
        <v>373</v>
      </c>
      <c r="O86" t="s">
        <v>2305</v>
      </c>
      <c r="P86">
        <v>92.4</v>
      </c>
    </row>
    <row r="87" spans="1:16" x14ac:dyDescent="0.3">
      <c r="A87" t="str">
        <f xml:space="preserve"> CAR!A37&amp;"*"&amp;"*"&amp;CAR!W37</f>
        <v>WR*Byrd, Damiere - CAR**41.6</v>
      </c>
      <c r="E87" t="s">
        <v>373</v>
      </c>
      <c r="F87" t="s">
        <v>2495</v>
      </c>
      <c r="G87">
        <v>59.8</v>
      </c>
      <c r="J87" t="str">
        <f xml:space="preserve"> CAR!A37&amp;"*"&amp;"*"&amp;CAR!X37</f>
        <v>WR*Byrd, Damiere - CAR**69.6</v>
      </c>
      <c r="N87" t="s">
        <v>373</v>
      </c>
      <c r="O87" t="s">
        <v>1659</v>
      </c>
      <c r="P87">
        <v>92.1</v>
      </c>
    </row>
    <row r="88" spans="1:16" x14ac:dyDescent="0.3">
      <c r="A88" t="str">
        <f xml:space="preserve"> CAR!A43&amp;"*"&amp;"*"&amp;CAR!W43</f>
        <v>TE*Hurst, Hayden - CAR**31.2</v>
      </c>
      <c r="E88" t="s">
        <v>373</v>
      </c>
      <c r="F88" t="s">
        <v>1659</v>
      </c>
      <c r="G88">
        <v>59.1</v>
      </c>
      <c r="J88" t="str">
        <f xml:space="preserve"> CAR!A43&amp;"*"&amp;"*"&amp;CAR!X43</f>
        <v>TE*Hurst, Hayden - CAR**55.2</v>
      </c>
      <c r="N88" t="s">
        <v>373</v>
      </c>
      <c r="O88" t="s">
        <v>2684</v>
      </c>
      <c r="P88">
        <v>91.8</v>
      </c>
    </row>
    <row r="89" spans="1:16" x14ac:dyDescent="0.3">
      <c r="A89" t="str">
        <f xml:space="preserve"> CAR!A44&amp;"*"&amp;"*"&amp;CAR!W44</f>
        <v>TE*Thomas, Ian - CAR**4.4</v>
      </c>
      <c r="E89" t="s">
        <v>373</v>
      </c>
      <c r="F89" t="s">
        <v>2305</v>
      </c>
      <c r="G89">
        <v>58.4</v>
      </c>
      <c r="J89" t="str">
        <f xml:space="preserve"> CAR!A44&amp;"*"&amp;"*"&amp;CAR!X44</f>
        <v>TE*Thomas, Ian - CAR**9.4</v>
      </c>
      <c r="N89" t="s">
        <v>373</v>
      </c>
      <c r="O89" t="s">
        <v>2406</v>
      </c>
      <c r="P89">
        <v>91.7</v>
      </c>
    </row>
    <row r="90" spans="1:16" x14ac:dyDescent="0.3">
      <c r="A90" t="str">
        <f xml:space="preserve"> CAR!A45&amp;"*"&amp;"*"&amp;CAR!W45</f>
        <v>TE*Tremble, Tommy - CAR**30</v>
      </c>
      <c r="E90" t="s">
        <v>373</v>
      </c>
      <c r="F90" t="s">
        <v>2684</v>
      </c>
      <c r="G90">
        <v>56.8</v>
      </c>
      <c r="J90" t="str">
        <f xml:space="preserve"> CAR!A45&amp;"*"&amp;"*"&amp;CAR!X45</f>
        <v>TE*Tremble, Tommy - CAR**50</v>
      </c>
      <c r="N90" t="s">
        <v>373</v>
      </c>
      <c r="O90" t="s">
        <v>131</v>
      </c>
      <c r="P90">
        <v>90.5</v>
      </c>
    </row>
    <row r="91" spans="1:16" x14ac:dyDescent="0.3">
      <c r="A91" t="str">
        <f xml:space="preserve"> CAR!A46&amp;"*"&amp;"*"&amp;CAR!W46</f>
        <v>TE*Ricci, Giovani - CAR**9.6</v>
      </c>
      <c r="E91" t="s">
        <v>373</v>
      </c>
      <c r="F91" t="s">
        <v>2511</v>
      </c>
      <c r="G91">
        <v>56.8</v>
      </c>
      <c r="J91" t="str">
        <f xml:space="preserve"> CAR!A46&amp;"*"&amp;"*"&amp;CAR!X46</f>
        <v>TE*Ricci, Giovani - CAR**17.6</v>
      </c>
      <c r="N91" t="s">
        <v>373</v>
      </c>
      <c r="O91" t="s">
        <v>2495</v>
      </c>
      <c r="P91">
        <v>86.8</v>
      </c>
    </row>
    <row r="92" spans="1:16" x14ac:dyDescent="0.3">
      <c r="A92" t="str">
        <f xml:space="preserve"> CHI!A14&amp;"*"&amp;"*"&amp;CHI!W14</f>
        <v>QB*Fields, Justin - CHI**396.65</v>
      </c>
      <c r="E92" t="s">
        <v>373</v>
      </c>
      <c r="F92" t="s">
        <v>2406</v>
      </c>
      <c r="G92">
        <v>56.7</v>
      </c>
      <c r="J92" t="str">
        <f xml:space="preserve"> CHI!A14&amp;"*"&amp;"*"&amp;CHI!W14</f>
        <v>QB*Fields, Justin - CHI**396.65</v>
      </c>
      <c r="N92" t="s">
        <v>373</v>
      </c>
      <c r="O92" t="s">
        <v>2511</v>
      </c>
      <c r="P92">
        <v>86.8</v>
      </c>
    </row>
    <row r="93" spans="1:16" x14ac:dyDescent="0.3">
      <c r="A93" t="str">
        <f xml:space="preserve"> CHI!A15&amp;"*"&amp;"*"&amp;CHI!W15</f>
        <v>QB*Bagent, Tyson - CHI**0</v>
      </c>
      <c r="E93" t="s">
        <v>373</v>
      </c>
      <c r="F93" t="s">
        <v>224</v>
      </c>
      <c r="G93">
        <v>55.8</v>
      </c>
      <c r="J93" t="str">
        <f xml:space="preserve"> CHI!A15&amp;"*"&amp;"*"&amp;CHI!W15</f>
        <v>QB*Bagent, Tyson - CHI**0</v>
      </c>
      <c r="N93" t="s">
        <v>373</v>
      </c>
      <c r="O93" t="s">
        <v>2580</v>
      </c>
      <c r="P93">
        <v>86</v>
      </c>
    </row>
    <row r="94" spans="1:16" x14ac:dyDescent="0.3">
      <c r="A94" t="str">
        <f xml:space="preserve"> CHI!A16&amp;"*"&amp;"*"&amp;CHI!W16</f>
        <v>QB* Walker, P.J. - CHI**0</v>
      </c>
      <c r="E94" t="s">
        <v>373</v>
      </c>
      <c r="F94" t="s">
        <v>2580</v>
      </c>
      <c r="G94">
        <v>55</v>
      </c>
      <c r="J94" t="str">
        <f xml:space="preserve"> CHI!A16&amp;"*"&amp;"*"&amp;CHI!W16</f>
        <v>QB* Walker, P.J. - CHI**0</v>
      </c>
      <c r="N94" t="s">
        <v>373</v>
      </c>
      <c r="O94" t="s">
        <v>2713</v>
      </c>
      <c r="P94">
        <v>84</v>
      </c>
    </row>
    <row r="95" spans="1:16" x14ac:dyDescent="0.3">
      <c r="A95" t="str">
        <f xml:space="preserve"> CHI!A22&amp;"*"&amp;"*"&amp;CHI!W22</f>
        <v>RB*Foreman, DOnta - CHI**104</v>
      </c>
      <c r="E95" t="s">
        <v>373</v>
      </c>
      <c r="F95" t="s">
        <v>2453</v>
      </c>
      <c r="G95">
        <v>53.1</v>
      </c>
      <c r="J95" t="str">
        <f xml:space="preserve"> CHI!A22&amp;"*"&amp;"*"&amp;CHI!X22</f>
        <v>RB*Foreman, DOnta - CHI**114</v>
      </c>
      <c r="N95" t="s">
        <v>373</v>
      </c>
      <c r="O95" t="s">
        <v>926</v>
      </c>
      <c r="P95">
        <v>83.6</v>
      </c>
    </row>
    <row r="96" spans="1:16" x14ac:dyDescent="0.3">
      <c r="A96" t="str">
        <f xml:space="preserve"> CHI!A23&amp;"*"&amp;"*"&amp;CHI!W23</f>
        <v>RB*Herbert, Khalil - CHI**115</v>
      </c>
      <c r="E96" t="s">
        <v>373</v>
      </c>
      <c r="F96" t="s">
        <v>2713</v>
      </c>
      <c r="G96">
        <v>50</v>
      </c>
      <c r="J96" t="str">
        <f xml:space="preserve"> CHI!A23&amp;"*"&amp;"*"&amp;CHI!X23</f>
        <v>RB*Herbert, Khalil - CHI**130</v>
      </c>
      <c r="N96" t="s">
        <v>373</v>
      </c>
      <c r="O96" t="s">
        <v>2453</v>
      </c>
      <c r="P96">
        <v>82.1</v>
      </c>
    </row>
    <row r="97" spans="1:16" x14ac:dyDescent="0.3">
      <c r="A97" t="str">
        <f xml:space="preserve"> CHI!A24&amp;"*"&amp;"*"&amp;CHI!W24</f>
        <v>RB*Johnson, Roschon - CHI**62</v>
      </c>
      <c r="E97" t="s">
        <v>373</v>
      </c>
      <c r="F97" t="s">
        <v>595</v>
      </c>
      <c r="G97">
        <v>48.4</v>
      </c>
      <c r="J97" t="str">
        <f xml:space="preserve"> CHI!A24&amp;"*"&amp;"*"&amp;CHI!X24</f>
        <v>RB*Johnson, Roschon - CHI**72</v>
      </c>
      <c r="N97" t="s">
        <v>373</v>
      </c>
      <c r="O97" t="s">
        <v>1453</v>
      </c>
      <c r="P97">
        <v>77.2</v>
      </c>
    </row>
    <row r="98" spans="1:16" x14ac:dyDescent="0.3">
      <c r="A98" t="str">
        <f xml:space="preserve"> CHI!A25&amp;"*"&amp;"*"&amp;CHI!W25</f>
        <v>RB*Ebner, Trestan - CHI**0</v>
      </c>
      <c r="E98" t="s">
        <v>373</v>
      </c>
      <c r="F98" t="s">
        <v>1453</v>
      </c>
      <c r="G98">
        <v>48.2</v>
      </c>
      <c r="J98" t="str">
        <f xml:space="preserve"> CHI!A25&amp;"*"&amp;"*"&amp;CHI!X25</f>
        <v>RB*Ebner, Trestan - CHI**0</v>
      </c>
      <c r="N98" t="s">
        <v>373</v>
      </c>
      <c r="O98" t="s">
        <v>224</v>
      </c>
      <c r="P98">
        <v>75.8</v>
      </c>
    </row>
    <row r="99" spans="1:16" x14ac:dyDescent="0.3">
      <c r="A99" t="str">
        <f xml:space="preserve"> CHI!A26&amp;"*"&amp;"*"&amp;CHI!W26</f>
        <v>RB*Homer, Travis - CHI**12.8</v>
      </c>
      <c r="E99" t="s">
        <v>373</v>
      </c>
      <c r="F99" t="s">
        <v>240</v>
      </c>
      <c r="G99">
        <v>47.9</v>
      </c>
      <c r="J99" t="str">
        <f xml:space="preserve"> CHI!A26&amp;"*"&amp;"*"&amp;CHI!X26</f>
        <v>RB*Homer, Travis - CHI**17.8</v>
      </c>
      <c r="N99" t="s">
        <v>373</v>
      </c>
      <c r="O99" t="s">
        <v>595</v>
      </c>
      <c r="P99">
        <v>74.400000000000006</v>
      </c>
    </row>
    <row r="100" spans="1:16" x14ac:dyDescent="0.3">
      <c r="A100" t="str">
        <f xml:space="preserve"> CHI!A32&amp;"*"&amp;"*"&amp;CHI!W32</f>
        <v>WR*Mooney, Darnell - CHI (IR)**70.8</v>
      </c>
      <c r="E100" t="s">
        <v>373</v>
      </c>
      <c r="F100" t="s">
        <v>2259</v>
      </c>
      <c r="G100">
        <v>47.2</v>
      </c>
      <c r="J100" t="str">
        <f xml:space="preserve"> CHI!A32&amp;"*"&amp;"*"&amp;CHI!X32</f>
        <v>WR*Mooney, Darnell - CHI (IR)**122.8</v>
      </c>
      <c r="N100" t="s">
        <v>373</v>
      </c>
      <c r="O100" t="s">
        <v>939</v>
      </c>
      <c r="P100">
        <v>73.2</v>
      </c>
    </row>
    <row r="101" spans="1:16" x14ac:dyDescent="0.3">
      <c r="A101" t="str">
        <f xml:space="preserve"> CHI!A33&amp;"*"&amp;"*"&amp;CHI!W33</f>
        <v>WR*Scott, Tyler - CHI**34.4</v>
      </c>
      <c r="E101" t="s">
        <v>373</v>
      </c>
      <c r="F101" t="s">
        <v>926</v>
      </c>
      <c r="G101">
        <v>46.6</v>
      </c>
      <c r="J101" t="str">
        <f xml:space="preserve"> CHI!A33&amp;"*"&amp;"*"&amp;CHI!X33</f>
        <v>WR*Scott, Tyler - CHI**42.4</v>
      </c>
      <c r="N101" t="s">
        <v>373</v>
      </c>
      <c r="O101" t="s">
        <v>2259</v>
      </c>
      <c r="P101">
        <v>72.2</v>
      </c>
    </row>
    <row r="102" spans="1:16" x14ac:dyDescent="0.3">
      <c r="A102" t="str">
        <f xml:space="preserve"> CHI!A34&amp;"*"&amp;"*"&amp;CHI!W34</f>
        <v>WR*Claypool, Chase - CHI**48.2</v>
      </c>
      <c r="E102" t="s">
        <v>373</v>
      </c>
      <c r="F102" t="s">
        <v>173</v>
      </c>
      <c r="G102">
        <v>43.7</v>
      </c>
      <c r="J102" t="str">
        <f xml:space="preserve"> CHI!A34&amp;"*"&amp;"*"&amp;CHI!X34</f>
        <v>WR*Claypool, Chase - CHI**77.2</v>
      </c>
      <c r="N102" t="s">
        <v>373</v>
      </c>
      <c r="O102" t="s">
        <v>2685</v>
      </c>
      <c r="P102">
        <v>70.2</v>
      </c>
    </row>
    <row r="103" spans="1:16" x14ac:dyDescent="0.3">
      <c r="A103" t="str">
        <f xml:space="preserve"> CHI!A35&amp;"*"&amp;"*"&amp;CHI!W35</f>
        <v>WR*Moore, DJ - CHI**133.3</v>
      </c>
      <c r="E103" t="s">
        <v>373</v>
      </c>
      <c r="F103" t="s">
        <v>2143</v>
      </c>
      <c r="G103">
        <v>41.6</v>
      </c>
      <c r="J103" t="str">
        <f xml:space="preserve"> CHI!A35&amp;"*"&amp;"*"&amp;CHI!X35</f>
        <v>WR*Moore, DJ - CHI**201.3</v>
      </c>
      <c r="N103" t="s">
        <v>373</v>
      </c>
      <c r="O103" t="s">
        <v>2143</v>
      </c>
      <c r="P103">
        <v>69.599999999999994</v>
      </c>
    </row>
    <row r="104" spans="1:16" x14ac:dyDescent="0.3">
      <c r="A104" t="str">
        <f xml:space="preserve"> CHI!A36&amp;"*"&amp;"*"&amp;CHI!W36</f>
        <v>WR*St. Brown, Equanimeous - CHI**14.6</v>
      </c>
      <c r="E104" t="s">
        <v>373</v>
      </c>
      <c r="F104" t="s">
        <v>2685</v>
      </c>
      <c r="G104">
        <v>41.2</v>
      </c>
      <c r="J104" t="str">
        <f xml:space="preserve"> CHI!A36&amp;"*"&amp;"*"&amp;CHI!X36</f>
        <v>WR*St. Brown, Equanimeous - CHI**22.6</v>
      </c>
      <c r="N104" t="s">
        <v>373</v>
      </c>
      <c r="O104" t="s">
        <v>240</v>
      </c>
      <c r="P104">
        <v>67.900000000000006</v>
      </c>
    </row>
    <row r="105" spans="1:16" x14ac:dyDescent="0.3">
      <c r="A105" t="str">
        <f xml:space="preserve"> CHI!A37&amp;"*"&amp;"*"&amp;CHI!W37</f>
        <v>WR*Pettis, Dante - CHI**17.6</v>
      </c>
      <c r="E105" t="s">
        <v>373</v>
      </c>
      <c r="F105" t="s">
        <v>279</v>
      </c>
      <c r="G105">
        <v>40.200000000000003</v>
      </c>
      <c r="J105" t="str">
        <f xml:space="preserve"> CHI!A37&amp;"*"&amp;"*"&amp;CHI!X37</f>
        <v>WR*Pettis, Dante - CHI**23.6</v>
      </c>
      <c r="N105" t="s">
        <v>373</v>
      </c>
      <c r="O105" t="s">
        <v>225</v>
      </c>
      <c r="P105">
        <v>66.3</v>
      </c>
    </row>
    <row r="106" spans="1:16" x14ac:dyDescent="0.3">
      <c r="A106" t="str">
        <f xml:space="preserve"> CHI!A43&amp;"*"&amp;"*"&amp;CHI!W43</f>
        <v>TE*Kmet, Cole - CHI**66.4</v>
      </c>
      <c r="E106" t="s">
        <v>373</v>
      </c>
      <c r="F106" t="s">
        <v>939</v>
      </c>
      <c r="G106">
        <v>39.200000000000003</v>
      </c>
      <c r="J106" t="str">
        <f xml:space="preserve"> CHI!A43&amp;"*"&amp;"*"&amp;CHI!X43</f>
        <v>TE*Kmet, Cole - CHI**111.4</v>
      </c>
      <c r="N106" t="s">
        <v>373</v>
      </c>
      <c r="O106" t="s">
        <v>2316</v>
      </c>
      <c r="P106">
        <v>64</v>
      </c>
    </row>
    <row r="107" spans="1:16" x14ac:dyDescent="0.3">
      <c r="A107" t="str">
        <f xml:space="preserve"> CHI!A44&amp;"*"&amp;"*"&amp;CHI!W44</f>
        <v>TE*Tonyan, Robert - CHI**74</v>
      </c>
      <c r="E107" t="s">
        <v>373</v>
      </c>
      <c r="F107" t="s">
        <v>471</v>
      </c>
      <c r="G107">
        <v>38.700000000000003</v>
      </c>
      <c r="J107" t="str">
        <f xml:space="preserve"> CHI!A44&amp;"*"&amp;"*"&amp;CHI!X44</f>
        <v>TE*Tonyan, Robert - CHI**119</v>
      </c>
      <c r="N107" t="s">
        <v>373</v>
      </c>
      <c r="O107" t="s">
        <v>179</v>
      </c>
      <c r="P107">
        <v>63</v>
      </c>
    </row>
    <row r="108" spans="1:16" x14ac:dyDescent="0.3">
      <c r="A108" t="str">
        <f xml:space="preserve"> CHI!A45&amp;"*"&amp;"*"&amp;CHI!W45</f>
        <v>**0</v>
      </c>
      <c r="E108" t="s">
        <v>373</v>
      </c>
      <c r="F108" t="s">
        <v>2719</v>
      </c>
      <c r="G108">
        <v>37.9</v>
      </c>
      <c r="J108" t="str">
        <f xml:space="preserve"> CHI!A45&amp;"*"&amp;"*"&amp;CHI!X45</f>
        <v>**0</v>
      </c>
      <c r="N108" t="s">
        <v>373</v>
      </c>
      <c r="O108" t="s">
        <v>173</v>
      </c>
      <c r="P108">
        <v>62.7</v>
      </c>
    </row>
    <row r="109" spans="1:16" x14ac:dyDescent="0.3">
      <c r="A109" t="str">
        <f xml:space="preserve"> CHI!A46&amp;"*"&amp;"*"&amp;CHI!W46</f>
        <v>FB*Burns, Robert - CHI **0</v>
      </c>
      <c r="E109" t="s">
        <v>373</v>
      </c>
      <c r="F109" t="s">
        <v>225</v>
      </c>
      <c r="G109">
        <v>37.299999999999997</v>
      </c>
      <c r="J109" t="str">
        <f xml:space="preserve"> CHI!A46&amp;"*"&amp;"*"&amp;CHI!X46</f>
        <v>FB*Burns, Robert - CHI **0</v>
      </c>
      <c r="N109" t="s">
        <v>373</v>
      </c>
      <c r="O109" t="s">
        <v>279</v>
      </c>
      <c r="P109">
        <v>62.2</v>
      </c>
    </row>
    <row r="110" spans="1:16" x14ac:dyDescent="0.3">
      <c r="A110" t="str">
        <f xml:space="preserve"> CIN!A14&amp;"*"&amp;"*"&amp;CIN!W14</f>
        <v>QB*Burrow, Joe - CIN**403.2</v>
      </c>
      <c r="E110" t="s">
        <v>373</v>
      </c>
      <c r="F110" t="s">
        <v>2316</v>
      </c>
      <c r="G110">
        <v>35</v>
      </c>
      <c r="J110" t="str">
        <f xml:space="preserve"> CIN!A14&amp;"*"&amp;"*"&amp;CIN!W14</f>
        <v>QB*Burrow, Joe - CIN**403.2</v>
      </c>
      <c r="N110" t="s">
        <v>373</v>
      </c>
      <c r="O110" t="s">
        <v>2719</v>
      </c>
      <c r="P110">
        <v>61.9</v>
      </c>
    </row>
    <row r="111" spans="1:16" x14ac:dyDescent="0.3">
      <c r="A111" t="str">
        <f xml:space="preserve"> CIN!A15&amp;"*"&amp;"*"&amp;CIN!W15</f>
        <v>QB*Browning, Jake - CIN**0</v>
      </c>
      <c r="E111" t="s">
        <v>373</v>
      </c>
      <c r="F111" t="s">
        <v>2650</v>
      </c>
      <c r="G111">
        <v>34.5</v>
      </c>
      <c r="J111" t="str">
        <f xml:space="preserve"> CIN!A15&amp;"*"&amp;"*"&amp;CIN!W15</f>
        <v>QB*Browning, Jake - CIN**0</v>
      </c>
      <c r="N111" t="s">
        <v>373</v>
      </c>
      <c r="O111" t="s">
        <v>518</v>
      </c>
      <c r="P111">
        <v>60.9</v>
      </c>
    </row>
    <row r="112" spans="1:16" x14ac:dyDescent="0.3">
      <c r="A112" t="str">
        <f xml:space="preserve"> CIN!A16&amp;"*"&amp;"*"&amp;CIN!W16</f>
        <v>**0</v>
      </c>
      <c r="E112" t="s">
        <v>373</v>
      </c>
      <c r="F112" t="s">
        <v>2418</v>
      </c>
      <c r="G112">
        <v>34.4</v>
      </c>
      <c r="J112" t="str">
        <f xml:space="preserve"> CIN!A16&amp;"*"&amp;"*"&amp;CIN!W16</f>
        <v>**0</v>
      </c>
      <c r="N112" t="s">
        <v>373</v>
      </c>
      <c r="O112" t="s">
        <v>471</v>
      </c>
      <c r="P112">
        <v>57.7</v>
      </c>
    </row>
    <row r="113" spans="1:16" x14ac:dyDescent="0.3">
      <c r="A113" t="str">
        <f xml:space="preserve"> CIN!A22&amp;"*"&amp;"*"&amp;CIN!W22</f>
        <v>RB*Mixon, Joe - CIN**200.1</v>
      </c>
      <c r="E113" t="s">
        <v>373</v>
      </c>
      <c r="F113" t="s">
        <v>179</v>
      </c>
      <c r="G113">
        <v>34</v>
      </c>
      <c r="J113" t="str">
        <f xml:space="preserve"> CIN!A22&amp;"*"&amp;"*"&amp;CIN!X22</f>
        <v>RB*Mixon, Joe - CIN**258.1</v>
      </c>
      <c r="N113" t="s">
        <v>373</v>
      </c>
      <c r="O113" t="s">
        <v>2207</v>
      </c>
      <c r="P113">
        <v>56</v>
      </c>
    </row>
    <row r="114" spans="1:16" x14ac:dyDescent="0.3">
      <c r="A114" t="str">
        <f xml:space="preserve"> CIN!A23&amp;"*"&amp;"*"&amp;CIN!W23</f>
        <v>RB*Brown, Chase - CIN**63.1</v>
      </c>
      <c r="E114" t="s">
        <v>373</v>
      </c>
      <c r="F114" t="s">
        <v>1354</v>
      </c>
      <c r="G114">
        <v>33.700000000000003</v>
      </c>
      <c r="J114" t="str">
        <f xml:space="preserve"> CIN!A23&amp;"*"&amp;"*"&amp;CIN!X23</f>
        <v>RB*Brown, Chase - CIN**78.1</v>
      </c>
      <c r="N114" t="s">
        <v>373</v>
      </c>
      <c r="O114" t="s">
        <v>447</v>
      </c>
      <c r="P114">
        <v>55.3</v>
      </c>
    </row>
    <row r="115" spans="1:16" x14ac:dyDescent="0.3">
      <c r="A115" t="str">
        <f xml:space="preserve"> CIN!A24&amp;"*"&amp;"*"&amp;CIN!W24</f>
        <v>RB*Evans, Chris - CIN**12.4</v>
      </c>
      <c r="E115" t="s">
        <v>373</v>
      </c>
      <c r="F115" t="s">
        <v>389</v>
      </c>
      <c r="G115">
        <v>33.6</v>
      </c>
      <c r="J115" t="str">
        <f xml:space="preserve"> CIN!A24&amp;"*"&amp;"*"&amp;CIN!X24</f>
        <v>RB*Evans, Chris - CIN**17.4</v>
      </c>
      <c r="N115" t="s">
        <v>373</v>
      </c>
      <c r="O115" t="s">
        <v>389</v>
      </c>
      <c r="P115">
        <v>54.6</v>
      </c>
    </row>
    <row r="116" spans="1:16" x14ac:dyDescent="0.3">
      <c r="A116" t="str">
        <f xml:space="preserve"> CIN!A25&amp;"*"&amp;"*"&amp;CIN!W25</f>
        <v>RB*Williams, Trayveon - CIN**1.6</v>
      </c>
      <c r="E116" t="s">
        <v>373</v>
      </c>
      <c r="F116" t="s">
        <v>2368</v>
      </c>
      <c r="G116">
        <v>32.9</v>
      </c>
      <c r="J116" t="str">
        <f xml:space="preserve"> CIN!A25&amp;"*"&amp;"*"&amp;CIN!X25</f>
        <v>RB*Williams, Trayveon - CIN**3.6</v>
      </c>
      <c r="N116" t="s">
        <v>373</v>
      </c>
      <c r="O116" t="s">
        <v>940</v>
      </c>
      <c r="P116">
        <v>51.7</v>
      </c>
    </row>
    <row r="117" spans="1:16" x14ac:dyDescent="0.3">
      <c r="A117" t="str">
        <f xml:space="preserve"> CIN!A26&amp;"*"&amp;"*"&amp;CIN!W26</f>
        <v>**0</v>
      </c>
      <c r="E117" t="s">
        <v>373</v>
      </c>
      <c r="F117" t="s">
        <v>2428</v>
      </c>
      <c r="G117">
        <v>32.1</v>
      </c>
      <c r="J117" t="str">
        <f xml:space="preserve"> CIN!A26&amp;"*"&amp;"*"&amp;CIN!X26</f>
        <v>**0</v>
      </c>
      <c r="N117" t="s">
        <v>373</v>
      </c>
      <c r="O117" t="s">
        <v>2437</v>
      </c>
      <c r="P117">
        <v>51</v>
      </c>
    </row>
    <row r="118" spans="1:16" x14ac:dyDescent="0.3">
      <c r="A118" t="str">
        <f xml:space="preserve"> CIN!A32&amp;"*"&amp;"*"&amp;CIN!W32</f>
        <v>WR*Chase, JaMarr - CIN**229</v>
      </c>
      <c r="E118" t="s">
        <v>373</v>
      </c>
      <c r="F118" t="s">
        <v>2207</v>
      </c>
      <c r="G118">
        <v>32</v>
      </c>
      <c r="J118" t="str">
        <f xml:space="preserve"> CIN!A32&amp;"*"&amp;"*"&amp;CIN!X32</f>
        <v>WR*Chase, JaMarr - CIN**349</v>
      </c>
      <c r="N118" t="s">
        <v>373</v>
      </c>
      <c r="O118" t="s">
        <v>1354</v>
      </c>
      <c r="P118">
        <v>50.7</v>
      </c>
    </row>
    <row r="119" spans="1:16" x14ac:dyDescent="0.3">
      <c r="A119" t="str">
        <f xml:space="preserve"> CIN!A33&amp;"*"&amp;"*"&amp;CIN!W33</f>
        <v>WR*Boyd, Tyler - CIN**99.6</v>
      </c>
      <c r="E119" t="s">
        <v>373</v>
      </c>
      <c r="F119" t="s">
        <v>518</v>
      </c>
      <c r="G119">
        <v>31.9</v>
      </c>
      <c r="J119" t="str">
        <f xml:space="preserve"> CIN!A33&amp;"*"&amp;"*"&amp;CIN!X33</f>
        <v>WR*Boyd, Tyler - CIN**149.6</v>
      </c>
      <c r="N119" t="s">
        <v>373</v>
      </c>
      <c r="O119" t="s">
        <v>2650</v>
      </c>
      <c r="P119">
        <v>50.5</v>
      </c>
    </row>
    <row r="120" spans="1:16" x14ac:dyDescent="0.3">
      <c r="A120" t="str">
        <f xml:space="preserve"> CIN!A34&amp;"*"&amp;"*"&amp;CIN!W34</f>
        <v>WR*Higgins, Tee - CIN**172.1</v>
      </c>
      <c r="E120" t="s">
        <v>373</v>
      </c>
      <c r="F120" t="s">
        <v>2623</v>
      </c>
      <c r="G120">
        <v>31.6</v>
      </c>
      <c r="J120" t="str">
        <f xml:space="preserve"> CIN!A34&amp;"*"&amp;"*"&amp;CIN!X34</f>
        <v>WR*Higgins, Tee - CIN**255.1</v>
      </c>
      <c r="N120" t="s">
        <v>373</v>
      </c>
      <c r="O120" t="s">
        <v>470</v>
      </c>
      <c r="P120">
        <v>50.3</v>
      </c>
    </row>
    <row r="121" spans="1:16" x14ac:dyDescent="0.3">
      <c r="A121" t="str">
        <f xml:space="preserve"> CIN!A35&amp;"*"&amp;"*"&amp;CIN!W35</f>
        <v>WR*Morgan, Stanley - CIN**0</v>
      </c>
      <c r="E121" t="s">
        <v>373</v>
      </c>
      <c r="F121" t="s">
        <v>447</v>
      </c>
      <c r="G121">
        <v>31.3</v>
      </c>
      <c r="J121" t="str">
        <f xml:space="preserve"> CIN!A35&amp;"*"&amp;"*"&amp;CIN!X35</f>
        <v>WR*Morgan, Stanley - CIN**0</v>
      </c>
      <c r="N121" t="s">
        <v>373</v>
      </c>
      <c r="O121" t="s">
        <v>2311</v>
      </c>
      <c r="P121">
        <v>50.2</v>
      </c>
    </row>
    <row r="122" spans="1:16" x14ac:dyDescent="0.3">
      <c r="A122" t="str">
        <f xml:space="preserve"> CIN!A36&amp;"*"&amp;"*"&amp;CIN!W36</f>
        <v>WR*Iosivas, Andrei - CIN**7.6</v>
      </c>
      <c r="E122" t="s">
        <v>373</v>
      </c>
      <c r="F122" t="s">
        <v>143</v>
      </c>
      <c r="G122">
        <v>30.5</v>
      </c>
      <c r="J122" t="str">
        <f xml:space="preserve"> CIN!A36&amp;"*"&amp;"*"&amp;CIN!X36</f>
        <v>WR*Iosivas, Andrei - CIN**13.6</v>
      </c>
      <c r="N122" t="s">
        <v>373</v>
      </c>
      <c r="O122" t="s">
        <v>2428</v>
      </c>
      <c r="P122">
        <v>47.1</v>
      </c>
    </row>
    <row r="123" spans="1:16" x14ac:dyDescent="0.3">
      <c r="A123" t="str">
        <f xml:space="preserve"> CIN!A37&amp;"*"&amp;"*"&amp;CIN!W37</f>
        <v>WR*Jones, Charlie - CIN**32.1</v>
      </c>
      <c r="E123" t="s">
        <v>373</v>
      </c>
      <c r="F123" t="s">
        <v>2311</v>
      </c>
      <c r="G123">
        <v>30.2</v>
      </c>
      <c r="J123" t="str">
        <f xml:space="preserve"> CIN!A37&amp;"*"&amp;"*"&amp;CIN!X37</f>
        <v>WR*Jones, Charlie - CIN**47.1</v>
      </c>
      <c r="N123" t="s">
        <v>373</v>
      </c>
      <c r="O123" t="s">
        <v>2500</v>
      </c>
      <c r="P123">
        <v>47</v>
      </c>
    </row>
    <row r="124" spans="1:16" x14ac:dyDescent="0.3">
      <c r="A124" t="str">
        <f xml:space="preserve"> CIN!A43&amp;"*"&amp;"*"&amp;CIN!W43</f>
        <v>TE*Wilcox, Mitchell - CIN**12.4</v>
      </c>
      <c r="E124" t="s">
        <v>373</v>
      </c>
      <c r="F124" t="s">
        <v>1023</v>
      </c>
      <c r="G124">
        <v>29.7</v>
      </c>
      <c r="J124" t="str">
        <f xml:space="preserve"> CIN!A43&amp;"*"&amp;"*"&amp;CIN!X43</f>
        <v>TE*Wilcox, Mitchell - CIN**19.4</v>
      </c>
      <c r="N124" t="s">
        <v>373</v>
      </c>
      <c r="O124" t="s">
        <v>1023</v>
      </c>
      <c r="P124">
        <v>46.7</v>
      </c>
    </row>
    <row r="125" spans="1:16" x14ac:dyDescent="0.3">
      <c r="A125" t="str">
        <f xml:space="preserve"> CIN!A44&amp;"*"&amp;"*"&amp;CIN!W44</f>
        <v>TE*Asiasi, Devin - CIN**0.5</v>
      </c>
      <c r="E125" t="s">
        <v>373</v>
      </c>
      <c r="F125" t="s">
        <v>583</v>
      </c>
      <c r="G125">
        <v>29.4</v>
      </c>
      <c r="J125" t="str">
        <f xml:space="preserve"> CIN!A44&amp;"*"&amp;"*"&amp;CIN!X44</f>
        <v>TE*Asiasi, Devin - CIN**2.5</v>
      </c>
      <c r="N125" t="s">
        <v>373</v>
      </c>
      <c r="O125" t="s">
        <v>2368</v>
      </c>
      <c r="P125">
        <v>45.9</v>
      </c>
    </row>
    <row r="126" spans="1:16" x14ac:dyDescent="0.3">
      <c r="A126" t="str">
        <f xml:space="preserve"> CIN!A45&amp;"*"&amp;"*"&amp;CIN!W45</f>
        <v>TE* Sample, Drew - CIN**1</v>
      </c>
      <c r="E126" t="s">
        <v>373</v>
      </c>
      <c r="F126" t="s">
        <v>470</v>
      </c>
      <c r="G126">
        <v>29.3</v>
      </c>
      <c r="J126" t="str">
        <f xml:space="preserve"> CIN!A45&amp;"*"&amp;"*"&amp;CIN!X45</f>
        <v>TE* Sample, Drew - CIN**6</v>
      </c>
      <c r="N126" t="s">
        <v>373</v>
      </c>
      <c r="O126" t="s">
        <v>2623</v>
      </c>
      <c r="P126">
        <v>45.6</v>
      </c>
    </row>
    <row r="127" spans="1:16" x14ac:dyDescent="0.3">
      <c r="A127" t="str">
        <f xml:space="preserve"> CIN!A46&amp;"*"&amp;"*"&amp;CIN!W46</f>
        <v>TE* Smith, Irv - CIN**50.5</v>
      </c>
      <c r="E127" t="s">
        <v>373</v>
      </c>
      <c r="F127" t="s">
        <v>2437</v>
      </c>
      <c r="G127">
        <v>29</v>
      </c>
      <c r="J127" t="str">
        <f xml:space="preserve"> CIN!A46&amp;"*"&amp;"*"&amp;CIN!X46</f>
        <v>TE* Smith, Irv - CIN**84.5</v>
      </c>
      <c r="N127" t="s">
        <v>373</v>
      </c>
      <c r="O127" t="s">
        <v>143</v>
      </c>
      <c r="P127">
        <v>44.5</v>
      </c>
    </row>
    <row r="128" spans="1:16" x14ac:dyDescent="0.3">
      <c r="A128" t="str">
        <f xml:space="preserve"> CLE!A14&amp;"*"&amp;"*"&amp;CLE!W14</f>
        <v>QB*Watson, Deshaun - CLE**368.4</v>
      </c>
      <c r="E128" t="s">
        <v>373</v>
      </c>
      <c r="F128" t="s">
        <v>2500</v>
      </c>
      <c r="G128">
        <v>29</v>
      </c>
      <c r="J128" t="str">
        <f xml:space="preserve"> CLE!A14&amp;"*"&amp;"*"&amp;CLE!W14</f>
        <v>QB*Watson, Deshaun - CLE**368.4</v>
      </c>
      <c r="N128" t="s">
        <v>373</v>
      </c>
      <c r="O128" t="s">
        <v>2418</v>
      </c>
      <c r="P128">
        <v>42.4</v>
      </c>
    </row>
    <row r="129" spans="1:16" x14ac:dyDescent="0.3">
      <c r="A129" t="str">
        <f xml:space="preserve"> CLE!A15&amp;"*"&amp;"*"&amp;CLE!W15</f>
        <v>QB*Thompson-Robinson, Dorian - CLE**0</v>
      </c>
      <c r="E129" t="s">
        <v>373</v>
      </c>
      <c r="F129" t="s">
        <v>940</v>
      </c>
      <c r="G129">
        <v>28.7</v>
      </c>
      <c r="J129" t="str">
        <f xml:space="preserve"> CLE!A15&amp;"*"&amp;"*"&amp;CLE!W15</f>
        <v>QB*Thompson-Robinson, Dorian - CLE**0</v>
      </c>
      <c r="N129" t="s">
        <v>373</v>
      </c>
      <c r="O129" t="s">
        <v>583</v>
      </c>
      <c r="P129">
        <v>41.4</v>
      </c>
    </row>
    <row r="130" spans="1:16" x14ac:dyDescent="0.3">
      <c r="A130" t="str">
        <f xml:space="preserve"> CLE!A22&amp;"*"&amp;"*"&amp;CLE!W22</f>
        <v>RB*Chubb, Nick - CLE**238.7</v>
      </c>
      <c r="E130" t="s">
        <v>373</v>
      </c>
      <c r="F130" t="s">
        <v>1362</v>
      </c>
      <c r="G130">
        <v>27.1</v>
      </c>
      <c r="J130" t="str">
        <f xml:space="preserve"> CLE!A22&amp;"*"&amp;"*"&amp;CLE!X22</f>
        <v>RB*Chubb, Nick - CLE**270.7</v>
      </c>
      <c r="N130" t="s">
        <v>373</v>
      </c>
      <c r="O130" t="s">
        <v>2184</v>
      </c>
      <c r="P130">
        <v>37.1</v>
      </c>
    </row>
    <row r="131" spans="1:16" x14ac:dyDescent="0.3">
      <c r="A131" t="str">
        <f xml:space="preserve"> CLE!A23&amp;"*"&amp;"*"&amp;CLE!W23</f>
        <v>RB*Ford, Jerome - CLE**103</v>
      </c>
      <c r="E131" t="s">
        <v>373</v>
      </c>
      <c r="F131" t="s">
        <v>622</v>
      </c>
      <c r="G131">
        <v>25.3</v>
      </c>
      <c r="J131" t="str">
        <f xml:space="preserve"> CLE!A23&amp;"*"&amp;"*"&amp;CLE!X23</f>
        <v>RB*Ford, Jerome - CLE**132</v>
      </c>
      <c r="N131" t="s">
        <v>373</v>
      </c>
      <c r="O131" t="s">
        <v>2588</v>
      </c>
      <c r="P131">
        <v>36.1</v>
      </c>
    </row>
    <row r="132" spans="1:16" x14ac:dyDescent="0.3">
      <c r="A132" t="str">
        <f xml:space="preserve"> CLE!A24&amp;"*"&amp;"*"&amp;CLE!W24</f>
        <v>RB*Kelly, John - CLE**0</v>
      </c>
      <c r="E132" t="s">
        <v>373</v>
      </c>
      <c r="F132" t="s">
        <v>1003</v>
      </c>
      <c r="G132">
        <v>24.7</v>
      </c>
      <c r="J132" t="str">
        <f xml:space="preserve"> CLE!A24&amp;"*"&amp;"*"&amp;CLE!X24</f>
        <v>RB*Kelly, John - CLE**0</v>
      </c>
      <c r="N132" t="s">
        <v>373</v>
      </c>
      <c r="O132" t="s">
        <v>1362</v>
      </c>
      <c r="P132">
        <v>35.1</v>
      </c>
    </row>
    <row r="133" spans="1:16" x14ac:dyDescent="0.3">
      <c r="A133" t="str">
        <f xml:space="preserve"> CLE!A25&amp;"*"&amp;"*"&amp;CLE!W25</f>
        <v>RB*Hall, Hassan - CLE**1.7</v>
      </c>
      <c r="E133" t="s">
        <v>373</v>
      </c>
      <c r="F133" t="s">
        <v>2170</v>
      </c>
      <c r="G133">
        <v>23.5</v>
      </c>
      <c r="J133" t="str">
        <f xml:space="preserve"> CLE!A25&amp;"*"&amp;"*"&amp;CLE!X25</f>
        <v>RB*Hall, Hassan - CLE**1.7</v>
      </c>
      <c r="N133" t="s">
        <v>373</v>
      </c>
      <c r="O133" t="s">
        <v>2170</v>
      </c>
      <c r="P133">
        <v>34.5</v>
      </c>
    </row>
    <row r="134" spans="1:16" x14ac:dyDescent="0.3">
      <c r="A134" t="str">
        <f xml:space="preserve"> CLE!A26&amp;"*"&amp;"*"&amp;CLE!W26</f>
        <v>**0</v>
      </c>
      <c r="E134" t="s">
        <v>373</v>
      </c>
      <c r="F134" t="s">
        <v>2261</v>
      </c>
      <c r="G134">
        <v>23.4</v>
      </c>
      <c r="J134" t="str">
        <f xml:space="preserve"> CLE!A26&amp;"*"&amp;"*"&amp;CLE!X26</f>
        <v>**0</v>
      </c>
      <c r="N134" t="s">
        <v>373</v>
      </c>
      <c r="O134" t="s">
        <v>2292</v>
      </c>
      <c r="P134">
        <v>34.4</v>
      </c>
    </row>
    <row r="135" spans="1:16" x14ac:dyDescent="0.3">
      <c r="A135" t="str">
        <f xml:space="preserve"> CLE!A32&amp;"*"&amp;"*"&amp;CLE!W32</f>
        <v>WR*Cooper, Amari - CLE**179</v>
      </c>
      <c r="E135" t="s">
        <v>373</v>
      </c>
      <c r="F135" t="s">
        <v>2184</v>
      </c>
      <c r="G135">
        <v>23.1</v>
      </c>
      <c r="J135" t="str">
        <f xml:space="preserve"> CLE!A32&amp;"*"&amp;"*"&amp;CLE!X32</f>
        <v>WR*Cooper, Amari - CLE**261</v>
      </c>
      <c r="N135" t="s">
        <v>373</v>
      </c>
      <c r="O135" t="s">
        <v>2261</v>
      </c>
      <c r="P135">
        <v>33.4</v>
      </c>
    </row>
    <row r="136" spans="1:16" x14ac:dyDescent="0.3">
      <c r="A136" t="str">
        <f xml:space="preserve"> CLE!A33&amp;"*"&amp;"*"&amp;CLE!W33</f>
        <v>WR*Bell, David - CLE**31.9</v>
      </c>
      <c r="E136" t="s">
        <v>373</v>
      </c>
      <c r="F136" t="s">
        <v>2292</v>
      </c>
      <c r="G136">
        <v>21.4</v>
      </c>
      <c r="J136" t="str">
        <f xml:space="preserve"> CLE!A33&amp;"*"&amp;"*"&amp;CLE!X33</f>
        <v>WR*Bell, David - CLE**60.9</v>
      </c>
      <c r="N136" t="s">
        <v>373</v>
      </c>
      <c r="O136" t="s">
        <v>1003</v>
      </c>
      <c r="P136">
        <v>32.700000000000003</v>
      </c>
    </row>
    <row r="137" spans="1:16" x14ac:dyDescent="0.3">
      <c r="A137" t="str">
        <f xml:space="preserve"> CLE!A34&amp;"*"&amp;"*"&amp;CLE!W34</f>
        <v>WR*Moore, Elijah - CLE**84.4</v>
      </c>
      <c r="E137" t="s">
        <v>373</v>
      </c>
      <c r="F137" t="s">
        <v>2588</v>
      </c>
      <c r="G137">
        <v>21.1</v>
      </c>
      <c r="J137" t="str">
        <f xml:space="preserve"> CLE!A34&amp;"*"&amp;"*"&amp;CLE!X34</f>
        <v>WR*Moore, Elijah - CLE**135.4</v>
      </c>
      <c r="N137" t="s">
        <v>373</v>
      </c>
      <c r="O137" t="s">
        <v>622</v>
      </c>
      <c r="P137">
        <v>32.299999999999997</v>
      </c>
    </row>
    <row r="138" spans="1:16" x14ac:dyDescent="0.3">
      <c r="A138" t="str">
        <f xml:space="preserve"> CLE!A35&amp;"*"&amp;"*"&amp;CLE!W35</f>
        <v>WR*Peoples-Jones, Donovan - CLE**73.5</v>
      </c>
      <c r="E138" t="s">
        <v>373</v>
      </c>
      <c r="F138" t="s">
        <v>193</v>
      </c>
      <c r="G138">
        <v>18.5</v>
      </c>
      <c r="J138" t="str">
        <f xml:space="preserve"> CLE!A35&amp;"*"&amp;"*"&amp;CLE!X35</f>
        <v>WR*Peoples-Jones, Donovan - CLE**109.5</v>
      </c>
      <c r="N138" t="s">
        <v>373</v>
      </c>
      <c r="O138" t="s">
        <v>524</v>
      </c>
      <c r="P138">
        <v>30.4</v>
      </c>
    </row>
    <row r="139" spans="1:16" x14ac:dyDescent="0.3">
      <c r="A139" t="str">
        <f xml:space="preserve"> CLE!A36&amp;"*"&amp;"*"&amp;CLE!W36</f>
        <v>WR*Goodwin, Marquise - CLE**23.5</v>
      </c>
      <c r="E139" t="s">
        <v>373</v>
      </c>
      <c r="F139" t="s">
        <v>2392</v>
      </c>
      <c r="G139">
        <v>18.399999999999999</v>
      </c>
      <c r="J139" t="str">
        <f xml:space="preserve"> CLE!A36&amp;"*"&amp;"*"&amp;CLE!X36</f>
        <v>WR*Goodwin, Marquise - CLE**34.5</v>
      </c>
      <c r="N139" t="s">
        <v>373</v>
      </c>
      <c r="O139" t="s">
        <v>634</v>
      </c>
      <c r="P139">
        <v>29.4</v>
      </c>
    </row>
    <row r="140" spans="1:16" x14ac:dyDescent="0.3">
      <c r="A140" t="str">
        <f xml:space="preserve"> CLE!A37&amp;"*"&amp;"*"&amp;CLE!W37</f>
        <v>WR*Tillman, Cedric - CLE**29</v>
      </c>
      <c r="E140" t="s">
        <v>373</v>
      </c>
      <c r="F140" t="s">
        <v>524</v>
      </c>
      <c r="G140">
        <v>18.399999999999999</v>
      </c>
      <c r="J140" t="str">
        <f xml:space="preserve"> CLE!A37&amp;"*"&amp;"*"&amp;CLE!X37</f>
        <v>WR*Tillman, Cedric - CLE**51</v>
      </c>
      <c r="N140" t="s">
        <v>373</v>
      </c>
      <c r="O140" t="s">
        <v>2212</v>
      </c>
      <c r="P140">
        <v>29</v>
      </c>
    </row>
    <row r="141" spans="1:16" x14ac:dyDescent="0.3">
      <c r="A141" t="str">
        <f xml:space="preserve"> CLE!A43&amp;"*"&amp;"*"&amp;CLE!W43</f>
        <v>TE*Bryant, Harrison - CLE**6.4</v>
      </c>
      <c r="E141" t="s">
        <v>373</v>
      </c>
      <c r="F141" t="s">
        <v>584</v>
      </c>
      <c r="G141">
        <v>18.100000000000001</v>
      </c>
      <c r="J141" t="str">
        <f xml:space="preserve"> CLE!A43&amp;"*"&amp;"*"&amp;CLE!X43</f>
        <v>TE*Bryant, Harrison - CLE**14.4</v>
      </c>
      <c r="N141" t="s">
        <v>373</v>
      </c>
      <c r="O141" t="s">
        <v>2392</v>
      </c>
      <c r="P141">
        <v>28.4</v>
      </c>
    </row>
    <row r="142" spans="1:16" x14ac:dyDescent="0.3">
      <c r="A142" t="str">
        <f xml:space="preserve"> CLE!A44&amp;"*"&amp;"*"&amp;CLE!W44</f>
        <v>TE*Njoku, David - CLE**72</v>
      </c>
      <c r="E142" t="s">
        <v>373</v>
      </c>
      <c r="F142" t="s">
        <v>2242</v>
      </c>
      <c r="G142">
        <v>17.7</v>
      </c>
      <c r="J142" t="str">
        <f xml:space="preserve"> CLE!A44&amp;"*"&amp;"*"&amp;CLE!X44</f>
        <v>TE*Njoku, David - CLE**111</v>
      </c>
      <c r="N142" t="s">
        <v>373</v>
      </c>
      <c r="O142" t="s">
        <v>2683</v>
      </c>
      <c r="P142">
        <v>27.7</v>
      </c>
    </row>
    <row r="143" spans="1:16" x14ac:dyDescent="0.3">
      <c r="A143" t="str">
        <f xml:space="preserve"> CLE!A45&amp;"*"&amp;"*"&amp;CLE!W45</f>
        <v>TE*Akins, Jordan - CLE**44.1</v>
      </c>
      <c r="E143" t="s">
        <v>373</v>
      </c>
      <c r="F143" t="s">
        <v>2683</v>
      </c>
      <c r="G143">
        <v>17.7</v>
      </c>
      <c r="J143" t="str">
        <f xml:space="preserve"> CLE!A45&amp;"*"&amp;"*"&amp;CLE!X45</f>
        <v>TE*Akins, Jordan - CLE**77.1</v>
      </c>
      <c r="N143" t="s">
        <v>373</v>
      </c>
      <c r="O143" t="s">
        <v>193</v>
      </c>
      <c r="P143">
        <v>27.5</v>
      </c>
    </row>
    <row r="144" spans="1:16" x14ac:dyDescent="0.3">
      <c r="A144" t="str">
        <f xml:space="preserve"> CLE!A46&amp;"*"&amp;"*"&amp;CLE!W46</f>
        <v>TE*Greaney, Thomas - CLE**0</v>
      </c>
      <c r="E144" t="s">
        <v>373</v>
      </c>
      <c r="F144" t="s">
        <v>511</v>
      </c>
      <c r="G144">
        <v>17.600000000000001</v>
      </c>
      <c r="J144" t="str">
        <f xml:space="preserve"> CLE!A46&amp;"*"&amp;"*"&amp;CLE!X46</f>
        <v>TE*Greaney, Thomas - CLE**0</v>
      </c>
      <c r="N144" t="s">
        <v>373</v>
      </c>
      <c r="O144" t="s">
        <v>584</v>
      </c>
      <c r="P144">
        <v>27.1</v>
      </c>
    </row>
    <row r="145" spans="1:16" x14ac:dyDescent="0.3">
      <c r="A145" t="str">
        <f xml:space="preserve"> DAL!A14&amp;"*"&amp;"*"&amp;DAL!W14</f>
        <v>QB*Prescott, Dak - DAL**356.35</v>
      </c>
      <c r="E145" t="s">
        <v>373</v>
      </c>
      <c r="F145" t="s">
        <v>634</v>
      </c>
      <c r="G145">
        <v>17.399999999999999</v>
      </c>
      <c r="J145" t="str">
        <f xml:space="preserve"> DAL!A14&amp;"*"&amp;"*"&amp;DAL!W14</f>
        <v>QB*Prescott, Dak - DAL**356.35</v>
      </c>
      <c r="N145" t="s">
        <v>373</v>
      </c>
      <c r="O145" t="s">
        <v>2242</v>
      </c>
      <c r="P145">
        <v>26.7</v>
      </c>
    </row>
    <row r="146" spans="1:16" x14ac:dyDescent="0.3">
      <c r="A146" t="str">
        <f xml:space="preserve"> DAL!A15&amp;"*"&amp;"*"&amp;DAL!W15</f>
        <v>QB*Grier, Will - DAL**0</v>
      </c>
      <c r="E146" t="s">
        <v>373</v>
      </c>
      <c r="F146" t="s">
        <v>261</v>
      </c>
      <c r="G146">
        <v>17.3</v>
      </c>
      <c r="J146" t="str">
        <f xml:space="preserve"> DAL!A15&amp;"*"&amp;"*"&amp;DAL!W15</f>
        <v>QB*Grier, Will - DAL**0</v>
      </c>
      <c r="N146" t="s">
        <v>373</v>
      </c>
      <c r="O146" t="s">
        <v>261</v>
      </c>
      <c r="P146">
        <v>24.3</v>
      </c>
    </row>
    <row r="147" spans="1:16" x14ac:dyDescent="0.3">
      <c r="A147" t="str">
        <f xml:space="preserve"> DAL!A16&amp;"*"&amp;"*"&amp;DAL!W16</f>
        <v>QB*Rush, Cooper - DAL**0</v>
      </c>
      <c r="E147" t="s">
        <v>373</v>
      </c>
      <c r="F147" t="s">
        <v>1033</v>
      </c>
      <c r="G147">
        <v>16.7</v>
      </c>
      <c r="J147" t="str">
        <f xml:space="preserve"> DAL!A16&amp;"*"&amp;"*"&amp;DAL!W16</f>
        <v>QB*Rush, Cooper - DAL**0</v>
      </c>
      <c r="N147" t="s">
        <v>373</v>
      </c>
      <c r="O147" t="s">
        <v>1033</v>
      </c>
      <c r="P147">
        <v>23.7</v>
      </c>
    </row>
    <row r="148" spans="1:16" x14ac:dyDescent="0.3">
      <c r="A148" t="str">
        <f xml:space="preserve"> DAL!A22&amp;"*"&amp;"*"&amp;DAL!W22</f>
        <v>RB*Jones, Ronald - DAL**25.8</v>
      </c>
      <c r="E148" t="s">
        <v>373</v>
      </c>
      <c r="F148" t="s">
        <v>1473</v>
      </c>
      <c r="G148">
        <v>15</v>
      </c>
      <c r="J148" t="str">
        <f xml:space="preserve"> DAL!A22&amp;"*"&amp;"*"&amp;DAL!X22</f>
        <v>RB*Jones, Ronald - DAL**27.8</v>
      </c>
      <c r="N148" t="s">
        <v>373</v>
      </c>
      <c r="O148" t="s">
        <v>511</v>
      </c>
      <c r="P148">
        <v>23.6</v>
      </c>
    </row>
    <row r="149" spans="1:16" x14ac:dyDescent="0.3">
      <c r="A149" t="str">
        <f xml:space="preserve"> DAL!A23&amp;"*"&amp;"*"&amp;DAL!W23</f>
        <v>RB*Pollard, Tony - DAL**227.8</v>
      </c>
      <c r="E149" t="s">
        <v>373</v>
      </c>
      <c r="F149" t="s">
        <v>2212</v>
      </c>
      <c r="G149">
        <v>15</v>
      </c>
      <c r="J149" t="str">
        <f xml:space="preserve"> DAL!A23&amp;"*"&amp;"*"&amp;DAL!X23</f>
        <v>RB*Pollard, Tony - DAL**262.8</v>
      </c>
      <c r="N149" t="s">
        <v>373</v>
      </c>
      <c r="O149" t="s">
        <v>2648</v>
      </c>
      <c r="P149">
        <v>23.1</v>
      </c>
    </row>
    <row r="150" spans="1:16" x14ac:dyDescent="0.3">
      <c r="A150" t="str">
        <f xml:space="preserve"> DAL!A24&amp;"*"&amp;"*"&amp;DAL!W24</f>
        <v>RB*Dowdle, Rico - DAL**20.6</v>
      </c>
      <c r="E150" t="s">
        <v>373</v>
      </c>
      <c r="F150" t="s">
        <v>510</v>
      </c>
      <c r="G150">
        <v>14.6</v>
      </c>
      <c r="J150" t="str">
        <f xml:space="preserve"> DAL!A24&amp;"*"&amp;"*"&amp;DAL!X24</f>
        <v>RB*Dowdle, Rico - DAL**23.6</v>
      </c>
      <c r="N150" t="s">
        <v>373</v>
      </c>
      <c r="O150" t="s">
        <v>510</v>
      </c>
      <c r="P150">
        <v>22.6</v>
      </c>
    </row>
    <row r="151" spans="1:16" x14ac:dyDescent="0.3">
      <c r="A151" t="str">
        <f xml:space="preserve"> DAL!A25&amp;"*"&amp;"*"&amp;DAL!W25</f>
        <v>RB*Davis, Malik - DAL**24</v>
      </c>
      <c r="E151" t="s">
        <v>373</v>
      </c>
      <c r="F151" t="s">
        <v>170</v>
      </c>
      <c r="G151">
        <v>14.4</v>
      </c>
      <c r="J151" t="str">
        <f xml:space="preserve"> DAL!A25&amp;"*"&amp;"*"&amp;DAL!X25</f>
        <v>RB*Davis, Malik - DAL**27</v>
      </c>
      <c r="N151" t="s">
        <v>373</v>
      </c>
      <c r="O151" t="s">
        <v>2709</v>
      </c>
      <c r="P151">
        <v>22.6</v>
      </c>
    </row>
    <row r="152" spans="1:16" x14ac:dyDescent="0.3">
      <c r="A152" t="str">
        <f xml:space="preserve"> DAL!A26&amp;"*"&amp;"*"&amp;DAL!W26</f>
        <v>RB*Vaughn, Deuce - DAL**49.9</v>
      </c>
      <c r="E152" t="s">
        <v>373</v>
      </c>
      <c r="F152" t="s">
        <v>2380</v>
      </c>
      <c r="G152">
        <v>13.3</v>
      </c>
      <c r="J152" t="str">
        <f xml:space="preserve"> DAL!A26&amp;"*"&amp;"*"&amp;DAL!X26</f>
        <v>RB*Vaughn, Deuce - DAL**69.9</v>
      </c>
      <c r="N152" t="s">
        <v>373</v>
      </c>
      <c r="O152" t="s">
        <v>2380</v>
      </c>
      <c r="P152">
        <v>22.3</v>
      </c>
    </row>
    <row r="153" spans="1:16" x14ac:dyDescent="0.3">
      <c r="A153" t="str">
        <f xml:space="preserve"> DAL!A32&amp;"*"&amp;"*"&amp;DAL!W32</f>
        <v>WR*Lamb, CeeDee - DAL**178</v>
      </c>
      <c r="E153" t="s">
        <v>373</v>
      </c>
      <c r="F153" t="s">
        <v>2648</v>
      </c>
      <c r="G153">
        <v>13.1</v>
      </c>
      <c r="J153" t="str">
        <f xml:space="preserve"> DAL!A32&amp;"*"&amp;"*"&amp;DAL!X32</f>
        <v>WR*Lamb, CeeDee - DAL**277</v>
      </c>
      <c r="N153" t="s">
        <v>373</v>
      </c>
      <c r="O153" t="s">
        <v>2294</v>
      </c>
      <c r="P153">
        <v>22</v>
      </c>
    </row>
    <row r="154" spans="1:16" x14ac:dyDescent="0.3">
      <c r="A154" t="str">
        <f xml:space="preserve"> DAL!A33&amp;"*"&amp;"*"&amp;DAL!W33</f>
        <v>WR*Cooks, Brandin - DAL**101</v>
      </c>
      <c r="E154" t="s">
        <v>373</v>
      </c>
      <c r="F154" t="s">
        <v>2709</v>
      </c>
      <c r="G154">
        <v>12.6</v>
      </c>
      <c r="J154" t="str">
        <f xml:space="preserve"> DAL!A33&amp;"*"&amp;"*"&amp;DAL!X33</f>
        <v>WR*Cooks, Brandin - DAL**146</v>
      </c>
      <c r="N154" t="s">
        <v>373</v>
      </c>
      <c r="O154" t="s">
        <v>1473</v>
      </c>
      <c r="P154">
        <v>21</v>
      </c>
    </row>
    <row r="155" spans="1:16" x14ac:dyDescent="0.3">
      <c r="A155" t="str">
        <f xml:space="preserve"> DAL!A34&amp;"*"&amp;"*"&amp;DAL!W34</f>
        <v>WR*Gallup, Michael - DAL**90.9</v>
      </c>
      <c r="E155" t="s">
        <v>373</v>
      </c>
      <c r="F155" t="s">
        <v>1089</v>
      </c>
      <c r="G155">
        <v>12.1</v>
      </c>
      <c r="J155" t="str">
        <f xml:space="preserve"> DAL!A34&amp;"*"&amp;"*"&amp;DAL!X34</f>
        <v>WR*Gallup, Michael - DAL**140.9</v>
      </c>
      <c r="N155" t="s">
        <v>373</v>
      </c>
      <c r="O155" t="s">
        <v>1355</v>
      </c>
      <c r="P155">
        <v>18.5</v>
      </c>
    </row>
    <row r="156" spans="1:16" x14ac:dyDescent="0.3">
      <c r="A156" t="str">
        <f xml:space="preserve"> DAL!A35&amp;"*"&amp;"*"&amp;DAL!W35</f>
        <v>WR* Turpin, Kavontae - DAL**10.5</v>
      </c>
      <c r="E156" t="s">
        <v>373</v>
      </c>
      <c r="F156" t="s">
        <v>2294</v>
      </c>
      <c r="G156">
        <v>12</v>
      </c>
      <c r="J156" t="str">
        <f xml:space="preserve"> DAL!A35&amp;"*"&amp;"*"&amp;DAL!X35</f>
        <v>WR* Turpin, Kavontae - DAL**18.5</v>
      </c>
      <c r="N156" t="s">
        <v>373</v>
      </c>
      <c r="O156" t="s">
        <v>2521</v>
      </c>
      <c r="P156">
        <v>18.5</v>
      </c>
    </row>
    <row r="157" spans="1:16" x14ac:dyDescent="0.3">
      <c r="A157" t="str">
        <f xml:space="preserve"> DAL!A36&amp;"*"&amp;"*"&amp;DAL!W36</f>
        <v>WR*Tolbert, Jalen - DAL**18.4</v>
      </c>
      <c r="E157" t="s">
        <v>373</v>
      </c>
      <c r="F157" t="s">
        <v>2391</v>
      </c>
      <c r="G157">
        <v>11.3</v>
      </c>
      <c r="J157" t="str">
        <f xml:space="preserve"> DAL!A36&amp;"*"&amp;"*"&amp;DAL!X36</f>
        <v>WR*Tolbert, Jalen - DAL**30.4</v>
      </c>
      <c r="N157" t="s">
        <v>373</v>
      </c>
      <c r="O157" t="s">
        <v>170</v>
      </c>
      <c r="P157">
        <v>17.399999999999999</v>
      </c>
    </row>
    <row r="158" spans="1:16" x14ac:dyDescent="0.3">
      <c r="A158" t="str">
        <f xml:space="preserve"> DAL!A37&amp;"*"&amp;"*"&amp;DAL!W37</f>
        <v>WR*Fehoko, Simi - DAL**14.4</v>
      </c>
      <c r="E158" t="s">
        <v>373</v>
      </c>
      <c r="F158" t="s">
        <v>1355</v>
      </c>
      <c r="G158">
        <v>10.5</v>
      </c>
      <c r="J158" t="str">
        <f xml:space="preserve"> DAL!A37&amp;"*"&amp;"*"&amp;DAL!X37</f>
        <v>WR*Fehoko, Simi - DAL**17.4</v>
      </c>
      <c r="N158" t="s">
        <v>373</v>
      </c>
      <c r="O158" t="s">
        <v>567</v>
      </c>
      <c r="P158">
        <v>15.9</v>
      </c>
    </row>
    <row r="159" spans="1:16" x14ac:dyDescent="0.3">
      <c r="A159" t="str">
        <f xml:space="preserve"> DAL!A43&amp;"*"&amp;"*"&amp;DAL!W43</f>
        <v>TE*Ferguson, Jake - DAL**67</v>
      </c>
      <c r="E159" t="s">
        <v>373</v>
      </c>
      <c r="F159" t="s">
        <v>567</v>
      </c>
      <c r="G159">
        <v>9.9</v>
      </c>
      <c r="J159" t="str">
        <f xml:space="preserve"> DAL!A43&amp;"*"&amp;"*"&amp;DAL!X43</f>
        <v>TE*Ferguson, Jake - DAL**110</v>
      </c>
      <c r="N159" t="s">
        <v>373</v>
      </c>
      <c r="O159" t="s">
        <v>2391</v>
      </c>
      <c r="P159">
        <v>15.3</v>
      </c>
    </row>
    <row r="160" spans="1:16" x14ac:dyDescent="0.3">
      <c r="A160" t="str">
        <f xml:space="preserve"> DAL!A44&amp;"*"&amp;"*"&amp;DAL!W44</f>
        <v>TE*Schoonmaker, Luke - DAL**56</v>
      </c>
      <c r="E160" t="s">
        <v>373</v>
      </c>
      <c r="F160" t="s">
        <v>2369</v>
      </c>
      <c r="G160">
        <v>9</v>
      </c>
      <c r="J160" t="str">
        <f xml:space="preserve"> DAL!A44&amp;"*"&amp;"*"&amp;DAL!X44</f>
        <v>TE*Schoonmaker, Luke - DAL**88</v>
      </c>
      <c r="N160" t="s">
        <v>373</v>
      </c>
      <c r="O160" t="s">
        <v>2482</v>
      </c>
      <c r="P160">
        <v>15.1</v>
      </c>
    </row>
    <row r="161" spans="1:16" x14ac:dyDescent="0.3">
      <c r="A161" t="str">
        <f xml:space="preserve"> DAL!A45&amp;"*"&amp;"*"&amp;DAL!W45</f>
        <v>TE*Hendershot, Peyton - DAL**25.5</v>
      </c>
      <c r="E161" t="s">
        <v>373</v>
      </c>
      <c r="F161" t="s">
        <v>2521</v>
      </c>
      <c r="G161">
        <v>8.5</v>
      </c>
      <c r="J161" t="str">
        <f xml:space="preserve"> DAL!A45&amp;"*"&amp;"*"&amp;DAL!X45</f>
        <v>TE*Hendershot, Peyton - DAL**40.5</v>
      </c>
      <c r="N161" t="s">
        <v>373</v>
      </c>
      <c r="O161" t="s">
        <v>1089</v>
      </c>
      <c r="P161">
        <v>15.1</v>
      </c>
    </row>
    <row r="162" spans="1:16" x14ac:dyDescent="0.3">
      <c r="A162" t="str">
        <f xml:space="preserve"> DAL!A46&amp;"*"&amp;"*"&amp;DAL!W46</f>
        <v>TE*McKeon, Sean - DAL**0</v>
      </c>
      <c r="E162" t="s">
        <v>373</v>
      </c>
      <c r="F162" t="s">
        <v>2482</v>
      </c>
      <c r="G162">
        <v>8.1</v>
      </c>
      <c r="J162" t="str">
        <f xml:space="preserve"> DAL!A46&amp;"*"&amp;"*"&amp;DAL!X46</f>
        <v>TE*McKeon, Sean - DAL**0</v>
      </c>
      <c r="N162" t="s">
        <v>373</v>
      </c>
      <c r="O162" t="s">
        <v>474</v>
      </c>
      <c r="P162">
        <v>14.2</v>
      </c>
    </row>
    <row r="163" spans="1:16" x14ac:dyDescent="0.3">
      <c r="A163" t="str">
        <f xml:space="preserve"> DEN!A14&amp;"*"&amp;"*"&amp;DEN!W14</f>
        <v>QB*Wilson, Russell - DEN**364.65</v>
      </c>
      <c r="E163" t="s">
        <v>373</v>
      </c>
      <c r="F163" t="s">
        <v>2730</v>
      </c>
      <c r="G163">
        <v>8</v>
      </c>
      <c r="J163" t="str">
        <f xml:space="preserve"> DEN!A14&amp;"*"&amp;"*"&amp;DEN!W14</f>
        <v>QB*Wilson, Russell - DEN**364.65</v>
      </c>
      <c r="N163" t="s">
        <v>373</v>
      </c>
      <c r="O163" t="s">
        <v>2480</v>
      </c>
      <c r="P163">
        <v>13.9</v>
      </c>
    </row>
    <row r="164" spans="1:16" x14ac:dyDescent="0.3">
      <c r="A164" t="str">
        <f xml:space="preserve"> DEN!A15&amp;"*"&amp;"*"&amp;DEN!W15</f>
        <v>QB*Stidham, Jarrett - DEN**0</v>
      </c>
      <c r="E164" t="s">
        <v>373</v>
      </c>
      <c r="F164" t="s">
        <v>2751</v>
      </c>
      <c r="G164">
        <v>8</v>
      </c>
      <c r="J164" t="str">
        <f xml:space="preserve"> DEN!A15&amp;"*"&amp;"*"&amp;DEN!W15</f>
        <v>QB*Stidham, Jarrett - DEN**0</v>
      </c>
      <c r="N164" t="s">
        <v>373</v>
      </c>
      <c r="O164" t="s">
        <v>2429</v>
      </c>
      <c r="P164">
        <v>13.6</v>
      </c>
    </row>
    <row r="165" spans="1:16" x14ac:dyDescent="0.3">
      <c r="A165" t="str">
        <f xml:space="preserve"> DEN!A16&amp;"*"&amp;"*"&amp;DEN!W16</f>
        <v>QB*DiNucci, Ben - DEN**0</v>
      </c>
      <c r="E165" t="s">
        <v>373</v>
      </c>
      <c r="F165" t="s">
        <v>2480</v>
      </c>
      <c r="G165">
        <v>7.9</v>
      </c>
      <c r="J165" t="str">
        <f xml:space="preserve"> DEN!A16&amp;"*"&amp;"*"&amp;DEN!W16</f>
        <v>QB*DiNucci, Ben - DEN**0</v>
      </c>
      <c r="N165" t="s">
        <v>373</v>
      </c>
      <c r="O165" t="s">
        <v>2369</v>
      </c>
      <c r="P165">
        <v>13</v>
      </c>
    </row>
    <row r="166" spans="1:16" x14ac:dyDescent="0.3">
      <c r="A166" t="str">
        <f xml:space="preserve"> DEN!A22&amp;"*"&amp;"*"&amp;DEN!W22</f>
        <v>RB*Williams, Javonte - DEN**169.5</v>
      </c>
      <c r="E166" t="s">
        <v>373</v>
      </c>
      <c r="F166" t="s">
        <v>2429</v>
      </c>
      <c r="G166">
        <v>7.6</v>
      </c>
      <c r="J166" t="str">
        <f xml:space="preserve"> DEN!A22&amp;"*"&amp;"*"&amp;DEN!X22</f>
        <v>RB*Williams, Javonte - DEN**189.5</v>
      </c>
      <c r="N166" t="s">
        <v>373</v>
      </c>
      <c r="O166" t="s">
        <v>2629</v>
      </c>
      <c r="P166">
        <v>12.6</v>
      </c>
    </row>
    <row r="167" spans="1:16" x14ac:dyDescent="0.3">
      <c r="A167" t="str">
        <f xml:space="preserve"> DEN!A23&amp;"*"&amp;"*"&amp;DEN!W23</f>
        <v>RB*Crockett, Damarea - DEN**3.2</v>
      </c>
      <c r="E167" t="s">
        <v>373</v>
      </c>
      <c r="F167" t="s">
        <v>2629</v>
      </c>
      <c r="G167">
        <v>6.6</v>
      </c>
      <c r="J167" t="str">
        <f xml:space="preserve"> DEN!A23&amp;"*"&amp;"*"&amp;DEN!X23</f>
        <v>RB*Crockett, Damarea - DEN**4.2</v>
      </c>
      <c r="N167" t="s">
        <v>373</v>
      </c>
      <c r="O167" t="s">
        <v>370</v>
      </c>
      <c r="P167">
        <v>12.2</v>
      </c>
    </row>
    <row r="168" spans="1:16" x14ac:dyDescent="0.3">
      <c r="A168" t="str">
        <f xml:space="preserve"> DEN!A24&amp;"*"&amp;"*"&amp;DEN!W24</f>
        <v>RB*Jones, Tony - DEN**5.1</v>
      </c>
      <c r="E168" t="s">
        <v>373</v>
      </c>
      <c r="F168" t="s">
        <v>474</v>
      </c>
      <c r="G168">
        <v>6.2</v>
      </c>
      <c r="J168" t="str">
        <f xml:space="preserve"> DEN!A24&amp;"*"&amp;"*"&amp;DEN!X24</f>
        <v>RB*Jones, Tony - DEN**7.1</v>
      </c>
      <c r="N168" t="s">
        <v>373</v>
      </c>
      <c r="O168" t="s">
        <v>2751</v>
      </c>
      <c r="P168">
        <v>12</v>
      </c>
    </row>
    <row r="169" spans="1:16" x14ac:dyDescent="0.3">
      <c r="A169" t="str">
        <f xml:space="preserve"> DEN!A25&amp;"*"&amp;"*"&amp;DEN!W25</f>
        <v>RB*Badie, Tyler - DEN**34.1</v>
      </c>
      <c r="E169" t="s">
        <v>373</v>
      </c>
      <c r="F169" t="s">
        <v>631</v>
      </c>
      <c r="G169">
        <v>5.9</v>
      </c>
      <c r="J169" t="str">
        <f xml:space="preserve"> DEN!A25&amp;"*"&amp;"*"&amp;DEN!X25</f>
        <v>RB*Badie, Tyler - DEN**44.1</v>
      </c>
      <c r="N169" t="s">
        <v>373</v>
      </c>
      <c r="O169" t="s">
        <v>2730</v>
      </c>
      <c r="P169">
        <v>11</v>
      </c>
    </row>
    <row r="170" spans="1:16" x14ac:dyDescent="0.3">
      <c r="A170" t="str">
        <f xml:space="preserve"> DEN!A26&amp;"*"&amp;"*"&amp;DEN!W26</f>
        <v>RB*Perine, Samaje - DEN**158.8</v>
      </c>
      <c r="E170" t="s">
        <v>373</v>
      </c>
      <c r="F170" t="s">
        <v>370</v>
      </c>
      <c r="G170">
        <v>5.2</v>
      </c>
      <c r="J170" t="str">
        <f xml:space="preserve"> DEN!A26&amp;"*"&amp;"*"&amp;DEN!X26</f>
        <v>RB*Perine, Samaje - DEN**188.8</v>
      </c>
      <c r="N170" t="s">
        <v>373</v>
      </c>
      <c r="O170" t="s">
        <v>2251</v>
      </c>
      <c r="P170">
        <v>10.199999999999999</v>
      </c>
    </row>
    <row r="171" spans="1:16" x14ac:dyDescent="0.3">
      <c r="A171" t="str">
        <f xml:space="preserve"> DEN!A32&amp;"*"&amp;"*"&amp;DEN!W32</f>
        <v>WR*Sutton, Courtland - DEN**118.5</v>
      </c>
      <c r="E171" t="s">
        <v>373</v>
      </c>
      <c r="F171" t="s">
        <v>194</v>
      </c>
      <c r="G171">
        <v>4.8</v>
      </c>
      <c r="J171" t="str">
        <f xml:space="preserve"> DEN!A32&amp;"*"&amp;"*"&amp;DEN!X32</f>
        <v>WR*Sutton, Courtland - DEN**188.5</v>
      </c>
      <c r="N171" t="s">
        <v>373</v>
      </c>
      <c r="O171" t="s">
        <v>631</v>
      </c>
      <c r="P171">
        <v>9.9</v>
      </c>
    </row>
    <row r="172" spans="1:16" x14ac:dyDescent="0.3">
      <c r="A172" t="str">
        <f xml:space="preserve"> DEN!A33&amp;"*"&amp;"*"&amp;DEN!W33</f>
        <v>WR*Jeudy, Jerry - DEN **137.5</v>
      </c>
      <c r="E172" t="s">
        <v>373</v>
      </c>
      <c r="F172" t="s">
        <v>1037</v>
      </c>
      <c r="G172">
        <v>4.8</v>
      </c>
      <c r="J172" t="str">
        <f xml:space="preserve"> DEN!A33&amp;"*"&amp;"*"&amp;DEN!X33</f>
        <v>WR*Jeudy, Jerry - DEN **207.5</v>
      </c>
      <c r="N172" t="s">
        <v>373</v>
      </c>
      <c r="O172" t="s">
        <v>2265</v>
      </c>
      <c r="P172">
        <v>9.4</v>
      </c>
    </row>
    <row r="173" spans="1:16" x14ac:dyDescent="0.3">
      <c r="A173" t="str">
        <f xml:space="preserve"> DEN!A34&amp;"*"&amp;"*"&amp;DEN!W34</f>
        <v>WR*Callaway, Marquez - DEN**23.1</v>
      </c>
      <c r="E173" t="s">
        <v>373</v>
      </c>
      <c r="F173" t="s">
        <v>2529</v>
      </c>
      <c r="G173">
        <v>4.7</v>
      </c>
      <c r="J173" t="str">
        <f xml:space="preserve"> DEN!A34&amp;"*"&amp;"*"&amp;DEN!X34</f>
        <v>WR*Callaway, Marquez - DEN**37.1</v>
      </c>
      <c r="N173" t="s">
        <v>373</v>
      </c>
      <c r="O173" t="s">
        <v>2529</v>
      </c>
      <c r="P173">
        <v>8.6999999999999993</v>
      </c>
    </row>
    <row r="174" spans="1:16" x14ac:dyDescent="0.3">
      <c r="A174" t="str">
        <f xml:space="preserve"> DEN!A35&amp;"*"&amp;"*"&amp;DEN!W35</f>
        <v>WR*Hamler, K.J. - DEN**0</v>
      </c>
      <c r="E174" t="s">
        <v>373</v>
      </c>
      <c r="F174" t="s">
        <v>2265</v>
      </c>
      <c r="G174">
        <v>4.4000000000000004</v>
      </c>
      <c r="J174" t="str">
        <f xml:space="preserve"> DEN!A35&amp;"*"&amp;"*"&amp;DEN!X35</f>
        <v>WR*Hamler, K.J. - DEN**0</v>
      </c>
      <c r="N174" t="s">
        <v>373</v>
      </c>
      <c r="O174" t="s">
        <v>1663</v>
      </c>
      <c r="P174">
        <v>7.8</v>
      </c>
    </row>
    <row r="175" spans="1:16" x14ac:dyDescent="0.3">
      <c r="A175" t="str">
        <f xml:space="preserve"> DEN!A36&amp;"*"&amp;"*"&amp;DEN!W36</f>
        <v>WR*Patrick, Tim - DEN**43.7</v>
      </c>
      <c r="E175" t="s">
        <v>373</v>
      </c>
      <c r="F175" t="s">
        <v>2251</v>
      </c>
      <c r="G175">
        <v>4.2</v>
      </c>
      <c r="J175" t="str">
        <f xml:space="preserve"> DEN!A36&amp;"*"&amp;"*"&amp;DEN!X36</f>
        <v>WR*Patrick, Tim - DEN**62.7</v>
      </c>
      <c r="N175" t="s">
        <v>373</v>
      </c>
      <c r="O175" t="s">
        <v>194</v>
      </c>
      <c r="P175">
        <v>7.8</v>
      </c>
    </row>
    <row r="176" spans="1:16" x14ac:dyDescent="0.3">
      <c r="A176" t="str">
        <f xml:space="preserve"> DEN!A37&amp;"*"&amp;"*"&amp;DEN!W37</f>
        <v>WR*Mims, Marvin - DEN**53.1</v>
      </c>
      <c r="E176" t="s">
        <v>373</v>
      </c>
      <c r="F176" t="s">
        <v>216</v>
      </c>
      <c r="G176">
        <v>4.0999999999999996</v>
      </c>
      <c r="J176" t="str">
        <f xml:space="preserve"> DEN!A37&amp;"*"&amp;"*"&amp;DEN!X37</f>
        <v>WR*Mims, Marvin - DEN**82.1</v>
      </c>
      <c r="N176" t="s">
        <v>373</v>
      </c>
      <c r="O176" t="s">
        <v>1037</v>
      </c>
      <c r="P176">
        <v>7.8</v>
      </c>
    </row>
    <row r="177" spans="1:16" x14ac:dyDescent="0.3">
      <c r="A177" t="str">
        <f xml:space="preserve"> DEN!A43&amp;"*"&amp;"*"&amp;DEN!W43</f>
        <v>TE*Dulcich, Greg - DEN**81</v>
      </c>
      <c r="E177" t="s">
        <v>373</v>
      </c>
      <c r="F177" t="s">
        <v>2393</v>
      </c>
      <c r="G177">
        <v>3.9</v>
      </c>
      <c r="J177" t="str">
        <f xml:space="preserve"> DEN!A43&amp;"*"&amp;"*"&amp;DEN!X43</f>
        <v>TE*Dulcich, Greg - DEN**126</v>
      </c>
      <c r="N177" t="s">
        <v>373</v>
      </c>
      <c r="O177" t="s">
        <v>2282</v>
      </c>
      <c r="P177">
        <v>7.7</v>
      </c>
    </row>
    <row r="178" spans="1:16" x14ac:dyDescent="0.3">
      <c r="A178" t="str">
        <f xml:space="preserve"> DEN!A44&amp;"*"&amp;"*"&amp;DEN!W44</f>
        <v>TE*Okwuegbunam, Albert - DEN**31</v>
      </c>
      <c r="E178" t="s">
        <v>373</v>
      </c>
      <c r="F178" t="s">
        <v>1663</v>
      </c>
      <c r="G178">
        <v>3.8</v>
      </c>
      <c r="J178" t="str">
        <f xml:space="preserve"> DEN!A44&amp;"*"&amp;"*"&amp;DEN!X44</f>
        <v>TE*Okwuegbunam, Albert - DEN**51</v>
      </c>
      <c r="N178" t="s">
        <v>373</v>
      </c>
      <c r="O178" t="s">
        <v>216</v>
      </c>
      <c r="P178">
        <v>6.1</v>
      </c>
    </row>
    <row r="179" spans="1:16" x14ac:dyDescent="0.3">
      <c r="A179" t="str">
        <f xml:space="preserve"> DEN!A45&amp;"*"&amp;"*"&amp;DEN!W45</f>
        <v>TE*Manhertz, Chris - DEN**0</v>
      </c>
      <c r="E179" t="s">
        <v>373</v>
      </c>
      <c r="F179" t="s">
        <v>2282</v>
      </c>
      <c r="G179">
        <v>3.7</v>
      </c>
      <c r="J179" t="str">
        <f xml:space="preserve"> DEN!A45&amp;"*"&amp;"*"&amp;DEN!X45</f>
        <v>TE*Manhertz, Chris - DEN**0</v>
      </c>
      <c r="N179" t="s">
        <v>373</v>
      </c>
      <c r="O179" t="s">
        <v>2393</v>
      </c>
      <c r="P179">
        <v>5.9</v>
      </c>
    </row>
    <row r="180" spans="1:16" x14ac:dyDescent="0.3">
      <c r="A180" t="str">
        <f xml:space="preserve"> DEN!A46&amp;"*"&amp;"*"&amp;DEN!W46</f>
        <v>TE*Trautman, Adam - DEN**18.9</v>
      </c>
      <c r="E180" t="s">
        <v>373</v>
      </c>
      <c r="F180" t="s">
        <v>2692</v>
      </c>
      <c r="G180">
        <v>2.5</v>
      </c>
      <c r="J180" t="str">
        <f xml:space="preserve"> DEN!A46&amp;"*"&amp;"*"&amp;DEN!X46</f>
        <v>TE*Trautman, Adam - DEN**34.9</v>
      </c>
      <c r="N180" t="s">
        <v>373</v>
      </c>
      <c r="O180" t="s">
        <v>2692</v>
      </c>
      <c r="P180">
        <v>5.5</v>
      </c>
    </row>
    <row r="181" spans="1:16" x14ac:dyDescent="0.3">
      <c r="A181" t="str">
        <f xml:space="preserve"> DET!A14&amp;"*"&amp;"*"&amp;DET!W14</f>
        <v>QB*Goff, Jared - DET**343.05</v>
      </c>
      <c r="E181" t="s">
        <v>373</v>
      </c>
      <c r="F181" t="s">
        <v>2272</v>
      </c>
      <c r="G181">
        <v>2.5</v>
      </c>
      <c r="J181" t="str">
        <f xml:space="preserve"> DET!A14&amp;"*"&amp;"*"&amp;DET!W14</f>
        <v>QB*Goff, Jared - DET**343.05</v>
      </c>
      <c r="N181" t="s">
        <v>373</v>
      </c>
      <c r="O181" t="s">
        <v>2272</v>
      </c>
      <c r="P181">
        <v>4.5</v>
      </c>
    </row>
    <row r="182" spans="1:16" x14ac:dyDescent="0.3">
      <c r="A182" t="str">
        <f xml:space="preserve"> DET!A15&amp;"*"&amp;"*"&amp;DET!W15</f>
        <v>QB*Sudfeld, Nate - DET**0</v>
      </c>
      <c r="E182" t="s">
        <v>373</v>
      </c>
      <c r="F182" t="s">
        <v>2333</v>
      </c>
      <c r="G182">
        <v>2.5</v>
      </c>
      <c r="J182" t="str">
        <f xml:space="preserve"> DET!A15&amp;"*"&amp;"*"&amp;DET!W15</f>
        <v>QB*Sudfeld, Nate - DET**0</v>
      </c>
      <c r="N182" t="s">
        <v>373</v>
      </c>
      <c r="O182" t="s">
        <v>2668</v>
      </c>
      <c r="P182">
        <v>3.9</v>
      </c>
    </row>
    <row r="183" spans="1:16" x14ac:dyDescent="0.3">
      <c r="A183" t="str">
        <f xml:space="preserve"> DET!A16&amp;"*"&amp;"*"&amp;DET!W16</f>
        <v>QB*Hooker, Hendon - DET**0</v>
      </c>
      <c r="E183" t="s">
        <v>373</v>
      </c>
      <c r="F183" t="s">
        <v>623</v>
      </c>
      <c r="G183">
        <v>1.9</v>
      </c>
      <c r="J183" t="str">
        <f xml:space="preserve"> DET!A16&amp;"*"&amp;"*"&amp;DET!W16</f>
        <v>QB*Hooker, Hendon - DET**0</v>
      </c>
      <c r="N183" t="s">
        <v>373</v>
      </c>
      <c r="O183" t="s">
        <v>2333</v>
      </c>
      <c r="P183">
        <v>3.5</v>
      </c>
    </row>
    <row r="184" spans="1:16" x14ac:dyDescent="0.3">
      <c r="A184" t="str">
        <f xml:space="preserve"> DET!A22&amp;"*"&amp;"*"&amp;DET!W22</f>
        <v>RB*Gibbs, Jahmyr - DET**170.8</v>
      </c>
      <c r="E184" t="s">
        <v>373</v>
      </c>
      <c r="F184" t="s">
        <v>2668</v>
      </c>
      <c r="G184">
        <v>1.9</v>
      </c>
      <c r="J184" t="str">
        <f xml:space="preserve"> DET!A22&amp;"*"&amp;"*"&amp;DET!X22</f>
        <v>RB*Gibbs, Jahmyr - DET**208.8</v>
      </c>
      <c r="N184" t="s">
        <v>373</v>
      </c>
      <c r="O184" t="s">
        <v>623</v>
      </c>
      <c r="P184">
        <v>2.9</v>
      </c>
    </row>
    <row r="185" spans="1:16" x14ac:dyDescent="0.3">
      <c r="A185" t="str">
        <f xml:space="preserve"> DET!A23&amp;"*"&amp;"*"&amp;DET!W23</f>
        <v>RB*Reynolds, Craig - DET**10.7</v>
      </c>
      <c r="E185" t="s">
        <v>373</v>
      </c>
      <c r="F185" t="s">
        <v>328</v>
      </c>
      <c r="G185">
        <v>0.9</v>
      </c>
      <c r="J185" t="str">
        <f xml:space="preserve"> DET!A23&amp;"*"&amp;"*"&amp;DET!X23</f>
        <v>RB*Reynolds, Craig - DET**11.7</v>
      </c>
      <c r="N185" t="s">
        <v>373</v>
      </c>
      <c r="O185" t="s">
        <v>328</v>
      </c>
      <c r="P185">
        <v>1.9</v>
      </c>
    </row>
    <row r="186" spans="1:16" x14ac:dyDescent="0.3">
      <c r="A186" t="str">
        <f xml:space="preserve"> DET!A24&amp;"*"&amp;"*"&amp;DET!W24</f>
        <v>RB*Montgomery, David - DET**189</v>
      </c>
      <c r="E186" t="s">
        <v>373</v>
      </c>
      <c r="F186" t="s">
        <v>514</v>
      </c>
      <c r="G186">
        <v>0</v>
      </c>
      <c r="J186" t="str">
        <f xml:space="preserve"> DET!A24&amp;"*"&amp;"*"&amp;DET!X24</f>
        <v>RB*Montgomery, David - DET**204</v>
      </c>
      <c r="N186" t="s">
        <v>373</v>
      </c>
      <c r="O186" t="s">
        <v>514</v>
      </c>
      <c r="P186">
        <v>0</v>
      </c>
    </row>
    <row r="187" spans="1:16" x14ac:dyDescent="0.3">
      <c r="A187" t="str">
        <f xml:space="preserve"> DET!A25&amp;"*"&amp;"*"&amp;DET!W25</f>
        <v>RB*Jefferson, Jermar - DET**19.8</v>
      </c>
      <c r="E187" t="s">
        <v>373</v>
      </c>
      <c r="F187" t="s">
        <v>391</v>
      </c>
      <c r="G187">
        <v>0</v>
      </c>
      <c r="J187" t="str">
        <f xml:space="preserve"> DET!A25&amp;"*"&amp;"*"&amp;DET!X25</f>
        <v>RB*Jefferson, Jermar - DET**19.8</v>
      </c>
      <c r="N187" t="s">
        <v>373</v>
      </c>
      <c r="O187" t="s">
        <v>391</v>
      </c>
      <c r="P187">
        <v>0</v>
      </c>
    </row>
    <row r="188" spans="1:16" x14ac:dyDescent="0.3">
      <c r="A188" t="str">
        <f xml:space="preserve"> DET!A26&amp;"*"&amp;"*"&amp;DET!W26</f>
        <v>RB*Ibrahim, Mohamed - DET**0</v>
      </c>
      <c r="E188" t="s">
        <v>373</v>
      </c>
      <c r="F188" t="s">
        <v>1357</v>
      </c>
      <c r="G188">
        <v>0</v>
      </c>
      <c r="J188" t="str">
        <f xml:space="preserve"> DET!A26&amp;"*"&amp;"*"&amp;DET!X26</f>
        <v>RB*Ibrahim, Mohamed - DET**0</v>
      </c>
      <c r="N188" t="s">
        <v>373</v>
      </c>
      <c r="O188" t="s">
        <v>1357</v>
      </c>
      <c r="P188">
        <v>0</v>
      </c>
    </row>
    <row r="189" spans="1:16" x14ac:dyDescent="0.3">
      <c r="A189" t="str">
        <f xml:space="preserve"> DET!A32&amp;"*"&amp;"*"&amp;DET!W32</f>
        <v>WR*St. Brown, Amon-Ra - DET**150.6</v>
      </c>
      <c r="E189" t="s">
        <v>373</v>
      </c>
      <c r="F189" t="s">
        <v>2604</v>
      </c>
      <c r="G189">
        <v>0</v>
      </c>
      <c r="J189" t="str">
        <f xml:space="preserve"> DET!A32&amp;"*"&amp;"*"&amp;DET!X32</f>
        <v>WR*St. Brown, Amon-Ra - DET**250.6</v>
      </c>
      <c r="N189" t="s">
        <v>373</v>
      </c>
      <c r="O189" t="s">
        <v>2604</v>
      </c>
      <c r="P189">
        <v>0</v>
      </c>
    </row>
    <row r="190" spans="1:16" x14ac:dyDescent="0.3">
      <c r="A190" t="str">
        <f xml:space="preserve"> DET!A33&amp;"*"&amp;"*"&amp;DET!W33</f>
        <v>WR*Jones, Marvin - DET**71.6</v>
      </c>
      <c r="E190" t="s">
        <v>373</v>
      </c>
      <c r="F190" t="s">
        <v>1316</v>
      </c>
      <c r="G190">
        <v>0</v>
      </c>
      <c r="J190" t="str">
        <f xml:space="preserve"> DET!A33&amp;"*"&amp;"*"&amp;DET!X33</f>
        <v>WR*Jones, Marvin - DET**114.6</v>
      </c>
      <c r="N190" t="s">
        <v>373</v>
      </c>
      <c r="O190" t="s">
        <v>1316</v>
      </c>
      <c r="P190">
        <v>0</v>
      </c>
    </row>
    <row r="191" spans="1:16" x14ac:dyDescent="0.3">
      <c r="A191" t="str">
        <f xml:space="preserve"> DET!A34&amp;"*"&amp;"*"&amp;DET!W34</f>
        <v>WR*Reynolds, Josh - DET**63</v>
      </c>
      <c r="E191" t="s">
        <v>373</v>
      </c>
      <c r="F191" t="s">
        <v>2672</v>
      </c>
      <c r="G191">
        <v>0</v>
      </c>
      <c r="J191" t="str">
        <f xml:space="preserve"> DET!A34&amp;"*"&amp;"*"&amp;DET!X34</f>
        <v>WR*Reynolds, Josh - DET**98</v>
      </c>
      <c r="N191" t="s">
        <v>373</v>
      </c>
      <c r="O191" t="s">
        <v>2672</v>
      </c>
      <c r="P191">
        <v>0</v>
      </c>
    </row>
    <row r="192" spans="1:16" x14ac:dyDescent="0.3">
      <c r="A192" t="str">
        <f xml:space="preserve"> DET!A35&amp;"*"&amp;"*"&amp;DET!W35</f>
        <v>WR*Raymond, Kalif - DET**34</v>
      </c>
      <c r="E192" t="s">
        <v>374</v>
      </c>
      <c r="F192" t="s">
        <v>206</v>
      </c>
      <c r="G192">
        <v>189.2</v>
      </c>
      <c r="J192" t="str">
        <f xml:space="preserve"> DET!A35&amp;"*"&amp;"*"&amp;DET!X35</f>
        <v>WR*Raymond, Kalif - DET**63</v>
      </c>
      <c r="N192" t="s">
        <v>374</v>
      </c>
      <c r="O192" t="s">
        <v>206</v>
      </c>
      <c r="P192">
        <v>290.2</v>
      </c>
    </row>
    <row r="193" spans="1:16" x14ac:dyDescent="0.3">
      <c r="A193" t="str">
        <f xml:space="preserve"> DET!A36&amp;"*"&amp;"*"&amp;DET!W36</f>
        <v>WR*Williams, Jameson - DET**81</v>
      </c>
      <c r="E193" t="s">
        <v>374</v>
      </c>
      <c r="F193" t="s">
        <v>310</v>
      </c>
      <c r="G193">
        <v>131.80000000000001</v>
      </c>
      <c r="J193" t="str">
        <f xml:space="preserve"> DET!A36&amp;"*"&amp;"*"&amp;DET!X36</f>
        <v>WR*Williams, Jameson - DET**118</v>
      </c>
      <c r="N193" t="s">
        <v>374</v>
      </c>
      <c r="O193" t="s">
        <v>1422</v>
      </c>
      <c r="P193">
        <v>232.2</v>
      </c>
    </row>
    <row r="194" spans="1:16" x14ac:dyDescent="0.3">
      <c r="A194" t="str">
        <f xml:space="preserve"> DET!A37&amp;"*"&amp;"*"&amp;DET!W37</f>
        <v>WR*Green, Antoine - DET**12.6</v>
      </c>
      <c r="E194" t="s">
        <v>374</v>
      </c>
      <c r="F194" t="s">
        <v>1422</v>
      </c>
      <c r="G194">
        <v>130.19999999999999</v>
      </c>
      <c r="J194" t="str">
        <f xml:space="preserve"> DET!A37&amp;"*"&amp;"*"&amp;DET!X37</f>
        <v>WR*Green, Antoine - DET**22.6</v>
      </c>
      <c r="N194" t="s">
        <v>374</v>
      </c>
      <c r="O194" t="s">
        <v>133</v>
      </c>
      <c r="P194">
        <v>199.7</v>
      </c>
    </row>
    <row r="195" spans="1:16" x14ac:dyDescent="0.3">
      <c r="A195" t="str">
        <f xml:space="preserve"> DET!A43&amp;"*"&amp;"*"&amp;DET!W43</f>
        <v>TE*LaPorta, Sam - DET**92.9</v>
      </c>
      <c r="E195" t="s">
        <v>374</v>
      </c>
      <c r="F195" t="s">
        <v>133</v>
      </c>
      <c r="G195">
        <v>126.7</v>
      </c>
      <c r="J195" t="str">
        <f xml:space="preserve"> DET!A43&amp;"*"&amp;"*"&amp;DET!X43</f>
        <v>TE*LaPorta, Sam - DET**149.9</v>
      </c>
      <c r="N195" t="s">
        <v>374</v>
      </c>
      <c r="O195" t="s">
        <v>310</v>
      </c>
      <c r="P195">
        <v>196.8</v>
      </c>
    </row>
    <row r="196" spans="1:16" x14ac:dyDescent="0.3">
      <c r="A196" t="str">
        <f xml:space="preserve"> DET!A44&amp;"*"&amp;"*"&amp;DET!W44</f>
        <v>TE*Wright, Brock - DET**36.2</v>
      </c>
      <c r="E196" t="s">
        <v>374</v>
      </c>
      <c r="F196" t="s">
        <v>2298</v>
      </c>
      <c r="G196">
        <v>118.2</v>
      </c>
      <c r="J196" t="str">
        <f xml:space="preserve"> DET!A44&amp;"*"&amp;"*"&amp;DET!X44</f>
        <v>TE*Wright, Brock - DET**53.2</v>
      </c>
      <c r="N196" t="s">
        <v>374</v>
      </c>
      <c r="O196" t="s">
        <v>556</v>
      </c>
      <c r="P196">
        <v>188.5</v>
      </c>
    </row>
    <row r="197" spans="1:16" x14ac:dyDescent="0.3">
      <c r="A197" t="str">
        <f xml:space="preserve"> DET!A45&amp;"*"&amp;"*"&amp;DET!W45</f>
        <v>TE*Zylstra, Shane - DET**7</v>
      </c>
      <c r="E197" t="s">
        <v>374</v>
      </c>
      <c r="F197" t="s">
        <v>277</v>
      </c>
      <c r="G197">
        <v>114.3</v>
      </c>
      <c r="J197" t="str">
        <f xml:space="preserve"> DET!A45&amp;"*"&amp;"*"&amp;DET!X45</f>
        <v>TE*Zylstra, Shane - DET**14</v>
      </c>
      <c r="N197" t="s">
        <v>374</v>
      </c>
      <c r="O197" t="s">
        <v>277</v>
      </c>
      <c r="P197">
        <v>188.3</v>
      </c>
    </row>
    <row r="198" spans="1:16" x14ac:dyDescent="0.3">
      <c r="A198" t="str">
        <f xml:space="preserve"> DET!A46&amp;"*"&amp;"*"&amp;DET!W46</f>
        <v>TE*Mitchell, James - DET**13</v>
      </c>
      <c r="E198" t="s">
        <v>374</v>
      </c>
      <c r="F198" t="s">
        <v>556</v>
      </c>
      <c r="G198">
        <v>113.5</v>
      </c>
      <c r="J198" t="str">
        <f xml:space="preserve"> DET!A46&amp;"*"&amp;"*"&amp;DET!X46</f>
        <v>TE*Mitchell, James - DET**20</v>
      </c>
      <c r="N198" t="s">
        <v>374</v>
      </c>
      <c r="O198" t="s">
        <v>2298</v>
      </c>
      <c r="P198">
        <v>174.2</v>
      </c>
    </row>
    <row r="199" spans="1:16" x14ac:dyDescent="0.3">
      <c r="A199" t="str">
        <f xml:space="preserve"> GB!A14&amp;"*"&amp;"*"&amp;GB!W14</f>
        <v>QB*Love, Jordan - GB**282</v>
      </c>
      <c r="E199" t="s">
        <v>374</v>
      </c>
      <c r="F199" t="s">
        <v>643</v>
      </c>
      <c r="G199">
        <v>112.4</v>
      </c>
      <c r="J199" t="str">
        <f xml:space="preserve"> GB!A14&amp;"*"&amp;"*"&amp;GB!W14</f>
        <v>QB*Love, Jordan - GB**282</v>
      </c>
      <c r="N199" t="s">
        <v>374</v>
      </c>
      <c r="O199" t="s">
        <v>643</v>
      </c>
      <c r="P199">
        <v>172.4</v>
      </c>
    </row>
    <row r="200" spans="1:16" x14ac:dyDescent="0.3">
      <c r="A200" t="str">
        <f xml:space="preserve"> GB!A15&amp;"*"&amp;"*"&amp;GB!W15</f>
        <v>QB*Etling, Danny - GB**0</v>
      </c>
      <c r="E200" t="s">
        <v>374</v>
      </c>
      <c r="F200" t="s">
        <v>2397</v>
      </c>
      <c r="G200">
        <v>105.4</v>
      </c>
      <c r="J200" t="str">
        <f xml:space="preserve"> GB!A15&amp;"*"&amp;"*"&amp;GB!W15</f>
        <v>QB*Etling, Danny - GB**0</v>
      </c>
      <c r="N200" t="s">
        <v>374</v>
      </c>
      <c r="O200" t="s">
        <v>2397</v>
      </c>
      <c r="P200">
        <v>158.4</v>
      </c>
    </row>
    <row r="201" spans="1:16" x14ac:dyDescent="0.3">
      <c r="A201" t="str">
        <f xml:space="preserve"> GB!A16&amp;"*"&amp;"*"&amp;GB!W16</f>
        <v>QB*Clifford, Sean - GB**0</v>
      </c>
      <c r="E201" t="s">
        <v>374</v>
      </c>
      <c r="F201" t="s">
        <v>96</v>
      </c>
      <c r="G201">
        <v>99.5</v>
      </c>
      <c r="J201" t="str">
        <f xml:space="preserve"> GB!A16&amp;"*"&amp;"*"&amp;GB!W16</f>
        <v>QB*Clifford, Sean - GB**0</v>
      </c>
      <c r="N201" t="s">
        <v>374</v>
      </c>
      <c r="O201" t="s">
        <v>226</v>
      </c>
      <c r="P201">
        <v>150</v>
      </c>
    </row>
    <row r="202" spans="1:16" x14ac:dyDescent="0.3">
      <c r="A202" t="str">
        <f xml:space="preserve"> GB!A22&amp;"*"&amp;"*"&amp;GB!W22</f>
        <v>RB*Jones, Aaron - GB**170.6</v>
      </c>
      <c r="E202" t="s">
        <v>374</v>
      </c>
      <c r="F202" t="s">
        <v>2473</v>
      </c>
      <c r="G202">
        <v>92.9</v>
      </c>
      <c r="J202" t="str">
        <f xml:space="preserve"> GB!A22&amp;"*"&amp;"*"&amp;GB!X22</f>
        <v>RB*Jones, Aaron - GB**232.6</v>
      </c>
      <c r="N202" t="s">
        <v>374</v>
      </c>
      <c r="O202" t="s">
        <v>2473</v>
      </c>
      <c r="P202">
        <v>149.9</v>
      </c>
    </row>
    <row r="203" spans="1:16" x14ac:dyDescent="0.3">
      <c r="A203" t="str">
        <f xml:space="preserve"> GB!A23&amp;"*"&amp;"*"&amp;GB!W23</f>
        <v>RB*Dillon, A.J. - GB**134.6</v>
      </c>
      <c r="E203" t="s">
        <v>374</v>
      </c>
      <c r="F203" t="s">
        <v>2209</v>
      </c>
      <c r="G203">
        <v>92.1</v>
      </c>
      <c r="J203" t="str">
        <f xml:space="preserve"> GB!A23&amp;"*"&amp;"*"&amp;GB!X23</f>
        <v>RB*Dillon, A.J. - GB**167.6</v>
      </c>
      <c r="N203" t="s">
        <v>374</v>
      </c>
      <c r="O203" t="s">
        <v>295</v>
      </c>
      <c r="P203">
        <v>148</v>
      </c>
    </row>
    <row r="204" spans="1:16" x14ac:dyDescent="0.3">
      <c r="A204" t="str">
        <f xml:space="preserve"> GB!A24&amp;"*"&amp;"*"&amp;GB!W24</f>
        <v>RB*Taylor, Patrick - GB**1.1</v>
      </c>
      <c r="E204" t="s">
        <v>374</v>
      </c>
      <c r="F204" t="s">
        <v>612</v>
      </c>
      <c r="G204">
        <v>88.6</v>
      </c>
      <c r="J204" t="str">
        <f xml:space="preserve"> GB!A24&amp;"*"&amp;"*"&amp;GB!X24</f>
        <v>RB*Taylor, Patrick - GB**1.1</v>
      </c>
      <c r="N204" t="s">
        <v>374</v>
      </c>
      <c r="O204" t="s">
        <v>96</v>
      </c>
      <c r="P204">
        <v>147.5</v>
      </c>
    </row>
    <row r="205" spans="1:16" x14ac:dyDescent="0.3">
      <c r="A205" t="str">
        <f xml:space="preserve"> GB!A25&amp;"*"&amp;"*"&amp;GB!W25</f>
        <v>RB*Goodson, Tyler - GB**10.4</v>
      </c>
      <c r="E205" t="s">
        <v>374</v>
      </c>
      <c r="F205" t="s">
        <v>295</v>
      </c>
      <c r="G205">
        <v>86</v>
      </c>
      <c r="J205" t="str">
        <f xml:space="preserve"> GB!A25&amp;"*"&amp;"*"&amp;GB!X25</f>
        <v>RB*Goodson, Tyler - GB**15.4</v>
      </c>
      <c r="N205" t="s">
        <v>374</v>
      </c>
      <c r="O205" t="s">
        <v>2209</v>
      </c>
      <c r="P205">
        <v>144.1</v>
      </c>
    </row>
    <row r="206" spans="1:16" x14ac:dyDescent="0.3">
      <c r="A206" t="str">
        <f xml:space="preserve"> GB!A26&amp;"*"&amp;"*"&amp;GB!W26</f>
        <v>RB*Nichols III, Lew - RB**4</v>
      </c>
      <c r="E206" t="s">
        <v>374</v>
      </c>
      <c r="F206" t="s">
        <v>472</v>
      </c>
      <c r="G206">
        <v>84</v>
      </c>
      <c r="J206" t="str">
        <f xml:space="preserve"> GB!A26&amp;"*"&amp;"*"&amp;GB!X26</f>
        <v>RB*Nichols III, Lew - RB**6</v>
      </c>
      <c r="N206" t="s">
        <v>374</v>
      </c>
      <c r="O206" t="s">
        <v>472</v>
      </c>
      <c r="P206">
        <v>134</v>
      </c>
    </row>
    <row r="207" spans="1:16" x14ac:dyDescent="0.3">
      <c r="A207" t="str">
        <f xml:space="preserve"> GB!A32&amp;"*"&amp;"*"&amp;GB!W32</f>
        <v>WR*Watson, Christian - GB**170.5</v>
      </c>
      <c r="E207" t="s">
        <v>374</v>
      </c>
      <c r="F207" t="s">
        <v>226</v>
      </c>
      <c r="G207">
        <v>83</v>
      </c>
      <c r="J207" t="str">
        <f xml:space="preserve"> GB!A32&amp;"*"&amp;"*"&amp;GB!X32</f>
        <v>WR*Watson, Christian - GB**235.5</v>
      </c>
      <c r="N207" t="s">
        <v>374</v>
      </c>
      <c r="O207" t="s">
        <v>612</v>
      </c>
      <c r="P207">
        <v>132.6</v>
      </c>
    </row>
    <row r="208" spans="1:16" x14ac:dyDescent="0.3">
      <c r="A208" t="str">
        <f xml:space="preserve"> GB!A33&amp;"*"&amp;"*"&amp;GB!W33</f>
        <v>WR*Doubs, Romeo - GB**87.9</v>
      </c>
      <c r="E208" t="s">
        <v>374</v>
      </c>
      <c r="F208" t="s">
        <v>528</v>
      </c>
      <c r="G208">
        <v>81</v>
      </c>
      <c r="J208" t="str">
        <f xml:space="preserve"> GB!A33&amp;"*"&amp;"*"&amp;GB!X33</f>
        <v>WR*Doubs, Romeo - GB**138.9</v>
      </c>
      <c r="N208" t="s">
        <v>374</v>
      </c>
      <c r="O208" t="s">
        <v>924</v>
      </c>
      <c r="P208">
        <v>126.4</v>
      </c>
    </row>
    <row r="209" spans="1:16" x14ac:dyDescent="0.3">
      <c r="A209" t="str">
        <f xml:space="preserve"> GB!A34&amp;"*"&amp;"*"&amp;GB!W34</f>
        <v>WR*Reed, Jaydon - GB**50</v>
      </c>
      <c r="E209" t="s">
        <v>374</v>
      </c>
      <c r="F209" t="s">
        <v>924</v>
      </c>
      <c r="G209">
        <v>74.400000000000006</v>
      </c>
      <c r="J209" t="str">
        <f xml:space="preserve"> GB!A34&amp;"*"&amp;"*"&amp;GB!X34</f>
        <v>WR*Reed, Jaydon - GB**84</v>
      </c>
      <c r="N209" t="s">
        <v>374</v>
      </c>
      <c r="O209" t="s">
        <v>528</v>
      </c>
      <c r="P209">
        <v>126</v>
      </c>
    </row>
    <row r="210" spans="1:16" x14ac:dyDescent="0.3">
      <c r="A210" t="str">
        <f xml:space="preserve"> GB!A35&amp;"*"&amp;"*"&amp;GB!W35</f>
        <v>WR*DuBose, Grant - GB**7.9</v>
      </c>
      <c r="E210" t="s">
        <v>374</v>
      </c>
      <c r="F210" t="s">
        <v>2158</v>
      </c>
      <c r="G210">
        <v>74</v>
      </c>
      <c r="J210" t="str">
        <f xml:space="preserve"> GB!A35&amp;"*"&amp;"*"&amp;GB!X35</f>
        <v>WR*DuBose, Grant - GB**13.9</v>
      </c>
      <c r="N210" t="s">
        <v>374</v>
      </c>
      <c r="O210" t="s">
        <v>575</v>
      </c>
      <c r="P210">
        <v>125.7</v>
      </c>
    </row>
    <row r="211" spans="1:16" x14ac:dyDescent="0.3">
      <c r="A211" t="str">
        <f xml:space="preserve"> GB!A36&amp;"*"&amp;"*"&amp;GB!W36</f>
        <v>WR*Toure, Samori - GB**3.8</v>
      </c>
      <c r="E211" t="s">
        <v>374</v>
      </c>
      <c r="F211" t="s">
        <v>575</v>
      </c>
      <c r="G211">
        <v>72.7</v>
      </c>
      <c r="J211" t="str">
        <f xml:space="preserve"> GB!A36&amp;"*"&amp;"*"&amp;GB!X36</f>
        <v>WR*Toure, Samori - GB**7.8</v>
      </c>
      <c r="N211" t="s">
        <v>374</v>
      </c>
      <c r="O211" t="s">
        <v>637</v>
      </c>
      <c r="P211">
        <v>125.7</v>
      </c>
    </row>
    <row r="212" spans="1:16" x14ac:dyDescent="0.3">
      <c r="A212" t="str">
        <f xml:space="preserve"> GB!A37&amp;"*"&amp;"*"&amp;GB!W37</f>
        <v>WR*Wicks, Dontayvion - GB**8.1</v>
      </c>
      <c r="E212" t="s">
        <v>374</v>
      </c>
      <c r="F212" t="s">
        <v>637</v>
      </c>
      <c r="G212">
        <v>72.7</v>
      </c>
      <c r="J212" t="str">
        <f xml:space="preserve"> GB!A37&amp;"*"&amp;"*"&amp;GB!X37</f>
        <v>WR*Wicks, Dontayvion - GB**15.1</v>
      </c>
      <c r="N212" t="s">
        <v>374</v>
      </c>
      <c r="O212" t="s">
        <v>2158</v>
      </c>
      <c r="P212">
        <v>119</v>
      </c>
    </row>
    <row r="213" spans="1:16" x14ac:dyDescent="0.3">
      <c r="A213" t="str">
        <f xml:space="preserve"> GB!A43&amp;"*"&amp;"*"&amp;GB!W43</f>
        <v>TE*Deguara, Josiah - GB**15.4</v>
      </c>
      <c r="E213" t="s">
        <v>374</v>
      </c>
      <c r="F213" t="s">
        <v>162</v>
      </c>
      <c r="G213">
        <v>72</v>
      </c>
      <c r="J213" t="str">
        <f xml:space="preserve"> GB!A43&amp;"*"&amp;"*"&amp;GB!X43</f>
        <v>TE*Deguara, Josiah - GB**32.4</v>
      </c>
      <c r="N213" t="s">
        <v>374</v>
      </c>
      <c r="O213" t="s">
        <v>151</v>
      </c>
      <c r="P213">
        <v>111.4</v>
      </c>
    </row>
    <row r="214" spans="1:16" x14ac:dyDescent="0.3">
      <c r="A214" t="str">
        <f xml:space="preserve"> GB!A44&amp;"*"&amp;"*"&amp;GB!W44</f>
        <v>TE*Davis, Tyler - GB**2.6</v>
      </c>
      <c r="E214" t="s">
        <v>374</v>
      </c>
      <c r="F214" t="s">
        <v>525</v>
      </c>
      <c r="G214">
        <v>67</v>
      </c>
      <c r="J214" t="str">
        <f xml:space="preserve"> GB!A44&amp;"*"&amp;"*"&amp;GB!X44</f>
        <v>TE*Davis, Tyler - GB**6.6</v>
      </c>
      <c r="N214" t="s">
        <v>374</v>
      </c>
      <c r="O214" t="s">
        <v>162</v>
      </c>
      <c r="P214">
        <v>111</v>
      </c>
    </row>
    <row r="215" spans="1:16" x14ac:dyDescent="0.3">
      <c r="A215" t="str">
        <f xml:space="preserve"> GB!A45&amp;"*"&amp;"*"&amp;GB!W45</f>
        <v>TE*Musgrave, Luke - GB**35.8</v>
      </c>
      <c r="E215" t="s">
        <v>374</v>
      </c>
      <c r="F215" t="s">
        <v>151</v>
      </c>
      <c r="G215">
        <v>66.400000000000006</v>
      </c>
      <c r="J215" t="str">
        <f xml:space="preserve"> GB!A45&amp;"*"&amp;"*"&amp;GB!X45</f>
        <v>TE*Musgrave, Luke - GB**64.8</v>
      </c>
      <c r="N215" t="s">
        <v>374</v>
      </c>
      <c r="O215" t="s">
        <v>525</v>
      </c>
      <c r="P215">
        <v>110</v>
      </c>
    </row>
    <row r="216" spans="1:16" x14ac:dyDescent="0.3">
      <c r="A216" t="str">
        <f xml:space="preserve"> GB!A46&amp;"*"&amp;"*"&amp;GB!W46</f>
        <v>TE*Kraft, Tucker - GB**23.8</v>
      </c>
      <c r="E216" t="s">
        <v>374</v>
      </c>
      <c r="F216" t="s">
        <v>492</v>
      </c>
      <c r="G216">
        <v>62.7</v>
      </c>
      <c r="J216" t="str">
        <f xml:space="preserve"> GB!A46&amp;"*"&amp;"*"&amp;GB!X46</f>
        <v>TE*Kraft, Tucker - GB**53.8</v>
      </c>
      <c r="N216" t="s">
        <v>374</v>
      </c>
      <c r="O216" t="s">
        <v>607</v>
      </c>
      <c r="P216">
        <v>105.4</v>
      </c>
    </row>
    <row r="217" spans="1:16" x14ac:dyDescent="0.3">
      <c r="A217" t="str">
        <f xml:space="preserve"> HOU!A14&amp;"*"&amp;"*"&amp;HOU!W14</f>
        <v>QB*Stroud, C.J. - HOU**295.65</v>
      </c>
      <c r="E217" t="s">
        <v>374</v>
      </c>
      <c r="F217" t="s">
        <v>371</v>
      </c>
      <c r="G217">
        <v>62.3</v>
      </c>
      <c r="J217" t="str">
        <f xml:space="preserve"> HOU!A14&amp;"*"&amp;"*"&amp;HOU!W14</f>
        <v>QB*Stroud, C.J. - HOU**295.65</v>
      </c>
      <c r="N217" t="s">
        <v>374</v>
      </c>
      <c r="O217" t="s">
        <v>371</v>
      </c>
      <c r="P217">
        <v>104.3</v>
      </c>
    </row>
    <row r="218" spans="1:16" x14ac:dyDescent="0.3">
      <c r="A218" t="str">
        <f xml:space="preserve"> HOU!A15&amp;"*"&amp;"*"&amp;HOU!W15</f>
        <v>QB*Mills, Davis - HOU**0</v>
      </c>
      <c r="E218" t="s">
        <v>374</v>
      </c>
      <c r="F218" t="s">
        <v>607</v>
      </c>
      <c r="G218">
        <v>59.4</v>
      </c>
      <c r="J218" t="str">
        <f xml:space="preserve"> HOU!A15&amp;"*"&amp;"*"&amp;HOU!W15</f>
        <v>QB*Mills, Davis - HOU**0</v>
      </c>
      <c r="N218" t="s">
        <v>374</v>
      </c>
      <c r="O218" t="s">
        <v>492</v>
      </c>
      <c r="P218">
        <v>100.7</v>
      </c>
    </row>
    <row r="219" spans="1:16" x14ac:dyDescent="0.3">
      <c r="A219" t="str">
        <f xml:space="preserve"> HOU!A16&amp;"*"&amp;"*"&amp;HOU!W16</f>
        <v>QB*Keenum, Case - HOU**0</v>
      </c>
      <c r="E219" t="s">
        <v>374</v>
      </c>
      <c r="F219" t="s">
        <v>139</v>
      </c>
      <c r="G219">
        <v>57</v>
      </c>
      <c r="J219" t="str">
        <f xml:space="preserve"> HOU!A16&amp;"*"&amp;"*"&amp;HOU!W16</f>
        <v>QB*Keenum, Case - HOU**0</v>
      </c>
      <c r="N219" t="s">
        <v>374</v>
      </c>
      <c r="O219" t="s">
        <v>496</v>
      </c>
      <c r="P219">
        <v>91.3</v>
      </c>
    </row>
    <row r="220" spans="1:16" x14ac:dyDescent="0.3">
      <c r="A220" t="str">
        <f xml:space="preserve"> HOU!A22&amp;"*"&amp;"*"&amp;HOU!W22</f>
        <v>RB*Pierce, Dameon - HOU**178.9</v>
      </c>
      <c r="E220" t="s">
        <v>374</v>
      </c>
      <c r="F220" t="s">
        <v>2705</v>
      </c>
      <c r="G220">
        <v>56</v>
      </c>
      <c r="J220" t="str">
        <f xml:space="preserve"> HOU!A22&amp;"*"&amp;"*"&amp;HOU!X22</f>
        <v>RB*Pierce, Dameon - HOU**236.9</v>
      </c>
      <c r="N220" t="s">
        <v>374</v>
      </c>
      <c r="O220" t="s">
        <v>241</v>
      </c>
      <c r="P220">
        <v>88.5</v>
      </c>
    </row>
    <row r="221" spans="1:16" x14ac:dyDescent="0.3">
      <c r="A221" t="str">
        <f xml:space="preserve"> HOU!A23&amp;"*"&amp;"*"&amp;HOU!W23</f>
        <v>RB*Ogunbowale, Dare - HOU**0</v>
      </c>
      <c r="E221" t="s">
        <v>374</v>
      </c>
      <c r="F221" t="s">
        <v>2539</v>
      </c>
      <c r="G221">
        <v>55.5</v>
      </c>
      <c r="J221" t="str">
        <f xml:space="preserve"> HOU!A23&amp;"*"&amp;"*"&amp;HOU!X23</f>
        <v>RB*Ogunbowale, Dare - HOU**0</v>
      </c>
      <c r="N221" t="s">
        <v>374</v>
      </c>
      <c r="O221" t="s">
        <v>2705</v>
      </c>
      <c r="P221">
        <v>88</v>
      </c>
    </row>
    <row r="222" spans="1:16" x14ac:dyDescent="0.3">
      <c r="A222" t="str">
        <f xml:space="preserve"> HOU!A24&amp;"*"&amp;"*"&amp;HOU!W24</f>
        <v>RB*Singletary, Devin - Hou**74.1</v>
      </c>
      <c r="E222" t="s">
        <v>374</v>
      </c>
      <c r="F222" t="s">
        <v>496</v>
      </c>
      <c r="G222">
        <v>55.3</v>
      </c>
      <c r="J222" t="str">
        <f xml:space="preserve"> HOU!A24&amp;"*"&amp;"*"&amp;HOU!X24</f>
        <v>RB*Singletary, Devin - Hou**121.1</v>
      </c>
      <c r="N222" t="s">
        <v>374</v>
      </c>
      <c r="O222" t="s">
        <v>139</v>
      </c>
      <c r="P222">
        <v>87</v>
      </c>
    </row>
    <row r="223" spans="1:16" x14ac:dyDescent="0.3">
      <c r="A223" t="str">
        <f xml:space="preserve"> HOU!A25&amp;"*"&amp;"*"&amp;HOU!W25</f>
        <v>RB*Boone, Mike - HOU**0</v>
      </c>
      <c r="E223" t="s">
        <v>374</v>
      </c>
      <c r="F223" t="s">
        <v>241</v>
      </c>
      <c r="G223">
        <v>54.5</v>
      </c>
      <c r="J223" t="str">
        <f xml:space="preserve"> HOU!A25&amp;"*"&amp;"*"&amp;HOU!X25</f>
        <v>RB*Boone, Mike - HOU**0</v>
      </c>
      <c r="N223" t="s">
        <v>374</v>
      </c>
      <c r="O223" t="s">
        <v>2247</v>
      </c>
      <c r="P223">
        <v>86</v>
      </c>
    </row>
    <row r="224" spans="1:16" x14ac:dyDescent="0.3">
      <c r="A224" t="str">
        <f xml:space="preserve"> HOU!A26&amp;"*"&amp;"*"&amp;HOU!W26</f>
        <v>RB*Valladay, Xazavian - HOU**0</v>
      </c>
      <c r="E224" t="s">
        <v>374</v>
      </c>
      <c r="F224" t="s">
        <v>2703</v>
      </c>
      <c r="G224">
        <v>50.5</v>
      </c>
      <c r="J224" t="str">
        <f xml:space="preserve"> HOU!A26&amp;"*"&amp;"*"&amp;HOU!X26</f>
        <v>RB*Valladay, Xazavian - HOU**0</v>
      </c>
      <c r="N224" t="s">
        <v>374</v>
      </c>
      <c r="O224" t="s">
        <v>2539</v>
      </c>
      <c r="P224">
        <v>85.5</v>
      </c>
    </row>
    <row r="225" spans="1:16" x14ac:dyDescent="0.3">
      <c r="A225" t="str">
        <f xml:space="preserve"> HOU!A32&amp;"*"&amp;"*"&amp;HOU!W32</f>
        <v>WR*Woods, Robert- HOU**87.4</v>
      </c>
      <c r="E225" t="s">
        <v>374</v>
      </c>
      <c r="F225" t="s">
        <v>2247</v>
      </c>
      <c r="G225">
        <v>49</v>
      </c>
      <c r="J225" t="str">
        <f xml:space="preserve"> HOU!A32&amp;"*"&amp;"*"&amp;HOU!X32</f>
        <v>WR*Woods, Robert- HOU**137.4</v>
      </c>
      <c r="N225" t="s">
        <v>374</v>
      </c>
      <c r="O225" t="s">
        <v>2703</v>
      </c>
      <c r="P225">
        <v>84.5</v>
      </c>
    </row>
    <row r="226" spans="1:16" x14ac:dyDescent="0.3">
      <c r="A226" t="str">
        <f xml:space="preserve"> HOU!A33&amp;"*"&amp;"*"&amp;HOU!W33</f>
        <v>WR*Collins, Nico - HOU **84.8</v>
      </c>
      <c r="E226" t="s">
        <v>374</v>
      </c>
      <c r="F226" t="s">
        <v>249</v>
      </c>
      <c r="G226">
        <v>49</v>
      </c>
      <c r="J226" t="str">
        <f xml:space="preserve"> HOU!A33&amp;"*"&amp;"*"&amp;HOU!X33</f>
        <v>WR*Collins, Nico - HOU **135.8</v>
      </c>
      <c r="N226" t="s">
        <v>374</v>
      </c>
      <c r="O226" t="s">
        <v>330</v>
      </c>
      <c r="P226">
        <v>78.900000000000006</v>
      </c>
    </row>
    <row r="227" spans="1:16" x14ac:dyDescent="0.3">
      <c r="A227" t="str">
        <f xml:space="preserve"> HOU!A34&amp;"*"&amp;"*"&amp;HOU!W34</f>
        <v>WR*Metchie, John - Hou**37.9</v>
      </c>
      <c r="E227" t="s">
        <v>374</v>
      </c>
      <c r="F227" t="s">
        <v>330</v>
      </c>
      <c r="G227">
        <v>48.9</v>
      </c>
      <c r="J227" t="str">
        <f xml:space="preserve"> HOU!A34&amp;"*"&amp;"*"&amp;HOU!X34</f>
        <v>WR*Metchie, John - Hou**61.9</v>
      </c>
      <c r="N227" t="s">
        <v>374</v>
      </c>
      <c r="O227" t="s">
        <v>2177</v>
      </c>
      <c r="P227">
        <v>77.099999999999994</v>
      </c>
    </row>
    <row r="228" spans="1:16" x14ac:dyDescent="0.3">
      <c r="A228" t="str">
        <f xml:space="preserve"> HOU!A35&amp;"*"&amp;"*"&amp;HOU!W35</f>
        <v>WR*Hutchinson, Xavier - HOU**29</v>
      </c>
      <c r="E228" t="s">
        <v>374</v>
      </c>
      <c r="F228" t="s">
        <v>331</v>
      </c>
      <c r="G228">
        <v>44.5</v>
      </c>
      <c r="J228" t="str">
        <f xml:space="preserve"> HOU!A35&amp;"*"&amp;"*"&amp;HOU!X35</f>
        <v>WR*Hutchinson, Xavier - HOU**47</v>
      </c>
      <c r="N228" t="s">
        <v>374</v>
      </c>
      <c r="O228" t="s">
        <v>331</v>
      </c>
      <c r="P228">
        <v>70.5</v>
      </c>
    </row>
    <row r="229" spans="1:16" x14ac:dyDescent="0.3">
      <c r="A229" t="str">
        <f xml:space="preserve"> HOU!A36&amp;"*"&amp;"*"&amp;HOU!W36</f>
        <v>WR*Dell, Tank - HOU**59.8</v>
      </c>
      <c r="E229" t="s">
        <v>374</v>
      </c>
      <c r="F229" t="s">
        <v>2177</v>
      </c>
      <c r="G229">
        <v>44.1</v>
      </c>
      <c r="J229" t="str">
        <f xml:space="preserve"> HOU!A36&amp;"*"&amp;"*"&amp;HOU!X36</f>
        <v>WR*Dell, Tank - HOU**86.8</v>
      </c>
      <c r="N229" t="s">
        <v>374</v>
      </c>
      <c r="O229" t="s">
        <v>249</v>
      </c>
      <c r="P229">
        <v>69</v>
      </c>
    </row>
    <row r="230" spans="1:16" x14ac:dyDescent="0.3">
      <c r="A230" t="str">
        <f xml:space="preserve"> HOU!A37&amp;"*"&amp;"*"&amp;HOU!W37</f>
        <v>WR*Brown, Noah - HOU**32</v>
      </c>
      <c r="E230" t="s">
        <v>374</v>
      </c>
      <c r="F230" t="s">
        <v>2352</v>
      </c>
      <c r="G230">
        <v>43.8</v>
      </c>
      <c r="J230" t="str">
        <f xml:space="preserve"> HOU!A37&amp;"*"&amp;"*"&amp;HOU!X37</f>
        <v>WR*Brown, Noah - HOU**56</v>
      </c>
      <c r="N230" t="s">
        <v>374</v>
      </c>
      <c r="O230" t="s">
        <v>2275</v>
      </c>
      <c r="P230">
        <v>66</v>
      </c>
    </row>
    <row r="231" spans="1:16" x14ac:dyDescent="0.3">
      <c r="A231" t="str">
        <f xml:space="preserve"> HOU!A43&amp;"*"&amp;"*"&amp;HOU!W43</f>
        <v>TE*Jordan, Brevin - HOU**6.3</v>
      </c>
      <c r="E231" t="s">
        <v>374</v>
      </c>
      <c r="F231" t="s">
        <v>2275</v>
      </c>
      <c r="G231">
        <v>40</v>
      </c>
      <c r="J231" t="str">
        <f xml:space="preserve"> HOU!A43&amp;"*"&amp;"*"&amp;HOU!X43</f>
        <v>TE*Jordan, Brevin - HOU**13.3</v>
      </c>
      <c r="N231" t="s">
        <v>374</v>
      </c>
      <c r="O231" t="s">
        <v>2352</v>
      </c>
      <c r="P231">
        <v>65.8</v>
      </c>
    </row>
    <row r="232" spans="1:16" x14ac:dyDescent="0.3">
      <c r="A232" t="str">
        <f xml:space="preserve"> HOU!A44&amp;"*"&amp;"*"&amp;HOU!W44</f>
        <v>TE*Quitoriano, Teagan - HOU**26</v>
      </c>
      <c r="E232" t="s">
        <v>374</v>
      </c>
      <c r="F232" t="s">
        <v>548</v>
      </c>
      <c r="G232">
        <v>38.200000000000003</v>
      </c>
      <c r="J232" t="str">
        <f xml:space="preserve"> HOU!A44&amp;"*"&amp;"*"&amp;HOU!X44</f>
        <v>TE*Quitoriano, Teagan - HOU**43</v>
      </c>
      <c r="N232" t="s">
        <v>374</v>
      </c>
      <c r="O232" t="s">
        <v>2486</v>
      </c>
      <c r="P232">
        <v>64.8</v>
      </c>
    </row>
    <row r="233" spans="1:16" x14ac:dyDescent="0.3">
      <c r="A233" t="str">
        <f xml:space="preserve"> HOU!A45&amp;"*"&amp;"*"&amp;HOU!W45</f>
        <v>TE*Schultz, Dalton - HOU**92.1</v>
      </c>
      <c r="E233" t="s">
        <v>374</v>
      </c>
      <c r="F233" t="s">
        <v>534</v>
      </c>
      <c r="G233">
        <v>36.200000000000003</v>
      </c>
      <c r="J233" t="str">
        <f xml:space="preserve"> HOU!A45&amp;"*"&amp;"*"&amp;HOU!X45</f>
        <v>TE*Schultz, Dalton - HOU**144.1</v>
      </c>
      <c r="N233" t="s">
        <v>374</v>
      </c>
      <c r="O233" t="s">
        <v>548</v>
      </c>
      <c r="P233">
        <v>63.2</v>
      </c>
    </row>
    <row r="234" spans="1:16" x14ac:dyDescent="0.3">
      <c r="A234" t="str">
        <f xml:space="preserve"> HOU!A46&amp;"*"&amp;"*"&amp;HOU!W46</f>
        <v>TE*Schreck, Mason - HOU**0</v>
      </c>
      <c r="E234" t="s">
        <v>374</v>
      </c>
      <c r="F234" t="s">
        <v>2486</v>
      </c>
      <c r="G234">
        <v>35.799999999999997</v>
      </c>
      <c r="J234" t="str">
        <f xml:space="preserve"> HOU!A46&amp;"*"&amp;"*"&amp;HOU!X46</f>
        <v>TE*Schreck, Mason - HOU**0</v>
      </c>
      <c r="N234" t="s">
        <v>374</v>
      </c>
      <c r="O234" t="s">
        <v>236</v>
      </c>
      <c r="P234">
        <v>60</v>
      </c>
    </row>
    <row r="235" spans="1:16" x14ac:dyDescent="0.3">
      <c r="A235" t="str">
        <f xml:space="preserve"> IND!A14&amp;"*"&amp;"*"&amp;IND!W14</f>
        <v>QB*Richardson, Anthony - IND**322</v>
      </c>
      <c r="E235" t="s">
        <v>374</v>
      </c>
      <c r="F235" t="s">
        <v>611</v>
      </c>
      <c r="G235">
        <v>32.700000000000003</v>
      </c>
      <c r="J235" t="str">
        <f xml:space="preserve"> IND!A14&amp;"*"&amp;"*"&amp;IND!W14</f>
        <v>QB*Richardson, Anthony - IND**322</v>
      </c>
      <c r="N235" t="s">
        <v>374</v>
      </c>
      <c r="O235" t="s">
        <v>2146</v>
      </c>
      <c r="P235">
        <v>55.2</v>
      </c>
    </row>
    <row r="236" spans="1:16" x14ac:dyDescent="0.3">
      <c r="A236" t="str">
        <f xml:space="preserve"> IND!A15&amp;"*"&amp;"*"&amp;IND!W15</f>
        <v>QB*Minshew, Gardner - IND**0</v>
      </c>
      <c r="E236" t="s">
        <v>374</v>
      </c>
      <c r="F236" t="s">
        <v>2146</v>
      </c>
      <c r="G236">
        <v>31.2</v>
      </c>
      <c r="J236" t="str">
        <f xml:space="preserve"> IND!A15&amp;"*"&amp;"*"&amp;IND!W15</f>
        <v>QB*Minshew, Gardner - IND**0</v>
      </c>
      <c r="N236" t="s">
        <v>374</v>
      </c>
      <c r="O236" t="s">
        <v>208</v>
      </c>
      <c r="P236">
        <v>54.9</v>
      </c>
    </row>
    <row r="237" spans="1:16" x14ac:dyDescent="0.3">
      <c r="A237" t="str">
        <f xml:space="preserve"> IND!A16&amp;"*"&amp;"*"&amp;IND!W16</f>
        <v>QB*Foles, Nick - IND**0</v>
      </c>
      <c r="E237" t="s">
        <v>374</v>
      </c>
      <c r="F237" t="s">
        <v>174</v>
      </c>
      <c r="G237">
        <v>31</v>
      </c>
      <c r="J237" t="str">
        <f xml:space="preserve"> IND!A16&amp;"*"&amp;"*"&amp;IND!W16</f>
        <v>QB*Foles, Nick - IND**0</v>
      </c>
      <c r="N237" t="s">
        <v>374</v>
      </c>
      <c r="O237" t="s">
        <v>2488</v>
      </c>
      <c r="P237">
        <v>53.8</v>
      </c>
    </row>
    <row r="238" spans="1:16" x14ac:dyDescent="0.3">
      <c r="A238" t="str">
        <f xml:space="preserve"> IND!A22&amp;"*"&amp;"*"&amp;IND!W22</f>
        <v>RB*Taylor, Jonathan - IND**226</v>
      </c>
      <c r="E238" t="s">
        <v>374</v>
      </c>
      <c r="F238" t="s">
        <v>208</v>
      </c>
      <c r="G238">
        <v>30.9</v>
      </c>
      <c r="J238" t="str">
        <f xml:space="preserve"> IND!A22&amp;"*"&amp;"*"&amp;IND!X22</f>
        <v>RB*Taylor, Jonathan - IND**246</v>
      </c>
      <c r="N238" t="s">
        <v>374</v>
      </c>
      <c r="O238" t="s">
        <v>534</v>
      </c>
      <c r="P238">
        <v>53.2</v>
      </c>
    </row>
    <row r="239" spans="1:16" x14ac:dyDescent="0.3">
      <c r="A239" t="str">
        <f xml:space="preserve"> IND!A23&amp;"*"&amp;"*"&amp;IND!W23</f>
        <v>RB*Jackson, Deon - IND**15.5</v>
      </c>
      <c r="E239" t="s">
        <v>374</v>
      </c>
      <c r="F239" t="s">
        <v>146</v>
      </c>
      <c r="G239">
        <v>30</v>
      </c>
      <c r="J239" t="str">
        <f xml:space="preserve"> IND!A23&amp;"*"&amp;"*"&amp;IND!X23</f>
        <v>RB*Jackson, Deon - IND**18.5</v>
      </c>
      <c r="N239" t="s">
        <v>374</v>
      </c>
      <c r="O239" t="s">
        <v>174</v>
      </c>
      <c r="P239">
        <v>51</v>
      </c>
    </row>
    <row r="240" spans="1:16" x14ac:dyDescent="0.3">
      <c r="A240" t="str">
        <f xml:space="preserve"> IND!A24&amp;"*"&amp;"*"&amp;IND!W24</f>
        <v>RB*Moss, Zack - IND**49</v>
      </c>
      <c r="E240" t="s">
        <v>374</v>
      </c>
      <c r="F240" t="s">
        <v>236</v>
      </c>
      <c r="G240">
        <v>30</v>
      </c>
      <c r="J240" t="str">
        <f xml:space="preserve"> IND!A24&amp;"*"&amp;"*"&amp;IND!X24</f>
        <v>RB*Moss, Zack - IND**51</v>
      </c>
      <c r="N240" t="s">
        <v>374</v>
      </c>
      <c r="O240" t="s">
        <v>146</v>
      </c>
      <c r="P240">
        <v>50</v>
      </c>
    </row>
    <row r="241" spans="1:16" x14ac:dyDescent="0.3">
      <c r="A241" t="str">
        <f xml:space="preserve"> IND!A25&amp;"*"&amp;"*"&amp;IND!W25</f>
        <v>RB*Funk, Jake  IND**4.6</v>
      </c>
      <c r="E241" t="s">
        <v>374</v>
      </c>
      <c r="F241" t="s">
        <v>2625</v>
      </c>
      <c r="G241">
        <v>29</v>
      </c>
      <c r="J241" t="str">
        <f xml:space="preserve"> IND!A25&amp;"*"&amp;"*"&amp;IND!X25</f>
        <v>RB*Funk, Jake  IND**7.6</v>
      </c>
      <c r="N241" t="s">
        <v>374</v>
      </c>
      <c r="O241" t="s">
        <v>611</v>
      </c>
      <c r="P241">
        <v>49.7</v>
      </c>
    </row>
    <row r="242" spans="1:16" x14ac:dyDescent="0.3">
      <c r="A242" t="str">
        <f xml:space="preserve"> IND!A26&amp;"*"&amp;"*"&amp;IND!W26</f>
        <v>RB*Hull, Evan - IND**14.5</v>
      </c>
      <c r="E242" t="s">
        <v>374</v>
      </c>
      <c r="F242" t="s">
        <v>1048</v>
      </c>
      <c r="G242">
        <v>27</v>
      </c>
      <c r="J242" t="str">
        <f xml:space="preserve"> IND!A26&amp;"*"&amp;"*"&amp;IND!X26</f>
        <v>RB*Hull, Evan - IND**20.5</v>
      </c>
      <c r="N242" t="s">
        <v>374</v>
      </c>
      <c r="O242" t="s">
        <v>1048</v>
      </c>
      <c r="P242">
        <v>47</v>
      </c>
    </row>
    <row r="243" spans="1:16" x14ac:dyDescent="0.3">
      <c r="A243" t="str">
        <f xml:space="preserve"> IND!A32&amp;"*"&amp;"*"&amp;IND!W32</f>
        <v>WR*Pittman, Michael - IND**115.2</v>
      </c>
      <c r="E243" t="s">
        <v>374</v>
      </c>
      <c r="F243" t="s">
        <v>1666</v>
      </c>
      <c r="G243">
        <v>26</v>
      </c>
      <c r="J243" t="str">
        <f xml:space="preserve"> IND!A32&amp;"*"&amp;"*"&amp;IND!X32</f>
        <v>WR*Pittman, Michael - IND**189.2</v>
      </c>
      <c r="N243" t="s">
        <v>374</v>
      </c>
      <c r="O243" t="s">
        <v>495</v>
      </c>
      <c r="P243">
        <v>43.8</v>
      </c>
    </row>
    <row r="244" spans="1:16" x14ac:dyDescent="0.3">
      <c r="A244" t="str">
        <f xml:space="preserve"> IND!A33&amp;"*"&amp;"*"&amp;IND!W33</f>
        <v>WR*Strachan, Mike - IND**4.8</v>
      </c>
      <c r="E244" t="s">
        <v>374</v>
      </c>
      <c r="F244" t="s">
        <v>495</v>
      </c>
      <c r="G244">
        <v>25.8</v>
      </c>
      <c r="J244" t="str">
        <f xml:space="preserve"> IND!A33&amp;"*"&amp;"*"&amp;IND!X33</f>
        <v>WR*Strachan, Mike - IND**7.8</v>
      </c>
      <c r="N244" t="s">
        <v>374</v>
      </c>
      <c r="O244" t="s">
        <v>1666</v>
      </c>
      <c r="P244">
        <v>43</v>
      </c>
    </row>
    <row r="245" spans="1:16" x14ac:dyDescent="0.3">
      <c r="A245" t="str">
        <f xml:space="preserve"> IND!A34&amp;"*"&amp;"*"&amp;IND!W34</f>
        <v>WR*Pierce, Alec - IND**87</v>
      </c>
      <c r="E245" t="s">
        <v>374</v>
      </c>
      <c r="F245" t="s">
        <v>1071</v>
      </c>
      <c r="G245">
        <v>25.5</v>
      </c>
      <c r="J245" t="str">
        <f xml:space="preserve"> IND!A34&amp;"*"&amp;"*"&amp;IND!X34</f>
        <v>WR*Pierce, Alec - IND**132</v>
      </c>
      <c r="N245" t="s">
        <v>374</v>
      </c>
      <c r="O245" t="s">
        <v>2625</v>
      </c>
      <c r="P245">
        <v>43</v>
      </c>
    </row>
    <row r="246" spans="1:16" x14ac:dyDescent="0.3">
      <c r="A246" t="str">
        <f xml:space="preserve"> IND!A35&amp;"*"&amp;"*"&amp;IND!W35</f>
        <v>WR*McKenzie, Isaiah - IND**15</v>
      </c>
      <c r="E246" t="s">
        <v>374</v>
      </c>
      <c r="F246" t="s">
        <v>1117</v>
      </c>
      <c r="G246">
        <v>24</v>
      </c>
      <c r="J246" t="str">
        <f xml:space="preserve"> IND!A35&amp;"*"&amp;"*"&amp;IND!X35</f>
        <v>WR*McKenzie, Isaiah - IND**29</v>
      </c>
      <c r="N246" t="s">
        <v>374</v>
      </c>
      <c r="O246" t="s">
        <v>1071</v>
      </c>
      <c r="P246">
        <v>40.5</v>
      </c>
    </row>
    <row r="247" spans="1:16" x14ac:dyDescent="0.3">
      <c r="A247" t="str">
        <f xml:space="preserve"> IND!A36&amp;"*"&amp;"*"&amp;IND!W36</f>
        <v>WR*Dulin, Ashton - IND**18.5</v>
      </c>
      <c r="E247" t="s">
        <v>374</v>
      </c>
      <c r="F247" t="s">
        <v>2693</v>
      </c>
      <c r="G247">
        <v>23.8</v>
      </c>
      <c r="J247" t="str">
        <f xml:space="preserve"> IND!A36&amp;"*"&amp;"*"&amp;IND!X36</f>
        <v>WR*Dulin, Ashton - IND**27.5</v>
      </c>
      <c r="N247" t="s">
        <v>374</v>
      </c>
      <c r="O247" t="s">
        <v>2693</v>
      </c>
      <c r="P247">
        <v>39.799999999999997</v>
      </c>
    </row>
    <row r="248" spans="1:16" ht="17.25" customHeight="1" x14ac:dyDescent="0.3">
      <c r="A248" t="str">
        <f xml:space="preserve"> IND!A37&amp;"*"&amp;"*"&amp;IND!W37</f>
        <v>WR*Downs, Josh - IND**56.8</v>
      </c>
      <c r="E248" t="s">
        <v>374</v>
      </c>
      <c r="F248" t="s">
        <v>2488</v>
      </c>
      <c r="G248">
        <v>23.8</v>
      </c>
      <c r="J248" t="str">
        <f xml:space="preserve"> IND!A37&amp;"*"&amp;"*"&amp;IND!X37</f>
        <v>WR*Downs, Josh - IND**86.8</v>
      </c>
      <c r="N248" t="s">
        <v>374</v>
      </c>
      <c r="O248" t="s">
        <v>588</v>
      </c>
      <c r="P248">
        <v>36.299999999999997</v>
      </c>
    </row>
    <row r="249" spans="1:16" x14ac:dyDescent="0.3">
      <c r="A249" t="str">
        <f xml:space="preserve"> IND!A43&amp;"*"&amp;"*"&amp;IND!W43</f>
        <v>TE*Woods, Jelani - IND**38.2</v>
      </c>
      <c r="E249" t="s">
        <v>374</v>
      </c>
      <c r="F249" t="s">
        <v>588</v>
      </c>
      <c r="G249">
        <v>21.3</v>
      </c>
      <c r="J249" t="str">
        <f xml:space="preserve"> IND!A43&amp;"*"&amp;"*"&amp;IND!X43</f>
        <v>TE*Woods, Jelani - IND**63.2</v>
      </c>
      <c r="N249" t="s">
        <v>374</v>
      </c>
      <c r="O249" t="s">
        <v>2566</v>
      </c>
      <c r="P249">
        <v>36</v>
      </c>
    </row>
    <row r="250" spans="1:16" x14ac:dyDescent="0.3">
      <c r="A250" t="str">
        <f xml:space="preserve"> IND!A44&amp;"*"&amp;"*"&amp;IND!W44</f>
        <v>TE*Alie-Cox, Mo - IND**20.5</v>
      </c>
      <c r="E250" t="s">
        <v>374</v>
      </c>
      <c r="F250" t="s">
        <v>2566</v>
      </c>
      <c r="G250">
        <v>21</v>
      </c>
      <c r="J250" t="str">
        <f xml:space="preserve"> IND!A44&amp;"*"&amp;"*"&amp;IND!X44</f>
        <v>TE*Alie-Cox, Mo - IND**33.5</v>
      </c>
      <c r="N250" t="s">
        <v>374</v>
      </c>
      <c r="O250" t="s">
        <v>2354</v>
      </c>
      <c r="P250">
        <v>34.9</v>
      </c>
    </row>
    <row r="251" spans="1:16" x14ac:dyDescent="0.3">
      <c r="A251" t="str">
        <f xml:space="preserve"> IND!A45&amp;"*"&amp;"*"&amp;IND!W45</f>
        <v>TE*Granson, Kylen - IND**14</v>
      </c>
      <c r="E251" t="s">
        <v>374</v>
      </c>
      <c r="F251" t="s">
        <v>195</v>
      </c>
      <c r="G251">
        <v>20.5</v>
      </c>
      <c r="J251" t="str">
        <f xml:space="preserve"> IND!A45&amp;"*"&amp;"*"&amp;IND!X45</f>
        <v>TE*Granson, Kylen - IND**29</v>
      </c>
      <c r="N251" t="s">
        <v>374</v>
      </c>
      <c r="O251" t="s">
        <v>1117</v>
      </c>
      <c r="P251">
        <v>34</v>
      </c>
    </row>
    <row r="252" spans="1:16" x14ac:dyDescent="0.3">
      <c r="A252" t="str">
        <f xml:space="preserve"> IND!A46&amp;"*"&amp;"*"&amp;IND!W46</f>
        <v>TE*Brown, Pharaoh - IND**7</v>
      </c>
      <c r="E252" t="s">
        <v>374</v>
      </c>
      <c r="F252" t="s">
        <v>245</v>
      </c>
      <c r="G252">
        <v>20</v>
      </c>
      <c r="J252" t="str">
        <f xml:space="preserve"> IND!A46&amp;"*"&amp;"*"&amp;IND!X46</f>
        <v>TE*Brown, Pharaoh - IND**14</v>
      </c>
      <c r="N252" t="s">
        <v>374</v>
      </c>
      <c r="O252" t="s">
        <v>195</v>
      </c>
      <c r="P252">
        <v>33.5</v>
      </c>
    </row>
    <row r="253" spans="1:16" x14ac:dyDescent="0.3">
      <c r="A253" t="str">
        <f>JAX!A14&amp;"*"&amp;"*"&amp;JAX!W14</f>
        <v>QB*Lawrence, Trevor - JAX**383.05</v>
      </c>
      <c r="E253" t="s">
        <v>374</v>
      </c>
      <c r="F253" t="s">
        <v>218</v>
      </c>
      <c r="G253">
        <v>19</v>
      </c>
      <c r="J253" t="str">
        <f>JAX!A14&amp;"*"&amp;"*"&amp;JAX!W14</f>
        <v>QB*Lawrence, Trevor - JAX**383.05</v>
      </c>
      <c r="N253" t="s">
        <v>374</v>
      </c>
      <c r="O253" t="s">
        <v>185</v>
      </c>
      <c r="P253">
        <v>32.4</v>
      </c>
    </row>
    <row r="254" spans="1:16" x14ac:dyDescent="0.3">
      <c r="A254" t="str">
        <f>JAX!A15&amp;"*"&amp;"*"&amp;JAX!W15</f>
        <v>QB*Beathard, C.J. - JAX**0</v>
      </c>
      <c r="E254" t="s">
        <v>374</v>
      </c>
      <c r="F254" t="s">
        <v>2354</v>
      </c>
      <c r="G254">
        <v>18.899999999999999</v>
      </c>
      <c r="J254" t="str">
        <f>JAX!A15&amp;"*"&amp;"*"&amp;JAX!W15</f>
        <v>QB*Beathard, C.J. - JAX**0</v>
      </c>
      <c r="N254" t="s">
        <v>374</v>
      </c>
      <c r="O254" t="s">
        <v>218</v>
      </c>
      <c r="P254">
        <v>30</v>
      </c>
    </row>
    <row r="255" spans="1:16" x14ac:dyDescent="0.3">
      <c r="A255" t="str">
        <f>JAX!A16&amp;"*"&amp;"*"&amp;JAX!W16</f>
        <v>QB*Rourke, Nathan - JAX**0</v>
      </c>
      <c r="E255" t="s">
        <v>374</v>
      </c>
      <c r="F255" t="s">
        <v>185</v>
      </c>
      <c r="G255">
        <v>15.4</v>
      </c>
      <c r="J255" t="str">
        <f>JAX!A16&amp;"*"&amp;"*"&amp;JAX!W16</f>
        <v>QB*Rourke, Nathan - JAX**0</v>
      </c>
      <c r="N255" t="s">
        <v>374</v>
      </c>
      <c r="O255" t="s">
        <v>245</v>
      </c>
      <c r="P255">
        <v>30</v>
      </c>
    </row>
    <row r="256" spans="1:16" x14ac:dyDescent="0.3">
      <c r="A256" t="str">
        <f>JAX!A22&amp;"*"&amp;"*"&amp;JAX!W22</f>
        <v>RB*Etienne, Travis - JAX**177</v>
      </c>
      <c r="E256" t="s">
        <v>374</v>
      </c>
      <c r="F256" t="s">
        <v>196</v>
      </c>
      <c r="G256">
        <v>14</v>
      </c>
      <c r="J256" t="str">
        <f>JAX!A22&amp;"*"&amp;"*"&amp;JAX!X22</f>
        <v>RB*Etienne, Travis - JAX**218</v>
      </c>
      <c r="N256" t="s">
        <v>374</v>
      </c>
      <c r="O256" t="s">
        <v>196</v>
      </c>
      <c r="P256">
        <v>29</v>
      </c>
    </row>
    <row r="257" spans="1:16" x14ac:dyDescent="0.3">
      <c r="A257" t="str">
        <f>JAX!A23&amp;"*"&amp;"*"&amp;JAX!W23</f>
        <v>RB*Conner, Snoop - JAX**11.5</v>
      </c>
      <c r="E257" t="s">
        <v>374</v>
      </c>
      <c r="F257" t="s">
        <v>227</v>
      </c>
      <c r="G257">
        <v>13.9</v>
      </c>
      <c r="J257" t="str">
        <f>JAX!A23&amp;"*"&amp;"*"&amp;JAX!X23</f>
        <v>RB*Conner, Snoop - JAX**11.5</v>
      </c>
      <c r="N257" t="s">
        <v>374</v>
      </c>
      <c r="O257" t="s">
        <v>227</v>
      </c>
      <c r="P257">
        <v>25.9</v>
      </c>
    </row>
    <row r="258" spans="1:16" x14ac:dyDescent="0.3">
      <c r="A258" t="str">
        <f>JAX!A24&amp;"*"&amp;"*"&amp;JAX!W24</f>
        <v>RB*Hasty, JaMycal - JAX**0</v>
      </c>
      <c r="E258" t="s">
        <v>374</v>
      </c>
      <c r="F258" t="s">
        <v>973</v>
      </c>
      <c r="G258">
        <v>13</v>
      </c>
      <c r="J258" t="str">
        <f>JAX!A24&amp;"*"&amp;"*"&amp;JAX!X24</f>
        <v>RB*Hasty, JaMycal - JAX**0</v>
      </c>
      <c r="N258" t="s">
        <v>374</v>
      </c>
      <c r="O258" t="s">
        <v>973</v>
      </c>
      <c r="P258">
        <v>20</v>
      </c>
    </row>
    <row r="259" spans="1:16" x14ac:dyDescent="0.3">
      <c r="A259" t="str">
        <f>JAX!A25&amp;"*"&amp;"*"&amp;JAX!W25</f>
        <v>RB*Johnson, DErnest - JAX**64.6</v>
      </c>
      <c r="E259" t="s">
        <v>374</v>
      </c>
      <c r="F259" t="s">
        <v>465</v>
      </c>
      <c r="G259">
        <v>12.4</v>
      </c>
      <c r="J259" t="str">
        <f>JAX!A25&amp;"*"&amp;"*"&amp;JAX!X25</f>
        <v>RB*Johnson, DErnest - JAX**81.6</v>
      </c>
      <c r="N259" t="s">
        <v>374</v>
      </c>
      <c r="O259" t="s">
        <v>465</v>
      </c>
      <c r="P259">
        <v>19.399999999999999</v>
      </c>
    </row>
    <row r="260" spans="1:16" x14ac:dyDescent="0.3">
      <c r="A260" t="str">
        <f>JAX!A26&amp;"*"&amp;"*"&amp;JAX!W26</f>
        <v>RB*Bigsby, Tank - JAX**45.4</v>
      </c>
      <c r="E260" t="s">
        <v>374</v>
      </c>
      <c r="F260" t="s">
        <v>624</v>
      </c>
      <c r="G260">
        <v>12</v>
      </c>
      <c r="J260" t="str">
        <f>JAX!A26&amp;"*"&amp;"*"&amp;JAX!X26</f>
        <v>RB*Bigsby, Tank - JAX**52.4</v>
      </c>
      <c r="N260" t="s">
        <v>374</v>
      </c>
      <c r="O260" t="s">
        <v>280</v>
      </c>
      <c r="P260">
        <v>17.899999999999999</v>
      </c>
    </row>
    <row r="261" spans="1:16" x14ac:dyDescent="0.3">
      <c r="A261" t="str">
        <f>JAX!A32&amp;"*"&amp;"*"&amp;JAX!W32</f>
        <v>WR*Kirk, Christian - JAX**160.8</v>
      </c>
      <c r="E261" t="s">
        <v>374</v>
      </c>
      <c r="F261" t="s">
        <v>2655</v>
      </c>
      <c r="G261">
        <v>11.2</v>
      </c>
      <c r="J261" t="str">
        <f>JAX!A32&amp;"*"&amp;"*"&amp;JAX!X32</f>
        <v>WR*Kirk, Christian - JAX**242.8</v>
      </c>
      <c r="N261" t="s">
        <v>374</v>
      </c>
      <c r="O261" t="s">
        <v>1353</v>
      </c>
      <c r="P261">
        <v>17.600000000000001</v>
      </c>
    </row>
    <row r="262" spans="1:16" x14ac:dyDescent="0.3">
      <c r="A262" t="str">
        <f>JAX!A33&amp;"*"&amp;"*"&amp;JAX!W33</f>
        <v>WR*Ridley, Calvin - JAX**148</v>
      </c>
      <c r="E262" t="s">
        <v>374</v>
      </c>
      <c r="F262" t="s">
        <v>1353</v>
      </c>
      <c r="G262">
        <v>9.6</v>
      </c>
      <c r="J262" t="str">
        <f>JAX!A33&amp;"*"&amp;"*"&amp;JAX!X33</f>
        <v>WR*Ridley, Calvin - JAX**223</v>
      </c>
      <c r="N262" t="s">
        <v>374</v>
      </c>
      <c r="O262" t="s">
        <v>393</v>
      </c>
      <c r="P262">
        <v>17.600000000000001</v>
      </c>
    </row>
    <row r="263" spans="1:16" x14ac:dyDescent="0.3">
      <c r="A263" t="str">
        <f>JAX!A34&amp;"*"&amp;"*"&amp;JAX!W34</f>
        <v>WR*Jones, Zay - JAX**81.2</v>
      </c>
      <c r="E263" t="s">
        <v>374</v>
      </c>
      <c r="F263" t="s">
        <v>2336</v>
      </c>
      <c r="G263">
        <v>9.5</v>
      </c>
      <c r="J263" t="str">
        <f>JAX!A34&amp;"*"&amp;"*"&amp;JAX!X34</f>
        <v>WR*Jones, Zay - JAX**136.2</v>
      </c>
      <c r="N263" t="s">
        <v>374</v>
      </c>
      <c r="O263" t="s">
        <v>2655</v>
      </c>
      <c r="P263">
        <v>17.2</v>
      </c>
    </row>
    <row r="264" spans="1:16" x14ac:dyDescent="0.3">
      <c r="A264" t="str">
        <f>JAX!A35&amp;"*"&amp;"*"&amp;JAX!W35</f>
        <v>WR*Agnew, Jamal - JAX**31.3</v>
      </c>
      <c r="E264" t="s">
        <v>374</v>
      </c>
      <c r="F264" t="s">
        <v>280</v>
      </c>
      <c r="G264">
        <v>8.9</v>
      </c>
      <c r="J264" t="str">
        <f>JAX!A35&amp;"*"&amp;"*"&amp;JAX!X35</f>
        <v>WR*Agnew, Jamal - JAX**55.3</v>
      </c>
      <c r="N264" t="s">
        <v>374</v>
      </c>
      <c r="O264" t="s">
        <v>624</v>
      </c>
      <c r="P264">
        <v>17</v>
      </c>
    </row>
    <row r="265" spans="1:16" x14ac:dyDescent="0.3">
      <c r="A265" t="str">
        <f>JAX!A36&amp;"*"&amp;"*"&amp;JAX!W36</f>
        <v>WR* Pryor, Kendric - JAX**0</v>
      </c>
      <c r="E265" t="s">
        <v>374</v>
      </c>
      <c r="F265" t="s">
        <v>1352</v>
      </c>
      <c r="G265">
        <v>8.4</v>
      </c>
      <c r="J265" t="str">
        <f>JAX!A36&amp;"*"&amp;"*"&amp;JAX!X36</f>
        <v>WR* Pryor, Kendric - JAX**0</v>
      </c>
      <c r="N265" t="s">
        <v>374</v>
      </c>
      <c r="O265" t="s">
        <v>1352</v>
      </c>
      <c r="P265">
        <v>16.399999999999999</v>
      </c>
    </row>
    <row r="266" spans="1:16" x14ac:dyDescent="0.3">
      <c r="A266" t="str">
        <f>JAX!A37&amp;"*"&amp;"*"&amp;JAX!W37</f>
        <v>WR*Washington, Parker - JAX**8.5</v>
      </c>
      <c r="E266" t="s">
        <v>374</v>
      </c>
      <c r="F266" t="s">
        <v>944</v>
      </c>
      <c r="G266">
        <v>7.8</v>
      </c>
      <c r="J266" t="str">
        <f>JAX!A37&amp;"*"&amp;"*"&amp;JAX!X37</f>
        <v>WR*Washington, Parker - JAX**18.5</v>
      </c>
      <c r="N266" t="s">
        <v>374</v>
      </c>
      <c r="O266" t="s">
        <v>944</v>
      </c>
      <c r="P266">
        <v>14.8</v>
      </c>
    </row>
    <row r="267" spans="1:16" x14ac:dyDescent="0.3">
      <c r="A267" t="str">
        <f>JAX!A43&amp;"*"&amp;"*"&amp;JAX!W43</f>
        <v>TE*Engram, Evan - JAX**113.5</v>
      </c>
      <c r="E267" t="s">
        <v>374</v>
      </c>
      <c r="F267" t="s">
        <v>393</v>
      </c>
      <c r="G267">
        <v>7.6</v>
      </c>
      <c r="J267" t="str">
        <f>JAX!A43&amp;"*"&amp;"*"&amp;JAX!X43</f>
        <v>TE*Engram, Evan - JAX**188.5</v>
      </c>
      <c r="N267" t="s">
        <v>374</v>
      </c>
      <c r="O267" t="s">
        <v>2336</v>
      </c>
      <c r="P267">
        <v>14.5</v>
      </c>
    </row>
    <row r="268" spans="1:16" x14ac:dyDescent="0.3">
      <c r="A268" t="str">
        <f>JAX!A44&amp;"*"&amp;"*"&amp;JAX!W44</f>
        <v>TE*Farrell, Luke - JAX**5</v>
      </c>
      <c r="E268" t="s">
        <v>374</v>
      </c>
      <c r="F268" t="s">
        <v>1073</v>
      </c>
      <c r="G268">
        <v>7</v>
      </c>
      <c r="J268" t="str">
        <f>JAX!A44&amp;"*"&amp;"*"&amp;JAX!X44</f>
        <v>TE*Farrell, Luke - JAX**10</v>
      </c>
      <c r="N268" t="s">
        <v>374</v>
      </c>
      <c r="O268" t="s">
        <v>161</v>
      </c>
      <c r="P268">
        <v>14.4</v>
      </c>
    </row>
    <row r="269" spans="1:16" x14ac:dyDescent="0.3">
      <c r="A269" t="str">
        <f>JAX!A45&amp;"*"&amp;"*"&amp;JAX!W45</f>
        <v>TE*Strange, Brenton - JAX**2</v>
      </c>
      <c r="E269" t="s">
        <v>374</v>
      </c>
      <c r="F269" t="s">
        <v>2216</v>
      </c>
      <c r="G269">
        <v>7</v>
      </c>
      <c r="J269" t="str">
        <f>JAX!A45&amp;"*"&amp;"*"&amp;JAX!X45</f>
        <v>TE*Strange, Brenton - JAX**4</v>
      </c>
      <c r="N269" t="s">
        <v>374</v>
      </c>
      <c r="O269" t="s">
        <v>1073</v>
      </c>
      <c r="P269">
        <v>14</v>
      </c>
    </row>
    <row r="270" spans="1:16" x14ac:dyDescent="0.3">
      <c r="A270" t="str">
        <f>JAX!A46&amp;"*"&amp;"*"&amp;JAX!W46</f>
        <v>**0</v>
      </c>
      <c r="E270" t="s">
        <v>374</v>
      </c>
      <c r="F270" t="s">
        <v>616</v>
      </c>
      <c r="G270">
        <v>7</v>
      </c>
      <c r="J270" t="str">
        <f>JAX!A46&amp;"*"&amp;"*"&amp;JAX!X46</f>
        <v>**0</v>
      </c>
      <c r="N270" t="s">
        <v>374</v>
      </c>
      <c r="O270" t="s">
        <v>2216</v>
      </c>
      <c r="P270">
        <v>14</v>
      </c>
    </row>
    <row r="271" spans="1:16" x14ac:dyDescent="0.3">
      <c r="A271" t="str">
        <f>KC!A14&amp;"*"&amp;"*"&amp;KC!W14</f>
        <v>QB*Mahomes, Patrick - KC**462.3</v>
      </c>
      <c r="E271" t="s">
        <v>374</v>
      </c>
      <c r="F271" t="s">
        <v>161</v>
      </c>
      <c r="G271">
        <v>6.4</v>
      </c>
      <c r="J271" t="str">
        <f>KC!A14&amp;"*"&amp;"*"&amp;KC!W14</f>
        <v>QB*Mahomes, Patrick - KC**462.3</v>
      </c>
      <c r="N271" t="s">
        <v>374</v>
      </c>
      <c r="O271" t="s">
        <v>188</v>
      </c>
      <c r="P271">
        <v>13.3</v>
      </c>
    </row>
    <row r="272" spans="1:16" x14ac:dyDescent="0.3">
      <c r="A272" t="str">
        <f>KC!A15&amp;"*"&amp;"*"&amp;KC!W15</f>
        <v>QB*Buechele, Shane - KC**0</v>
      </c>
      <c r="E272" t="s">
        <v>374</v>
      </c>
      <c r="F272" t="s">
        <v>188</v>
      </c>
      <c r="G272">
        <v>6.3</v>
      </c>
      <c r="J272" t="str">
        <f>KC!A15&amp;"*"&amp;"*"&amp;KC!W15</f>
        <v>QB*Buechele, Shane - KC**0</v>
      </c>
      <c r="N272" t="s">
        <v>374</v>
      </c>
      <c r="O272" t="s">
        <v>2746</v>
      </c>
      <c r="P272">
        <v>13.3</v>
      </c>
    </row>
    <row r="273" spans="1:16" x14ac:dyDescent="0.3">
      <c r="A273" t="str">
        <f>KC!A16&amp;"*"&amp;"*"&amp;KC!W16</f>
        <v>QB*Gabbert , Blaine - KC**0</v>
      </c>
      <c r="E273" t="s">
        <v>374</v>
      </c>
      <c r="F273" t="s">
        <v>2734</v>
      </c>
      <c r="G273">
        <v>6</v>
      </c>
      <c r="J273" t="str">
        <f>KC!A16&amp;"*"&amp;"*"&amp;KC!W16</f>
        <v>QB*Gabbert , Blaine - KC**0</v>
      </c>
      <c r="N273" t="s">
        <v>374</v>
      </c>
      <c r="O273" t="s">
        <v>372</v>
      </c>
      <c r="P273">
        <v>12.4</v>
      </c>
    </row>
    <row r="274" spans="1:16" x14ac:dyDescent="0.3">
      <c r="A274" t="str">
        <f>KC!A22&amp;"*"&amp;"*"&amp;KC!W22</f>
        <v>RB*Edwards-Helaire, Clyde - KC**53</v>
      </c>
      <c r="E274" t="s">
        <v>374</v>
      </c>
      <c r="F274" t="s">
        <v>372</v>
      </c>
      <c r="G274">
        <v>5.4</v>
      </c>
      <c r="J274" t="str">
        <f>KC!A22&amp;"*"&amp;"*"&amp;KC!X22</f>
        <v>RB*Edwards-Helaire, Clyde - KC**65</v>
      </c>
      <c r="N274" t="s">
        <v>374</v>
      </c>
      <c r="O274" t="s">
        <v>2664</v>
      </c>
      <c r="P274">
        <v>12.1</v>
      </c>
    </row>
    <row r="275" spans="1:16" x14ac:dyDescent="0.3">
      <c r="A275" t="str">
        <f>KC!A23&amp;"*"&amp;"*"&amp;KC!W23</f>
        <v>RB*Pacheco, Isiah - KC**157</v>
      </c>
      <c r="E275" t="s">
        <v>374</v>
      </c>
      <c r="F275" t="s">
        <v>2746</v>
      </c>
      <c r="G275">
        <v>5.3</v>
      </c>
      <c r="J275" t="str">
        <f>KC!A23&amp;"*"&amp;"*"&amp;KC!X23</f>
        <v>RB*Pacheco, Isiah - KC**181</v>
      </c>
      <c r="N275" t="s">
        <v>374</v>
      </c>
      <c r="O275" t="s">
        <v>616</v>
      </c>
      <c r="P275">
        <v>12</v>
      </c>
    </row>
    <row r="276" spans="1:16" x14ac:dyDescent="0.3">
      <c r="A276" t="str">
        <f>KC!A24&amp;"*"&amp;"*"&amp;KC!W24</f>
        <v>RB*Perine, L'Mical - KC**2</v>
      </c>
      <c r="E276" t="s">
        <v>374</v>
      </c>
      <c r="F276" t="s">
        <v>2664</v>
      </c>
      <c r="G276">
        <v>5.0999999999999996</v>
      </c>
      <c r="J276" t="str">
        <f>KC!A24&amp;"*"&amp;"*"&amp;KC!X24</f>
        <v>RB*Perine, L'Mical - KC**4</v>
      </c>
      <c r="N276" t="s">
        <v>374</v>
      </c>
      <c r="O276" t="s">
        <v>2734</v>
      </c>
      <c r="P276">
        <v>11</v>
      </c>
    </row>
    <row r="277" spans="1:16" x14ac:dyDescent="0.3">
      <c r="A277" t="str">
        <f>KC!A25&amp;"*"&amp;"*"&amp;KC!W25</f>
        <v>RB*Prince, Deneric - KC**37.2</v>
      </c>
      <c r="E277" t="s">
        <v>374</v>
      </c>
      <c r="F277" t="s">
        <v>202</v>
      </c>
      <c r="G277">
        <v>5</v>
      </c>
      <c r="J277" t="str">
        <f>KC!A25&amp;"*"&amp;"*"&amp;KC!X25</f>
        <v>RB*Prince, Deneric - KC**40.2</v>
      </c>
      <c r="N277" t="s">
        <v>374</v>
      </c>
      <c r="O277" t="s">
        <v>202</v>
      </c>
      <c r="P277">
        <v>10</v>
      </c>
    </row>
    <row r="278" spans="1:16" x14ac:dyDescent="0.3">
      <c r="A278" t="str">
        <f>KC!A26&amp;"*"&amp;"*"&amp;KC!W26</f>
        <v>RB*McKinnon, Jerick - KC**117.2</v>
      </c>
      <c r="E278" t="s">
        <v>374</v>
      </c>
      <c r="F278" t="s">
        <v>311</v>
      </c>
      <c r="G278">
        <v>4.8</v>
      </c>
      <c r="J278" t="str">
        <f>KC!A26&amp;"*"&amp;"*"&amp;KC!X26</f>
        <v>RB*McKinnon, Jerick - KC**168.2</v>
      </c>
      <c r="N278" t="s">
        <v>374</v>
      </c>
      <c r="O278" t="s">
        <v>145</v>
      </c>
      <c r="P278">
        <v>9.4</v>
      </c>
    </row>
    <row r="279" spans="1:16" x14ac:dyDescent="0.3">
      <c r="A279" t="str">
        <f>KC!A32&amp;"*"&amp;"*"&amp;KC!W32</f>
        <v>WR*Valdes-Scantling, Marquez - KC**75.9</v>
      </c>
      <c r="E279" t="s">
        <v>374</v>
      </c>
      <c r="F279" t="s">
        <v>145</v>
      </c>
      <c r="G279">
        <v>4.4000000000000004</v>
      </c>
      <c r="J279" t="str">
        <f>KC!A32&amp;"*"&amp;"*"&amp;KC!X32</f>
        <v>WR*Valdes-Scantling, Marquez - KC**116.9</v>
      </c>
      <c r="N279" t="s">
        <v>374</v>
      </c>
      <c r="O279" t="s">
        <v>2300</v>
      </c>
      <c r="P279">
        <v>9</v>
      </c>
    </row>
    <row r="280" spans="1:16" x14ac:dyDescent="0.3">
      <c r="A280" t="str">
        <f>KC!A33&amp;"*"&amp;"*"&amp;KC!W33</f>
        <v>WR*Moore, Skyy - KC**64.1</v>
      </c>
      <c r="E280" t="s">
        <v>374</v>
      </c>
      <c r="F280" t="s">
        <v>2300</v>
      </c>
      <c r="G280">
        <v>4</v>
      </c>
      <c r="J280" t="str">
        <f>KC!A33&amp;"*"&amp;"*"&amp;KC!X33</f>
        <v>WR*Moore, Skyy - KC**103.1</v>
      </c>
      <c r="N280" t="s">
        <v>374</v>
      </c>
      <c r="O280" t="s">
        <v>311</v>
      </c>
      <c r="P280">
        <v>8.8000000000000007</v>
      </c>
    </row>
    <row r="281" spans="1:16" x14ac:dyDescent="0.3">
      <c r="A281" t="str">
        <f>KC!A34&amp;"*"&amp;"*"&amp;KC!W34</f>
        <v>WR*Toney, Kadarius - KC**166.8</v>
      </c>
      <c r="E281" t="s">
        <v>374</v>
      </c>
      <c r="F281" t="s">
        <v>1432</v>
      </c>
      <c r="G281">
        <v>2.7</v>
      </c>
      <c r="J281" t="str">
        <f>KC!A34&amp;"*"&amp;"*"&amp;KC!X34</f>
        <v>WR*Toney, Kadarius - KC**249.8</v>
      </c>
      <c r="N281" t="s">
        <v>374</v>
      </c>
      <c r="O281" t="s">
        <v>996</v>
      </c>
      <c r="P281">
        <v>6.6</v>
      </c>
    </row>
    <row r="282" spans="1:16" x14ac:dyDescent="0.3">
      <c r="A282" t="str">
        <f>KC!A35&amp;"*"&amp;"*"&amp;KC!W35</f>
        <v>WR*James, Richie - KC**73.9</v>
      </c>
      <c r="E282" t="s">
        <v>374</v>
      </c>
      <c r="F282" t="s">
        <v>1447</v>
      </c>
      <c r="G282">
        <v>2.7</v>
      </c>
      <c r="J282" t="str">
        <f>KC!A35&amp;"*"&amp;"*"&amp;KC!X35</f>
        <v>WR*James, Richie - KC**112.9</v>
      </c>
      <c r="N282" t="s">
        <v>374</v>
      </c>
      <c r="O282" t="s">
        <v>2702</v>
      </c>
      <c r="P282">
        <v>6</v>
      </c>
    </row>
    <row r="283" spans="1:16" x14ac:dyDescent="0.3">
      <c r="A283" t="str">
        <f>KC!A36&amp;"*"&amp;"*"&amp;KC!W36</f>
        <v>WR*Watson, Justin - KC**29.7</v>
      </c>
      <c r="E283" t="s">
        <v>374</v>
      </c>
      <c r="F283" t="s">
        <v>996</v>
      </c>
      <c r="G283">
        <v>2.6</v>
      </c>
      <c r="J283" t="str">
        <f>KC!A36&amp;"*"&amp;"*"&amp;KC!X36</f>
        <v>WR*Watson, Justin - KC**46.7</v>
      </c>
      <c r="N283" t="s">
        <v>374</v>
      </c>
      <c r="O283" t="s">
        <v>1432</v>
      </c>
      <c r="P283">
        <v>5.7</v>
      </c>
    </row>
    <row r="284" spans="1:16" x14ac:dyDescent="0.3">
      <c r="A284" t="str">
        <f>KC!A37&amp;"*"&amp;"*"&amp;KC!W37</f>
        <v>WR*Rashee, Rice - KC**4.7</v>
      </c>
      <c r="E284" t="s">
        <v>374</v>
      </c>
      <c r="F284" t="s">
        <v>459</v>
      </c>
      <c r="G284">
        <v>2.6</v>
      </c>
      <c r="J284" t="str">
        <f>KC!A37&amp;"*"&amp;"*"&amp;KC!X37</f>
        <v>WR*Rashee, Rice - KC**8.7</v>
      </c>
      <c r="N284" t="s">
        <v>374</v>
      </c>
      <c r="O284" t="s">
        <v>1447</v>
      </c>
      <c r="P284">
        <v>5.7</v>
      </c>
    </row>
    <row r="285" spans="1:16" x14ac:dyDescent="0.3">
      <c r="A285" t="str">
        <f>KC!A43&amp;"*"&amp;"*"&amp;KC!W43</f>
        <v>TE*Kelce, Travis - KC**189.2</v>
      </c>
      <c r="E285" t="s">
        <v>374</v>
      </c>
      <c r="F285" t="s">
        <v>2632</v>
      </c>
      <c r="G285">
        <v>2.4</v>
      </c>
      <c r="J285" t="str">
        <f>KC!A43&amp;"*"&amp;"*"&amp;KC!X43</f>
        <v>TE*Kelce, Travis - KC**290.2</v>
      </c>
      <c r="N285" t="s">
        <v>374</v>
      </c>
      <c r="O285" t="s">
        <v>459</v>
      </c>
      <c r="P285">
        <v>5.6</v>
      </c>
    </row>
    <row r="286" spans="1:16" x14ac:dyDescent="0.3">
      <c r="A286" t="str">
        <f>KC!A44&amp;"*"&amp;"*"&amp;KC!W44</f>
        <v>TE*Gray, Noah - KC**30.9</v>
      </c>
      <c r="E286" t="s">
        <v>374</v>
      </c>
      <c r="F286" t="s">
        <v>2525</v>
      </c>
      <c r="G286">
        <v>2</v>
      </c>
      <c r="J286" t="str">
        <f>KC!A44&amp;"*"&amp;"*"&amp;KC!X44</f>
        <v>TE*Gray, Noah - KC**54.9</v>
      </c>
      <c r="N286" t="s">
        <v>374</v>
      </c>
      <c r="O286" t="s">
        <v>2632</v>
      </c>
      <c r="P286">
        <v>5.4</v>
      </c>
    </row>
    <row r="287" spans="1:16" x14ac:dyDescent="0.3">
      <c r="A287" t="str">
        <f>KC!A45&amp;"*"&amp;"*"&amp;KC!W45</f>
        <v>TE*Bell, Blake - KC**0.5</v>
      </c>
      <c r="E287" t="s">
        <v>374</v>
      </c>
      <c r="F287" t="s">
        <v>2246</v>
      </c>
      <c r="G287">
        <v>2</v>
      </c>
      <c r="J287" t="str">
        <f>KC!A45&amp;"*"&amp;"*"&amp;KC!X45</f>
        <v>TE*Bell, Blake - KC**2.5</v>
      </c>
      <c r="N287" t="s">
        <v>374</v>
      </c>
      <c r="O287" t="s">
        <v>2525</v>
      </c>
      <c r="P287">
        <v>4</v>
      </c>
    </row>
    <row r="288" spans="1:16" x14ac:dyDescent="0.3">
      <c r="A288" t="str">
        <f>KC!A46&amp;"*"&amp;"*"&amp;KC!W46</f>
        <v>TE*Fortson, Jody - KC**24</v>
      </c>
      <c r="E288" t="s">
        <v>374</v>
      </c>
      <c r="F288" t="s">
        <v>2253</v>
      </c>
      <c r="G288">
        <v>2</v>
      </c>
      <c r="J288" t="str">
        <f>KC!A46&amp;"*"&amp;"*"&amp;KC!X46</f>
        <v>TE*Fortson, Jody - KC**34</v>
      </c>
      <c r="N288" t="s">
        <v>374</v>
      </c>
      <c r="O288" t="s">
        <v>2253</v>
      </c>
      <c r="P288">
        <v>4</v>
      </c>
    </row>
    <row r="289" spans="1:16" x14ac:dyDescent="0.3">
      <c r="A289" t="str">
        <f>LV!A14&amp;"*"&amp;"*"&amp;LV!W14</f>
        <v>QB*Garoppolo, Jimmy - LV**286.8</v>
      </c>
      <c r="E289" t="s">
        <v>374</v>
      </c>
      <c r="F289" t="s">
        <v>2732</v>
      </c>
      <c r="G289">
        <v>1.7</v>
      </c>
      <c r="J289" t="str">
        <f>LV!A14&amp;"*"&amp;"*"&amp;LV!W14</f>
        <v>QB*Garoppolo, Jimmy - LV**286.8</v>
      </c>
      <c r="N289" t="s">
        <v>374</v>
      </c>
      <c r="O289" t="s">
        <v>2732</v>
      </c>
      <c r="P289">
        <v>3.7</v>
      </c>
    </row>
    <row r="290" spans="1:16" x14ac:dyDescent="0.3">
      <c r="A290" t="str">
        <f>LV!A15&amp;"*"&amp;"*"&amp;LV!W15</f>
        <v>QB*Hoyer, Brian - LV**29</v>
      </c>
      <c r="E290" t="s">
        <v>374</v>
      </c>
      <c r="F290" t="s">
        <v>1082</v>
      </c>
      <c r="G290">
        <v>1.5</v>
      </c>
      <c r="J290" t="str">
        <f>LV!A15&amp;"*"&amp;"*"&amp;LV!W15</f>
        <v>QB*Hoyer, Brian - LV**29</v>
      </c>
      <c r="N290" t="s">
        <v>374</v>
      </c>
      <c r="O290" t="s">
        <v>1082</v>
      </c>
      <c r="P290">
        <v>3.5</v>
      </c>
    </row>
    <row r="291" spans="1:16" x14ac:dyDescent="0.3">
      <c r="A291" t="str">
        <f>LV!A16&amp;"*"&amp;"*"&amp;LV!W16</f>
        <v>QB*O'Connell, Aidan - LV**17.2</v>
      </c>
      <c r="E291" t="s">
        <v>374</v>
      </c>
      <c r="F291" t="s">
        <v>2702</v>
      </c>
      <c r="G291">
        <v>1</v>
      </c>
      <c r="J291" t="str">
        <f>LV!A16&amp;"*"&amp;"*"&amp;LV!W16</f>
        <v>QB*O'Connell, Aidan - LV**17.2</v>
      </c>
      <c r="N291" t="s">
        <v>374</v>
      </c>
      <c r="O291" t="s">
        <v>2246</v>
      </c>
      <c r="P291">
        <v>3</v>
      </c>
    </row>
    <row r="292" spans="1:16" x14ac:dyDescent="0.3">
      <c r="A292" t="str">
        <f>LV!A22&amp;"*"&amp;"*"&amp;LV!W22</f>
        <v>RB*White, Zamir - LV**47.5</v>
      </c>
      <c r="E292" t="s">
        <v>374</v>
      </c>
      <c r="F292" t="s">
        <v>2399</v>
      </c>
      <c r="G292">
        <v>0.7</v>
      </c>
      <c r="J292" t="str">
        <f>LV!A22&amp;"*"&amp;"*"&amp;LV!X22</f>
        <v>RB*White, Zamir - LV**50.5</v>
      </c>
      <c r="N292" t="s">
        <v>374</v>
      </c>
      <c r="O292" t="s">
        <v>1066</v>
      </c>
      <c r="P292">
        <v>2.5</v>
      </c>
    </row>
    <row r="293" spans="1:16" x14ac:dyDescent="0.3">
      <c r="A293" t="str">
        <f>LV!A23&amp;"*"&amp;"*"&amp;LV!W23</f>
        <v>RB*Bolden, Brandon - LV**12.5</v>
      </c>
      <c r="E293" t="s">
        <v>374</v>
      </c>
      <c r="F293" t="s">
        <v>1066</v>
      </c>
      <c r="G293">
        <v>0.5</v>
      </c>
      <c r="J293" t="str">
        <f>LV!A23&amp;"*"&amp;"*"&amp;LV!X23</f>
        <v>RB*Bolden, Brandon - LV**20.5</v>
      </c>
      <c r="N293" t="s">
        <v>374</v>
      </c>
      <c r="O293" t="s">
        <v>207</v>
      </c>
      <c r="P293">
        <v>2.5</v>
      </c>
    </row>
    <row r="294" spans="1:16" x14ac:dyDescent="0.3">
      <c r="A294" t="str">
        <f>LV!A24&amp;"*"&amp;"*"&amp;LV!W24</f>
        <v>RB*Brown, Brittain - LV**19.2</v>
      </c>
      <c r="E294" t="s">
        <v>374</v>
      </c>
      <c r="F294" t="s">
        <v>207</v>
      </c>
      <c r="G294">
        <v>0.5</v>
      </c>
      <c r="J294" t="str">
        <f>LV!A24&amp;"*"&amp;"*"&amp;LV!X24</f>
        <v>RB*Brown, Brittain - LV**24.2</v>
      </c>
      <c r="N294" t="s">
        <v>374</v>
      </c>
      <c r="O294" t="s">
        <v>2399</v>
      </c>
      <c r="P294">
        <v>1.7</v>
      </c>
    </row>
    <row r="295" spans="1:16" x14ac:dyDescent="0.3">
      <c r="A295" t="str">
        <f>LV!A25&amp;"*"&amp;"*"&amp;LV!W25</f>
        <v>RB*Jacobs, Josh - LV**213.9</v>
      </c>
      <c r="E295" t="s">
        <v>374</v>
      </c>
      <c r="F295" t="s">
        <v>2688</v>
      </c>
      <c r="G295">
        <v>0</v>
      </c>
      <c r="J295" t="str">
        <f>LV!A25&amp;"*"&amp;"*"&amp;LV!X25</f>
        <v>RB*Jacobs, Josh - LV**257.9</v>
      </c>
      <c r="N295" t="s">
        <v>374</v>
      </c>
      <c r="O295" t="s">
        <v>2688</v>
      </c>
      <c r="P295">
        <v>0</v>
      </c>
    </row>
    <row r="296" spans="1:16" x14ac:dyDescent="0.3">
      <c r="A296" t="str">
        <f>LV!A26&amp;"*"&amp;"*"&amp;LV!W26</f>
        <v>RB*Abdullah, Ameer - LV**28.2</v>
      </c>
      <c r="E296" t="s">
        <v>374</v>
      </c>
      <c r="F296" t="s">
        <v>2384</v>
      </c>
      <c r="G296">
        <v>0</v>
      </c>
      <c r="J296" t="str">
        <f>LV!A26&amp;"*"&amp;"*"&amp;LV!X26</f>
        <v>RB*Abdullah, Ameer - LV**51.2</v>
      </c>
      <c r="N296" t="s">
        <v>374</v>
      </c>
      <c r="O296" t="s">
        <v>2384</v>
      </c>
      <c r="P296">
        <v>0</v>
      </c>
    </row>
    <row r="297" spans="1:16" x14ac:dyDescent="0.3">
      <c r="A297" t="str">
        <f>LV!A32&amp;"*"&amp;"*"&amp;LV!W32</f>
        <v>WR*Adams, Davante - LV**215.4</v>
      </c>
      <c r="E297" t="s">
        <v>374</v>
      </c>
      <c r="F297" t="s">
        <v>2694</v>
      </c>
      <c r="G297">
        <v>0</v>
      </c>
      <c r="J297" t="str">
        <f>LV!A32&amp;"*"&amp;"*"&amp;LV!X32</f>
        <v>WR*Adams, Davante - LV**319.4</v>
      </c>
      <c r="N297" t="s">
        <v>374</v>
      </c>
      <c r="O297" t="s">
        <v>2694</v>
      </c>
      <c r="P297">
        <v>0</v>
      </c>
    </row>
    <row r="298" spans="1:16" x14ac:dyDescent="0.3">
      <c r="A298" t="str">
        <f>LV!A33&amp;"*"&amp;"*"&amp;LV!W33</f>
        <v>WR*Renfrow, Hunter - LV**68</v>
      </c>
      <c r="E298" t="s">
        <v>374</v>
      </c>
      <c r="F298" t="s">
        <v>2440</v>
      </c>
      <c r="G298">
        <v>0</v>
      </c>
      <c r="J298" t="str">
        <f>LV!A33&amp;"*"&amp;"*"&amp;LV!X33</f>
        <v>WR*Renfrow, Hunter - LV**108</v>
      </c>
      <c r="N298" t="s">
        <v>374</v>
      </c>
      <c r="O298" t="s">
        <v>2440</v>
      </c>
      <c r="P298">
        <v>0</v>
      </c>
    </row>
    <row r="299" spans="1:16" x14ac:dyDescent="0.3">
      <c r="A299" t="str">
        <f>LV!A34&amp;"*"&amp;"*"&amp;LV!W34</f>
        <v>WR*Meyers, Jakobi - LV**117.4</v>
      </c>
      <c r="E299" t="s">
        <v>374</v>
      </c>
      <c r="F299" t="s">
        <v>171</v>
      </c>
      <c r="G299">
        <v>0</v>
      </c>
      <c r="J299" t="str">
        <f>LV!A34&amp;"*"&amp;"*"&amp;LV!X34</f>
        <v>WR*Meyers, Jakobi - LV**180.4</v>
      </c>
      <c r="N299" t="s">
        <v>374</v>
      </c>
      <c r="O299" t="s">
        <v>171</v>
      </c>
      <c r="P299">
        <v>0</v>
      </c>
    </row>
    <row r="300" spans="1:16" x14ac:dyDescent="0.3">
      <c r="A300" t="str">
        <f>LV!A35&amp;"*"&amp;"*"&amp;LV!W35</f>
        <v>WR*Tucker, Tre - LV **8</v>
      </c>
      <c r="E300" t="s">
        <v>374</v>
      </c>
      <c r="F300" t="s">
        <v>2190</v>
      </c>
      <c r="G300">
        <v>0</v>
      </c>
      <c r="J300" t="str">
        <f>LV!A35&amp;"*"&amp;"*"&amp;LV!X35</f>
        <v>WR*Tucker, Tre - LV **11</v>
      </c>
      <c r="N300" t="s">
        <v>374</v>
      </c>
      <c r="O300" t="s">
        <v>2190</v>
      </c>
      <c r="P300">
        <v>0</v>
      </c>
    </row>
    <row r="301" spans="1:16" x14ac:dyDescent="0.3">
      <c r="A301" t="str">
        <f>LV!A36&amp;"*"&amp;"*"&amp;LV!W36</f>
        <v>WR*Carter, DeAndre - LV**17.7</v>
      </c>
      <c r="E301" t="s">
        <v>374</v>
      </c>
      <c r="F301" t="s">
        <v>2497</v>
      </c>
      <c r="G301">
        <v>0</v>
      </c>
      <c r="J301" t="str">
        <f>LV!A36&amp;"*"&amp;"*"&amp;LV!X36</f>
        <v>WR*Carter, DeAndre - LV**26.7</v>
      </c>
      <c r="N301" t="s">
        <v>374</v>
      </c>
      <c r="O301" t="s">
        <v>2497</v>
      </c>
      <c r="P301">
        <v>0</v>
      </c>
    </row>
    <row r="302" spans="1:16" x14ac:dyDescent="0.3">
      <c r="A302" t="str">
        <f>LV!A37&amp;"*"&amp;"*"&amp;LV!W37</f>
        <v>WR*Cole, Keelan - LV**9.9</v>
      </c>
      <c r="E302" t="s">
        <v>374</v>
      </c>
      <c r="F302" t="s">
        <v>1420</v>
      </c>
      <c r="G302">
        <v>0</v>
      </c>
      <c r="J302" t="str">
        <f>LV!A37&amp;"*"&amp;"*"&amp;LV!X37</f>
        <v>WR*Cole, Keelan - LV**15.9</v>
      </c>
      <c r="N302" t="s">
        <v>374</v>
      </c>
      <c r="O302" t="s">
        <v>1420</v>
      </c>
      <c r="P302">
        <v>0</v>
      </c>
    </row>
    <row r="303" spans="1:16" x14ac:dyDescent="0.3">
      <c r="A303" t="str">
        <f>LV!A43&amp;"*"&amp;"*"&amp;LV!W43</f>
        <v>TE*Hooper, Austin - LV**49</v>
      </c>
      <c r="E303" t="s">
        <v>374</v>
      </c>
      <c r="F303" t="s">
        <v>613</v>
      </c>
      <c r="G303">
        <v>0</v>
      </c>
      <c r="J303" t="str">
        <f>LV!A43&amp;"*"&amp;"*"&amp;LV!X43</f>
        <v>TE*Hooper, Austin - LV**86</v>
      </c>
      <c r="N303" t="s">
        <v>374</v>
      </c>
      <c r="O303" t="s">
        <v>613</v>
      </c>
      <c r="P303">
        <v>0</v>
      </c>
    </row>
    <row r="304" spans="1:16" x14ac:dyDescent="0.3">
      <c r="A304" t="str">
        <f>LV!A44&amp;"*"&amp;"*"&amp;LV!W44</f>
        <v>TE*Mayer, Michael - LV**55.5</v>
      </c>
      <c r="E304" t="s">
        <v>374</v>
      </c>
      <c r="F304" t="s">
        <v>2607</v>
      </c>
      <c r="G304">
        <v>0</v>
      </c>
      <c r="J304" t="str">
        <f>LV!A44&amp;"*"&amp;"*"&amp;LV!X44</f>
        <v>TE*Mayer, Michael - LV**85.5</v>
      </c>
      <c r="N304" t="s">
        <v>374</v>
      </c>
      <c r="O304" t="s">
        <v>2607</v>
      </c>
      <c r="P304">
        <v>0</v>
      </c>
    </row>
    <row r="305" spans="1:16" x14ac:dyDescent="0.3">
      <c r="A305" t="str">
        <f>LV!A45&amp;"*"&amp;"*"&amp;LV!W45</f>
        <v>TE*Horsted, Jesper - LV**1.5</v>
      </c>
      <c r="E305" t="s">
        <v>374</v>
      </c>
      <c r="F305" t="s">
        <v>2614</v>
      </c>
      <c r="G305">
        <v>0</v>
      </c>
      <c r="J305" t="str">
        <f>LV!A45&amp;"*"&amp;"*"&amp;LV!X45</f>
        <v>TE*Horsted, Jesper - LV**3.5</v>
      </c>
      <c r="N305" t="s">
        <v>374</v>
      </c>
      <c r="O305" t="s">
        <v>2614</v>
      </c>
      <c r="P305">
        <v>0</v>
      </c>
    </row>
    <row r="306" spans="1:16" x14ac:dyDescent="0.3">
      <c r="A306" t="str">
        <f>LV!A46&amp;"*"&amp;"*"&amp;LV!W46</f>
        <v>TE*Howard, O.J. - LV**2</v>
      </c>
      <c r="E306" t="s">
        <v>374</v>
      </c>
      <c r="F306" t="s">
        <v>2748</v>
      </c>
      <c r="G306">
        <v>0</v>
      </c>
      <c r="J306" t="str">
        <f>LV!A46&amp;"*"&amp;"*"&amp;LV!X46</f>
        <v>TE*Howard, O.J. - LV**3</v>
      </c>
      <c r="N306" t="s">
        <v>374</v>
      </c>
      <c r="O306" t="s">
        <v>2748</v>
      </c>
      <c r="P306">
        <v>0</v>
      </c>
    </row>
    <row r="307" spans="1:16" x14ac:dyDescent="0.3">
      <c r="A307" t="str">
        <f>LAC!A14&amp;"*"&amp;"*"&amp;LAC!W14</f>
        <v>QB*Herbert, Justin - LAC**394.75</v>
      </c>
      <c r="E307" t="s">
        <v>374</v>
      </c>
      <c r="F307" t="s">
        <v>332</v>
      </c>
      <c r="G307">
        <v>0</v>
      </c>
      <c r="J307" t="str">
        <f>LAC!A14&amp;"*"&amp;"*"&amp;LAC!W14</f>
        <v>QB*Herbert, Justin - LAC**394.75</v>
      </c>
      <c r="N307" t="s">
        <v>374</v>
      </c>
      <c r="O307" t="s">
        <v>332</v>
      </c>
      <c r="P307">
        <v>0</v>
      </c>
    </row>
    <row r="308" spans="1:16" x14ac:dyDescent="0.3">
      <c r="A308" t="str">
        <f>LAC!A15&amp;"*"&amp;"*"&amp;LAC!W15</f>
        <v>QB*Stick, Easton - LAC**0</v>
      </c>
      <c r="E308" t="s">
        <v>16</v>
      </c>
      <c r="F308" t="s">
        <v>1320</v>
      </c>
      <c r="G308">
        <v>299.89999999999998</v>
      </c>
      <c r="J308" t="str">
        <f>LAC!A15&amp;"*"&amp;"*"&amp;LAC!W15</f>
        <v>QB*Stick, Easton - LAC**0</v>
      </c>
      <c r="N308" t="s">
        <v>16</v>
      </c>
      <c r="O308" t="s">
        <v>1320</v>
      </c>
      <c r="P308">
        <v>380.9</v>
      </c>
    </row>
    <row r="309" spans="1:16" x14ac:dyDescent="0.3">
      <c r="A309" t="str">
        <f>LAC!A16&amp;"*"&amp;"*"&amp;LAC!W16</f>
        <v>QB*Duggan, Max - LAC**0</v>
      </c>
      <c r="E309" t="s">
        <v>16</v>
      </c>
      <c r="F309" t="s">
        <v>211</v>
      </c>
      <c r="G309">
        <v>273.8</v>
      </c>
      <c r="J309" t="str">
        <f>LAC!A16&amp;"*"&amp;"*"&amp;LAC!W16</f>
        <v>QB*Duggan, Max - LAC**0</v>
      </c>
      <c r="N309" t="s">
        <v>16</v>
      </c>
      <c r="O309" t="s">
        <v>211</v>
      </c>
      <c r="P309">
        <v>362.8</v>
      </c>
    </row>
    <row r="310" spans="1:16" x14ac:dyDescent="0.3">
      <c r="A310" t="str">
        <f>LAC!A22&amp;"*"&amp;"*"&amp;LAC!W22</f>
        <v>RB*Ekeler, Austin - LAC**273.8</v>
      </c>
      <c r="E310" t="s">
        <v>16</v>
      </c>
      <c r="F310" t="s">
        <v>221</v>
      </c>
      <c r="G310">
        <v>239.2</v>
      </c>
      <c r="J310" t="str">
        <f>LAC!A22&amp;"*"&amp;"*"&amp;LAC!X22</f>
        <v>RB*Ekeler, Austin - LAC**362.8</v>
      </c>
      <c r="N310" t="s">
        <v>16</v>
      </c>
      <c r="O310" t="s">
        <v>253</v>
      </c>
      <c r="P310">
        <v>284.10000000000002</v>
      </c>
    </row>
    <row r="311" spans="1:16" x14ac:dyDescent="0.3">
      <c r="A311" t="str">
        <f>LAC!A23&amp;"*"&amp;"*"&amp;LAC!W23</f>
        <v>RB*Spiller, Isaiah - LAC**14.7</v>
      </c>
      <c r="E311" t="s">
        <v>16</v>
      </c>
      <c r="F311" t="s">
        <v>158</v>
      </c>
      <c r="G311">
        <v>238.7</v>
      </c>
      <c r="J311" t="str">
        <f>LAC!A23&amp;"*"&amp;"*"&amp;LAC!X23</f>
        <v>RB*Spiller, Isaiah - LAC**19.7</v>
      </c>
      <c r="N311" t="s">
        <v>16</v>
      </c>
      <c r="O311" t="s">
        <v>239</v>
      </c>
      <c r="P311">
        <v>279</v>
      </c>
    </row>
    <row r="312" spans="1:16" x14ac:dyDescent="0.3">
      <c r="A312" t="str">
        <f>LAC!A24&amp;"*"&amp;"*"&amp;LAC!W24</f>
        <v>RB*Kelley, Joshua - LAC**71.7</v>
      </c>
      <c r="E312" t="s">
        <v>16</v>
      </c>
      <c r="F312" t="s">
        <v>350</v>
      </c>
      <c r="G312">
        <v>233.9</v>
      </c>
      <c r="J312" t="str">
        <f>LAC!A24&amp;"*"&amp;"*"&amp;LAC!X24</f>
        <v>RB*Kelley, Joshua - LAC**94.7</v>
      </c>
      <c r="N312" t="s">
        <v>16</v>
      </c>
      <c r="O312" t="s">
        <v>158</v>
      </c>
      <c r="P312">
        <v>270.7</v>
      </c>
    </row>
    <row r="313" spans="1:16" x14ac:dyDescent="0.3">
      <c r="A313" t="str">
        <f>LAC!A25&amp;"*"&amp;"*"&amp;LAC!W25</f>
        <v>RB*Rountree, Larry - LAC**1.4</v>
      </c>
      <c r="E313" t="s">
        <v>16</v>
      </c>
      <c r="F313" t="s">
        <v>166</v>
      </c>
      <c r="G313">
        <v>227.8</v>
      </c>
      <c r="J313" t="str">
        <f>LAC!A25&amp;"*"&amp;"*"&amp;LAC!X25</f>
        <v>RB*Rountree, Larry - LAC**1.4</v>
      </c>
      <c r="N313" t="s">
        <v>16</v>
      </c>
      <c r="O313" t="s">
        <v>221</v>
      </c>
      <c r="P313">
        <v>270.2</v>
      </c>
    </row>
    <row r="314" spans="1:16" x14ac:dyDescent="0.3">
      <c r="A314" t="str">
        <f>LAC!A26&amp;"*"&amp;"*"&amp;LAC!W26</f>
        <v>RB*Horvath, Zander - LAC**5</v>
      </c>
      <c r="E314" t="s">
        <v>16</v>
      </c>
      <c r="F314" t="s">
        <v>253</v>
      </c>
      <c r="G314">
        <v>224.1</v>
      </c>
      <c r="J314" t="str">
        <f>LAC!A26&amp;"*"&amp;"*"&amp;LAC!X26</f>
        <v>RB*Horvath, Zander - LAC**13</v>
      </c>
      <c r="N314" t="s">
        <v>16</v>
      </c>
      <c r="O314" t="s">
        <v>350</v>
      </c>
      <c r="P314">
        <v>266.89999999999998</v>
      </c>
    </row>
    <row r="315" spans="1:16" x14ac:dyDescent="0.3">
      <c r="A315" t="str">
        <f>LAC!A32&amp;"*"&amp;"*"&amp;LAC!W32</f>
        <v>WR*Allen, Keenan - LAC**139.4</v>
      </c>
      <c r="E315" t="s">
        <v>16</v>
      </c>
      <c r="F315" t="s">
        <v>230</v>
      </c>
      <c r="G315">
        <v>213.9</v>
      </c>
      <c r="J315" t="str">
        <f>LAC!A32&amp;"*"&amp;"*"&amp;LAC!X32</f>
        <v>WR*Allen, Keenan - LAC**230.4</v>
      </c>
      <c r="N315" t="s">
        <v>16</v>
      </c>
      <c r="O315" t="s">
        <v>284</v>
      </c>
      <c r="P315">
        <v>263.3</v>
      </c>
    </row>
    <row r="316" spans="1:16" x14ac:dyDescent="0.3">
      <c r="A316" t="str">
        <f>LAC!A33&amp;"*"&amp;"*"&amp;LAC!W33</f>
        <v>WR*Williams, Mike - LAC**135.2</v>
      </c>
      <c r="E316" t="s">
        <v>16</v>
      </c>
      <c r="F316" t="s">
        <v>284</v>
      </c>
      <c r="G316">
        <v>213.3</v>
      </c>
      <c r="J316" t="str">
        <f>LAC!A33&amp;"*"&amp;"*"&amp;LAC!X33</f>
        <v>WR*Williams, Mike - LAC**197.2</v>
      </c>
      <c r="N316" t="s">
        <v>16</v>
      </c>
      <c r="O316" t="s">
        <v>166</v>
      </c>
      <c r="P316">
        <v>262.8</v>
      </c>
    </row>
    <row r="317" spans="1:16" x14ac:dyDescent="0.3">
      <c r="A317" t="str">
        <f>LAC!A34&amp;"*"&amp;"*"&amp;LAC!W34</f>
        <v>WR*Johnston, Quentin - LAC**82.3</v>
      </c>
      <c r="E317" t="s">
        <v>16</v>
      </c>
      <c r="F317" t="s">
        <v>2364</v>
      </c>
      <c r="G317">
        <v>209.4</v>
      </c>
      <c r="J317" t="str">
        <f>LAC!A34&amp;"*"&amp;"*"&amp;LAC!X34</f>
        <v>WR*Johnston, Quentin - LAC**127.3</v>
      </c>
      <c r="N317" t="s">
        <v>16</v>
      </c>
      <c r="O317" t="s">
        <v>153</v>
      </c>
      <c r="P317">
        <v>258.10000000000002</v>
      </c>
    </row>
    <row r="318" spans="1:16" x14ac:dyDescent="0.3">
      <c r="A318" t="str">
        <f>LAC!A35&amp;"*"&amp;"*"&amp;LAC!W35</f>
        <v>WR*Guyton, Jalen - LAC**4.1</v>
      </c>
      <c r="E318" t="s">
        <v>16</v>
      </c>
      <c r="F318" t="s">
        <v>239</v>
      </c>
      <c r="G318">
        <v>209</v>
      </c>
      <c r="J318" t="str">
        <f>LAC!A35&amp;"*"&amp;"*"&amp;LAC!X35</f>
        <v>WR*Guyton, Jalen - LAC**6.1</v>
      </c>
      <c r="N318" t="s">
        <v>16</v>
      </c>
      <c r="O318" t="s">
        <v>230</v>
      </c>
      <c r="P318">
        <v>257.89999999999998</v>
      </c>
    </row>
    <row r="319" spans="1:16" x14ac:dyDescent="0.3">
      <c r="A319" t="str">
        <f>LAC!A36&amp;"*"&amp;"*"&amp;LAC!W36</f>
        <v>WR*Davis, Derius - LAC**17.7</v>
      </c>
      <c r="E319" t="s">
        <v>16</v>
      </c>
      <c r="F319" t="s">
        <v>2402</v>
      </c>
      <c r="G319">
        <v>202</v>
      </c>
      <c r="J319" t="str">
        <f>LAC!A36&amp;"*"&amp;"*"&amp;LAC!X36</f>
        <v>WR*Davis, Derius - LAC**27.7</v>
      </c>
      <c r="N319" t="s">
        <v>16</v>
      </c>
      <c r="O319" t="s">
        <v>2402</v>
      </c>
      <c r="P319">
        <v>241</v>
      </c>
    </row>
    <row r="320" spans="1:16" x14ac:dyDescent="0.3">
      <c r="A320" t="str">
        <f>LAC!A37&amp;"*"&amp;"*"&amp;LAC!W37</f>
        <v>WR*Palmer, Josh - LAC**80.9</v>
      </c>
      <c r="E320" t="s">
        <v>16</v>
      </c>
      <c r="F320" t="s">
        <v>153</v>
      </c>
      <c r="G320">
        <v>200.1</v>
      </c>
      <c r="J320" t="str">
        <f>LAC!A37&amp;"*"&amp;"*"&amp;LAC!X37</f>
        <v>WR*Palmer, Josh - LAC**133.9</v>
      </c>
      <c r="N320" t="s">
        <v>16</v>
      </c>
      <c r="O320" t="s">
        <v>540</v>
      </c>
      <c r="P320">
        <v>236.9</v>
      </c>
    </row>
    <row r="321" spans="1:16" x14ac:dyDescent="0.3">
      <c r="A321" t="str">
        <f>LAC!A43&amp;"*"&amp;"*"&amp;LAC!W43</f>
        <v>TE*Everett, Gerald - LAC**72.7</v>
      </c>
      <c r="E321" t="s">
        <v>16</v>
      </c>
      <c r="F321" t="s">
        <v>2193</v>
      </c>
      <c r="G321">
        <v>189</v>
      </c>
      <c r="J321" t="str">
        <f>LAC!A43&amp;"*"&amp;"*"&amp;LAC!X43</f>
        <v>TE*Everett, Gerald - LAC**125.7</v>
      </c>
      <c r="N321" t="s">
        <v>16</v>
      </c>
      <c r="O321" t="s">
        <v>2364</v>
      </c>
      <c r="P321">
        <v>234.4</v>
      </c>
    </row>
    <row r="322" spans="1:16" x14ac:dyDescent="0.3">
      <c r="A322" t="str">
        <f>LAC!A44&amp;"*"&amp;"*"&amp;LAC!W44</f>
        <v>TE*McKitty, Tre - LAC**7.6</v>
      </c>
      <c r="E322" t="s">
        <v>16</v>
      </c>
      <c r="F322" t="s">
        <v>190</v>
      </c>
      <c r="G322">
        <v>184</v>
      </c>
      <c r="J322" t="str">
        <f>LAC!A44&amp;"*"&amp;"*"&amp;LAC!X44</f>
        <v>TE*McKitty, Tre - LAC**17.6</v>
      </c>
      <c r="N322" t="s">
        <v>16</v>
      </c>
      <c r="O322" t="s">
        <v>183</v>
      </c>
      <c r="P322">
        <v>232.6</v>
      </c>
    </row>
    <row r="323" spans="1:16" x14ac:dyDescent="0.3">
      <c r="A323" t="str">
        <f>LAC!A45&amp;"*"&amp;"*"&amp;LAC!W45</f>
        <v>TE*Parham, Donald  - LAC**19</v>
      </c>
      <c r="E323" t="s">
        <v>16</v>
      </c>
      <c r="F323" t="s">
        <v>540</v>
      </c>
      <c r="G323">
        <v>178.9</v>
      </c>
      <c r="J323" t="str">
        <f>LAC!A45&amp;"*"&amp;"*"&amp;LAC!X45</f>
        <v>TE*Parham, Donald  - LAC**30</v>
      </c>
      <c r="N323" t="s">
        <v>16</v>
      </c>
      <c r="O323" t="s">
        <v>199</v>
      </c>
      <c r="P323">
        <v>218</v>
      </c>
    </row>
    <row r="324" spans="1:16" x14ac:dyDescent="0.3">
      <c r="A324" t="str">
        <f>LAC!A46&amp;"*"&amp;"*"&amp;LAC!W46</f>
        <v>TE*Smartt, Stone - LAC**1.7</v>
      </c>
      <c r="E324" t="s">
        <v>16</v>
      </c>
      <c r="F324" t="s">
        <v>377</v>
      </c>
      <c r="G324">
        <v>177.5</v>
      </c>
      <c r="J324" t="str">
        <f>LAC!A46&amp;"*"&amp;"*"&amp;LAC!X46</f>
        <v>TE*Smartt, Stone - LAC**3.7</v>
      </c>
      <c r="N324" t="s">
        <v>16</v>
      </c>
      <c r="O324" t="s">
        <v>377</v>
      </c>
      <c r="P324">
        <v>211.5</v>
      </c>
    </row>
    <row r="325" spans="1:16" x14ac:dyDescent="0.3">
      <c r="A325" t="str">
        <f>LAR!A14&amp;"*"&amp;"*"&amp;LAR!W14</f>
        <v>QB*Stafford, Matthew - LAR**320.6</v>
      </c>
      <c r="E325" t="s">
        <v>16</v>
      </c>
      <c r="F325" t="s">
        <v>199</v>
      </c>
      <c r="G325">
        <v>177</v>
      </c>
      <c r="J325" t="str">
        <f>LAR!A14&amp;"*"&amp;"*"&amp;LAR!W14</f>
        <v>QB*Stafford, Matthew - LAR**320.6</v>
      </c>
      <c r="N325" t="s">
        <v>16</v>
      </c>
      <c r="O325" t="s">
        <v>2462</v>
      </c>
      <c r="P325">
        <v>208.8</v>
      </c>
    </row>
    <row r="326" spans="1:16" x14ac:dyDescent="0.3">
      <c r="A326" t="str">
        <f>LAR!A15&amp;"*"&amp;"*"&amp;LAR!W15</f>
        <v>QB*Bennett, Stetson - LAR**0</v>
      </c>
      <c r="E326" t="s">
        <v>16</v>
      </c>
      <c r="F326" t="s">
        <v>2462</v>
      </c>
      <c r="G326">
        <v>170.8</v>
      </c>
      <c r="J326" t="str">
        <f>LAR!A15&amp;"*"&amp;"*"&amp;LAR!W15</f>
        <v>QB*Bennett, Stetson - LAR**0</v>
      </c>
      <c r="N326" t="s">
        <v>16</v>
      </c>
      <c r="O326" t="s">
        <v>934</v>
      </c>
      <c r="P326">
        <v>204.8</v>
      </c>
    </row>
    <row r="327" spans="1:16" x14ac:dyDescent="0.3">
      <c r="A327" t="str">
        <f>LAR!A16&amp;"*"&amp;"*"&amp;LAR!W16</f>
        <v>**0</v>
      </c>
      <c r="E327" t="s">
        <v>16</v>
      </c>
      <c r="F327" t="s">
        <v>183</v>
      </c>
      <c r="G327">
        <v>170.6</v>
      </c>
      <c r="J327" t="str">
        <f>LAR!A16&amp;"*"&amp;"*"&amp;LAR!W16</f>
        <v>**0</v>
      </c>
      <c r="N327" t="s">
        <v>16</v>
      </c>
      <c r="O327" t="s">
        <v>2193</v>
      </c>
      <c r="P327">
        <v>204</v>
      </c>
    </row>
    <row r="328" spans="1:16" x14ac:dyDescent="0.3">
      <c r="A328" t="str">
        <f>LAR!A22&amp;"*"&amp;"*"&amp;LAR!W22</f>
        <v>RB*Akers, Cam - LAR**239.2</v>
      </c>
      <c r="E328" t="s">
        <v>16</v>
      </c>
      <c r="F328" t="s">
        <v>172</v>
      </c>
      <c r="G328">
        <v>169.5</v>
      </c>
      <c r="J328" t="str">
        <f>LAR!A22&amp;"*"&amp;"*"&amp;LAR!X22</f>
        <v>RB*Akers, Cam - LAR**270.2</v>
      </c>
      <c r="N328" t="s">
        <v>16</v>
      </c>
      <c r="O328" t="s">
        <v>190</v>
      </c>
      <c r="P328">
        <v>204</v>
      </c>
    </row>
    <row r="329" spans="1:16" x14ac:dyDescent="0.3">
      <c r="A329" t="str">
        <f>LAR!A23&amp;"*"&amp;"*"&amp;LAR!W23</f>
        <v>RB*Evans, Zach - LAR**42.6</v>
      </c>
      <c r="E329" t="s">
        <v>16</v>
      </c>
      <c r="F329" t="s">
        <v>127</v>
      </c>
      <c r="G329">
        <v>160.1</v>
      </c>
      <c r="J329" t="str">
        <f>LAR!A23&amp;"*"&amp;"*"&amp;LAR!X23</f>
        <v>RB*Evans, Zach - LAR**46.6</v>
      </c>
      <c r="N329" t="s">
        <v>16</v>
      </c>
      <c r="O329" t="s">
        <v>2464</v>
      </c>
      <c r="P329">
        <v>197.4</v>
      </c>
    </row>
    <row r="330" spans="1:16" x14ac:dyDescent="0.3">
      <c r="A330" t="str">
        <f>LAR!A24&amp;"*"&amp;"*"&amp;LAR!W24</f>
        <v>RB*Evans, Tiyon - LAR**12.5</v>
      </c>
      <c r="E330" t="s">
        <v>16</v>
      </c>
      <c r="F330" t="s">
        <v>2180</v>
      </c>
      <c r="G330">
        <v>158.80000000000001</v>
      </c>
      <c r="J330" t="str">
        <f>LAR!A24&amp;"*"&amp;"*"&amp;LAR!X24</f>
        <v>RB*Evans, Tiyon - LAR**13.5</v>
      </c>
      <c r="N330" t="s">
        <v>16</v>
      </c>
      <c r="O330" t="s">
        <v>69</v>
      </c>
      <c r="P330">
        <v>197</v>
      </c>
    </row>
    <row r="331" spans="1:16" x14ac:dyDescent="0.3">
      <c r="A331" t="str">
        <f>LAR!A25&amp;"*"&amp;"*"&amp;LAR!W25</f>
        <v>RB*Williams, Kyren - LAR**7.2</v>
      </c>
      <c r="E331" t="s">
        <v>16</v>
      </c>
      <c r="F331" t="s">
        <v>999</v>
      </c>
      <c r="G331">
        <v>158.1</v>
      </c>
      <c r="J331" t="str">
        <f>LAR!A25&amp;"*"&amp;"*"&amp;LAR!X25</f>
        <v>RB*Williams, Kyren - LAR**12.2</v>
      </c>
      <c r="N331" t="s">
        <v>16</v>
      </c>
      <c r="O331" t="s">
        <v>172</v>
      </c>
      <c r="P331">
        <v>189.5</v>
      </c>
    </row>
    <row r="332" spans="1:16" x14ac:dyDescent="0.3">
      <c r="A332" t="str">
        <f>LAR!A26&amp;"*"&amp;"*"&amp;LAR!W26</f>
        <v>RB*Rivers, Ronnie - LAR**4.7</v>
      </c>
      <c r="E332" t="s">
        <v>16</v>
      </c>
      <c r="F332" t="s">
        <v>1080</v>
      </c>
      <c r="G332">
        <v>157</v>
      </c>
      <c r="J332" t="str">
        <f>LAR!A26&amp;"*"&amp;"*"&amp;LAR!X26</f>
        <v>RB*Rivers, Ronnie - LAR**9.7</v>
      </c>
      <c r="N332" t="s">
        <v>16</v>
      </c>
      <c r="O332" t="s">
        <v>2180</v>
      </c>
      <c r="P332">
        <v>188.8</v>
      </c>
    </row>
    <row r="333" spans="1:16" x14ac:dyDescent="0.3">
      <c r="A333" t="str">
        <f>LAR!A32&amp;"*"&amp;"*"&amp;LAR!W32</f>
        <v>WR*Trammell, Austin - LAR**4.2</v>
      </c>
      <c r="E333" t="s">
        <v>16</v>
      </c>
      <c r="F333" t="s">
        <v>646</v>
      </c>
      <c r="G333">
        <v>155.9</v>
      </c>
      <c r="J333" t="str">
        <f>LAR!A32&amp;"*"&amp;"*"&amp;LAR!X32</f>
        <v>WR*Trammell, Austin - LAR**10.2</v>
      </c>
      <c r="N333" t="s">
        <v>16</v>
      </c>
      <c r="O333" t="s">
        <v>999</v>
      </c>
      <c r="P333">
        <v>188.1</v>
      </c>
    </row>
    <row r="334" spans="1:16" x14ac:dyDescent="0.3">
      <c r="A334" t="str">
        <f>LAR!A33&amp;"*"&amp;"*"&amp;LAR!W33</f>
        <v>WR*Kupp, Cooper - LAR**241.3</v>
      </c>
      <c r="E334" t="s">
        <v>16</v>
      </c>
      <c r="F334" t="s">
        <v>69</v>
      </c>
      <c r="G334">
        <v>154</v>
      </c>
      <c r="J334" t="str">
        <f>LAR!A33&amp;"*"&amp;"*"&amp;LAR!X33</f>
        <v>WR*Kupp, Cooper - LAR**383.3</v>
      </c>
      <c r="N334" t="s">
        <v>16</v>
      </c>
      <c r="O334" t="s">
        <v>646</v>
      </c>
      <c r="P334">
        <v>181.9</v>
      </c>
    </row>
    <row r="335" spans="1:16" x14ac:dyDescent="0.3">
      <c r="A335" t="str">
        <f>LAR!A34&amp;"*"&amp;"*"&amp;LAR!W34</f>
        <v>WR*Atwell, Tutu - LAR**55.8</v>
      </c>
      <c r="E335" t="s">
        <v>16</v>
      </c>
      <c r="F335" t="s">
        <v>934</v>
      </c>
      <c r="G335">
        <v>142.80000000000001</v>
      </c>
      <c r="J335" t="str">
        <f>LAR!A34&amp;"*"&amp;"*"&amp;LAR!X34</f>
        <v>WR*Atwell, Tutu - LAR**75.8</v>
      </c>
      <c r="N335" t="s">
        <v>16</v>
      </c>
      <c r="O335" t="s">
        <v>1080</v>
      </c>
      <c r="P335">
        <v>181</v>
      </c>
    </row>
    <row r="336" spans="1:16" x14ac:dyDescent="0.3">
      <c r="A336" t="str">
        <f>LAR!A35&amp;"*"&amp;"*"&amp;LAR!W35</f>
        <v>WR*Jefferson, Van - LAR**92.7</v>
      </c>
      <c r="E336" t="s">
        <v>16</v>
      </c>
      <c r="F336" t="s">
        <v>2464</v>
      </c>
      <c r="G336">
        <v>142.4</v>
      </c>
      <c r="J336" t="str">
        <f>LAR!A35&amp;"*"&amp;"*"&amp;LAR!X35</f>
        <v>WR*Jefferson, Van - LAR**133.7</v>
      </c>
      <c r="N336" t="s">
        <v>16</v>
      </c>
      <c r="O336" t="s">
        <v>127</v>
      </c>
      <c r="P336">
        <v>176.1</v>
      </c>
    </row>
    <row r="337" spans="1:16" x14ac:dyDescent="0.3">
      <c r="A337" t="str">
        <f>LAR!A36&amp;"*"&amp;"*"&amp;LAR!W36</f>
        <v>WR*Skowronek, Ben - LAR**37.3</v>
      </c>
      <c r="E337" t="s">
        <v>16</v>
      </c>
      <c r="F337" t="s">
        <v>1462</v>
      </c>
      <c r="G337">
        <v>135.19999999999999</v>
      </c>
      <c r="J337" t="str">
        <f>LAR!A36&amp;"*"&amp;"*"&amp;LAR!X36</f>
        <v>WR*Skowronek, Ben - LAR**66.3</v>
      </c>
      <c r="N337" t="s">
        <v>16</v>
      </c>
      <c r="O337" t="s">
        <v>205</v>
      </c>
      <c r="P337">
        <v>168.2</v>
      </c>
    </row>
    <row r="338" spans="1:16" x14ac:dyDescent="0.3">
      <c r="A338" t="str">
        <f>LAR!A37&amp;"*"&amp;"*"&amp;LAR!W37</f>
        <v>WR*Nacua, Puka - LAR**61.7</v>
      </c>
      <c r="E338" t="s">
        <v>16</v>
      </c>
      <c r="F338" t="s">
        <v>388</v>
      </c>
      <c r="G338">
        <v>134.6</v>
      </c>
      <c r="J338" t="str">
        <f>LAR!A37&amp;"*"&amp;"*"&amp;LAR!X37</f>
        <v>WR*Nacua, Puka - LAR**96.7</v>
      </c>
      <c r="N338" t="s">
        <v>16</v>
      </c>
      <c r="O338" t="s">
        <v>388</v>
      </c>
      <c r="P338">
        <v>167.6</v>
      </c>
    </row>
    <row r="339" spans="1:16" x14ac:dyDescent="0.3">
      <c r="A339" t="str">
        <f>LAR!A43&amp;"*"&amp;"*"&amp;LAR!W43</f>
        <v>TE*Higbee, Tyler - LAR**83</v>
      </c>
      <c r="E339" t="s">
        <v>16</v>
      </c>
      <c r="F339" t="s">
        <v>2278</v>
      </c>
      <c r="G339">
        <v>132.1</v>
      </c>
      <c r="J339" t="str">
        <f>LAR!A43&amp;"*"&amp;"*"&amp;LAR!X43</f>
        <v>TE*Higbee, Tyler - LAR**150</v>
      </c>
      <c r="N339" t="s">
        <v>16</v>
      </c>
      <c r="O339" t="s">
        <v>2278</v>
      </c>
      <c r="P339">
        <v>163.1</v>
      </c>
    </row>
    <row r="340" spans="1:16" x14ac:dyDescent="0.3">
      <c r="A340" t="str">
        <f>LAR!A44&amp;"*"&amp;"*"&amp;LAR!W44</f>
        <v>TE*Hopkins, Brycen - LAR**13.9</v>
      </c>
      <c r="E340" t="s">
        <v>16</v>
      </c>
      <c r="F340" t="s">
        <v>2388</v>
      </c>
      <c r="G340">
        <v>129.5</v>
      </c>
      <c r="J340" t="str">
        <f>LAR!A44&amp;"*"&amp;"*"&amp;LAR!X44</f>
        <v>TE*Hopkins, Brycen - LAR**25.9</v>
      </c>
      <c r="N340" t="s">
        <v>16</v>
      </c>
      <c r="O340" t="s">
        <v>1462</v>
      </c>
      <c r="P340">
        <v>159.19999999999999</v>
      </c>
    </row>
    <row r="341" spans="1:16" x14ac:dyDescent="0.3">
      <c r="A341" t="str">
        <f>LAR!A45&amp;"*"&amp;"*"&amp;LAR!W45</f>
        <v>TE*Long, Hunter - LAR**2</v>
      </c>
      <c r="E341" t="s">
        <v>16</v>
      </c>
      <c r="F341" t="s">
        <v>205</v>
      </c>
      <c r="G341">
        <v>117.2</v>
      </c>
      <c r="J341" t="str">
        <f>LAR!A45&amp;"*"&amp;"*"&amp;LAR!X45</f>
        <v>TE*Long, Hunter - LAR**4</v>
      </c>
      <c r="N341" t="s">
        <v>16</v>
      </c>
      <c r="O341" t="s">
        <v>2388</v>
      </c>
      <c r="P341">
        <v>144.5</v>
      </c>
    </row>
    <row r="342" spans="1:16" x14ac:dyDescent="0.3">
      <c r="A342" t="str">
        <f>LAR!A46&amp;"*"&amp;"*"&amp;LAR!W46</f>
        <v>TE*Allen, Davis - LAR**6</v>
      </c>
      <c r="E342" t="s">
        <v>16</v>
      </c>
      <c r="F342" t="s">
        <v>608</v>
      </c>
      <c r="G342">
        <v>117.1</v>
      </c>
      <c r="J342" t="str">
        <f>LAR!A46&amp;"*"&amp;"*"&amp;LAR!X46</f>
        <v>TE*Allen, Davis - LAR**11</v>
      </c>
      <c r="N342" t="s">
        <v>16</v>
      </c>
      <c r="O342" t="s">
        <v>260</v>
      </c>
      <c r="P342">
        <v>144.5</v>
      </c>
    </row>
    <row r="343" spans="1:16" x14ac:dyDescent="0.3">
      <c r="A343" t="str">
        <f>MIA!A14&amp;"*"&amp;"*"&amp;MIA!W14</f>
        <v>QB*Tagovailoa, Tua - MIA**305.4</v>
      </c>
      <c r="E343" t="s">
        <v>16</v>
      </c>
      <c r="F343" t="s">
        <v>149</v>
      </c>
      <c r="G343">
        <v>115</v>
      </c>
      <c r="J343" t="str">
        <f>MIA!A14&amp;"*"&amp;"*"&amp;MIA!W14</f>
        <v>QB*Tagovailoa, Tua - MIA**305.4</v>
      </c>
      <c r="N343" t="s">
        <v>16</v>
      </c>
      <c r="O343" t="s">
        <v>499</v>
      </c>
      <c r="P343">
        <v>144.19999999999999</v>
      </c>
    </row>
    <row r="344" spans="1:16" x14ac:dyDescent="0.3">
      <c r="A344" t="str">
        <f>MIA!A15&amp;"*"&amp;"*"&amp;MIA!W15</f>
        <v>QB*Thompson, Skylar - MIA**45.55</v>
      </c>
      <c r="E344" t="s">
        <v>16</v>
      </c>
      <c r="F344" t="s">
        <v>499</v>
      </c>
      <c r="G344">
        <v>106.2</v>
      </c>
      <c r="J344" t="str">
        <f>MIA!A15&amp;"*"&amp;"*"&amp;MIA!W15</f>
        <v>QB*Thompson, Skylar - MIA**45.55</v>
      </c>
      <c r="N344" t="s">
        <v>16</v>
      </c>
      <c r="O344" t="s">
        <v>608</v>
      </c>
      <c r="P344">
        <v>144.1</v>
      </c>
    </row>
    <row r="345" spans="1:16" x14ac:dyDescent="0.3">
      <c r="A345" t="str">
        <f>MIA!A16&amp;"*"&amp;"*"&amp;MIA!W16</f>
        <v>QB*White, Mike - MIA**17.6</v>
      </c>
      <c r="E345" t="s">
        <v>16</v>
      </c>
      <c r="F345" t="s">
        <v>2745</v>
      </c>
      <c r="G345">
        <v>105.8</v>
      </c>
      <c r="J345" t="str">
        <f>MIA!A16&amp;"*"&amp;"*"&amp;MIA!W16</f>
        <v>QB*White, Mike - MIA**17.6</v>
      </c>
      <c r="N345" t="s">
        <v>16</v>
      </c>
      <c r="O345" t="s">
        <v>364</v>
      </c>
      <c r="P345">
        <v>138.80000000000001</v>
      </c>
    </row>
    <row r="346" spans="1:16" x14ac:dyDescent="0.3">
      <c r="A346" t="str">
        <f>MIA!A22&amp;"*"&amp;"*"&amp;MIA!W22</f>
        <v>RB*Mostert, Raheem - MIA**102.9</v>
      </c>
      <c r="E346" t="s">
        <v>16</v>
      </c>
      <c r="F346" t="s">
        <v>620</v>
      </c>
      <c r="G346">
        <v>104.8</v>
      </c>
      <c r="J346" t="str">
        <f>MIA!A22&amp;"*"&amp;"*"&amp;MIA!X22</f>
        <v>RB*Mostert, Raheem - MIA**131.9</v>
      </c>
      <c r="N346" t="s">
        <v>16</v>
      </c>
      <c r="O346" t="s">
        <v>620</v>
      </c>
      <c r="P346">
        <v>132.80000000000001</v>
      </c>
    </row>
    <row r="347" spans="1:16" x14ac:dyDescent="0.3">
      <c r="A347" t="str">
        <f>MIA!A23&amp;"*"&amp;"*"&amp;MIA!W23</f>
        <v>RB*Wilson, Jeff - MIA**135.2</v>
      </c>
      <c r="E347" t="s">
        <v>16</v>
      </c>
      <c r="F347" t="s">
        <v>260</v>
      </c>
      <c r="G347">
        <v>104.5</v>
      </c>
      <c r="J347" t="str">
        <f>MIA!A23&amp;"*"&amp;"*"&amp;MIA!X23</f>
        <v>RB*Wilson, Jeff - MIA**159.2</v>
      </c>
      <c r="N347" t="s">
        <v>16</v>
      </c>
      <c r="O347" t="s">
        <v>2658</v>
      </c>
      <c r="P347">
        <v>132.30000000000001</v>
      </c>
    </row>
    <row r="348" spans="1:16" x14ac:dyDescent="0.3">
      <c r="A348" t="str">
        <f>MIA!A24&amp;"*"&amp;"*"&amp;MIA!W24</f>
        <v>RB*Achane, Devon - MIA**67.6</v>
      </c>
      <c r="E348" t="s">
        <v>16</v>
      </c>
      <c r="F348" t="s">
        <v>2699</v>
      </c>
      <c r="G348">
        <v>104</v>
      </c>
      <c r="J348" t="str">
        <f>MIA!A24&amp;"*"&amp;"*"&amp;MIA!X24</f>
        <v>RB*Achane, Devon - MIA**77.6</v>
      </c>
      <c r="N348" t="s">
        <v>16</v>
      </c>
      <c r="O348" t="s">
        <v>516</v>
      </c>
      <c r="P348">
        <v>132</v>
      </c>
    </row>
    <row r="349" spans="1:16" x14ac:dyDescent="0.3">
      <c r="A349" t="str">
        <f>MIA!A25&amp;"*"&amp;"*"&amp;MIA!W25</f>
        <v>RB*Gaskin, Myles - MIA**5.6</v>
      </c>
      <c r="E349" t="s">
        <v>16</v>
      </c>
      <c r="F349" t="s">
        <v>516</v>
      </c>
      <c r="G349">
        <v>103</v>
      </c>
      <c r="J349" t="str">
        <f>MIA!A25&amp;"*"&amp;"*"&amp;MIA!X25</f>
        <v>RB*Gaskin, Myles - MIA**10.6</v>
      </c>
      <c r="N349" t="s">
        <v>16</v>
      </c>
      <c r="O349" t="s">
        <v>581</v>
      </c>
      <c r="P349">
        <v>131.9</v>
      </c>
    </row>
    <row r="350" spans="1:16" x14ac:dyDescent="0.3">
      <c r="A350" t="str">
        <f>MIA!A26&amp;"*"&amp;"*"&amp;MIA!W26</f>
        <v>RB*Ingold, Alec - MIA**26</v>
      </c>
      <c r="E350" t="s">
        <v>16</v>
      </c>
      <c r="F350" t="s">
        <v>581</v>
      </c>
      <c r="G350">
        <v>102.9</v>
      </c>
      <c r="J350" t="str">
        <f>MIA!A26&amp;"*"&amp;"*"&amp;MIA!X26</f>
        <v>RB*Ingold, Alec - MIA**46</v>
      </c>
      <c r="N350" t="s">
        <v>16</v>
      </c>
      <c r="O350" t="s">
        <v>149</v>
      </c>
      <c r="P350">
        <v>130</v>
      </c>
    </row>
    <row r="351" spans="1:16" x14ac:dyDescent="0.3">
      <c r="A351" t="str">
        <f>MIA!A32&amp;"*"&amp;"*"&amp;MIA!W32</f>
        <v>WR*Hill, Tyreek - MIA**223</v>
      </c>
      <c r="E351" t="s">
        <v>16</v>
      </c>
      <c r="F351" t="s">
        <v>364</v>
      </c>
      <c r="G351">
        <v>98.8</v>
      </c>
      <c r="J351" t="str">
        <f>MIA!A32&amp;"*"&amp;"*"&amp;MIA!X32</f>
        <v>WR*Hill, Tyreek - MIA**338</v>
      </c>
      <c r="N351" t="s">
        <v>16</v>
      </c>
      <c r="O351" t="s">
        <v>2716</v>
      </c>
      <c r="P351">
        <v>121.1</v>
      </c>
    </row>
    <row r="352" spans="1:16" x14ac:dyDescent="0.3">
      <c r="A352" t="str">
        <f>MIA!A33&amp;"*"&amp;"*"&amp;MIA!W33</f>
        <v>WR*Waddle, Jaylen - MIA**187.6</v>
      </c>
      <c r="E352" t="s">
        <v>16</v>
      </c>
      <c r="F352" t="s">
        <v>2658</v>
      </c>
      <c r="G352">
        <v>98.3</v>
      </c>
      <c r="J352" t="str">
        <f>MIA!A33&amp;"*"&amp;"*"&amp;MIA!X33</f>
        <v>WR*Waddle, Jaylen - MIA**272.6</v>
      </c>
      <c r="N352" t="s">
        <v>16</v>
      </c>
      <c r="O352" t="s">
        <v>246</v>
      </c>
      <c r="P352">
        <v>121</v>
      </c>
    </row>
    <row r="353" spans="1:16" x14ac:dyDescent="0.3">
      <c r="A353" t="str">
        <f>MIA!A34&amp;"*"&amp;"*"&amp;MIA!W34</f>
        <v>WR*Wilson, Cedrick - MIA**29.4</v>
      </c>
      <c r="E353" t="s">
        <v>16</v>
      </c>
      <c r="F353" t="s">
        <v>1104</v>
      </c>
      <c r="G353">
        <v>96.5</v>
      </c>
      <c r="J353" t="str">
        <f>MIA!A34&amp;"*"&amp;"*"&amp;MIA!X34</f>
        <v>WR*Wilson, Cedrick - MIA**41.4</v>
      </c>
      <c r="N353" t="s">
        <v>16</v>
      </c>
      <c r="O353" t="s">
        <v>2699</v>
      </c>
      <c r="P353">
        <v>114</v>
      </c>
    </row>
    <row r="354" spans="1:16" x14ac:dyDescent="0.3">
      <c r="A354" t="str">
        <f>MIA!A35&amp;"*"&amp;"*"&amp;MIA!W35</f>
        <v>WR*Ezukanma, Erik - MIA**18.1</v>
      </c>
      <c r="E354" t="s">
        <v>16</v>
      </c>
      <c r="F354" t="s">
        <v>2636</v>
      </c>
      <c r="G354">
        <v>93.3</v>
      </c>
      <c r="J354" t="str">
        <f>MIA!A35&amp;"*"&amp;"*"&amp;MIA!X35</f>
        <v>WR*Ezukanma, Erik - MIA**27.1</v>
      </c>
      <c r="N354" t="s">
        <v>16</v>
      </c>
      <c r="O354" t="s">
        <v>2745</v>
      </c>
      <c r="P354">
        <v>112.8</v>
      </c>
    </row>
    <row r="355" spans="1:16" x14ac:dyDescent="0.3">
      <c r="A355" t="str">
        <f>MIA!A36&amp;"*"&amp;"*"&amp;MIA!W36</f>
        <v>WR*Anderson, Chosen - MIA**47.2</v>
      </c>
      <c r="E355" t="s">
        <v>16</v>
      </c>
      <c r="F355" t="s">
        <v>246</v>
      </c>
      <c r="G355">
        <v>93</v>
      </c>
      <c r="J355" t="str">
        <f>MIA!A36&amp;"*"&amp;"*"&amp;MIA!X36</f>
        <v>WR*Anderson, Chosen - MIA**72.2</v>
      </c>
      <c r="N355" t="s">
        <v>16</v>
      </c>
      <c r="O355" t="s">
        <v>378</v>
      </c>
      <c r="P355">
        <v>111.9</v>
      </c>
    </row>
    <row r="356" spans="1:16" x14ac:dyDescent="0.3">
      <c r="A356" t="str">
        <f>MIA!A37&amp;"*"&amp;"*"&amp;MIA!W37</f>
        <v>WR*Berrios, Braxton - MIA**23.4</v>
      </c>
      <c r="E356" t="s">
        <v>16</v>
      </c>
      <c r="F356" t="s">
        <v>378</v>
      </c>
      <c r="G356">
        <v>91.9</v>
      </c>
      <c r="J356" t="str">
        <f>MIA!A37&amp;"*"&amp;"*"&amp;MIA!X37</f>
        <v>WR*Berrios, Braxton - MIA**33.4</v>
      </c>
      <c r="N356" t="s">
        <v>16</v>
      </c>
      <c r="O356" t="s">
        <v>997</v>
      </c>
      <c r="P356">
        <v>107.8</v>
      </c>
    </row>
    <row r="357" spans="1:16" x14ac:dyDescent="0.3">
      <c r="A357" t="str">
        <f>MIA!A43&amp;"*"&amp;"*"&amp;MIA!W43</f>
        <v>TE*Higgins, Elijah - MIA**21</v>
      </c>
      <c r="E357" t="s">
        <v>16</v>
      </c>
      <c r="F357" t="s">
        <v>128</v>
      </c>
      <c r="G357">
        <v>89</v>
      </c>
      <c r="J357" t="str">
        <f>MIA!A43&amp;"*"&amp;"*"&amp;MIA!X43</f>
        <v>TE*Higgins, Elijah - MIA**36</v>
      </c>
      <c r="N357" t="s">
        <v>16</v>
      </c>
      <c r="O357" t="s">
        <v>2636</v>
      </c>
      <c r="P357">
        <v>104.3</v>
      </c>
    </row>
    <row r="358" spans="1:16" x14ac:dyDescent="0.3">
      <c r="A358" t="str">
        <f>MIA!A44&amp;"*"&amp;"*"&amp;MIA!W44</f>
        <v>TE*Smythe, Durham - MIA**30</v>
      </c>
      <c r="E358" t="s">
        <v>16</v>
      </c>
      <c r="F358" t="s">
        <v>997</v>
      </c>
      <c r="G358">
        <v>81.8</v>
      </c>
      <c r="J358" t="str">
        <f>MIA!A44&amp;"*"&amp;"*"&amp;MIA!X44</f>
        <v>TE*Smythe, Durham - MIA**60</v>
      </c>
      <c r="N358" t="s">
        <v>16</v>
      </c>
      <c r="O358" t="s">
        <v>1104</v>
      </c>
      <c r="P358">
        <v>102.5</v>
      </c>
    </row>
    <row r="359" spans="1:16" x14ac:dyDescent="0.3">
      <c r="A359" t="str">
        <f>MIA!A45&amp;"*"&amp;"*"&amp;MIA!W45</f>
        <v>**0</v>
      </c>
      <c r="E359" t="s">
        <v>16</v>
      </c>
      <c r="F359" t="s">
        <v>1361</v>
      </c>
      <c r="G359">
        <v>81.2</v>
      </c>
      <c r="J359" t="str">
        <f>MIA!A45&amp;"*"&amp;"*"&amp;MIA!X45</f>
        <v>**0</v>
      </c>
      <c r="N359" t="s">
        <v>16</v>
      </c>
      <c r="O359" t="s">
        <v>128</v>
      </c>
      <c r="P359">
        <v>99</v>
      </c>
    </row>
    <row r="360" spans="1:16" x14ac:dyDescent="0.3">
      <c r="A360" t="str">
        <f>MIA!A46&amp;"*"&amp;"*"&amp;MIA!W46</f>
        <v>TE*Conner, Tanner - MIA**0</v>
      </c>
      <c r="E360" t="s">
        <v>16</v>
      </c>
      <c r="F360" t="s">
        <v>142</v>
      </c>
      <c r="G360">
        <v>78</v>
      </c>
      <c r="J360" t="str">
        <f>MIA!A46&amp;"*"&amp;"*"&amp;MIA!X46</f>
        <v>TE*Conner, Tanner - MIA**0</v>
      </c>
      <c r="N360" t="s">
        <v>16</v>
      </c>
      <c r="O360" t="s">
        <v>212</v>
      </c>
      <c r="P360">
        <v>94.7</v>
      </c>
    </row>
    <row r="361" spans="1:16" x14ac:dyDescent="0.3">
      <c r="A361" t="str">
        <f>MIN!A14&amp;"*"&amp;"*"&amp;MIN!W14</f>
        <v>QB*Cousins, Kirk - MIN**364.35</v>
      </c>
      <c r="E361" t="s">
        <v>16</v>
      </c>
      <c r="F361" t="s">
        <v>2716</v>
      </c>
      <c r="G361">
        <v>74.099999999999994</v>
      </c>
      <c r="J361" t="str">
        <f>MIN!A14&amp;"*"&amp;"*"&amp;MIN!W14</f>
        <v>QB*Cousins, Kirk - MIN**364.35</v>
      </c>
      <c r="N361" t="s">
        <v>16</v>
      </c>
      <c r="O361" t="s">
        <v>2645</v>
      </c>
      <c r="P361">
        <v>92</v>
      </c>
    </row>
    <row r="362" spans="1:16" x14ac:dyDescent="0.3">
      <c r="A362" t="str">
        <f>MIN!A15&amp;"*"&amp;"*"&amp;MIN!W15</f>
        <v>QB*Mullens, Nick - MIN**0</v>
      </c>
      <c r="E362" t="s">
        <v>16</v>
      </c>
      <c r="F362" t="s">
        <v>212</v>
      </c>
      <c r="G362">
        <v>71.7</v>
      </c>
      <c r="J362" t="str">
        <f>MIN!A15&amp;"*"&amp;"*"&amp;MIN!W15</f>
        <v>QB*Mullens, Nick - MIN**0</v>
      </c>
      <c r="N362" t="s">
        <v>16</v>
      </c>
      <c r="O362" t="s">
        <v>142</v>
      </c>
      <c r="P362">
        <v>91</v>
      </c>
    </row>
    <row r="363" spans="1:16" x14ac:dyDescent="0.3">
      <c r="A363" t="str">
        <f>MIN!A16&amp;"*"&amp;"*"&amp;MIN!W16</f>
        <v>QB*Hall, Jaren - MIN**0</v>
      </c>
      <c r="E363" t="s">
        <v>16</v>
      </c>
      <c r="F363" t="s">
        <v>2645</v>
      </c>
      <c r="G363">
        <v>69</v>
      </c>
      <c r="J363" t="str">
        <f>MIN!A16&amp;"*"&amp;"*"&amp;MIN!W16</f>
        <v>QB*Hall, Jaren - MIN**0</v>
      </c>
      <c r="N363" t="s">
        <v>16</v>
      </c>
      <c r="O363" t="s">
        <v>1361</v>
      </c>
      <c r="P363">
        <v>87.2</v>
      </c>
    </row>
    <row r="364" spans="1:16" x14ac:dyDescent="0.3">
      <c r="A364" t="str">
        <f>MIN!A22&amp;"*"&amp;"*"&amp;MIN!W22</f>
        <v>RB*Cook, Dalvin - MIN**177.5</v>
      </c>
      <c r="E364" t="s">
        <v>16</v>
      </c>
      <c r="F364" t="s">
        <v>2560</v>
      </c>
      <c r="G364">
        <v>67.599999999999994</v>
      </c>
      <c r="J364" t="str">
        <f>MIN!A22&amp;"*"&amp;"*"&amp;MIN!X22</f>
        <v>RB*Cook, Dalvin - MIN**211.5</v>
      </c>
      <c r="N364" t="s">
        <v>16</v>
      </c>
      <c r="O364" t="s">
        <v>2327</v>
      </c>
      <c r="P364">
        <v>85.1</v>
      </c>
    </row>
    <row r="365" spans="1:16" x14ac:dyDescent="0.3">
      <c r="A365" t="str">
        <f>MIN!A23&amp;"*"&amp;"*"&amp;MIN!W23</f>
        <v>RB*Chandler, Ty - MIN**5.5</v>
      </c>
      <c r="E365" t="s">
        <v>16</v>
      </c>
      <c r="F365" t="s">
        <v>2724</v>
      </c>
      <c r="G365">
        <v>64.599999999999994</v>
      </c>
      <c r="J365" t="str">
        <f>MIN!A23&amp;"*"&amp;"*"&amp;MIN!X23</f>
        <v>RB*Chandler, Ty - MIN**7.5</v>
      </c>
      <c r="N365" t="s">
        <v>16</v>
      </c>
      <c r="O365" t="s">
        <v>2724</v>
      </c>
      <c r="P365">
        <v>81.599999999999994</v>
      </c>
    </row>
    <row r="366" spans="1:16" x14ac:dyDescent="0.3">
      <c r="A366" t="str">
        <f>MIN!A24&amp;"*"&amp;"*"&amp;MIN!W24</f>
        <v>RB*Nwangwu, Kene - MIN **4</v>
      </c>
      <c r="E366" t="s">
        <v>16</v>
      </c>
      <c r="F366" t="s">
        <v>2421</v>
      </c>
      <c r="G366">
        <v>63.1</v>
      </c>
      <c r="J366" t="str">
        <f>MIN!A24&amp;"*"&amp;"*"&amp;MIN!X24</f>
        <v>RB*Nwangwu, Kene - MIN **6</v>
      </c>
      <c r="N366" t="s">
        <v>16</v>
      </c>
      <c r="O366" t="s">
        <v>2421</v>
      </c>
      <c r="P366">
        <v>78.099999999999994</v>
      </c>
    </row>
    <row r="367" spans="1:16" x14ac:dyDescent="0.3">
      <c r="A367" t="str">
        <f>MIN!A25&amp;"*"&amp;"*"&amp;MIN!W25</f>
        <v>RB*Mattison, Alexander - MIN**91.9</v>
      </c>
      <c r="E367" t="s">
        <v>16</v>
      </c>
      <c r="F367" t="s">
        <v>2411</v>
      </c>
      <c r="G367">
        <v>62</v>
      </c>
      <c r="J367" t="str">
        <f>MIN!A25&amp;"*"&amp;"*"&amp;MIN!X25</f>
        <v>RB*Mattison, Alexander - MIN**111.9</v>
      </c>
      <c r="N367" t="s">
        <v>16</v>
      </c>
      <c r="O367" t="s">
        <v>2560</v>
      </c>
      <c r="P367">
        <v>77.599999999999994</v>
      </c>
    </row>
    <row r="368" spans="1:16" x14ac:dyDescent="0.3">
      <c r="A368" t="str">
        <f>MIN!A32&amp;"*"&amp;"*"&amp;MIN!W32</f>
        <v>WR*Jefferson, Justin - MIN**233.2</v>
      </c>
      <c r="E368" t="s">
        <v>16</v>
      </c>
      <c r="F368" t="s">
        <v>485</v>
      </c>
      <c r="G368">
        <v>61.5</v>
      </c>
      <c r="J368" t="str">
        <f>MIN!A32&amp;"*"&amp;"*"&amp;MIN!X32</f>
        <v>WR*Jefferson, Justin - MIN**351.2</v>
      </c>
      <c r="N368" t="s">
        <v>16</v>
      </c>
      <c r="O368" t="s">
        <v>485</v>
      </c>
      <c r="P368">
        <v>74.5</v>
      </c>
    </row>
    <row r="369" spans="1:16" x14ac:dyDescent="0.3">
      <c r="A369" t="str">
        <f>MIN!A33&amp;"*"&amp;"*"&amp;MIN!W33</f>
        <v>WR*Addison, Jalen - MIN**110.1</v>
      </c>
      <c r="E369" t="s">
        <v>16</v>
      </c>
      <c r="F369" t="s">
        <v>2327</v>
      </c>
      <c r="G369">
        <v>60.1</v>
      </c>
      <c r="J369" t="str">
        <f>MIN!A33&amp;"*"&amp;"*"&amp;MIN!X33</f>
        <v>WR*Addison, Jalen - MIN**180.1</v>
      </c>
      <c r="N369" t="s">
        <v>16</v>
      </c>
      <c r="O369" t="s">
        <v>2411</v>
      </c>
      <c r="P369">
        <v>72</v>
      </c>
    </row>
    <row r="370" spans="1:16" x14ac:dyDescent="0.3">
      <c r="A370" t="str">
        <f>MIN!A34&amp;"*"&amp;"*"&amp;MIN!W34</f>
        <v>WR*Osborn, K.J. - MIN**74.6</v>
      </c>
      <c r="E370" t="s">
        <v>16</v>
      </c>
      <c r="F370" t="s">
        <v>429</v>
      </c>
      <c r="G370">
        <v>55.3</v>
      </c>
      <c r="J370" t="str">
        <f>MIN!A34&amp;"*"&amp;"*"&amp;MIN!X34</f>
        <v>WR*Osborn, K.J. - MIN**114.6</v>
      </c>
      <c r="N370" t="s">
        <v>16</v>
      </c>
      <c r="O370" t="s">
        <v>2442</v>
      </c>
      <c r="P370">
        <v>69.900000000000006</v>
      </c>
    </row>
    <row r="371" spans="1:16" x14ac:dyDescent="0.3">
      <c r="A371" t="str">
        <f>MIN!A35&amp;"*"&amp;"*"&amp;MIN!W35</f>
        <v>WR*Nalor, Jalen - MIN**16.7</v>
      </c>
      <c r="E371" t="s">
        <v>16</v>
      </c>
      <c r="F371" t="s">
        <v>204</v>
      </c>
      <c r="G371">
        <v>53</v>
      </c>
      <c r="J371" t="str">
        <f>MIN!A35&amp;"*"&amp;"*"&amp;MIN!X35</f>
        <v>WR*Nalor, Jalen - MIN**23.7</v>
      </c>
      <c r="N371" t="s">
        <v>16</v>
      </c>
      <c r="O371" t="s">
        <v>429</v>
      </c>
      <c r="P371">
        <v>68.3</v>
      </c>
    </row>
    <row r="372" spans="1:16" x14ac:dyDescent="0.3">
      <c r="A372" t="str">
        <f>MIN!A36&amp;"*"&amp;"*"&amp;MIN!W36</f>
        <v>WR*Reagor, Jalen - MIN**12.1</v>
      </c>
      <c r="E372" t="s">
        <v>16</v>
      </c>
      <c r="F372" t="s">
        <v>2442</v>
      </c>
      <c r="G372">
        <v>49.9</v>
      </c>
      <c r="J372" t="str">
        <f>MIN!A36&amp;"*"&amp;"*"&amp;MIN!X36</f>
        <v>WR*Reagor, Jalen - MIN**15.1</v>
      </c>
      <c r="N372" t="s">
        <v>16</v>
      </c>
      <c r="O372" t="s">
        <v>603</v>
      </c>
      <c r="P372">
        <v>67.8</v>
      </c>
    </row>
    <row r="373" spans="1:16" x14ac:dyDescent="0.3">
      <c r="A373" t="str">
        <f>MIN!A37&amp;"*"&amp;"*"&amp;MIN!W37</f>
        <v>WR*Proehl, Blake - MIN**4.4</v>
      </c>
      <c r="E373" t="s">
        <v>16</v>
      </c>
      <c r="F373" t="s">
        <v>2600</v>
      </c>
      <c r="G373">
        <v>49.8</v>
      </c>
      <c r="J373" t="str">
        <f>MIN!A37&amp;"*"&amp;"*"&amp;MIN!X37</f>
        <v>WR*Proehl, Blake - MIN**9.4</v>
      </c>
      <c r="N373" t="s">
        <v>16</v>
      </c>
      <c r="O373" t="s">
        <v>204</v>
      </c>
      <c r="P373">
        <v>65</v>
      </c>
    </row>
    <row r="374" spans="1:16" x14ac:dyDescent="0.3">
      <c r="A374" t="str">
        <f>MIN!A43&amp;"*"&amp;"*"&amp;MIN!W43</f>
        <v>TE*Hockenson, T.J. - MIN**130.2</v>
      </c>
      <c r="E374" t="s">
        <v>16</v>
      </c>
      <c r="F374" t="s">
        <v>1487</v>
      </c>
      <c r="G374">
        <v>49</v>
      </c>
      <c r="J374" t="str">
        <f>MIN!A43&amp;"*"&amp;"*"&amp;MIN!X43</f>
        <v>TE*Hockenson, T.J. - MIN**232.2</v>
      </c>
      <c r="N374" t="s">
        <v>16</v>
      </c>
      <c r="O374" t="s">
        <v>2600</v>
      </c>
      <c r="P374">
        <v>63.8</v>
      </c>
    </row>
    <row r="375" spans="1:16" x14ac:dyDescent="0.3">
      <c r="A375" t="str">
        <f>MIN!A44&amp;"*"&amp;"*"&amp;MIN!W44</f>
        <v>TE*Ellefson, Ben - MIN**2.6</v>
      </c>
      <c r="E375" t="s">
        <v>16</v>
      </c>
      <c r="F375" t="s">
        <v>563</v>
      </c>
      <c r="G375">
        <v>47.5</v>
      </c>
      <c r="J375" t="str">
        <f>MIN!A44&amp;"*"&amp;"*"&amp;MIN!X44</f>
        <v>TE*Ellefson, Ben - MIN**5.6</v>
      </c>
      <c r="N375" t="s">
        <v>16</v>
      </c>
      <c r="O375" t="s">
        <v>1472</v>
      </c>
      <c r="P375">
        <v>59.1</v>
      </c>
    </row>
    <row r="376" spans="1:16" x14ac:dyDescent="0.3">
      <c r="A376" t="str">
        <f>MIN!A45&amp;"*"&amp;"*"&amp;MIN!W45</f>
        <v>TE*Mundt, Johnny - MIN**21.3</v>
      </c>
      <c r="E376" t="s">
        <v>16</v>
      </c>
      <c r="F376" t="s">
        <v>2518</v>
      </c>
      <c r="G376">
        <v>45.4</v>
      </c>
      <c r="J376" t="str">
        <f>MIN!A45&amp;"*"&amp;"*"&amp;MIN!X45</f>
        <v>TE*Mundt, Johnny - MIN**36.3</v>
      </c>
      <c r="N376" t="s">
        <v>16</v>
      </c>
      <c r="O376" t="s">
        <v>593</v>
      </c>
      <c r="P376">
        <v>58.7</v>
      </c>
    </row>
    <row r="377" spans="1:16" x14ac:dyDescent="0.3">
      <c r="A377" t="str">
        <f>NE!A14&amp;"*"&amp;"*"&amp;NE!W14</f>
        <v>QB*Zappe, Bailey - NE **0</v>
      </c>
      <c r="E377" t="s">
        <v>16</v>
      </c>
      <c r="F377" t="s">
        <v>603</v>
      </c>
      <c r="G377">
        <v>44.8</v>
      </c>
      <c r="J377" t="str">
        <f>NE!A14&amp;"*"&amp;"*"&amp;NE!W14</f>
        <v>QB*Zappe, Bailey - NE **0</v>
      </c>
      <c r="N377" t="s">
        <v>16</v>
      </c>
      <c r="O377" t="s">
        <v>2518</v>
      </c>
      <c r="P377">
        <v>52.4</v>
      </c>
    </row>
    <row r="378" spans="1:16" x14ac:dyDescent="0.3">
      <c r="A378" t="str">
        <f>NE!A15&amp;"*"&amp;"*"&amp;NE!W15</f>
        <v>QB*Jones, Mac - NE**281.3</v>
      </c>
      <c r="E378" t="s">
        <v>16</v>
      </c>
      <c r="F378" t="s">
        <v>609</v>
      </c>
      <c r="G378">
        <v>44</v>
      </c>
      <c r="J378" t="str">
        <f>NE!A15&amp;"*"&amp;"*"&amp;NE!W15</f>
        <v>QB*Jones, Mac - NE**281.3</v>
      </c>
      <c r="N378" t="s">
        <v>16</v>
      </c>
      <c r="O378" t="s">
        <v>565</v>
      </c>
      <c r="P378">
        <v>51.2</v>
      </c>
    </row>
    <row r="379" spans="1:16" x14ac:dyDescent="0.3">
      <c r="A379" t="str">
        <f>NE!A16&amp;"*"&amp;"*"&amp;NE!W16</f>
        <v>QB*McSorley, Trace - NE**0</v>
      </c>
      <c r="E379" t="s">
        <v>16</v>
      </c>
      <c r="F379" t="s">
        <v>593</v>
      </c>
      <c r="G379">
        <v>42.7</v>
      </c>
      <c r="J379" t="str">
        <f>NE!A16&amp;"*"&amp;"*"&amp;NE!W16</f>
        <v>QB*McSorley, Trace - NE**0</v>
      </c>
      <c r="N379" t="s">
        <v>16</v>
      </c>
      <c r="O379" t="s">
        <v>1487</v>
      </c>
      <c r="P379">
        <v>51</v>
      </c>
    </row>
    <row r="380" spans="1:16" x14ac:dyDescent="0.3">
      <c r="A380" t="str">
        <f>NE!A22&amp;"*"&amp;"*"&amp;NE!W22</f>
        <v>RB*Robinson, James - NE**26</v>
      </c>
      <c r="E380" t="s">
        <v>16</v>
      </c>
      <c r="F380" t="s">
        <v>2550</v>
      </c>
      <c r="G380">
        <v>42.6</v>
      </c>
      <c r="J380" t="str">
        <f>NE!A22&amp;"*"&amp;"*"&amp;NE!X22</f>
        <v>RB*Robinson, James - NE**32</v>
      </c>
      <c r="N380" t="s">
        <v>16</v>
      </c>
      <c r="O380" t="s">
        <v>563</v>
      </c>
      <c r="P380">
        <v>50.5</v>
      </c>
    </row>
    <row r="381" spans="1:16" x14ac:dyDescent="0.3">
      <c r="A381" t="str">
        <f>NE!A23&amp;"*"&amp;"*"&amp;NE!W23</f>
        <v>RB*Strong, Pierre - NE**42.7</v>
      </c>
      <c r="E381" t="s">
        <v>16</v>
      </c>
      <c r="F381" t="s">
        <v>2527</v>
      </c>
      <c r="G381">
        <v>37.200000000000003</v>
      </c>
      <c r="J381" t="str">
        <f>NE!A23&amp;"*"&amp;"*"&amp;NE!X23</f>
        <v>RB*Strong, Pierre - NE**58.7</v>
      </c>
      <c r="N381" t="s">
        <v>16</v>
      </c>
      <c r="O381" t="s">
        <v>609</v>
      </c>
      <c r="P381">
        <v>50</v>
      </c>
    </row>
    <row r="382" spans="1:16" x14ac:dyDescent="0.3">
      <c r="A382" t="str">
        <f>NE!A24&amp;"*"&amp;"*"&amp;NE!W24</f>
        <v>RB*Montgomery, Ty - NE (IR)**15.2</v>
      </c>
      <c r="E382" t="s">
        <v>16</v>
      </c>
      <c r="F382" t="s">
        <v>1472</v>
      </c>
      <c r="G382">
        <v>35.1</v>
      </c>
      <c r="J382" t="str">
        <f>NE!A24&amp;"*"&amp;"*"&amp;NE!X24</f>
        <v>RB*Montgomery, Ty - NE (IR)**31.2</v>
      </c>
      <c r="N382" t="s">
        <v>16</v>
      </c>
      <c r="O382" t="s">
        <v>2550</v>
      </c>
      <c r="P382">
        <v>46.6</v>
      </c>
    </row>
    <row r="383" spans="1:16" x14ac:dyDescent="0.3">
      <c r="A383" t="str">
        <f>NE!A25&amp;"*"&amp;"*"&amp;NE!W25</f>
        <v>RB*Stevenson, Rhamondre - NE**209</v>
      </c>
      <c r="E383" t="s">
        <v>16</v>
      </c>
      <c r="F383" t="s">
        <v>1883</v>
      </c>
      <c r="G383">
        <v>34.1</v>
      </c>
      <c r="J383" t="str">
        <f>NE!A25&amp;"*"&amp;"*"&amp;NE!X25</f>
        <v>RB*Stevenson, Rhamondre - NE**279</v>
      </c>
      <c r="N383" t="s">
        <v>16</v>
      </c>
      <c r="O383" t="s">
        <v>1358</v>
      </c>
      <c r="P383">
        <v>46</v>
      </c>
    </row>
    <row r="384" spans="1:16" x14ac:dyDescent="0.3">
      <c r="A384" t="str">
        <f>NE!A26&amp;"*"&amp;"*"&amp;NE!W26</f>
        <v>RB* Harris, Kevin - NE**24</v>
      </c>
      <c r="E384" t="s">
        <v>16</v>
      </c>
      <c r="F384" t="s">
        <v>2584</v>
      </c>
      <c r="G384">
        <v>33.299999999999997</v>
      </c>
      <c r="J384" t="str">
        <f>NE!A26&amp;"*"&amp;"*"&amp;NE!X26</f>
        <v>RB* Harris, Kevin - NE**28</v>
      </c>
      <c r="N384" t="s">
        <v>16</v>
      </c>
      <c r="O384" t="s">
        <v>1883</v>
      </c>
      <c r="P384">
        <v>44.1</v>
      </c>
    </row>
    <row r="385" spans="1:16" x14ac:dyDescent="0.3">
      <c r="A385" t="str">
        <f>NE!A32&amp;"*"&amp;"*"&amp;NE!W32</f>
        <v>WR*Smith-Schuster, JuJu - NE**116</v>
      </c>
      <c r="E385" t="s">
        <v>16</v>
      </c>
      <c r="F385" t="s">
        <v>565</v>
      </c>
      <c r="G385">
        <v>28.2</v>
      </c>
      <c r="J385" t="str">
        <f>NE!A32&amp;"*"&amp;"*"&amp;NE!X32</f>
        <v>WR*Smith-Schuster, JuJu - NE**186</v>
      </c>
      <c r="N385" t="s">
        <v>16</v>
      </c>
      <c r="O385" t="s">
        <v>2584</v>
      </c>
      <c r="P385">
        <v>43.3</v>
      </c>
    </row>
    <row r="386" spans="1:16" x14ac:dyDescent="0.3">
      <c r="A386" t="str">
        <f>NE!A33&amp;"*"&amp;"*"&amp;NE!W33</f>
        <v>WR*Bourne, Kendrick - NE**47.9</v>
      </c>
      <c r="E386" t="s">
        <v>16</v>
      </c>
      <c r="F386" t="s">
        <v>1058</v>
      </c>
      <c r="G386">
        <v>26.8</v>
      </c>
      <c r="J386" t="str">
        <f>NE!A33&amp;"*"&amp;"*"&amp;NE!X33</f>
        <v>WR*Bourne, Kendrick - NE**67.9</v>
      </c>
      <c r="N386" t="s">
        <v>16</v>
      </c>
      <c r="O386" t="s">
        <v>2527</v>
      </c>
      <c r="P386">
        <v>40.200000000000003</v>
      </c>
    </row>
    <row r="387" spans="1:16" x14ac:dyDescent="0.3">
      <c r="A387" t="str">
        <f>NE!A34&amp;"*"&amp;"*"&amp;NE!W34</f>
        <v>WR*Boutte, Kayshon - NE**55</v>
      </c>
      <c r="E387" t="s">
        <v>16</v>
      </c>
      <c r="F387" t="s">
        <v>313</v>
      </c>
      <c r="G387">
        <v>26.3</v>
      </c>
      <c r="J387" t="str">
        <f>NE!A34&amp;"*"&amp;"*"&amp;NE!X34</f>
        <v>WR*Boutte, Kayshon - NE**86</v>
      </c>
      <c r="N387" t="s">
        <v>16</v>
      </c>
      <c r="O387" t="s">
        <v>1058</v>
      </c>
      <c r="P387">
        <v>38.799999999999997</v>
      </c>
    </row>
    <row r="388" spans="1:16" x14ac:dyDescent="0.3">
      <c r="A388" t="str">
        <f>NE!A35&amp;"*"&amp;"*"&amp;NE!W35</f>
        <v>WR*Bowden, Lynn - NE**2.5</v>
      </c>
      <c r="E388" t="s">
        <v>16</v>
      </c>
      <c r="F388" t="s">
        <v>1358</v>
      </c>
      <c r="G388">
        <v>26</v>
      </c>
      <c r="J388" t="str">
        <f>NE!A35&amp;"*"&amp;"*"&amp;NE!X35</f>
        <v>WR*Bowden, Lynn - NE**4.5</v>
      </c>
      <c r="N388" t="s">
        <v>16</v>
      </c>
      <c r="O388" t="s">
        <v>321</v>
      </c>
      <c r="P388">
        <v>37.700000000000003</v>
      </c>
    </row>
    <row r="389" spans="1:16" x14ac:dyDescent="0.3">
      <c r="A389" t="str">
        <f>NE!A36&amp;"*"&amp;"*"&amp;NE!W36</f>
        <v>WR*Parker, DeVante - NE**48.4</v>
      </c>
      <c r="E389" t="s">
        <v>16</v>
      </c>
      <c r="F389" t="s">
        <v>2268</v>
      </c>
      <c r="G389">
        <v>26</v>
      </c>
      <c r="J389" t="str">
        <f>NE!A36&amp;"*"&amp;"*"&amp;NE!X36</f>
        <v>WR*Parker, DeVante - NE**74.4</v>
      </c>
      <c r="N389" t="s">
        <v>16</v>
      </c>
      <c r="O389" t="s">
        <v>313</v>
      </c>
      <c r="P389">
        <v>36.299999999999997</v>
      </c>
    </row>
    <row r="390" spans="1:16" x14ac:dyDescent="0.3">
      <c r="A390" t="str">
        <f>NE!A37&amp;"*"&amp;"*"&amp;NE!W37</f>
        <v>WR*Thornton, Tyquan - NE**90.7</v>
      </c>
      <c r="E390" t="s">
        <v>16</v>
      </c>
      <c r="F390" t="s">
        <v>2342</v>
      </c>
      <c r="G390">
        <v>25.8</v>
      </c>
      <c r="J390" t="str">
        <f>NE!A37&amp;"*"&amp;"*"&amp;NE!X37</f>
        <v>WR*Thornton, Tyquan - NE**129.7</v>
      </c>
      <c r="N390" t="s">
        <v>16</v>
      </c>
      <c r="O390" t="s">
        <v>130</v>
      </c>
      <c r="P390">
        <v>34</v>
      </c>
    </row>
    <row r="391" spans="1:16" x14ac:dyDescent="0.3">
      <c r="A391" t="str">
        <f>NE!A43&amp;"*"&amp;"*"&amp;NE!W43</f>
        <v>TE*Henry, Hunter - NE**54.5</v>
      </c>
      <c r="E391" t="s">
        <v>16</v>
      </c>
      <c r="F391" t="s">
        <v>321</v>
      </c>
      <c r="G391">
        <v>25.7</v>
      </c>
      <c r="J391" t="str">
        <f>NE!A43&amp;"*"&amp;"*"&amp;NE!X43</f>
        <v>TE*Henry, Hunter - NE**88.5</v>
      </c>
      <c r="N391" t="s">
        <v>16</v>
      </c>
      <c r="O391" t="s">
        <v>2268</v>
      </c>
      <c r="P391">
        <v>32</v>
      </c>
    </row>
    <row r="392" spans="1:16" x14ac:dyDescent="0.3">
      <c r="A392" t="str">
        <f>NE!A44&amp;"*"&amp;"*"&amp;NE!W44</f>
        <v>TE*Gesicki, Mike - NE**40</v>
      </c>
      <c r="E392" t="s">
        <v>16</v>
      </c>
      <c r="F392" t="s">
        <v>1395</v>
      </c>
      <c r="G392">
        <v>24</v>
      </c>
      <c r="J392" t="str">
        <f>NE!A44&amp;"*"&amp;"*"&amp;NE!X44</f>
        <v>TE*Gesicki, Mike - NE**66</v>
      </c>
      <c r="N392" t="s">
        <v>16</v>
      </c>
      <c r="O392" t="s">
        <v>1359</v>
      </c>
      <c r="P392">
        <v>31.2</v>
      </c>
    </row>
    <row r="393" spans="1:16" x14ac:dyDescent="0.3">
      <c r="A393" t="str">
        <f>NE!A45&amp;"*"&amp;"*"&amp;NE!W45</f>
        <v>**0</v>
      </c>
      <c r="E393" t="s">
        <v>16</v>
      </c>
      <c r="F393" t="s">
        <v>1034</v>
      </c>
      <c r="G393">
        <v>24</v>
      </c>
      <c r="J393" t="str">
        <f>NE!A45&amp;"*"&amp;"*"&amp;NE!X45</f>
        <v>**0</v>
      </c>
      <c r="N393" t="s">
        <v>16</v>
      </c>
      <c r="O393" t="s">
        <v>1034</v>
      </c>
      <c r="P393">
        <v>28</v>
      </c>
    </row>
    <row r="394" spans="1:16" x14ac:dyDescent="0.3">
      <c r="A394" t="str">
        <f>NE!A46&amp;"*"&amp;"*"&amp;NE!W46</f>
        <v>**0</v>
      </c>
      <c r="E394" t="s">
        <v>16</v>
      </c>
      <c r="F394" t="s">
        <v>130</v>
      </c>
      <c r="G394">
        <v>22</v>
      </c>
      <c r="J394" t="str">
        <f>NE!A46&amp;"*"&amp;"*"&amp;NE!X46</f>
        <v>**0</v>
      </c>
      <c r="N394" t="s">
        <v>16</v>
      </c>
      <c r="O394" t="s">
        <v>2342</v>
      </c>
      <c r="P394">
        <v>27.8</v>
      </c>
    </row>
    <row r="395" spans="1:16" x14ac:dyDescent="0.3">
      <c r="A395" t="str">
        <f>NO!A14&amp;"*"&amp;"*"&amp;NO!W14</f>
        <v>QB*Haener, Jake - NO**0</v>
      </c>
      <c r="E395" t="s">
        <v>16</v>
      </c>
      <c r="F395" t="s">
        <v>167</v>
      </c>
      <c r="G395">
        <v>20.6</v>
      </c>
      <c r="J395" t="str">
        <f>NO!A14&amp;"*"&amp;"*"&amp;NO!W14</f>
        <v>QB*Haener, Jake - NO**0</v>
      </c>
      <c r="N395" t="s">
        <v>16</v>
      </c>
      <c r="O395" t="s">
        <v>1113</v>
      </c>
      <c r="P395">
        <v>27.6</v>
      </c>
    </row>
    <row r="396" spans="1:16" x14ac:dyDescent="0.3">
      <c r="A396" t="str">
        <f>NO!A15&amp;"*"&amp;"*"&amp;NO!W15</f>
        <v>QB*Winston, Jameis - NO**0</v>
      </c>
      <c r="E396" t="s">
        <v>16</v>
      </c>
      <c r="F396" t="s">
        <v>176</v>
      </c>
      <c r="G396">
        <v>19.8</v>
      </c>
      <c r="J396" t="str">
        <f>NO!A15&amp;"*"&amp;"*"&amp;NO!W15</f>
        <v>QB*Winston, Jameis - NO**0</v>
      </c>
      <c r="N396" t="s">
        <v>16</v>
      </c>
      <c r="O396" t="s">
        <v>1395</v>
      </c>
      <c r="P396">
        <v>27</v>
      </c>
    </row>
    <row r="397" spans="1:16" x14ac:dyDescent="0.3">
      <c r="A397" t="str">
        <f>NO!A16&amp;"*"&amp;"*"&amp;NO!W16</f>
        <v>QB*Carr, Derek - NO**297.95</v>
      </c>
      <c r="E397" t="s">
        <v>16</v>
      </c>
      <c r="F397" t="s">
        <v>1113</v>
      </c>
      <c r="G397">
        <v>19.600000000000001</v>
      </c>
      <c r="J397" t="str">
        <f>NO!A16&amp;"*"&amp;"*"&amp;NO!W16</f>
        <v>QB*Carr, Derek - NO**297.95</v>
      </c>
      <c r="N397" t="s">
        <v>16</v>
      </c>
      <c r="O397" t="s">
        <v>2638</v>
      </c>
      <c r="P397">
        <v>25</v>
      </c>
    </row>
    <row r="398" spans="1:16" x14ac:dyDescent="0.3">
      <c r="A398" t="str">
        <f>NO!A22&amp;"*"&amp;"*"&amp;NO!W22</f>
        <v>RB*Kamara, Alvin - NO**93</v>
      </c>
      <c r="E398" t="s">
        <v>16</v>
      </c>
      <c r="F398" t="s">
        <v>571</v>
      </c>
      <c r="G398">
        <v>19.2</v>
      </c>
      <c r="J398" t="str">
        <f>NO!A22&amp;"*"&amp;"*"&amp;NO!X22</f>
        <v>RB*Kamara, Alvin - NO**121</v>
      </c>
      <c r="N398" t="s">
        <v>16</v>
      </c>
      <c r="O398" t="s">
        <v>571</v>
      </c>
      <c r="P398">
        <v>24.2</v>
      </c>
    </row>
    <row r="399" spans="1:16" x14ac:dyDescent="0.3">
      <c r="A399" t="str">
        <f>NO!A23&amp;"*"&amp;"*"&amp;NO!W23</f>
        <v>RB*Miller, Kendre - NO**33.3</v>
      </c>
      <c r="E399" t="s">
        <v>16</v>
      </c>
      <c r="F399" t="s">
        <v>2638</v>
      </c>
      <c r="G399">
        <v>18</v>
      </c>
      <c r="J399" t="str">
        <f>NO!A23&amp;"*"&amp;"*"&amp;NO!X23</f>
        <v>RB*Miller, Kendre - NO**43.3</v>
      </c>
      <c r="N399" t="s">
        <v>16</v>
      </c>
      <c r="O399" t="s">
        <v>167</v>
      </c>
      <c r="P399">
        <v>23.6</v>
      </c>
    </row>
    <row r="400" spans="1:16" x14ac:dyDescent="0.3">
      <c r="A400" t="str">
        <f>NO!A24&amp;"*"&amp;"*"&amp;NO!W24</f>
        <v>RB*Williams, Jamaal - NO**132.1</v>
      </c>
      <c r="E400" t="s">
        <v>16</v>
      </c>
      <c r="F400" t="s">
        <v>1471</v>
      </c>
      <c r="G400">
        <v>16.899999999999999</v>
      </c>
      <c r="J400" t="str">
        <f>NO!A24&amp;"*"&amp;"*"&amp;NO!X24</f>
        <v>RB*Williams, Jamaal - NO**163.1</v>
      </c>
      <c r="N400" t="s">
        <v>16</v>
      </c>
      <c r="O400" t="s">
        <v>1471</v>
      </c>
      <c r="P400">
        <v>21.9</v>
      </c>
    </row>
    <row r="401" spans="1:16" x14ac:dyDescent="0.3">
      <c r="A401" t="str">
        <f>NO!A25&amp;"*"&amp;"*"&amp;NO!W25</f>
        <v>RB*Gore, Derrick - NO**2.2</v>
      </c>
      <c r="E401" t="s">
        <v>16</v>
      </c>
      <c r="F401" t="s">
        <v>1468</v>
      </c>
      <c r="G401">
        <v>16.5</v>
      </c>
      <c r="J401" t="str">
        <f>NO!A25&amp;"*"&amp;"*"&amp;NO!X25</f>
        <v>RB*Gore, Derrick - NO**3.2</v>
      </c>
      <c r="N401" t="s">
        <v>16</v>
      </c>
      <c r="O401" t="s">
        <v>270</v>
      </c>
      <c r="P401">
        <v>21.9</v>
      </c>
    </row>
    <row r="402" spans="1:16" x14ac:dyDescent="0.3">
      <c r="A402" t="str">
        <f>NO!A26&amp;"*"&amp;"*"&amp;NO!W26</f>
        <v>RB*Benjamin, Eno - NO**8.1</v>
      </c>
      <c r="E402" t="s">
        <v>16</v>
      </c>
      <c r="F402" t="s">
        <v>1005</v>
      </c>
      <c r="G402">
        <v>16</v>
      </c>
      <c r="J402" t="str">
        <f>NO!A26&amp;"*"&amp;"*"&amp;NO!X26</f>
        <v>RB*Benjamin, Eno - NO**14.1</v>
      </c>
      <c r="N402" t="s">
        <v>16</v>
      </c>
      <c r="O402" t="s">
        <v>2666</v>
      </c>
      <c r="P402">
        <v>20.8</v>
      </c>
    </row>
    <row r="403" spans="1:16" x14ac:dyDescent="0.3">
      <c r="A403" t="str">
        <f>NO!A32&amp;"*"&amp;"*"&amp;NO!W32</f>
        <v>WR*Kirkwood, Keith - NO**3.7</v>
      </c>
      <c r="E403" t="s">
        <v>16</v>
      </c>
      <c r="F403" t="s">
        <v>270</v>
      </c>
      <c r="G403">
        <v>15.9</v>
      </c>
      <c r="J403" t="str">
        <f>NO!A32&amp;"*"&amp;"*"&amp;NO!X32</f>
        <v>WR*Kirkwood, Keith - NO**7.7</v>
      </c>
      <c r="N403" t="s">
        <v>16</v>
      </c>
      <c r="O403" t="s">
        <v>2509</v>
      </c>
      <c r="P403">
        <v>20.5</v>
      </c>
    </row>
    <row r="404" spans="1:16" x14ac:dyDescent="0.3">
      <c r="A404" t="str">
        <f>NO!A33&amp;"*"&amp;"*"&amp;NO!W33</f>
        <v>WR*Smith, TreQuan - NO**33.6</v>
      </c>
      <c r="E404" t="s">
        <v>16</v>
      </c>
      <c r="F404" t="s">
        <v>480</v>
      </c>
      <c r="G404">
        <v>15.5</v>
      </c>
      <c r="J404" t="str">
        <f>NO!A33&amp;"*"&amp;"*"&amp;NO!X33</f>
        <v>WR*Smith, TreQuan - NO**54.6</v>
      </c>
      <c r="N404" t="s">
        <v>16</v>
      </c>
      <c r="O404" t="s">
        <v>564</v>
      </c>
      <c r="P404">
        <v>20.5</v>
      </c>
    </row>
    <row r="405" spans="1:16" x14ac:dyDescent="0.3">
      <c r="A405" t="str">
        <f>NO!A34&amp;"*"&amp;"*"&amp;NO!W34</f>
        <v>WR*Perry, A.T. - NO**21.1</v>
      </c>
      <c r="E405" t="s">
        <v>16</v>
      </c>
      <c r="F405" t="s">
        <v>1359</v>
      </c>
      <c r="G405">
        <v>15.2</v>
      </c>
      <c r="J405" t="str">
        <f>NO!A34&amp;"*"&amp;"*"&amp;NO!X34</f>
        <v>WR*Perry, A.T. - NO**36.1</v>
      </c>
      <c r="N405" t="s">
        <v>16</v>
      </c>
      <c r="O405" t="s">
        <v>1005</v>
      </c>
      <c r="P405">
        <v>20</v>
      </c>
    </row>
    <row r="406" spans="1:16" x14ac:dyDescent="0.3">
      <c r="A406" t="str">
        <f>NO!A35&amp;"*"&amp;"*"&amp;NO!W35</f>
        <v>WR*Shaheed, Rashid - NO**84.1</v>
      </c>
      <c r="E406" t="s">
        <v>16</v>
      </c>
      <c r="F406" t="s">
        <v>256</v>
      </c>
      <c r="G406">
        <v>14.9</v>
      </c>
      <c r="J406" t="str">
        <f>NO!A35&amp;"*"&amp;"*"&amp;NO!X35</f>
        <v>WR*Shaheed, Rashid - NO**121.1</v>
      </c>
      <c r="N406" t="s">
        <v>16</v>
      </c>
      <c r="O406" t="s">
        <v>176</v>
      </c>
      <c r="P406">
        <v>19.8</v>
      </c>
    </row>
    <row r="407" spans="1:16" x14ac:dyDescent="0.3">
      <c r="A407" t="str">
        <f>NO!A36&amp;"*"&amp;"*"&amp;NO!W36</f>
        <v>WR*Thomas, Michael - NO**93</v>
      </c>
      <c r="E407" t="s">
        <v>16</v>
      </c>
      <c r="F407" t="s">
        <v>573</v>
      </c>
      <c r="G407">
        <v>14.7</v>
      </c>
      <c r="J407" t="str">
        <f>NO!A36&amp;"*"&amp;"*"&amp;NO!X36</f>
        <v>WR*Thomas, Michael - NO**147</v>
      </c>
      <c r="N407" t="s">
        <v>16</v>
      </c>
      <c r="O407" t="s">
        <v>573</v>
      </c>
      <c r="P407">
        <v>19.7</v>
      </c>
    </row>
    <row r="408" spans="1:16" x14ac:dyDescent="0.3">
      <c r="A408" t="str">
        <f>NO!A37&amp;"*"&amp;"*"&amp;NO!W37</f>
        <v>WR*Olave, Chris - NO**172</v>
      </c>
      <c r="E408" t="s">
        <v>16</v>
      </c>
      <c r="F408" t="s">
        <v>2509</v>
      </c>
      <c r="G408">
        <v>14.5</v>
      </c>
      <c r="J408" t="str">
        <f>NO!A37&amp;"*"&amp;"*"&amp;NO!X37</f>
        <v>WR*Olave, Chris - NO**262</v>
      </c>
      <c r="N408" t="s">
        <v>16</v>
      </c>
      <c r="O408" t="s">
        <v>480</v>
      </c>
      <c r="P408">
        <v>18.5</v>
      </c>
    </row>
    <row r="409" spans="1:16" x14ac:dyDescent="0.3">
      <c r="A409" t="str">
        <f>NO!A43&amp;"*"&amp;"*"&amp;NO!W43</f>
        <v>TE*Moreau, Foster - NO**43.8</v>
      </c>
      <c r="E409" t="s">
        <v>16</v>
      </c>
      <c r="F409" t="s">
        <v>2151</v>
      </c>
      <c r="G409">
        <v>12.8</v>
      </c>
      <c r="J409" t="str">
        <f>NO!A43&amp;"*"&amp;"*"&amp;NO!X43</f>
        <v>TE*Moreau, Foster - NO**65.8</v>
      </c>
      <c r="N409" t="s">
        <v>16</v>
      </c>
      <c r="O409" t="s">
        <v>2151</v>
      </c>
      <c r="P409">
        <v>17.8</v>
      </c>
    </row>
    <row r="410" spans="1:16" x14ac:dyDescent="0.3">
      <c r="A410" t="str">
        <f>NO!A44&amp;"*"&amp;"*"&amp;NO!W44</f>
        <v>TE*Hill, Taysom - NO**20</v>
      </c>
      <c r="E410" t="s">
        <v>16</v>
      </c>
      <c r="F410" t="s">
        <v>564</v>
      </c>
      <c r="G410">
        <v>12.5</v>
      </c>
      <c r="J410" t="str">
        <f>NO!A44&amp;"*"&amp;"*"&amp;NO!X44</f>
        <v>TE*Hill, Taysom - NO**30</v>
      </c>
      <c r="N410" t="s">
        <v>16</v>
      </c>
      <c r="O410" t="s">
        <v>1468</v>
      </c>
      <c r="P410">
        <v>17.5</v>
      </c>
    </row>
    <row r="411" spans="1:16" x14ac:dyDescent="0.3">
      <c r="A411" t="str">
        <f>NO!A45&amp;"*"&amp;"*"&amp;NO!W45</f>
        <v>TE*Johnson, Juwan - NO**49</v>
      </c>
      <c r="E411" t="s">
        <v>16</v>
      </c>
      <c r="F411" t="s">
        <v>2553</v>
      </c>
      <c r="G411">
        <v>12.5</v>
      </c>
      <c r="J411" t="str">
        <f>NO!A45&amp;"*"&amp;"*"&amp;NO!X45</f>
        <v>TE*Johnson, Juwan - NO**69</v>
      </c>
      <c r="N411" t="s">
        <v>16</v>
      </c>
      <c r="O411" t="s">
        <v>154</v>
      </c>
      <c r="P411">
        <v>17.399999999999999</v>
      </c>
    </row>
    <row r="412" spans="1:16" x14ac:dyDescent="0.3">
      <c r="A412" t="str">
        <f>NO!A46&amp;"*"&amp;"*"&amp;NO!W46</f>
        <v>**0</v>
      </c>
      <c r="E412" t="s">
        <v>16</v>
      </c>
      <c r="F412" t="s">
        <v>154</v>
      </c>
      <c r="G412">
        <v>12.4</v>
      </c>
      <c r="J412" t="str">
        <f>NO!A46&amp;"*"&amp;"*"&amp;NO!X46</f>
        <v>**0</v>
      </c>
      <c r="N412" t="s">
        <v>16</v>
      </c>
      <c r="O412" t="s">
        <v>256</v>
      </c>
      <c r="P412">
        <v>16.899999999999999</v>
      </c>
    </row>
    <row r="413" spans="1:16" x14ac:dyDescent="0.3">
      <c r="A413" t="str">
        <f>NYG!A14&amp;"*"&amp;"*"&amp;NYG!W14</f>
        <v>QB*Jones, Daniel - NYG**379.5</v>
      </c>
      <c r="E413" t="s">
        <v>16</v>
      </c>
      <c r="F413" t="s">
        <v>432</v>
      </c>
      <c r="G413">
        <v>12.2</v>
      </c>
      <c r="J413" t="str">
        <f>NYG!A14&amp;"*"&amp;"*"&amp;NYG!W14</f>
        <v>QB*Jones, Daniel - NYG**379.5</v>
      </c>
      <c r="N413" t="s">
        <v>16</v>
      </c>
      <c r="O413" t="s">
        <v>536</v>
      </c>
      <c r="P413">
        <v>15.4</v>
      </c>
    </row>
    <row r="414" spans="1:16" x14ac:dyDescent="0.3">
      <c r="A414" t="str">
        <f>NYG!A15&amp;"*"&amp;"*"&amp;NYG!W15</f>
        <v>QB*Taylor, Tyrod - NYG**0</v>
      </c>
      <c r="E414" t="s">
        <v>16</v>
      </c>
      <c r="F414" t="s">
        <v>935</v>
      </c>
      <c r="G414">
        <v>12.2</v>
      </c>
      <c r="J414" t="str">
        <f>NYG!A15&amp;"*"&amp;"*"&amp;NYG!W15</f>
        <v>QB*Taylor, Tyrod - NYG**0</v>
      </c>
      <c r="N414" t="s">
        <v>16</v>
      </c>
      <c r="O414" t="s">
        <v>1488</v>
      </c>
      <c r="P414">
        <v>14.1</v>
      </c>
    </row>
    <row r="415" spans="1:16" x14ac:dyDescent="0.3">
      <c r="A415" t="str">
        <f>NYG!A16&amp;"*"&amp;"*"&amp;NYG!W16</f>
        <v>**0</v>
      </c>
      <c r="E415" t="s">
        <v>16</v>
      </c>
      <c r="F415" t="s">
        <v>2666</v>
      </c>
      <c r="G415">
        <v>11.8</v>
      </c>
      <c r="J415" t="str">
        <f>NYG!A16&amp;"*"&amp;"*"&amp;NYG!W16</f>
        <v>**0</v>
      </c>
      <c r="N415" t="s">
        <v>16</v>
      </c>
      <c r="O415" t="s">
        <v>2619</v>
      </c>
      <c r="P415">
        <v>13.6</v>
      </c>
    </row>
    <row r="416" spans="1:16" x14ac:dyDescent="0.3">
      <c r="A416" t="str">
        <f>NYG!A22&amp;"*"&amp;"*"&amp;NYG!W22</f>
        <v>RB*Barkley, Saquon - NYG**224.1</v>
      </c>
      <c r="E416" t="s">
        <v>16</v>
      </c>
      <c r="F416" t="s">
        <v>553</v>
      </c>
      <c r="G416">
        <v>11.5</v>
      </c>
      <c r="J416" t="str">
        <f>NYG!A22&amp;"*"&amp;"*"&amp;NYG!X22</f>
        <v>RB*Barkley, Saquon - NYG**284.1</v>
      </c>
      <c r="N416" t="s">
        <v>16</v>
      </c>
      <c r="O416" t="s">
        <v>2553</v>
      </c>
      <c r="P416">
        <v>13.5</v>
      </c>
    </row>
    <row r="417" spans="1:16" x14ac:dyDescent="0.3">
      <c r="A417" t="str">
        <f>NYG!A23&amp;"*"&amp;"*"&amp;NYG!W23</f>
        <v>RB*Breida, Matt - NYG**44.8</v>
      </c>
      <c r="E417" t="s">
        <v>16</v>
      </c>
      <c r="F417" t="s">
        <v>531</v>
      </c>
      <c r="G417">
        <v>10.7</v>
      </c>
      <c r="J417" t="str">
        <f>NYG!A23&amp;"*"&amp;"*"&amp;NYG!X23</f>
        <v>RB*Breida, Matt - NYG**67.8</v>
      </c>
      <c r="N417" t="s">
        <v>16</v>
      </c>
      <c r="O417" t="s">
        <v>432</v>
      </c>
      <c r="P417">
        <v>13.2</v>
      </c>
    </row>
    <row r="418" spans="1:16" x14ac:dyDescent="0.3">
      <c r="A418" t="str">
        <f>NYG!A24&amp;"*"&amp;"*"&amp;NYG!W24</f>
        <v>RB*Brightwell, Gary - NYG**14.9</v>
      </c>
      <c r="E418" t="s">
        <v>16</v>
      </c>
      <c r="F418" t="s">
        <v>536</v>
      </c>
      <c r="G418">
        <v>10.4</v>
      </c>
      <c r="J418" t="str">
        <f>NYG!A24&amp;"*"&amp;"*"&amp;NYG!X24</f>
        <v>RB*Brightwell, Gary - NYG**16.9</v>
      </c>
      <c r="N418" t="s">
        <v>16</v>
      </c>
      <c r="O418" t="s">
        <v>1084</v>
      </c>
      <c r="P418">
        <v>13</v>
      </c>
    </row>
    <row r="419" spans="1:16" x14ac:dyDescent="0.3">
      <c r="A419" t="str">
        <f>NYG!A25&amp;"*"&amp;"*"&amp;NYG!W25</f>
        <v>RB*Corbin, Jashaun - NYG**2.2</v>
      </c>
      <c r="E419" t="s">
        <v>16</v>
      </c>
      <c r="F419" t="s">
        <v>395</v>
      </c>
      <c r="G419">
        <v>8.1999999999999993</v>
      </c>
      <c r="J419" t="str">
        <f>NYG!A25&amp;"*"&amp;"*"&amp;NYG!X25</f>
        <v>RB*Corbin, Jashaun - NYG**2.2</v>
      </c>
      <c r="N419" t="s">
        <v>16</v>
      </c>
      <c r="O419" t="s">
        <v>578</v>
      </c>
      <c r="P419">
        <v>12.2</v>
      </c>
    </row>
    <row r="420" spans="1:16" x14ac:dyDescent="0.3">
      <c r="A420" t="str">
        <f>NYG!A26&amp;"*"&amp;"*"&amp;NYG!W26</f>
        <v>RB*Gray, Eric - NYG**6.6</v>
      </c>
      <c r="E420" t="s">
        <v>16</v>
      </c>
      <c r="F420" t="s">
        <v>1488</v>
      </c>
      <c r="G420">
        <v>8.1</v>
      </c>
      <c r="J420" t="str">
        <f>NYG!A26&amp;"*"&amp;"*"&amp;NYG!X26</f>
        <v>RB*Gray, Eric - NYG**9.6</v>
      </c>
      <c r="N420" t="s">
        <v>16</v>
      </c>
      <c r="O420" t="s">
        <v>935</v>
      </c>
      <c r="P420">
        <v>12.2</v>
      </c>
    </row>
    <row r="421" spans="1:16" x14ac:dyDescent="0.3">
      <c r="A421" t="str">
        <f>NYG!A32&amp;"*"&amp;"*"&amp;NYG!W32</f>
        <v>WR*Campbell, Parris - NYG**65.5</v>
      </c>
      <c r="E421" t="s">
        <v>16</v>
      </c>
      <c r="F421" t="s">
        <v>2619</v>
      </c>
      <c r="G421">
        <v>7.6</v>
      </c>
      <c r="J421" t="str">
        <f>NYG!A32&amp;"*"&amp;"*"&amp;NYG!X32</f>
        <v>WR*Campbell, Parris - NYG**113.5</v>
      </c>
      <c r="N421" t="s">
        <v>16</v>
      </c>
      <c r="O421" t="s">
        <v>531</v>
      </c>
      <c r="P421">
        <v>11.7</v>
      </c>
    </row>
    <row r="422" spans="1:16" x14ac:dyDescent="0.3">
      <c r="A422" t="str">
        <f>NYG!A33&amp;"*"&amp;"*"&amp;NYG!W33</f>
        <v>WR*Hodgins, Isaiah - NYG**59.1</v>
      </c>
      <c r="E422" t="s">
        <v>16</v>
      </c>
      <c r="F422" t="s">
        <v>661</v>
      </c>
      <c r="G422">
        <v>7.6</v>
      </c>
      <c r="J422" t="str">
        <f>NYG!A33&amp;"*"&amp;"*"&amp;NYG!X33</f>
        <v>WR*Hodgins, Isaiah - NYG**92.1</v>
      </c>
      <c r="N422" t="s">
        <v>16</v>
      </c>
      <c r="O422" t="s">
        <v>661</v>
      </c>
      <c r="P422">
        <v>11.6</v>
      </c>
    </row>
    <row r="423" spans="1:16" x14ac:dyDescent="0.3">
      <c r="A423" t="str">
        <f>NYG!A34&amp;"*"&amp;"*"&amp;NYG!W34</f>
        <v>WR*Slayton, Darius - NYG**112.7</v>
      </c>
      <c r="E423" t="s">
        <v>16</v>
      </c>
      <c r="F423" t="s">
        <v>578</v>
      </c>
      <c r="G423">
        <v>7.2</v>
      </c>
      <c r="J423" t="str">
        <f>NYG!A34&amp;"*"&amp;"*"&amp;NYG!X34</f>
        <v>WR*Slayton, Darius - NYG**172.7</v>
      </c>
      <c r="N423" t="s">
        <v>16</v>
      </c>
      <c r="O423" t="s">
        <v>553</v>
      </c>
      <c r="P423">
        <v>11.5</v>
      </c>
    </row>
    <row r="424" spans="1:16" x14ac:dyDescent="0.3">
      <c r="A424" t="str">
        <f>NYG!A35&amp;"*"&amp;"*"&amp;NYG!W35</f>
        <v>WR*Shepard, Sterling - NYG**21.4</v>
      </c>
      <c r="E424" t="s">
        <v>16</v>
      </c>
      <c r="F424" t="s">
        <v>2593</v>
      </c>
      <c r="G424">
        <v>6.6</v>
      </c>
      <c r="J424" t="str">
        <f>NYG!A35&amp;"*"&amp;"*"&amp;NYG!X35</f>
        <v>WR*Shepard, Sterling - NYG**34.4</v>
      </c>
      <c r="N424" t="s">
        <v>16</v>
      </c>
      <c r="O424" t="s">
        <v>395</v>
      </c>
      <c r="P424">
        <v>11.2</v>
      </c>
    </row>
    <row r="425" spans="1:16" x14ac:dyDescent="0.3">
      <c r="A425" t="str">
        <f>NYG!A36&amp;"*"&amp;"*"&amp;NYG!W36</f>
        <v>WR*Robinson, Wan Dale - NYG**28.7</v>
      </c>
      <c r="E425" t="s">
        <v>16</v>
      </c>
      <c r="F425" t="s">
        <v>1052</v>
      </c>
      <c r="G425">
        <v>5.6</v>
      </c>
      <c r="J425" t="str">
        <f>NYG!A36&amp;"*"&amp;"*"&amp;NYG!X36</f>
        <v>WR*Robinson, Wan Dale - NYG**51.7</v>
      </c>
      <c r="N425" t="s">
        <v>16</v>
      </c>
      <c r="O425" t="s">
        <v>233</v>
      </c>
      <c r="P425">
        <v>10.6</v>
      </c>
    </row>
    <row r="426" spans="1:16" x14ac:dyDescent="0.3">
      <c r="A426" t="str">
        <f>NYG!A37&amp;"*"&amp;"*"&amp;NYG!W37</f>
        <v>WR*Crowder, Jamison - NYG**12</v>
      </c>
      <c r="E426" t="s">
        <v>16</v>
      </c>
      <c r="F426" t="s">
        <v>233</v>
      </c>
      <c r="G426">
        <v>5.6</v>
      </c>
      <c r="J426" t="str">
        <f>NYG!A37&amp;"*"&amp;"*"&amp;NYG!X37</f>
        <v>WR*Crowder, Jamison - NYG**22</v>
      </c>
      <c r="N426" t="s">
        <v>16</v>
      </c>
      <c r="O426" t="s">
        <v>1204</v>
      </c>
      <c r="P426">
        <v>9.6999999999999993</v>
      </c>
    </row>
    <row r="427" spans="1:16" x14ac:dyDescent="0.3">
      <c r="A427" t="str">
        <f>NYG!A43&amp;"*"&amp;"*"&amp;NYG!W43</f>
        <v>TE*Waller, Darren - NYG**118.2</v>
      </c>
      <c r="E427" t="s">
        <v>16</v>
      </c>
      <c r="F427" t="s">
        <v>589</v>
      </c>
      <c r="G427">
        <v>5.5</v>
      </c>
      <c r="J427" t="str">
        <f>NYG!A43&amp;"*"&amp;"*"&amp;NYG!X43</f>
        <v>TE*Waller, Darren - NYG**174.2</v>
      </c>
      <c r="N427" t="s">
        <v>16</v>
      </c>
      <c r="O427" t="s">
        <v>2593</v>
      </c>
      <c r="P427">
        <v>9.6</v>
      </c>
    </row>
    <row r="428" spans="1:16" x14ac:dyDescent="0.3">
      <c r="A428" t="str">
        <f>NYG!A44&amp;"*"&amp;"*"&amp;NYG!W44</f>
        <v>TE*Cager, Lawrence - NYG**2.7</v>
      </c>
      <c r="E428" t="s">
        <v>16</v>
      </c>
      <c r="F428" t="s">
        <v>2182</v>
      </c>
      <c r="G428">
        <v>5.0999999999999996</v>
      </c>
      <c r="J428" t="str">
        <f>NYG!A44&amp;"*"&amp;"*"&amp;NYG!X44</f>
        <v>TE*Cager, Lawrence - NYG**5.7</v>
      </c>
      <c r="N428" t="s">
        <v>16</v>
      </c>
      <c r="O428" t="s">
        <v>1052</v>
      </c>
      <c r="P428">
        <v>8.6</v>
      </c>
    </row>
    <row r="429" spans="1:16" x14ac:dyDescent="0.3">
      <c r="A429" t="str">
        <f>NYG!A45&amp;"*"&amp;"*"&amp;NYG!W45</f>
        <v>TE*Bellinger, Daniel - NYG**59.4</v>
      </c>
      <c r="E429" t="s">
        <v>16</v>
      </c>
      <c r="F429" t="s">
        <v>1084</v>
      </c>
      <c r="G429">
        <v>5</v>
      </c>
      <c r="J429" t="str">
        <f>NYG!A45&amp;"*"&amp;"*"&amp;NYG!X45</f>
        <v>TE*Bellinger, Daniel - NYG**105.4</v>
      </c>
      <c r="N429" t="s">
        <v>16</v>
      </c>
      <c r="O429" t="s">
        <v>639</v>
      </c>
      <c r="P429">
        <v>7.7</v>
      </c>
    </row>
    <row r="430" spans="1:16" x14ac:dyDescent="0.3">
      <c r="A430" t="str">
        <f>NYG!A46&amp;"*"&amp;"*"&amp;NYG!W46</f>
        <v>TE*Sweeney, Tommy - NYG**4</v>
      </c>
      <c r="E430" t="s">
        <v>16</v>
      </c>
      <c r="F430" t="s">
        <v>1204</v>
      </c>
      <c r="G430">
        <v>4.7</v>
      </c>
      <c r="J430" t="str">
        <f>NYG!A46&amp;"*"&amp;"*"&amp;NYG!X46</f>
        <v>TE*Sweeney, Tommy - NYG**9</v>
      </c>
      <c r="N430" t="s">
        <v>16</v>
      </c>
      <c r="O430" t="s">
        <v>2722</v>
      </c>
      <c r="P430">
        <v>7.6</v>
      </c>
    </row>
    <row r="431" spans="1:16" x14ac:dyDescent="0.3">
      <c r="A431" t="str">
        <f>NYJ!A14&amp;"*"&amp;"*"&amp;NYJ!W14</f>
        <v>QB*Rodgers, Aaron - NYJ**332.95</v>
      </c>
      <c r="E431" t="s">
        <v>16</v>
      </c>
      <c r="F431" t="s">
        <v>639</v>
      </c>
      <c r="G431">
        <v>4.7</v>
      </c>
      <c r="J431" t="str">
        <f>NYJ!A14&amp;"*"&amp;"*"&amp;NYJ!W14</f>
        <v>QB*Rodgers, Aaron - NYJ**332.95</v>
      </c>
      <c r="N431" t="s">
        <v>16</v>
      </c>
      <c r="O431" t="s">
        <v>589</v>
      </c>
      <c r="P431">
        <v>7.5</v>
      </c>
    </row>
    <row r="432" spans="1:16" x14ac:dyDescent="0.3">
      <c r="A432" t="str">
        <f>NYJ!A15&amp;"*"&amp;"*"&amp;NYJ!W15</f>
        <v>QB*Boyle, Tim - NYJ**0</v>
      </c>
      <c r="E432" t="s">
        <v>16</v>
      </c>
      <c r="F432" t="s">
        <v>2722</v>
      </c>
      <c r="G432">
        <v>4.5999999999999996</v>
      </c>
      <c r="J432" t="str">
        <f>NYJ!A15&amp;"*"&amp;"*"&amp;NYJ!W15</f>
        <v>QB*Boyle, Tim - NYJ**0</v>
      </c>
      <c r="N432" t="s">
        <v>16</v>
      </c>
      <c r="O432" t="s">
        <v>2182</v>
      </c>
      <c r="P432">
        <v>7.1</v>
      </c>
    </row>
    <row r="433" spans="1:16" x14ac:dyDescent="0.3">
      <c r="A433" t="str">
        <f>NYJ!A16&amp;"*"&amp;"*"&amp;NYJ!W16</f>
        <v>QB*Wilson, Zach - NYJ**0</v>
      </c>
      <c r="E433" t="s">
        <v>16</v>
      </c>
      <c r="F433" t="s">
        <v>2712</v>
      </c>
      <c r="G433">
        <v>4</v>
      </c>
      <c r="J433" t="str">
        <f>NYJ!A16&amp;"*"&amp;"*"&amp;NYJ!W16</f>
        <v>QB*Wilson, Zach - NYJ**0</v>
      </c>
      <c r="N433" t="s">
        <v>16</v>
      </c>
      <c r="O433" t="s">
        <v>286</v>
      </c>
      <c r="P433">
        <v>6.5</v>
      </c>
    </row>
    <row r="434" spans="1:16" x14ac:dyDescent="0.3">
      <c r="A434" t="str">
        <f>NYJ!A22&amp;"*"&amp;"*"&amp;NYJ!W22</f>
        <v>RB*Hall, Breece - NYJ**117.1</v>
      </c>
      <c r="E434" t="s">
        <v>16</v>
      </c>
      <c r="F434" t="s">
        <v>476</v>
      </c>
      <c r="G434">
        <v>4</v>
      </c>
      <c r="J434" t="str">
        <f>NYJ!A22&amp;"*"&amp;"*"&amp;NYJ!X22</f>
        <v>RB*Hall, Breece - NYJ**144.1</v>
      </c>
      <c r="N434" t="s">
        <v>16</v>
      </c>
      <c r="O434" t="s">
        <v>2712</v>
      </c>
      <c r="P434">
        <v>6</v>
      </c>
    </row>
    <row r="435" spans="1:16" x14ac:dyDescent="0.3">
      <c r="A435" t="str">
        <f>NYJ!A23&amp;"*"&amp;"*"&amp;NYJ!W23</f>
        <v>RB*Carter, Michael - NYJ**104.5</v>
      </c>
      <c r="E435" t="s">
        <v>16</v>
      </c>
      <c r="F435" t="s">
        <v>503</v>
      </c>
      <c r="G435">
        <v>3.6</v>
      </c>
      <c r="J435" t="str">
        <f>NYJ!A23&amp;"*"&amp;"*"&amp;NYJ!X23</f>
        <v>RB*Carter, Michael - NYJ**144.5</v>
      </c>
      <c r="N435" t="s">
        <v>16</v>
      </c>
      <c r="O435" t="s">
        <v>476</v>
      </c>
      <c r="P435">
        <v>6</v>
      </c>
    </row>
    <row r="436" spans="1:16" x14ac:dyDescent="0.3">
      <c r="A436" t="str">
        <f>NYJ!A24&amp;"*"&amp;"*"&amp;NYJ!W24</f>
        <v>RB*Knight, Zonovan - NYJ**44</v>
      </c>
      <c r="E436" t="s">
        <v>16</v>
      </c>
      <c r="F436" t="s">
        <v>286</v>
      </c>
      <c r="G436">
        <v>3.5</v>
      </c>
      <c r="J436" t="str">
        <f>NYJ!A24&amp;"*"&amp;"*"&amp;NYJ!X24</f>
        <v>RB*Knight, Zonovan - NYJ**50</v>
      </c>
      <c r="N436" t="s">
        <v>16</v>
      </c>
      <c r="O436" t="s">
        <v>503</v>
      </c>
      <c r="P436">
        <v>5.6</v>
      </c>
    </row>
    <row r="437" spans="1:16" x14ac:dyDescent="0.3">
      <c r="A437" t="str">
        <f>NYJ!A25&amp;"*"&amp;"*"&amp;NYJ!W25</f>
        <v>RB*Abanikanda, Israel - NYJ**49.8</v>
      </c>
      <c r="E437" t="s">
        <v>16</v>
      </c>
      <c r="F437" t="s">
        <v>466</v>
      </c>
      <c r="G437">
        <v>3.2</v>
      </c>
      <c r="J437" t="str">
        <f>NYJ!A25&amp;"*"&amp;"*"&amp;NYJ!X25</f>
        <v>RB*Abanikanda, Israel - NYJ**63.8</v>
      </c>
      <c r="N437" t="s">
        <v>16</v>
      </c>
      <c r="O437" t="s">
        <v>466</v>
      </c>
      <c r="P437">
        <v>4.2</v>
      </c>
    </row>
    <row r="438" spans="1:16" x14ac:dyDescent="0.3">
      <c r="A438" t="str">
        <f>NYJ!A26&amp;"*"&amp;"*"&amp;NYJ!W26</f>
        <v>**0</v>
      </c>
      <c r="E438" t="s">
        <v>16</v>
      </c>
      <c r="F438" t="s">
        <v>2754</v>
      </c>
      <c r="G438">
        <v>2.4</v>
      </c>
      <c r="J438" t="str">
        <f>NYJ!A26&amp;"*"&amp;"*"&amp;NYJ!X26</f>
        <v>**0</v>
      </c>
      <c r="N438" t="s">
        <v>16</v>
      </c>
      <c r="O438" t="s">
        <v>2726</v>
      </c>
      <c r="P438">
        <v>4</v>
      </c>
    </row>
    <row r="439" spans="1:16" x14ac:dyDescent="0.3">
      <c r="A439" t="str">
        <f>NYJ!A32&amp;"*"&amp;"*"&amp;NYJ!W32</f>
        <v>WR*Mims, Denzel - NYJ**17.3</v>
      </c>
      <c r="E439" t="s">
        <v>16</v>
      </c>
      <c r="F439" t="s">
        <v>2280</v>
      </c>
      <c r="G439">
        <v>2.2000000000000002</v>
      </c>
      <c r="J439" t="str">
        <f>NYJ!A32&amp;"*"&amp;"*"&amp;NYJ!X32</f>
        <v>WR*Mims, Denzel - NYJ**24.3</v>
      </c>
      <c r="N439" t="s">
        <v>16</v>
      </c>
      <c r="O439" t="s">
        <v>1654</v>
      </c>
      <c r="P439">
        <v>3.9</v>
      </c>
    </row>
    <row r="440" spans="1:16" x14ac:dyDescent="0.3">
      <c r="A440" t="str">
        <f>NYJ!A33&amp;"*"&amp;"*"&amp;NYJ!W33</f>
        <v>WR*Davis, Corey - NYJ**70.5</v>
      </c>
      <c r="E440" t="s">
        <v>16</v>
      </c>
      <c r="F440" t="s">
        <v>957</v>
      </c>
      <c r="G440">
        <v>2.2000000000000002</v>
      </c>
      <c r="J440" t="str">
        <f>NYJ!A33&amp;"*"&amp;"*"&amp;NYJ!X33</f>
        <v>WR*Davis, Corey - NYJ**107.5</v>
      </c>
      <c r="N440" t="s">
        <v>16</v>
      </c>
      <c r="O440" t="s">
        <v>2161</v>
      </c>
      <c r="P440">
        <v>3.6</v>
      </c>
    </row>
    <row r="441" spans="1:16" x14ac:dyDescent="0.3">
      <c r="A441" t="str">
        <f>NYJ!A34&amp;"*"&amp;"*"&amp;NYJ!W34</f>
        <v>WR*Lazard, Allen - NYJ**67.4</v>
      </c>
      <c r="E441" t="s">
        <v>16</v>
      </c>
      <c r="F441" t="s">
        <v>2726</v>
      </c>
      <c r="G441">
        <v>2</v>
      </c>
      <c r="J441" t="str">
        <f>NYJ!A34&amp;"*"&amp;"*"&amp;NYJ!X34</f>
        <v>WR*Lazard, Allen - NYJ**102.4</v>
      </c>
      <c r="N441" t="s">
        <v>16</v>
      </c>
      <c r="O441" t="s">
        <v>2754</v>
      </c>
      <c r="P441">
        <v>3.4</v>
      </c>
    </row>
    <row r="442" spans="1:16" x14ac:dyDescent="0.3">
      <c r="A442" t="str">
        <f>NYJ!A35&amp;"*"&amp;"*"&amp;NYJ!W35</f>
        <v>WR*Wilson, Garrett - NYJ**152.5</v>
      </c>
      <c r="E442" t="s">
        <v>16</v>
      </c>
      <c r="F442" t="s">
        <v>1654</v>
      </c>
      <c r="G442">
        <v>1.9</v>
      </c>
      <c r="J442" t="str">
        <f>NYJ!A35&amp;"*"&amp;"*"&amp;NYJ!X35</f>
        <v>WR*Wilson, Garrett - NYJ**237.5</v>
      </c>
      <c r="N442" t="s">
        <v>16</v>
      </c>
      <c r="O442" t="s">
        <v>2280</v>
      </c>
      <c r="P442">
        <v>3.2</v>
      </c>
    </row>
    <row r="443" spans="1:16" x14ac:dyDescent="0.3">
      <c r="A443" t="str">
        <f>NYJ!A36&amp;"*"&amp;"*"&amp;NYJ!W36</f>
        <v>WR*Hardman, Mecole - NYJ**58.4</v>
      </c>
      <c r="E443" t="s">
        <v>16</v>
      </c>
      <c r="F443" t="s">
        <v>2435</v>
      </c>
      <c r="G443">
        <v>1.7</v>
      </c>
      <c r="J443" t="str">
        <f>NYJ!A36&amp;"*"&amp;"*"&amp;NYJ!X36</f>
        <v>WR*Hardman, Mecole - NYJ**92.4</v>
      </c>
      <c r="N443" t="s">
        <v>16</v>
      </c>
      <c r="O443" t="s">
        <v>957</v>
      </c>
      <c r="P443">
        <v>2.2000000000000002</v>
      </c>
    </row>
    <row r="444" spans="1:16" x14ac:dyDescent="0.3">
      <c r="A444" t="str">
        <f>NYJ!A37&amp;"*"&amp;"*"&amp;NYJ!W37</f>
        <v>WR*Brownlee, Jason - NYJ**0</v>
      </c>
      <c r="E444" t="s">
        <v>16</v>
      </c>
      <c r="F444" t="s">
        <v>2161</v>
      </c>
      <c r="G444">
        <v>1.6</v>
      </c>
      <c r="J444" t="str">
        <f>NYJ!A37&amp;"*"&amp;"*"&amp;NYJ!X37</f>
        <v>WR*Brownlee, Jason - NYJ**0</v>
      </c>
      <c r="N444" t="s">
        <v>16</v>
      </c>
      <c r="O444" t="s">
        <v>2435</v>
      </c>
      <c r="P444">
        <v>1.7</v>
      </c>
    </row>
    <row r="445" spans="1:16" x14ac:dyDescent="0.3">
      <c r="A445" t="str">
        <f>NYJ!A43&amp;"*"&amp;"*"&amp;NYJ!W43</f>
        <v>TE*Uzomah, C.J. - NYJ**32.7</v>
      </c>
      <c r="E445" t="s">
        <v>16</v>
      </c>
      <c r="F445" t="s">
        <v>213</v>
      </c>
      <c r="G445">
        <v>1.4</v>
      </c>
      <c r="J445" t="str">
        <f>NYJ!A43&amp;"*"&amp;"*"&amp;NYJ!X43</f>
        <v>TE*Uzomah, C.J. - NYJ**49.7</v>
      </c>
      <c r="N445" t="s">
        <v>16</v>
      </c>
      <c r="O445" t="s">
        <v>213</v>
      </c>
      <c r="P445">
        <v>1.4</v>
      </c>
    </row>
    <row r="446" spans="1:16" x14ac:dyDescent="0.3">
      <c r="A446" t="str">
        <f>NYJ!A44&amp;"*"&amp;"*"&amp;NYJ!W44</f>
        <v>TE*Conklin, Tyler - NYJ**88.6</v>
      </c>
      <c r="E446" t="s">
        <v>16</v>
      </c>
      <c r="F446" t="s">
        <v>2403</v>
      </c>
      <c r="G446">
        <v>1.2</v>
      </c>
      <c r="J446" t="str">
        <f>NYJ!A44&amp;"*"&amp;"*"&amp;NYJ!X44</f>
        <v>TE*Conklin, Tyler - NYJ**132.6</v>
      </c>
      <c r="N446" t="s">
        <v>16</v>
      </c>
      <c r="O446" t="s">
        <v>2403</v>
      </c>
      <c r="P446">
        <v>1.2</v>
      </c>
    </row>
    <row r="447" spans="1:16" x14ac:dyDescent="0.3">
      <c r="A447" t="str">
        <f>NYJ!A45&amp;"*"&amp;"*"&amp;NYJ!W45</f>
        <v>TE*Ruckert, Jeremy - NYJ**0</v>
      </c>
      <c r="E447" t="s">
        <v>16</v>
      </c>
      <c r="F447" t="s">
        <v>184</v>
      </c>
      <c r="G447">
        <v>1.1000000000000001</v>
      </c>
      <c r="J447" t="str">
        <f>NYJ!A45&amp;"*"&amp;"*"&amp;NYJ!X45</f>
        <v>TE*Ruckert, Jeremy - NYJ**0</v>
      </c>
      <c r="N447" t="s">
        <v>16</v>
      </c>
      <c r="O447" t="s">
        <v>184</v>
      </c>
      <c r="P447">
        <v>1.1000000000000001</v>
      </c>
    </row>
    <row r="448" spans="1:16" x14ac:dyDescent="0.3">
      <c r="A448" t="str">
        <f>NYJ!A46&amp;"*"&amp;"*"&amp;NYJ!W46</f>
        <v>TE*Kuntz, Zach - NYJ**0</v>
      </c>
      <c r="E448" t="s">
        <v>16</v>
      </c>
      <c r="F448" t="s">
        <v>2356</v>
      </c>
      <c r="G448">
        <v>0</v>
      </c>
      <c r="J448" t="str">
        <f>NYJ!A46&amp;"*"&amp;"*"&amp;NYJ!X46</f>
        <v>TE*Kuntz, Zach - NYJ**0</v>
      </c>
      <c r="N448" t="s">
        <v>16</v>
      </c>
      <c r="O448" t="s">
        <v>2356</v>
      </c>
      <c r="P448">
        <v>0</v>
      </c>
    </row>
    <row r="449" spans="1:16" x14ac:dyDescent="0.3">
      <c r="A449" t="str">
        <f>PHI!A14&amp;"*"&amp;"*"&amp;PHI!W14</f>
        <v>QB*Hurts, Jalen - PHI**453.65</v>
      </c>
      <c r="E449" t="s">
        <v>16</v>
      </c>
      <c r="F449" t="s">
        <v>2375</v>
      </c>
      <c r="G449">
        <v>0</v>
      </c>
      <c r="J449" t="str">
        <f>PHI!A14&amp;"*"&amp;"*"&amp;PHI!W14</f>
        <v>QB*Hurts, Jalen - PHI**453.65</v>
      </c>
      <c r="N449" t="s">
        <v>16</v>
      </c>
      <c r="O449" t="s">
        <v>2375</v>
      </c>
      <c r="P449">
        <v>0</v>
      </c>
    </row>
    <row r="450" spans="1:16" x14ac:dyDescent="0.3">
      <c r="A450" t="str">
        <f>PHI!A15&amp;"*"&amp;"*"&amp;PHI!W15</f>
        <v>QB*Mariota, Marcus - PHI**41</v>
      </c>
      <c r="E450" t="s">
        <v>16</v>
      </c>
      <c r="F450" t="s">
        <v>2376</v>
      </c>
      <c r="G450">
        <v>0</v>
      </c>
      <c r="J450" t="str">
        <f>PHI!A15&amp;"*"&amp;"*"&amp;PHI!W15</f>
        <v>QB*Mariota, Marcus - PHI**41</v>
      </c>
      <c r="N450" t="s">
        <v>16</v>
      </c>
      <c r="O450" t="s">
        <v>2376</v>
      </c>
      <c r="P450">
        <v>0</v>
      </c>
    </row>
    <row r="451" spans="1:16" x14ac:dyDescent="0.3">
      <c r="A451" t="str">
        <f>PHI!A16&amp;"*"&amp;"*"&amp;PHI!W16</f>
        <v>QB*Book, Ian - PHI**0</v>
      </c>
      <c r="E451" t="s">
        <v>16</v>
      </c>
      <c r="F451" t="s">
        <v>2389</v>
      </c>
      <c r="G451">
        <v>0</v>
      </c>
      <c r="J451" t="str">
        <f>PHI!A16&amp;"*"&amp;"*"&amp;PHI!W16</f>
        <v>QB*Book, Ian - PHI**0</v>
      </c>
      <c r="N451" t="s">
        <v>16</v>
      </c>
      <c r="O451" t="s">
        <v>2389</v>
      </c>
      <c r="P451">
        <v>0</v>
      </c>
    </row>
    <row r="452" spans="1:16" x14ac:dyDescent="0.3">
      <c r="A452" t="str">
        <f>PHI!A22&amp;"*"&amp;"*"&amp;PHI!W22</f>
        <v>RB*Penny, Rashaad  - PHI**105.8</v>
      </c>
      <c r="E452" t="s">
        <v>16</v>
      </c>
      <c r="F452" t="s">
        <v>1035</v>
      </c>
      <c r="G452">
        <v>0</v>
      </c>
      <c r="J452" t="str">
        <f>PHI!A22&amp;"*"&amp;"*"&amp;PHI!X22</f>
        <v>RB*Penny, Rashaad  - PHI**112.8</v>
      </c>
      <c r="N452" t="s">
        <v>16</v>
      </c>
      <c r="O452" t="s">
        <v>1035</v>
      </c>
      <c r="P452">
        <v>0</v>
      </c>
    </row>
    <row r="453" spans="1:16" x14ac:dyDescent="0.3">
      <c r="A453" t="str">
        <f>PHI!A23&amp;"*"&amp;"*"&amp;PHI!W23</f>
        <v>RB*Scott, Boston - PHI**0</v>
      </c>
      <c r="E453" t="s">
        <v>16</v>
      </c>
      <c r="F453" t="s">
        <v>2175</v>
      </c>
      <c r="G453">
        <v>0</v>
      </c>
      <c r="J453" t="str">
        <f>PHI!A23&amp;"*"&amp;"*"&amp;PHI!X23</f>
        <v>RB*Scott, Boston - PHI**0</v>
      </c>
      <c r="N453" t="s">
        <v>16</v>
      </c>
      <c r="O453" t="s">
        <v>2175</v>
      </c>
      <c r="P453">
        <v>0</v>
      </c>
    </row>
    <row r="454" spans="1:16" x14ac:dyDescent="0.3">
      <c r="A454" t="str">
        <f>PHI!A24&amp;"*"&amp;"*"&amp;PHI!W24</f>
        <v>RB*Sermon, Trey - PHI**96.5</v>
      </c>
      <c r="E454" t="s">
        <v>16</v>
      </c>
      <c r="F454" t="s">
        <v>2467</v>
      </c>
      <c r="G454">
        <v>0</v>
      </c>
      <c r="J454" t="str">
        <f>PHI!A24&amp;"*"&amp;"*"&amp;PHI!X24</f>
        <v>RB*Sermon, Trey - PHI**102.5</v>
      </c>
      <c r="N454" t="s">
        <v>16</v>
      </c>
      <c r="O454" t="s">
        <v>2467</v>
      </c>
      <c r="P454">
        <v>0</v>
      </c>
    </row>
    <row r="455" spans="1:16" x14ac:dyDescent="0.3">
      <c r="A455" t="str">
        <f>PHI!A25&amp;"*"&amp;"*"&amp;PHI!W25</f>
        <v>RB*Gainwell, Kenneth - PHI**15.9</v>
      </c>
      <c r="E455" t="s">
        <v>16</v>
      </c>
      <c r="F455" t="s">
        <v>541</v>
      </c>
      <c r="G455">
        <v>0</v>
      </c>
      <c r="J455" t="str">
        <f>PHI!A25&amp;"*"&amp;"*"&amp;PHI!X25</f>
        <v>RB*Gainwell, Kenneth - PHI**21.9</v>
      </c>
      <c r="N455" t="s">
        <v>16</v>
      </c>
      <c r="O455" t="s">
        <v>541</v>
      </c>
      <c r="P455">
        <v>0</v>
      </c>
    </row>
    <row r="456" spans="1:16" x14ac:dyDescent="0.3">
      <c r="A456" t="str">
        <f>PHI!A26&amp;"*"&amp;"*"&amp;PHI!W26</f>
        <v>RB*Swift, Dandre - PHI**142.4</v>
      </c>
      <c r="E456" t="s">
        <v>16</v>
      </c>
      <c r="F456" t="s">
        <v>2350</v>
      </c>
      <c r="G456">
        <v>0</v>
      </c>
      <c r="J456" t="str">
        <f>PHI!A26&amp;"*"&amp;"*"&amp;PHI!X26</f>
        <v>RB*Swift, Dandre - PHI**197.4</v>
      </c>
      <c r="N456" t="s">
        <v>16</v>
      </c>
      <c r="O456" t="s">
        <v>2350</v>
      </c>
      <c r="P456">
        <v>0</v>
      </c>
    </row>
    <row r="457" spans="1:16" x14ac:dyDescent="0.3">
      <c r="A457" t="str">
        <f>PHI!A32&amp;"*"&amp;"*"&amp;PHI!W32</f>
        <v>WR*Covey, Britain - PHI**0</v>
      </c>
      <c r="E457" t="s">
        <v>16</v>
      </c>
      <c r="F457" t="s">
        <v>2717</v>
      </c>
      <c r="G457">
        <v>0</v>
      </c>
      <c r="J457" t="str">
        <f>PHI!A32&amp;"*"&amp;"*"&amp;PHI!X32</f>
        <v>WR*Covey, Britain - PHI**0</v>
      </c>
      <c r="N457" t="s">
        <v>16</v>
      </c>
      <c r="O457" t="s">
        <v>2717</v>
      </c>
      <c r="P457">
        <v>0</v>
      </c>
    </row>
    <row r="458" spans="1:16" x14ac:dyDescent="0.3">
      <c r="A458" t="str">
        <f>PHI!A33&amp;"*"&amp;"*"&amp;PHI!W33</f>
        <v>WR*Smith, DeVonta - PHI**143.8</v>
      </c>
      <c r="E458" t="s">
        <v>16</v>
      </c>
      <c r="F458" t="s">
        <v>1077</v>
      </c>
      <c r="G458">
        <v>0</v>
      </c>
      <c r="J458" t="str">
        <f>PHI!A33&amp;"*"&amp;"*"&amp;PHI!X33</f>
        <v>WR*Smith, DeVonta - PHI**223.8</v>
      </c>
      <c r="N458" t="s">
        <v>16</v>
      </c>
      <c r="O458" t="s">
        <v>1077</v>
      </c>
      <c r="P458">
        <v>0</v>
      </c>
    </row>
    <row r="459" spans="1:16" x14ac:dyDescent="0.3">
      <c r="A459" t="str">
        <f>PHI!A34&amp;"*"&amp;"*"&amp;PHI!W34</f>
        <v>WR*Watkins, Quez - PHI**40.2</v>
      </c>
      <c r="E459" t="s">
        <v>16</v>
      </c>
      <c r="F459" t="s">
        <v>268</v>
      </c>
      <c r="G459">
        <v>0</v>
      </c>
      <c r="J459" t="str">
        <f>PHI!A34&amp;"*"&amp;"*"&amp;PHI!X34</f>
        <v>WR*Watkins, Quez - PHI**62.2</v>
      </c>
      <c r="N459" t="s">
        <v>16</v>
      </c>
      <c r="O459" t="s">
        <v>268</v>
      </c>
      <c r="P459">
        <v>0</v>
      </c>
    </row>
    <row r="460" spans="1:16" x14ac:dyDescent="0.3">
      <c r="A460" t="str">
        <f>PHI!A35&amp;"*"&amp;"*"&amp;PHI!W35</f>
        <v>WR*Brown, A.J. - PHI**192.9</v>
      </c>
      <c r="E460" t="s">
        <v>16</v>
      </c>
      <c r="F460" t="s">
        <v>2621</v>
      </c>
      <c r="G460">
        <v>0</v>
      </c>
      <c r="J460" t="str">
        <f>PHI!A35&amp;"*"&amp;"*"&amp;PHI!X35</f>
        <v>WR*Brown, A.J. - PHI**271.9</v>
      </c>
      <c r="N460" t="s">
        <v>16</v>
      </c>
      <c r="O460" t="s">
        <v>2621</v>
      </c>
      <c r="P460">
        <v>0</v>
      </c>
    </row>
    <row r="461" spans="1:16" x14ac:dyDescent="0.3">
      <c r="A461" t="str">
        <f>PHI!A36&amp;"*"&amp;"*"&amp;PHI!W36</f>
        <v>WR*Zaccheaus, Olamide - PHI**30.2</v>
      </c>
      <c r="E461" t="s">
        <v>0</v>
      </c>
      <c r="F461" t="s">
        <v>925</v>
      </c>
      <c r="G461">
        <v>465.55</v>
      </c>
      <c r="J461" t="str">
        <f>PHI!A36&amp;"*"&amp;"*"&amp;PHI!X36</f>
        <v>WR*Zaccheaus, Olamide - PHI**50.2</v>
      </c>
      <c r="N461" t="s">
        <v>0</v>
      </c>
      <c r="O461" t="s">
        <v>925</v>
      </c>
      <c r="P461">
        <v>465.55</v>
      </c>
    </row>
    <row r="462" spans="1:16" x14ac:dyDescent="0.3">
      <c r="A462" t="str">
        <f>PHI!A37&amp;"*"&amp;"*"&amp;PHI!W37</f>
        <v>WR*Rambo, Charleston - PHI**0</v>
      </c>
      <c r="E462" t="s">
        <v>0</v>
      </c>
      <c r="F462" t="s">
        <v>203</v>
      </c>
      <c r="G462">
        <v>462.3</v>
      </c>
      <c r="J462" t="str">
        <f>PHI!A37&amp;"*"&amp;"*"&amp;PHI!X37</f>
        <v>WR*Rambo, Charleston - PHI**0</v>
      </c>
      <c r="N462" t="s">
        <v>0</v>
      </c>
      <c r="O462" t="s">
        <v>203</v>
      </c>
      <c r="P462">
        <v>462.3</v>
      </c>
    </row>
    <row r="463" spans="1:16" x14ac:dyDescent="0.3">
      <c r="A463" t="str">
        <f>PHI!A43&amp;"*"&amp;"*"&amp;PHI!W43</f>
        <v>TE*Goedert, Dallas - PHI**114.3</v>
      </c>
      <c r="E463" t="s">
        <v>0</v>
      </c>
      <c r="F463" t="s">
        <v>265</v>
      </c>
      <c r="G463">
        <v>453.65</v>
      </c>
      <c r="J463" t="str">
        <f>PHI!A43&amp;"*"&amp;"*"&amp;PHI!X43</f>
        <v>TE*Goedert, Dallas - PHI**188.3</v>
      </c>
      <c r="N463" t="s">
        <v>0</v>
      </c>
      <c r="O463" t="s">
        <v>265</v>
      </c>
      <c r="P463">
        <v>453.65</v>
      </c>
    </row>
    <row r="464" spans="1:16" x14ac:dyDescent="0.3">
      <c r="A464" t="str">
        <f>PHI!A44&amp;"*"&amp;"*"&amp;PHI!W44</f>
        <v>TE*Calcaterra, Grant - PHI**7</v>
      </c>
      <c r="E464" t="s">
        <v>0</v>
      </c>
      <c r="F464" t="s">
        <v>126</v>
      </c>
      <c r="G464">
        <v>427.05</v>
      </c>
      <c r="J464" t="str">
        <f>PHI!A44&amp;"*"&amp;"*"&amp;PHI!X44</f>
        <v>TE*Calcaterra, Grant - PHI**12</v>
      </c>
      <c r="N464" t="s">
        <v>0</v>
      </c>
      <c r="O464" t="s">
        <v>126</v>
      </c>
      <c r="P464">
        <v>427.05</v>
      </c>
    </row>
    <row r="465" spans="1:16" x14ac:dyDescent="0.3">
      <c r="A465" t="str">
        <f>PHI!A45&amp;"*"&amp;"*"&amp;PHI!W45</f>
        <v>TE*Stoll, Jack - PHI**8.9</v>
      </c>
      <c r="E465" t="s">
        <v>0</v>
      </c>
      <c r="F465" t="s">
        <v>152</v>
      </c>
      <c r="G465">
        <v>403.2</v>
      </c>
      <c r="J465" t="str">
        <f>PHI!A45&amp;"*"&amp;"*"&amp;PHI!X45</f>
        <v>TE*Stoll, Jack - PHI**17.9</v>
      </c>
      <c r="N465" t="s">
        <v>0</v>
      </c>
      <c r="O465" t="s">
        <v>152</v>
      </c>
      <c r="P465">
        <v>403.2</v>
      </c>
    </row>
    <row r="466" spans="1:16" x14ac:dyDescent="0.3">
      <c r="A466" t="str">
        <f>PHI!A46&amp;"*"&amp;"*"&amp;PHI!W46</f>
        <v>TE*Russell, Brady - PHI**0</v>
      </c>
      <c r="E466" t="s">
        <v>0</v>
      </c>
      <c r="F466" t="s">
        <v>317</v>
      </c>
      <c r="G466">
        <v>399.1</v>
      </c>
      <c r="J466" t="str">
        <f>PHI!A46&amp;"*"&amp;"*"&amp;PHI!X46</f>
        <v>TE*Russell, Brady - PHI**0</v>
      </c>
      <c r="N466" t="s">
        <v>0</v>
      </c>
      <c r="O466" t="s">
        <v>317</v>
      </c>
      <c r="P466">
        <v>399.1</v>
      </c>
    </row>
    <row r="467" spans="1:16" x14ac:dyDescent="0.3">
      <c r="A467" t="str">
        <f>PIT!A14&amp;"*"&amp;"*"&amp;PIT!W14</f>
        <v>QB*Trubisky, Mitchell - PIT**0</v>
      </c>
      <c r="E467" t="s">
        <v>0</v>
      </c>
      <c r="F467" t="s">
        <v>148</v>
      </c>
      <c r="G467">
        <v>396.65</v>
      </c>
      <c r="J467" t="str">
        <f>PIT!A14&amp;"*"&amp;"*"&amp;PIT!W14</f>
        <v>QB*Trubisky, Mitchell - PIT**0</v>
      </c>
      <c r="N467" t="s">
        <v>0</v>
      </c>
      <c r="O467" t="s">
        <v>148</v>
      </c>
      <c r="P467">
        <v>396.65</v>
      </c>
    </row>
    <row r="468" spans="1:16" x14ac:dyDescent="0.3">
      <c r="A468" t="str">
        <f>PIT!A15&amp;"*"&amp;"*"&amp;PIT!W15</f>
        <v>QB*Rudolph, Mason - PIT**0</v>
      </c>
      <c r="E468" t="s">
        <v>0</v>
      </c>
      <c r="F468" t="s">
        <v>209</v>
      </c>
      <c r="G468">
        <v>394.75</v>
      </c>
      <c r="J468" t="str">
        <f>PIT!A15&amp;"*"&amp;"*"&amp;PIT!W15</f>
        <v>QB*Rudolph, Mason - PIT**0</v>
      </c>
      <c r="N468" t="s">
        <v>0</v>
      </c>
      <c r="O468" t="s">
        <v>209</v>
      </c>
      <c r="P468">
        <v>394.75</v>
      </c>
    </row>
    <row r="469" spans="1:16" x14ac:dyDescent="0.3">
      <c r="A469" t="str">
        <f>PIT!A16&amp;"*"&amp;"*"&amp;PIT!W16</f>
        <v>QB*Pickett, Kenny - PIT**322.35</v>
      </c>
      <c r="E469" t="s">
        <v>0</v>
      </c>
      <c r="F469" t="s">
        <v>197</v>
      </c>
      <c r="G469">
        <v>383.05</v>
      </c>
      <c r="J469" t="str">
        <f>PIT!A16&amp;"*"&amp;"*"&amp;PIT!W16</f>
        <v>QB*Pickett, Kenny - PIT**322.35</v>
      </c>
      <c r="N469" t="s">
        <v>0</v>
      </c>
      <c r="O469" t="s">
        <v>197</v>
      </c>
      <c r="P469">
        <v>383.05</v>
      </c>
    </row>
    <row r="470" spans="1:16" x14ac:dyDescent="0.3">
      <c r="A470" t="str">
        <f>PIT!A22&amp;"*"&amp;"*"&amp;PIT!W22</f>
        <v>RB*Harris, Najee - PIT**213.3</v>
      </c>
      <c r="E470" t="s">
        <v>0</v>
      </c>
      <c r="F470" t="s">
        <v>252</v>
      </c>
      <c r="G470">
        <v>379.5</v>
      </c>
      <c r="J470" t="str">
        <f>PIT!A22&amp;"*"&amp;"*"&amp;PIT!X22</f>
        <v>RB*Harris, Najee - PIT**263.3</v>
      </c>
      <c r="N470" t="s">
        <v>0</v>
      </c>
      <c r="O470" t="s">
        <v>252</v>
      </c>
      <c r="P470">
        <v>379.5</v>
      </c>
    </row>
    <row r="471" spans="1:16" x14ac:dyDescent="0.3">
      <c r="A471" t="str">
        <f>PIT!A23&amp;"*"&amp;"*"&amp;PIT!W23</f>
        <v>RB*Warren, Jaylen - PIT**104.8</v>
      </c>
      <c r="E471" t="s">
        <v>0</v>
      </c>
      <c r="F471" t="s">
        <v>515</v>
      </c>
      <c r="G471">
        <v>368.4</v>
      </c>
      <c r="J471" t="str">
        <f>PIT!A23&amp;"*"&amp;"*"&amp;PIT!X23</f>
        <v>RB*Warren, Jaylen - PIT**132.8</v>
      </c>
      <c r="N471" t="s">
        <v>0</v>
      </c>
      <c r="O471" t="s">
        <v>515</v>
      </c>
      <c r="P471">
        <v>368.4</v>
      </c>
    </row>
    <row r="472" spans="1:16" x14ac:dyDescent="0.3">
      <c r="A472" t="str">
        <f>PIT!A24&amp;"*"&amp;"*"&amp;PIT!W24</f>
        <v>RB*McFarland, Anthony - PIT**3.5</v>
      </c>
      <c r="E472" t="s">
        <v>0</v>
      </c>
      <c r="F472" t="s">
        <v>527</v>
      </c>
      <c r="G472">
        <v>364.65</v>
      </c>
      <c r="J472" t="str">
        <f>PIT!A24&amp;"*"&amp;"*"&amp;PIT!X24</f>
        <v>RB*McFarland, Anthony - PIT**6.5</v>
      </c>
      <c r="N472" t="s">
        <v>0</v>
      </c>
      <c r="O472" t="s">
        <v>527</v>
      </c>
      <c r="P472">
        <v>364.65</v>
      </c>
    </row>
    <row r="473" spans="1:16" x14ac:dyDescent="0.3">
      <c r="A473" t="str">
        <f>PIT!A25&amp;"*"&amp;"*"&amp;PIT!W25</f>
        <v>RB*Huntley, Jason - PIT**7.6</v>
      </c>
      <c r="E473" t="s">
        <v>0</v>
      </c>
      <c r="F473" t="s">
        <v>376</v>
      </c>
      <c r="G473">
        <v>364.35</v>
      </c>
      <c r="J473" t="str">
        <f>PIT!A25&amp;"*"&amp;"*"&amp;PIT!X25</f>
        <v>RB*Huntley, Jason - PIT**13.6</v>
      </c>
      <c r="N473" t="s">
        <v>0</v>
      </c>
      <c r="O473" t="s">
        <v>376</v>
      </c>
      <c r="P473">
        <v>364.35</v>
      </c>
    </row>
    <row r="474" spans="1:16" x14ac:dyDescent="0.3">
      <c r="A474" t="str">
        <f>PIT!A26&amp;"*"&amp;"*"&amp;PIT!W26</f>
        <v>RB*Byrd, Jordan - PIT**0</v>
      </c>
      <c r="E474" t="s">
        <v>0</v>
      </c>
      <c r="F474" t="s">
        <v>164</v>
      </c>
      <c r="G474">
        <v>356.35</v>
      </c>
      <c r="J474" t="str">
        <f>PIT!A26&amp;"*"&amp;"*"&amp;PIT!X26</f>
        <v>RB*Byrd, Jordan - PIT**0</v>
      </c>
      <c r="N474" t="s">
        <v>0</v>
      </c>
      <c r="O474" t="s">
        <v>164</v>
      </c>
      <c r="P474">
        <v>356.35</v>
      </c>
    </row>
    <row r="475" spans="1:16" x14ac:dyDescent="0.3">
      <c r="A475" t="str">
        <f>PIT!A32&amp;"*"&amp;"*"&amp;PIT!W32</f>
        <v>WR*Pickens, George - PIT**121</v>
      </c>
      <c r="E475" t="s">
        <v>0</v>
      </c>
      <c r="F475" t="s">
        <v>175</v>
      </c>
      <c r="G475">
        <v>343.05</v>
      </c>
      <c r="J475" t="str">
        <f>PIT!A32&amp;"*"&amp;"*"&amp;PIT!X32</f>
        <v>WR*Pickens, George - PIT**188</v>
      </c>
      <c r="N475" t="s">
        <v>0</v>
      </c>
      <c r="O475" t="s">
        <v>175</v>
      </c>
      <c r="P475">
        <v>343.05</v>
      </c>
    </row>
    <row r="476" spans="1:16" x14ac:dyDescent="0.3">
      <c r="A476" t="str">
        <f>PIT!A33&amp;"*"&amp;"*"&amp;PIT!W33</f>
        <v>WR*Johnson, Diontae - PIT**116.8</v>
      </c>
      <c r="E476" t="s">
        <v>0</v>
      </c>
      <c r="F476" t="s">
        <v>2742</v>
      </c>
      <c r="G476">
        <v>332.95</v>
      </c>
      <c r="J476" t="str">
        <f>PIT!A33&amp;"*"&amp;"*"&amp;PIT!X33</f>
        <v>WR*Johnson, Diontae - PIT**201.8</v>
      </c>
      <c r="N476" t="s">
        <v>0</v>
      </c>
      <c r="O476" t="s">
        <v>2742</v>
      </c>
      <c r="P476">
        <v>332.95</v>
      </c>
    </row>
    <row r="477" spans="1:16" x14ac:dyDescent="0.3">
      <c r="A477" t="str">
        <f>PIT!A34&amp;"*"&amp;"*"&amp;PIT!W34</f>
        <v>WR*Robinson, Allen - PIT**35</v>
      </c>
      <c r="E477" t="s">
        <v>0</v>
      </c>
      <c r="F477" t="s">
        <v>945</v>
      </c>
      <c r="G477">
        <v>324.5</v>
      </c>
      <c r="J477" t="str">
        <f>PIT!A34&amp;"*"&amp;"*"&amp;PIT!X34</f>
        <v>WR*Robinson, Allen - PIT**64</v>
      </c>
      <c r="N477" t="s">
        <v>0</v>
      </c>
      <c r="O477" t="s">
        <v>945</v>
      </c>
      <c r="P477">
        <v>324.5</v>
      </c>
    </row>
    <row r="478" spans="1:16" x14ac:dyDescent="0.3">
      <c r="A478" t="str">
        <f>PIT!A35&amp;"*"&amp;"*"&amp;PIT!W35</f>
        <v>WR*Austin, Calvin - PIT**25.3</v>
      </c>
      <c r="E478" t="s">
        <v>0</v>
      </c>
      <c r="F478" t="s">
        <v>618</v>
      </c>
      <c r="G478">
        <v>322.35000000000002</v>
      </c>
      <c r="J478" t="str">
        <f>PIT!A35&amp;"*"&amp;"*"&amp;PIT!X35</f>
        <v>WR*Austin, Calvin - PIT**32.3</v>
      </c>
      <c r="N478" t="s">
        <v>0</v>
      </c>
      <c r="O478" t="s">
        <v>618</v>
      </c>
      <c r="P478">
        <v>322.35000000000002</v>
      </c>
    </row>
    <row r="479" spans="1:16" x14ac:dyDescent="0.3">
      <c r="A479" t="str">
        <f>PIT!A36&amp;"*"&amp;"*"&amp;PIT!W36</f>
        <v>WR*Butler, Hakeem - PIT**31.6</v>
      </c>
      <c r="E479" t="s">
        <v>0</v>
      </c>
      <c r="F479" t="s">
        <v>2720</v>
      </c>
      <c r="G479">
        <v>322</v>
      </c>
      <c r="J479" t="str">
        <f>PIT!A36&amp;"*"&amp;"*"&amp;PIT!X36</f>
        <v>WR*Butler, Hakeem - PIT**45.6</v>
      </c>
      <c r="N479" t="s">
        <v>0</v>
      </c>
      <c r="O479" t="s">
        <v>2720</v>
      </c>
      <c r="P479">
        <v>322</v>
      </c>
    </row>
    <row r="480" spans="1:16" x14ac:dyDescent="0.3">
      <c r="A480" t="str">
        <f>PIT!A37&amp;"*"&amp;"*"&amp;PIT!W37</f>
        <v>WR*Olszewski, Gunner - PIT**1.9</v>
      </c>
      <c r="E480" t="s">
        <v>0</v>
      </c>
      <c r="F480" t="s">
        <v>219</v>
      </c>
      <c r="G480">
        <v>320.60000000000002</v>
      </c>
      <c r="J480" t="str">
        <f>PIT!A37&amp;"*"&amp;"*"&amp;PIT!X37</f>
        <v>WR*Olszewski, Gunner - PIT**2.9</v>
      </c>
      <c r="N480" t="s">
        <v>0</v>
      </c>
      <c r="O480" t="s">
        <v>219</v>
      </c>
      <c r="P480">
        <v>320.60000000000002</v>
      </c>
    </row>
    <row r="481" spans="1:16" x14ac:dyDescent="0.3">
      <c r="A481" t="str">
        <f>PIT!A43&amp;"*"&amp;"*"&amp;PIT!W43</f>
        <v>TE*Washington, Darnell - PIT**29</v>
      </c>
      <c r="E481" t="s">
        <v>0</v>
      </c>
      <c r="F481" t="s">
        <v>387</v>
      </c>
      <c r="G481">
        <v>305.39999999999998</v>
      </c>
      <c r="J481" t="str">
        <f>PIT!A43&amp;"*"&amp;"*"&amp;PIT!X43</f>
        <v>TE*Washington, Darnell - PIT**43</v>
      </c>
      <c r="N481" t="s">
        <v>0</v>
      </c>
      <c r="O481" t="s">
        <v>387</v>
      </c>
      <c r="P481">
        <v>305.39999999999998</v>
      </c>
    </row>
    <row r="482" spans="1:16" x14ac:dyDescent="0.3">
      <c r="A482" t="str">
        <f>PIT!A44&amp;"*"&amp;"*"&amp;PIT!W44</f>
        <v>TE*Freiermuth, Pat - PIT**86</v>
      </c>
      <c r="E482" t="s">
        <v>0</v>
      </c>
      <c r="F482" t="s">
        <v>2741</v>
      </c>
      <c r="G482">
        <v>297.95</v>
      </c>
      <c r="J482" t="str">
        <f>PIT!A44&amp;"*"&amp;"*"&amp;PIT!X44</f>
        <v>TE*Freiermuth, Pat - PIT**148</v>
      </c>
      <c r="N482" t="s">
        <v>0</v>
      </c>
      <c r="O482" t="s">
        <v>2741</v>
      </c>
      <c r="P482">
        <v>297.95</v>
      </c>
    </row>
    <row r="483" spans="1:16" x14ac:dyDescent="0.3">
      <c r="A483" t="str">
        <f>PIT!A45&amp;"*"&amp;"*"&amp;PIT!W45</f>
        <v>TE*Gentry, Zach - PHI**5.3</v>
      </c>
      <c r="E483" t="s">
        <v>0</v>
      </c>
      <c r="F483" t="s">
        <v>2714</v>
      </c>
      <c r="G483">
        <v>295.64999999999998</v>
      </c>
      <c r="J483" t="str">
        <f>PIT!A45&amp;"*"&amp;"*"&amp;PIT!X45</f>
        <v>TE*Gentry, Zach - PHI**13.3</v>
      </c>
      <c r="N483" t="s">
        <v>0</v>
      </c>
      <c r="O483" t="s">
        <v>2714</v>
      </c>
      <c r="P483">
        <v>295.64999999999998</v>
      </c>
    </row>
    <row r="484" spans="1:16" x14ac:dyDescent="0.3">
      <c r="A484" t="str">
        <f>PIT!A46&amp;"*"&amp;"*"&amp;PIT!W46</f>
        <v>TE*Heyward, Connor - PIT**12</v>
      </c>
      <c r="E484" t="s">
        <v>0</v>
      </c>
      <c r="F484" t="s">
        <v>348</v>
      </c>
      <c r="G484">
        <v>290.45</v>
      </c>
      <c r="J484" t="str">
        <f>PIT!A46&amp;"*"&amp;"*"&amp;PIT!X46</f>
        <v>TE*Heyward, Connor - PIT**17</v>
      </c>
      <c r="N484" t="s">
        <v>0</v>
      </c>
      <c r="O484" t="s">
        <v>348</v>
      </c>
      <c r="P484">
        <v>290.45</v>
      </c>
    </row>
    <row r="485" spans="1:16" x14ac:dyDescent="0.3">
      <c r="A485" t="str">
        <f>SF!A14&amp;"*"&amp;"*"&amp;SF!W14</f>
        <v>QB*Darnold, Sam - SF**0</v>
      </c>
      <c r="E485" t="s">
        <v>0</v>
      </c>
      <c r="F485" t="s">
        <v>2727</v>
      </c>
      <c r="G485">
        <v>286.8</v>
      </c>
      <c r="J485" t="str">
        <f>SF!A14&amp;"*"&amp;"*"&amp;SF!W14</f>
        <v>QB*Darnold, Sam - SF**0</v>
      </c>
      <c r="N485" t="s">
        <v>0</v>
      </c>
      <c r="O485" t="s">
        <v>2727</v>
      </c>
      <c r="P485">
        <v>286.8</v>
      </c>
    </row>
    <row r="486" spans="1:16" x14ac:dyDescent="0.3">
      <c r="A486" t="str">
        <f>SF!A15&amp;"*"&amp;"*"&amp;SF!W15</f>
        <v>QB*Lance, Trey - SF**0</v>
      </c>
      <c r="E486" t="s">
        <v>0</v>
      </c>
      <c r="F486" t="s">
        <v>182</v>
      </c>
      <c r="G486">
        <v>282</v>
      </c>
      <c r="J486" t="str">
        <f>SF!A15&amp;"*"&amp;"*"&amp;SF!W15</f>
        <v>QB*Lance, Trey - SF**0</v>
      </c>
      <c r="N486" t="s">
        <v>0</v>
      </c>
      <c r="O486" t="s">
        <v>182</v>
      </c>
      <c r="P486">
        <v>282</v>
      </c>
    </row>
    <row r="487" spans="1:16" x14ac:dyDescent="0.3">
      <c r="A487" t="str">
        <f>SF!A16&amp;"*"&amp;"*"&amp;SF!W16</f>
        <v>QB*Purdy, Brock - SF**324.5</v>
      </c>
      <c r="E487" t="s">
        <v>0</v>
      </c>
      <c r="F487" t="s">
        <v>238</v>
      </c>
      <c r="G487">
        <v>281.3</v>
      </c>
      <c r="J487" t="str">
        <f>SF!A16&amp;"*"&amp;"*"&amp;SF!W16</f>
        <v>QB*Purdy, Brock - SF**324.5</v>
      </c>
      <c r="N487" t="s">
        <v>0</v>
      </c>
      <c r="O487" t="s">
        <v>238</v>
      </c>
      <c r="P487">
        <v>281.3</v>
      </c>
    </row>
    <row r="488" spans="1:16" x14ac:dyDescent="0.3">
      <c r="A488" t="str">
        <f>SF!A22&amp;"*"&amp;"*"&amp;SF!W22</f>
        <v>RB*McCaffrey, Christian - SF**299.9</v>
      </c>
      <c r="E488" t="s">
        <v>0</v>
      </c>
      <c r="F488" t="s">
        <v>15</v>
      </c>
      <c r="G488">
        <v>256.8</v>
      </c>
      <c r="J488" t="str">
        <f>SF!A22&amp;"*"&amp;"*"&amp;SF!X22</f>
        <v>RB*McCaffrey, Christian - SF**380.9</v>
      </c>
      <c r="N488" t="s">
        <v>0</v>
      </c>
      <c r="O488" t="s">
        <v>15</v>
      </c>
      <c r="P488">
        <v>256.8</v>
      </c>
    </row>
    <row r="489" spans="1:16" x14ac:dyDescent="0.3">
      <c r="A489" t="str">
        <f>SF!A23&amp;"*"&amp;"*"&amp;SF!W23</f>
        <v>RB*Davis-Price, Tyrion - SF**12.2</v>
      </c>
      <c r="E489" t="s">
        <v>0</v>
      </c>
      <c r="F489" t="s">
        <v>2695</v>
      </c>
      <c r="G489">
        <v>255.85</v>
      </c>
      <c r="J489" t="str">
        <f>SF!A23&amp;"*"&amp;"*"&amp;SF!X23</f>
        <v>RB*Davis-Price, Tyrion - SF**12.2</v>
      </c>
      <c r="N489" t="s">
        <v>0</v>
      </c>
      <c r="O489" t="s">
        <v>2695</v>
      </c>
      <c r="P489">
        <v>255.85</v>
      </c>
    </row>
    <row r="490" spans="1:16" x14ac:dyDescent="0.3">
      <c r="A490" t="str">
        <f>SF!A24&amp;"*"&amp;"*"&amp;SF!W24</f>
        <v>RB* Mason, Jordan - SF**16</v>
      </c>
      <c r="E490" t="s">
        <v>0</v>
      </c>
      <c r="F490" t="s">
        <v>483</v>
      </c>
      <c r="G490">
        <v>252.55</v>
      </c>
      <c r="J490" t="str">
        <f>SF!A24&amp;"*"&amp;"*"&amp;SF!X24</f>
        <v>RB* Mason, Jordan - SF**20</v>
      </c>
      <c r="N490" t="s">
        <v>0</v>
      </c>
      <c r="O490" t="s">
        <v>483</v>
      </c>
      <c r="P490">
        <v>252.55</v>
      </c>
    </row>
    <row r="491" spans="1:16" x14ac:dyDescent="0.3">
      <c r="A491" t="str">
        <f>SF!A25&amp;"*"&amp;"*"&amp;SF!W25</f>
        <v>RB*Mitchell, Elijah - SF (IR)**81.2</v>
      </c>
      <c r="E491" t="s">
        <v>0</v>
      </c>
      <c r="F491" t="s">
        <v>2749</v>
      </c>
      <c r="G491">
        <v>238.45</v>
      </c>
      <c r="J491" t="str">
        <f>SF!A25&amp;"*"&amp;"*"&amp;SF!X25</f>
        <v>RB*Mitchell, Elijah - SF (IR)**87.2</v>
      </c>
      <c r="N491" t="s">
        <v>0</v>
      </c>
      <c r="O491" t="s">
        <v>2749</v>
      </c>
      <c r="P491">
        <v>238.45</v>
      </c>
    </row>
    <row r="492" spans="1:16" x14ac:dyDescent="0.3">
      <c r="A492" t="str">
        <f>SF!A26&amp;"*"&amp;"*"&amp;SF!W26</f>
        <v>RB*Juszczyk, Kyle - SF**26.3</v>
      </c>
      <c r="E492" t="s">
        <v>0</v>
      </c>
      <c r="F492" t="s">
        <v>644</v>
      </c>
      <c r="G492">
        <v>189.6</v>
      </c>
      <c r="J492" t="str">
        <f>SF!A26&amp;"*"&amp;"*"&amp;SF!X26</f>
        <v>RB*Juszczyk, Kyle - SF**36.3</v>
      </c>
      <c r="N492" t="s">
        <v>0</v>
      </c>
      <c r="O492" t="s">
        <v>644</v>
      </c>
      <c r="P492">
        <v>189.6</v>
      </c>
    </row>
    <row r="493" spans="1:16" x14ac:dyDescent="0.3">
      <c r="A493" t="str">
        <f>SF!A32&amp;"*"&amp;"*"&amp;SF!W32</f>
        <v>WR*Samuel, Deebo - SF**148.6</v>
      </c>
      <c r="E493" t="s">
        <v>0</v>
      </c>
      <c r="F493" t="s">
        <v>2752</v>
      </c>
      <c r="G493">
        <v>145.69999999999999</v>
      </c>
      <c r="J493" t="str">
        <f>SF!A32&amp;"*"&amp;"*"&amp;SF!X32</f>
        <v>WR*Samuel, Deebo - SF**221.6</v>
      </c>
      <c r="N493" t="s">
        <v>0</v>
      </c>
      <c r="O493" t="s">
        <v>2752</v>
      </c>
      <c r="P493">
        <v>145.69999999999999</v>
      </c>
    </row>
    <row r="494" spans="1:16" x14ac:dyDescent="0.3">
      <c r="A494" t="str">
        <f>SF!A33&amp;"*"&amp;"*"&amp;SF!W33</f>
        <v>WR*Aiyuk, Brandon - SF**144.3</v>
      </c>
      <c r="E494" t="s">
        <v>0</v>
      </c>
      <c r="F494" t="s">
        <v>67</v>
      </c>
      <c r="G494">
        <v>106.95</v>
      </c>
      <c r="J494" t="str">
        <f>SF!A33&amp;"*"&amp;"*"&amp;SF!X33</f>
        <v>WR*Aiyuk, Brandon - SF**224.3</v>
      </c>
      <c r="N494" t="s">
        <v>0</v>
      </c>
      <c r="O494" t="s">
        <v>67</v>
      </c>
      <c r="P494">
        <v>106.95</v>
      </c>
    </row>
    <row r="495" spans="1:16" x14ac:dyDescent="0.3">
      <c r="A495" t="str">
        <f>SF!A34&amp;"*"&amp;"*"&amp;SF!W34</f>
        <v>WR*Gray, Danny - SF**5.9</v>
      </c>
      <c r="E495" t="s">
        <v>0</v>
      </c>
      <c r="F495" t="s">
        <v>347</v>
      </c>
      <c r="G495">
        <v>67.7</v>
      </c>
      <c r="J495" t="str">
        <f>SF!A34&amp;"*"&amp;"*"&amp;SF!X34</f>
        <v>WR*Gray, Danny - SF**9.9</v>
      </c>
      <c r="N495" t="s">
        <v>0</v>
      </c>
      <c r="O495" t="s">
        <v>347</v>
      </c>
      <c r="P495">
        <v>67.7</v>
      </c>
    </row>
    <row r="496" spans="1:16" x14ac:dyDescent="0.3">
      <c r="A496" t="str">
        <f>SF!A35&amp;"*"&amp;"*"&amp;SF!W35</f>
        <v>WR*Jennings, Jauan - SF**29.3</v>
      </c>
      <c r="E496" t="s">
        <v>0</v>
      </c>
      <c r="F496" t="s">
        <v>2696</v>
      </c>
      <c r="G496">
        <v>49.95</v>
      </c>
      <c r="J496" t="str">
        <f>SF!A35&amp;"*"&amp;"*"&amp;SF!X35</f>
        <v>WR*Jennings, Jauan - SF**50.3</v>
      </c>
      <c r="N496" t="s">
        <v>0</v>
      </c>
      <c r="O496" t="s">
        <v>2696</v>
      </c>
      <c r="P496">
        <v>49.95</v>
      </c>
    </row>
    <row r="497" spans="1:16" x14ac:dyDescent="0.3">
      <c r="A497" t="str">
        <f>SF!A36&amp;"*"&amp;"*"&amp;SF!W36</f>
        <v>WR*Bell, Ronnie - SF**6.6</v>
      </c>
      <c r="E497" t="s">
        <v>0</v>
      </c>
      <c r="F497" t="s">
        <v>580</v>
      </c>
      <c r="G497">
        <v>45.55</v>
      </c>
      <c r="J497" t="str">
        <f>SF!A36&amp;"*"&amp;"*"&amp;SF!X36</f>
        <v>WR*Bell, Ronnie - SF**12.6</v>
      </c>
      <c r="N497" t="s">
        <v>0</v>
      </c>
      <c r="O497" t="s">
        <v>580</v>
      </c>
      <c r="P497">
        <v>45.55</v>
      </c>
    </row>
    <row r="498" spans="1:16" x14ac:dyDescent="0.3">
      <c r="A498" t="str">
        <f>SF!A37&amp;"*"&amp;"*"&amp;SF!W37</f>
        <v>WR*McCloud, Ray-Ray - SF**24.7</v>
      </c>
      <c r="E498" t="s">
        <v>0</v>
      </c>
      <c r="F498" t="s">
        <v>2744</v>
      </c>
      <c r="G498">
        <v>41</v>
      </c>
      <c r="J498" t="str">
        <f>SF!A37&amp;"*"&amp;"*"&amp;SF!X37</f>
        <v>WR*McCloud, Ray-Ray - SF**32.7</v>
      </c>
      <c r="N498" t="s">
        <v>0</v>
      </c>
      <c r="O498" t="s">
        <v>2744</v>
      </c>
      <c r="P498">
        <v>41</v>
      </c>
    </row>
    <row r="499" spans="1:16" x14ac:dyDescent="0.3">
      <c r="A499" t="str">
        <f>SF!A43&amp;"*"&amp;"*"&amp;SF!W43</f>
        <v>TE*Kittle, George - SF**131.8</v>
      </c>
      <c r="E499" t="s">
        <v>0</v>
      </c>
      <c r="F499" t="s">
        <v>2728</v>
      </c>
      <c r="G499">
        <v>29</v>
      </c>
      <c r="J499" t="str">
        <f>SF!A43&amp;"*"&amp;"*"&amp;SF!X43</f>
        <v>TE*Kittle, George - SF**196.8</v>
      </c>
      <c r="N499" t="s">
        <v>0</v>
      </c>
      <c r="O499" t="s">
        <v>2728</v>
      </c>
      <c r="P499">
        <v>29</v>
      </c>
    </row>
    <row r="500" spans="1:16" x14ac:dyDescent="0.3">
      <c r="A500" t="str">
        <f>SF!A44&amp;"*"&amp;"*"&amp;SF!W44</f>
        <v>TE*Woerner, Charlie- SF**0</v>
      </c>
      <c r="E500" t="s">
        <v>0</v>
      </c>
      <c r="F500" t="s">
        <v>2735</v>
      </c>
      <c r="G500">
        <v>17.600000000000001</v>
      </c>
      <c r="J500" t="str">
        <f>SF!A44&amp;"*"&amp;"*"&amp;SF!X44</f>
        <v>TE*Woerner, Charlie- SF**0</v>
      </c>
      <c r="N500" t="s">
        <v>0</v>
      </c>
      <c r="O500" t="s">
        <v>2735</v>
      </c>
      <c r="P500">
        <v>17.600000000000001</v>
      </c>
    </row>
    <row r="501" spans="1:16" x14ac:dyDescent="0.3">
      <c r="A501" t="str">
        <f>SF!A45&amp;"*"&amp;"*"&amp;SF!W45</f>
        <v>TE*Latu, Cam - SF**2.4</v>
      </c>
      <c r="E501" t="s">
        <v>0</v>
      </c>
      <c r="F501" t="s">
        <v>2729</v>
      </c>
      <c r="G501">
        <v>17.2</v>
      </c>
      <c r="J501" t="str">
        <f>SF!A45&amp;"*"&amp;"*"&amp;SF!X45</f>
        <v>TE*Latu, Cam - SF**5.4</v>
      </c>
      <c r="N501" t="s">
        <v>0</v>
      </c>
      <c r="O501" t="s">
        <v>2729</v>
      </c>
      <c r="P501">
        <v>17.2</v>
      </c>
    </row>
    <row r="502" spans="1:16" x14ac:dyDescent="0.3">
      <c r="A502" t="str">
        <f>SF!A46&amp;"*"&amp;"*"&amp;SF!W46</f>
        <v>TE*Dwelley, Ross - SF**4.8</v>
      </c>
      <c r="E502" t="s">
        <v>0</v>
      </c>
      <c r="F502" t="s">
        <v>2750</v>
      </c>
      <c r="G502">
        <v>12.9</v>
      </c>
      <c r="J502" t="str">
        <f>SF!A46&amp;"*"&amp;"*"&amp;SF!X46</f>
        <v>TE*Dwelley, Ross - SF**8.8</v>
      </c>
      <c r="N502" t="s">
        <v>0</v>
      </c>
      <c r="O502" t="s">
        <v>2750</v>
      </c>
      <c r="P502">
        <v>12.9</v>
      </c>
    </row>
    <row r="503" spans="1:16" x14ac:dyDescent="0.3">
      <c r="A503" t="str">
        <f>SEA!A14&amp;"*"&amp;"*"&amp;SEA!W14</f>
        <v>QB*Smith, Geno - SEA**399.1</v>
      </c>
      <c r="E503" t="s">
        <v>0</v>
      </c>
      <c r="F503" t="s">
        <v>2690</v>
      </c>
      <c r="G503">
        <v>1.5</v>
      </c>
      <c r="J503" t="str">
        <f>SEA!A14&amp;"*"&amp;"*"&amp;SEA!W14</f>
        <v>QB*Smith, Geno - SEA**399.1</v>
      </c>
      <c r="N503" t="s">
        <v>0</v>
      </c>
      <c r="O503" t="s">
        <v>2690</v>
      </c>
      <c r="P503">
        <v>1.5</v>
      </c>
    </row>
    <row r="504" spans="1:16" x14ac:dyDescent="0.3">
      <c r="A504" t="str">
        <f>SEA!A15&amp;"*"&amp;"*"&amp;SEA!W15</f>
        <v>QB*Lock, Drew - SEA**0</v>
      </c>
      <c r="E504" t="s">
        <v>0</v>
      </c>
      <c r="F504" t="s">
        <v>129</v>
      </c>
      <c r="G504">
        <v>0</v>
      </c>
      <c r="J504" t="str">
        <f>SEA!A15&amp;"*"&amp;"*"&amp;SEA!W15</f>
        <v>QB*Lock, Drew - SEA**0</v>
      </c>
      <c r="N504" t="s">
        <v>0</v>
      </c>
      <c r="O504" t="s">
        <v>129</v>
      </c>
      <c r="P504">
        <v>0</v>
      </c>
    </row>
    <row r="505" spans="1:16" x14ac:dyDescent="0.3">
      <c r="A505" t="str">
        <f>SEA!A16&amp;"*"&amp;"*"&amp;SEA!W16</f>
        <v>**0</v>
      </c>
      <c r="E505" t="s">
        <v>0</v>
      </c>
      <c r="F505" t="s">
        <v>2689</v>
      </c>
      <c r="G505">
        <v>0</v>
      </c>
      <c r="J505" t="str">
        <f>SEA!A16&amp;"*"&amp;"*"&amp;SEA!W16</f>
        <v>**0</v>
      </c>
      <c r="N505" t="s">
        <v>0</v>
      </c>
      <c r="O505" t="s">
        <v>2689</v>
      </c>
      <c r="P505">
        <v>0</v>
      </c>
    </row>
    <row r="506" spans="1:16" x14ac:dyDescent="0.3">
      <c r="A506" t="str">
        <f>SEA!A22&amp;"*"&amp;"*"&amp;SEA!W22</f>
        <v>RB*WalkerIII, Ken - SEA**158.1</v>
      </c>
      <c r="E506" t="s">
        <v>0</v>
      </c>
      <c r="F506" t="s">
        <v>498</v>
      </c>
      <c r="G506">
        <v>0</v>
      </c>
      <c r="J506" t="str">
        <f>SEA!A22&amp;"*"&amp;"*"&amp;SEA!X22</f>
        <v>RB*WalkerIII, Ken - SEA**188.1</v>
      </c>
      <c r="N506" t="s">
        <v>0</v>
      </c>
      <c r="O506" t="s">
        <v>498</v>
      </c>
      <c r="P506">
        <v>0</v>
      </c>
    </row>
    <row r="507" spans="1:16" x14ac:dyDescent="0.3">
      <c r="A507" t="str">
        <f>SEA!A23&amp;"*"&amp;"*"&amp;SEA!W23</f>
        <v>RB*Dallas, DeeJay - SEA**25.7</v>
      </c>
      <c r="E507" t="s">
        <v>0</v>
      </c>
      <c r="F507" t="s">
        <v>1936</v>
      </c>
      <c r="G507">
        <v>0</v>
      </c>
      <c r="J507" t="str">
        <f>SEA!A23&amp;"*"&amp;"*"&amp;SEA!X23</f>
        <v>RB*Dallas, DeeJay - SEA**37.7</v>
      </c>
      <c r="N507" t="s">
        <v>0</v>
      </c>
      <c r="O507" t="s">
        <v>1936</v>
      </c>
      <c r="P507">
        <v>0</v>
      </c>
    </row>
    <row r="508" spans="1:16" x14ac:dyDescent="0.3">
      <c r="A508" t="str">
        <f>SEA!A24&amp;"*"&amp;"*"&amp;SEA!W24</f>
        <v>RB*Charbonnet, Zach - SEA**93.3</v>
      </c>
      <c r="E508" t="s">
        <v>0</v>
      </c>
      <c r="F508" t="s">
        <v>502</v>
      </c>
      <c r="G508">
        <v>0</v>
      </c>
      <c r="J508" t="str">
        <f>SEA!A24&amp;"*"&amp;"*"&amp;SEA!X24</f>
        <v>RB*Charbonnet, Zach - SEA**104.3</v>
      </c>
      <c r="N508" t="s">
        <v>0</v>
      </c>
      <c r="O508" t="s">
        <v>502</v>
      </c>
      <c r="P508">
        <v>0</v>
      </c>
    </row>
    <row r="509" spans="1:16" x14ac:dyDescent="0.3">
      <c r="A509" t="str">
        <f>SEA!A25&amp;"*"&amp;"*"&amp;SEA!W25</f>
        <v>RB*McIntosh, Kenny - SEA**18</v>
      </c>
      <c r="E509" t="s">
        <v>0</v>
      </c>
      <c r="F509" t="s">
        <v>2697</v>
      </c>
      <c r="G509">
        <v>0</v>
      </c>
      <c r="J509" t="str">
        <f>SEA!A25&amp;"*"&amp;"*"&amp;SEA!X25</f>
        <v>RB*McIntosh, Kenny - SEA**25</v>
      </c>
      <c r="N509" t="s">
        <v>0</v>
      </c>
      <c r="O509" t="s">
        <v>2697</v>
      </c>
      <c r="P509">
        <v>0</v>
      </c>
    </row>
    <row r="510" spans="1:16" x14ac:dyDescent="0.3">
      <c r="A510" t="str">
        <f>SEA!A26&amp;"*"&amp;"*"&amp;SEA!W26</f>
        <v>**0</v>
      </c>
      <c r="E510" t="s">
        <v>0</v>
      </c>
      <c r="F510" t="s">
        <v>2698</v>
      </c>
      <c r="G510">
        <v>0</v>
      </c>
      <c r="J510" t="str">
        <f>SEA!A26&amp;"*"&amp;"*"&amp;SEA!X26</f>
        <v>**0</v>
      </c>
      <c r="N510" t="s">
        <v>0</v>
      </c>
      <c r="O510" t="s">
        <v>2698</v>
      </c>
      <c r="P510">
        <v>0</v>
      </c>
    </row>
    <row r="511" spans="1:16" x14ac:dyDescent="0.3">
      <c r="A511" t="str">
        <f>SEA!A32&amp;"*"&amp;"*"&amp;SEA!W32</f>
        <v>WR*Lockett, Tyler - SEA**146</v>
      </c>
      <c r="E511" t="s">
        <v>0</v>
      </c>
      <c r="F511" t="s">
        <v>512</v>
      </c>
      <c r="G511">
        <v>0</v>
      </c>
      <c r="J511" t="str">
        <f>SEA!A32&amp;"*"&amp;"*"&amp;SEA!X32</f>
        <v>WR*Lockett, Tyler - SEA**226</v>
      </c>
      <c r="N511" t="s">
        <v>0</v>
      </c>
      <c r="O511" t="s">
        <v>512</v>
      </c>
      <c r="P511">
        <v>0</v>
      </c>
    </row>
    <row r="512" spans="1:16" x14ac:dyDescent="0.3">
      <c r="A512" t="str">
        <f>SEA!A33&amp;"*"&amp;"*"&amp;SEA!W33</f>
        <v>WR*Metcalf, DK - SEA**156.8</v>
      </c>
      <c r="E512" t="s">
        <v>0</v>
      </c>
      <c r="F512" t="s">
        <v>2704</v>
      </c>
      <c r="G512">
        <v>0</v>
      </c>
      <c r="J512" t="str">
        <f>SEA!A33&amp;"*"&amp;"*"&amp;SEA!X33</f>
        <v>WR*Metcalf, DK - SEA**231.8</v>
      </c>
      <c r="N512" t="s">
        <v>0</v>
      </c>
      <c r="O512" t="s">
        <v>2704</v>
      </c>
      <c r="P512">
        <v>0</v>
      </c>
    </row>
    <row r="513" spans="1:16" x14ac:dyDescent="0.3">
      <c r="A513" t="str">
        <f>SEA!A34&amp;"*"&amp;"*"&amp;SEA!W34</f>
        <v>WR*Eskridge, Dee - SEA**17.4</v>
      </c>
      <c r="E513" t="s">
        <v>0</v>
      </c>
      <c r="F513" t="s">
        <v>448</v>
      </c>
      <c r="G513">
        <v>0</v>
      </c>
      <c r="J513" t="str">
        <f>SEA!A34&amp;"*"&amp;"*"&amp;SEA!X34</f>
        <v>WR*Eskridge, Dee - SEA**29.4</v>
      </c>
      <c r="N513" t="s">
        <v>0</v>
      </c>
      <c r="O513" t="s">
        <v>448</v>
      </c>
      <c r="P513">
        <v>0</v>
      </c>
    </row>
    <row r="514" spans="1:16" x14ac:dyDescent="0.3">
      <c r="A514" t="str">
        <f>SEA!A35&amp;"*"&amp;"*"&amp;SEA!W35</f>
        <v>WR*Johnson, Cade - SEA**0.9</v>
      </c>
      <c r="E514" t="s">
        <v>0</v>
      </c>
      <c r="F514" t="s">
        <v>456</v>
      </c>
      <c r="G514">
        <v>0</v>
      </c>
      <c r="J514" t="str">
        <f>SEA!A35&amp;"*"&amp;"*"&amp;SEA!X35</f>
        <v>WR*Johnson, Cade - SEA**1.9</v>
      </c>
      <c r="N514" t="s">
        <v>0</v>
      </c>
      <c r="O514" t="s">
        <v>456</v>
      </c>
      <c r="P514">
        <v>0</v>
      </c>
    </row>
    <row r="515" spans="1:16" x14ac:dyDescent="0.3">
      <c r="A515" t="str">
        <f>SEA!A36&amp;"*"&amp;"*"&amp;SEA!W36</f>
        <v>WR*Smith-Njigba, Jaxon - SEA**122.4</v>
      </c>
      <c r="E515" t="s">
        <v>0</v>
      </c>
      <c r="F515" t="s">
        <v>2706</v>
      </c>
      <c r="G515">
        <v>0</v>
      </c>
      <c r="J515" t="str">
        <f>SEA!A36&amp;"*"&amp;"*"&amp;SEA!X36</f>
        <v>WR*Smith-Njigba, Jaxon - SEA**194.4</v>
      </c>
      <c r="N515" t="s">
        <v>0</v>
      </c>
      <c r="O515" t="s">
        <v>2706</v>
      </c>
      <c r="P515">
        <v>0</v>
      </c>
    </row>
    <row r="516" spans="1:16" x14ac:dyDescent="0.3">
      <c r="A516" t="str">
        <f>SEA!A37&amp;"*"&amp;"*"&amp;SEA!W37</f>
        <v>WR*Young, Dareke - SEA**4.8</v>
      </c>
      <c r="E516" t="s">
        <v>0</v>
      </c>
      <c r="F516" t="s">
        <v>2707</v>
      </c>
      <c r="G516">
        <v>0</v>
      </c>
      <c r="J516" t="str">
        <f>SEA!A37&amp;"*"&amp;"*"&amp;SEA!X37</f>
        <v>WR*Young, Dareke - SEA**7.8</v>
      </c>
      <c r="N516" t="s">
        <v>0</v>
      </c>
      <c r="O516" t="s">
        <v>2707</v>
      </c>
      <c r="P516">
        <v>0</v>
      </c>
    </row>
    <row r="517" spans="1:16" x14ac:dyDescent="0.3">
      <c r="A517" t="str">
        <f>SEA!A43&amp;"*"&amp;"*"&amp;SEA!W43</f>
        <v>TE*Fant, Noah - SEA**74.4</v>
      </c>
      <c r="E517" t="s">
        <v>0</v>
      </c>
      <c r="F517" t="s">
        <v>1356</v>
      </c>
      <c r="G517">
        <v>0</v>
      </c>
      <c r="J517" t="str">
        <f>SEA!A43&amp;"*"&amp;"*"&amp;SEA!X43</f>
        <v>TE*Fant, Noah - SEA**126.4</v>
      </c>
      <c r="N517" t="s">
        <v>0</v>
      </c>
      <c r="O517" t="s">
        <v>1356</v>
      </c>
      <c r="P517">
        <v>0</v>
      </c>
    </row>
    <row r="518" spans="1:16" x14ac:dyDescent="0.3">
      <c r="A518" t="str">
        <f>SEA!A44&amp;"*"&amp;"*"&amp;SEA!W44</f>
        <v>TE*Dissly, Will - SEA**48.9</v>
      </c>
      <c r="E518" t="s">
        <v>0</v>
      </c>
      <c r="F518" t="s">
        <v>2708</v>
      </c>
      <c r="G518">
        <v>0</v>
      </c>
      <c r="J518" t="str">
        <f>SEA!A44&amp;"*"&amp;"*"&amp;SEA!X44</f>
        <v>TE*Dissly, Will - SEA**78.9</v>
      </c>
      <c r="N518" t="s">
        <v>0</v>
      </c>
      <c r="O518" t="s">
        <v>2708</v>
      </c>
      <c r="P518">
        <v>0</v>
      </c>
    </row>
    <row r="519" spans="1:16" x14ac:dyDescent="0.3">
      <c r="A519" t="str">
        <f>SEA!A45&amp;"*"&amp;"*"&amp;SEA!W45</f>
        <v>TE*Parkinson, Colby - SEA**44.5</v>
      </c>
      <c r="E519" t="s">
        <v>0</v>
      </c>
      <c r="F519" t="s">
        <v>2710</v>
      </c>
      <c r="G519">
        <v>0</v>
      </c>
      <c r="J519" t="str">
        <f>SEA!A45&amp;"*"&amp;"*"&amp;SEA!X45</f>
        <v>TE*Parkinson, Colby - SEA**70.5</v>
      </c>
      <c r="N519" t="s">
        <v>0</v>
      </c>
      <c r="O519" t="s">
        <v>2710</v>
      </c>
      <c r="P519">
        <v>0</v>
      </c>
    </row>
    <row r="520" spans="1:16" x14ac:dyDescent="0.3">
      <c r="A520" t="str">
        <f>SEA!A46&amp;"*"&amp;"*"&amp;SEA!W46</f>
        <v>TE*Mabry, Tyler - SEA**0</v>
      </c>
      <c r="E520" t="s">
        <v>0</v>
      </c>
      <c r="F520" t="s">
        <v>2711</v>
      </c>
      <c r="G520">
        <v>0</v>
      </c>
      <c r="J520" t="str">
        <f>SEA!A46&amp;"*"&amp;"*"&amp;SEA!X46</f>
        <v>TE*Mabry, Tyler - SEA**0</v>
      </c>
      <c r="N520" t="s">
        <v>0</v>
      </c>
      <c r="O520" t="s">
        <v>2711</v>
      </c>
      <c r="P520">
        <v>0</v>
      </c>
    </row>
    <row r="521" spans="1:16" x14ac:dyDescent="0.3">
      <c r="A521" t="str">
        <f>TB!A14&amp;"*"&amp;"*"&amp;TB!W14</f>
        <v>QB*Mayfield, Baker - TB**238.45</v>
      </c>
      <c r="E521" t="s">
        <v>0</v>
      </c>
      <c r="F521" t="s">
        <v>186</v>
      </c>
      <c r="G521">
        <v>0</v>
      </c>
      <c r="J521" t="str">
        <f>TB!A14&amp;"*"&amp;"*"&amp;TB!W14</f>
        <v>QB*Mayfield, Baker - TB**238.45</v>
      </c>
      <c r="N521" t="s">
        <v>0</v>
      </c>
      <c r="O521" t="s">
        <v>186</v>
      </c>
      <c r="P521">
        <v>0</v>
      </c>
    </row>
    <row r="522" spans="1:16" x14ac:dyDescent="0.3">
      <c r="A522" t="str">
        <f>TB!A15&amp;"*"&amp;"*"&amp;TB!W15</f>
        <v>QB*Trask, Kyle - TB**67.7</v>
      </c>
      <c r="E522" t="s">
        <v>0</v>
      </c>
      <c r="F522" t="s">
        <v>2715</v>
      </c>
      <c r="G522">
        <v>0</v>
      </c>
      <c r="J522" t="str">
        <f>TB!A15&amp;"*"&amp;"*"&amp;TB!W15</f>
        <v>QB*Trask, Kyle - TB**67.7</v>
      </c>
      <c r="N522" t="s">
        <v>0</v>
      </c>
      <c r="O522" t="s">
        <v>2715</v>
      </c>
      <c r="P522">
        <v>0</v>
      </c>
    </row>
    <row r="523" spans="1:16" x14ac:dyDescent="0.3">
      <c r="A523" t="str">
        <f>TB!A16&amp;"*"&amp;"*"&amp;TB!W16</f>
        <v>**0</v>
      </c>
      <c r="E523" t="s">
        <v>0</v>
      </c>
      <c r="F523" t="s">
        <v>2721</v>
      </c>
      <c r="G523">
        <v>0</v>
      </c>
      <c r="J523" t="str">
        <f>TB!A16&amp;"*"&amp;"*"&amp;TB!W16</f>
        <v>**0</v>
      </c>
      <c r="N523" t="s">
        <v>0</v>
      </c>
      <c r="O523" t="s">
        <v>2721</v>
      </c>
      <c r="P523">
        <v>0</v>
      </c>
    </row>
    <row r="524" spans="1:16" x14ac:dyDescent="0.3">
      <c r="A524" t="str">
        <f>TB!A22&amp;"*"&amp;"*"&amp;TB!W22</f>
        <v>RB*Edmonds, Chase - TB**60.1</v>
      </c>
      <c r="E524" t="s">
        <v>0</v>
      </c>
      <c r="F524" t="s">
        <v>545</v>
      </c>
      <c r="G524">
        <v>0</v>
      </c>
      <c r="J524" t="str">
        <f>TB!A22&amp;"*"&amp;"*"&amp;TB!X22</f>
        <v>RB*Edmonds, Chase - TB**85.1</v>
      </c>
      <c r="N524" t="s">
        <v>0</v>
      </c>
      <c r="O524" t="s">
        <v>545</v>
      </c>
      <c r="P524">
        <v>0</v>
      </c>
    </row>
    <row r="525" spans="1:16" x14ac:dyDescent="0.3">
      <c r="A525" t="str">
        <f>TB!A23&amp;"*"&amp;"*"&amp;TB!W23</f>
        <v>RB*White, Rachaad - TB**142.8</v>
      </c>
      <c r="E525" t="s">
        <v>0</v>
      </c>
      <c r="F525" t="s">
        <v>198</v>
      </c>
      <c r="G525">
        <v>0</v>
      </c>
      <c r="J525" t="str">
        <f>TB!A23&amp;"*"&amp;"*"&amp;TB!X23</f>
        <v>RB*White, Rachaad - TB**204.8</v>
      </c>
      <c r="N525" t="s">
        <v>0</v>
      </c>
      <c r="O525" t="s">
        <v>198</v>
      </c>
      <c r="P525">
        <v>0</v>
      </c>
    </row>
    <row r="526" spans="1:16" x14ac:dyDescent="0.3">
      <c r="A526" t="str">
        <f>TB!A24&amp;"*"&amp;"*"&amp;TB!W24</f>
        <v>RB*Tucker, Sean - TB**69</v>
      </c>
      <c r="E526" t="s">
        <v>0</v>
      </c>
      <c r="F526" t="s">
        <v>2723</v>
      </c>
      <c r="G526">
        <v>0</v>
      </c>
      <c r="J526" t="str">
        <f>TB!A24&amp;"*"&amp;"*"&amp;TB!X24</f>
        <v>RB*Tucker, Sean - TB**92</v>
      </c>
      <c r="N526" t="s">
        <v>0</v>
      </c>
      <c r="O526" t="s">
        <v>2723</v>
      </c>
      <c r="P526">
        <v>0</v>
      </c>
    </row>
    <row r="527" spans="1:16" x14ac:dyDescent="0.3">
      <c r="A527" t="str">
        <f>TB!A25&amp;"*"&amp;"*"&amp;TB!W25</f>
        <v>RB*Vaughn, KeShawn - TB**8.2</v>
      </c>
      <c r="E527" t="s">
        <v>0</v>
      </c>
      <c r="F527" t="s">
        <v>1477</v>
      </c>
      <c r="G527">
        <v>0</v>
      </c>
      <c r="J527" t="str">
        <f>TB!A25&amp;"*"&amp;"*"&amp;TB!X25</f>
        <v>RB*Vaughn, KeShawn - TB**11.2</v>
      </c>
      <c r="N527" t="s">
        <v>0</v>
      </c>
      <c r="O527" t="s">
        <v>1477</v>
      </c>
      <c r="P527">
        <v>0</v>
      </c>
    </row>
    <row r="528" spans="1:16" x14ac:dyDescent="0.3">
      <c r="A528" t="str">
        <f>TB!A26&amp;"*"&amp;"*"&amp;TB!W26</f>
        <v>**0</v>
      </c>
      <c r="E528" t="s">
        <v>0</v>
      </c>
      <c r="F528" t="s">
        <v>2725</v>
      </c>
      <c r="G528">
        <v>0</v>
      </c>
      <c r="J528" t="str">
        <f>TB!A26&amp;"*"&amp;"*"&amp;TB!X26</f>
        <v>**0</v>
      </c>
      <c r="N528" t="s">
        <v>0</v>
      </c>
      <c r="O528" t="s">
        <v>2725</v>
      </c>
      <c r="P528">
        <v>0</v>
      </c>
    </row>
    <row r="529" spans="1:16" x14ac:dyDescent="0.3">
      <c r="A529" t="str">
        <f>TB!A32&amp;"*"&amp;"*"&amp;TB!W32</f>
        <v>WR*Evans, Mike - TB**125.5</v>
      </c>
      <c r="E529" t="s">
        <v>0</v>
      </c>
      <c r="F529" t="s">
        <v>210</v>
      </c>
      <c r="G529">
        <v>0</v>
      </c>
      <c r="J529" t="str">
        <f>TB!A32&amp;"*"&amp;"*"&amp;TB!X32</f>
        <v>WR*Evans, Mike - TB**186.5</v>
      </c>
      <c r="N529" t="s">
        <v>0</v>
      </c>
      <c r="O529" t="s">
        <v>210</v>
      </c>
      <c r="P529">
        <v>0</v>
      </c>
    </row>
    <row r="530" spans="1:16" x14ac:dyDescent="0.3">
      <c r="A530" t="str">
        <f>TB!A33&amp;"*"&amp;"*"&amp;TB!W33</f>
        <v>WR*Godwin, Chris - TB**109.7</v>
      </c>
      <c r="E530" t="s">
        <v>0</v>
      </c>
      <c r="F530" t="s">
        <v>2731</v>
      </c>
      <c r="G530">
        <v>0</v>
      </c>
      <c r="J530" t="str">
        <f>TB!A33&amp;"*"&amp;"*"&amp;TB!X33</f>
        <v>WR*Godwin, Chris - TB**165.7</v>
      </c>
      <c r="N530" t="s">
        <v>0</v>
      </c>
      <c r="O530" t="s">
        <v>2731</v>
      </c>
      <c r="P530">
        <v>0</v>
      </c>
    </row>
    <row r="531" spans="1:16" x14ac:dyDescent="0.3">
      <c r="A531" t="str">
        <f>TB!A34&amp;"*"&amp;"*"&amp;TB!W34</f>
        <v>WR*Gage, Russell - TB**46.6</v>
      </c>
      <c r="E531" t="s">
        <v>0</v>
      </c>
      <c r="F531" t="s">
        <v>2733</v>
      </c>
      <c r="G531">
        <v>0</v>
      </c>
      <c r="J531" t="str">
        <f>TB!A34&amp;"*"&amp;"*"&amp;TB!X34</f>
        <v>WR*Gage, Russell - TB**83.6</v>
      </c>
      <c r="N531" t="s">
        <v>0</v>
      </c>
      <c r="O531" t="s">
        <v>2733</v>
      </c>
      <c r="P531">
        <v>0</v>
      </c>
    </row>
    <row r="532" spans="1:16" x14ac:dyDescent="0.3">
      <c r="A532" t="str">
        <f>TB!A35&amp;"*"&amp;"*"&amp;TB!W35</f>
        <v>WR*Jarrett, Rakim - TB**13.1</v>
      </c>
      <c r="E532" t="s">
        <v>0</v>
      </c>
      <c r="F532" t="s">
        <v>2736</v>
      </c>
      <c r="G532">
        <v>0</v>
      </c>
      <c r="J532" t="str">
        <f>TB!A35&amp;"*"&amp;"*"&amp;TB!X35</f>
        <v>WR*Jarrett, Rakim - TB**23.1</v>
      </c>
      <c r="N532" t="s">
        <v>0</v>
      </c>
      <c r="O532" t="s">
        <v>2736</v>
      </c>
      <c r="P532">
        <v>0</v>
      </c>
    </row>
    <row r="533" spans="1:16" x14ac:dyDescent="0.3">
      <c r="A533" t="str">
        <f>TB!A36&amp;"*"&amp;"*"&amp;TB!W36</f>
        <v>WR*Palmer, Trey - TB**34.5</v>
      </c>
      <c r="E533" t="s">
        <v>0</v>
      </c>
      <c r="F533" t="s">
        <v>2737</v>
      </c>
      <c r="G533">
        <v>0</v>
      </c>
      <c r="J533" t="str">
        <f>TB!A36&amp;"*"&amp;"*"&amp;TB!X36</f>
        <v>WR*Palmer, Trey - TB**50.5</v>
      </c>
      <c r="N533" t="s">
        <v>0</v>
      </c>
      <c r="O533" t="s">
        <v>2737</v>
      </c>
      <c r="P533">
        <v>0</v>
      </c>
    </row>
    <row r="534" spans="1:16" x14ac:dyDescent="0.3">
      <c r="A534" t="str">
        <f>TB!A37&amp;"*"&amp;"*"&amp;TB!W37</f>
        <v>**24</v>
      </c>
      <c r="E534" t="s">
        <v>0</v>
      </c>
      <c r="F534" t="s">
        <v>592</v>
      </c>
      <c r="G534">
        <v>0</v>
      </c>
      <c r="J534" t="str">
        <f>TB!A37&amp;"*"&amp;"*"&amp;TB!X37</f>
        <v>**24</v>
      </c>
      <c r="N534" t="s">
        <v>0</v>
      </c>
      <c r="O534" t="s">
        <v>592</v>
      </c>
      <c r="P534">
        <v>0</v>
      </c>
    </row>
    <row r="535" spans="1:16" x14ac:dyDescent="0.3">
      <c r="A535" t="str">
        <f>TB!A43&amp;"*"&amp;"*"&amp;TB!W43</f>
        <v>TE*Otton, Cade - TB**72.7</v>
      </c>
      <c r="E535" t="s">
        <v>0</v>
      </c>
      <c r="F535" t="s">
        <v>2738</v>
      </c>
      <c r="G535">
        <v>0</v>
      </c>
      <c r="J535" t="str">
        <f>TB!A43&amp;"*"&amp;"*"&amp;TB!X43</f>
        <v>TE*Otton, Cade - TB**125.7</v>
      </c>
      <c r="N535" t="s">
        <v>0</v>
      </c>
      <c r="O535" t="s">
        <v>2738</v>
      </c>
      <c r="P535">
        <v>0</v>
      </c>
    </row>
    <row r="536" spans="1:16" x14ac:dyDescent="0.3">
      <c r="A536" t="str">
        <f>TB!A44&amp;"*"&amp;"*"&amp;TB!W44</f>
        <v>TE*Kieft, Ko - TB**27</v>
      </c>
      <c r="E536" t="s">
        <v>0</v>
      </c>
      <c r="F536" t="s">
        <v>2740</v>
      </c>
      <c r="G536">
        <v>0</v>
      </c>
      <c r="J536" t="str">
        <f>TB!A44&amp;"*"&amp;"*"&amp;TB!X44</f>
        <v>TE*Kieft, Ko - TB**47</v>
      </c>
      <c r="N536" t="s">
        <v>0</v>
      </c>
      <c r="O536" t="s">
        <v>2740</v>
      </c>
      <c r="P536">
        <v>0</v>
      </c>
    </row>
    <row r="537" spans="1:16" x14ac:dyDescent="0.3">
      <c r="A537" t="str">
        <f>TB!A45&amp;"*"&amp;"*"&amp;TB!W45</f>
        <v>TE*Durham, Payne - TB**11.2</v>
      </c>
      <c r="E537" t="s">
        <v>0</v>
      </c>
      <c r="F537" t="s">
        <v>244</v>
      </c>
      <c r="G537">
        <v>0</v>
      </c>
      <c r="J537" t="str">
        <f>TB!A45&amp;"*"&amp;"*"&amp;TB!X45</f>
        <v>TE*Durham, Payne - TB**17.2</v>
      </c>
      <c r="N537" t="s">
        <v>0</v>
      </c>
      <c r="O537" t="s">
        <v>244</v>
      </c>
      <c r="P537">
        <v>0</v>
      </c>
    </row>
    <row r="538" spans="1:16" x14ac:dyDescent="0.3">
      <c r="A538" t="str">
        <f>TB!A46&amp;"*"&amp;"*"&amp;TB!W46</f>
        <v>**0</v>
      </c>
      <c r="E538" t="s">
        <v>0</v>
      </c>
      <c r="F538" t="s">
        <v>601</v>
      </c>
      <c r="G538">
        <v>0</v>
      </c>
      <c r="J538" t="str">
        <f>TB!A46&amp;"*"&amp;"*"&amp;TB!X46</f>
        <v>**0</v>
      </c>
      <c r="N538" t="s">
        <v>0</v>
      </c>
      <c r="O538" t="s">
        <v>601</v>
      </c>
      <c r="P538">
        <v>0</v>
      </c>
    </row>
    <row r="539" spans="1:16" x14ac:dyDescent="0.3">
      <c r="A539" t="str">
        <f>TEN!A14&amp;"*"&amp;"*"&amp;TEN!W14</f>
        <v>QB*Tannehill, Ryan - TEN**290.45</v>
      </c>
      <c r="E539" t="s">
        <v>0</v>
      </c>
      <c r="F539" t="s">
        <v>2743</v>
      </c>
      <c r="G539">
        <v>0</v>
      </c>
      <c r="J539" t="str">
        <f>TEN!A14&amp;"*"&amp;"*"&amp;TEN!W14</f>
        <v>QB*Tannehill, Ryan - TEN**290.45</v>
      </c>
      <c r="N539" t="s">
        <v>0</v>
      </c>
      <c r="O539" t="s">
        <v>2743</v>
      </c>
      <c r="P539">
        <v>0</v>
      </c>
    </row>
    <row r="540" spans="1:16" x14ac:dyDescent="0.3">
      <c r="A540" t="str">
        <f>TEN!A15&amp;"*"&amp;"*"&amp;TEN!W15</f>
        <v>QB*Willis, Malik - TEN**0</v>
      </c>
      <c r="E540" t="s">
        <v>0</v>
      </c>
      <c r="F540" t="s">
        <v>259</v>
      </c>
      <c r="G540">
        <v>0</v>
      </c>
      <c r="J540" t="str">
        <f>TEN!A15&amp;"*"&amp;"*"&amp;TEN!W15</f>
        <v>QB*Willis, Malik - TEN**0</v>
      </c>
      <c r="N540" t="s">
        <v>0</v>
      </c>
      <c r="O540" t="s">
        <v>259</v>
      </c>
      <c r="P540">
        <v>0</v>
      </c>
    </row>
    <row r="541" spans="1:16" x14ac:dyDescent="0.3">
      <c r="A541" t="str">
        <f>TEN!A16&amp;"*"&amp;"*"&amp;TEN!W16</f>
        <v>QB*Levis, Will - TEN**12.9</v>
      </c>
      <c r="E541" t="s">
        <v>0</v>
      </c>
      <c r="F541" t="s">
        <v>1360</v>
      </c>
      <c r="G541">
        <v>0</v>
      </c>
      <c r="J541" t="str">
        <f>TEN!A16&amp;"*"&amp;"*"&amp;TEN!W16</f>
        <v>QB*Levis, Will - TEN**12.9</v>
      </c>
      <c r="N541" t="s">
        <v>0</v>
      </c>
      <c r="O541" t="s">
        <v>1360</v>
      </c>
      <c r="P541">
        <v>0</v>
      </c>
    </row>
    <row r="542" spans="1:16" x14ac:dyDescent="0.3">
      <c r="A542" t="str">
        <f>TEN!A22&amp;"*"&amp;"*"&amp;TEN!W22</f>
        <v>RB*Henry, Derrick - TEN**233.9</v>
      </c>
      <c r="E542" t="s">
        <v>0</v>
      </c>
      <c r="F542" t="s">
        <v>617</v>
      </c>
      <c r="G542">
        <v>0</v>
      </c>
      <c r="J542" t="str">
        <f>TEN!A22&amp;"*"&amp;"*"&amp;TEN!X22</f>
        <v>RB*Henry, Derrick - TEN**266.9</v>
      </c>
      <c r="N542" t="s">
        <v>0</v>
      </c>
      <c r="O542" t="s">
        <v>617</v>
      </c>
      <c r="P542">
        <v>0</v>
      </c>
    </row>
    <row r="543" spans="1:16" x14ac:dyDescent="0.3">
      <c r="A543" t="str">
        <f>TEN!A23&amp;"*"&amp;"*"&amp;TEN!W23</f>
        <v>RB*Spears, Tyjae - TEN**98.3</v>
      </c>
      <c r="E543" t="s">
        <v>0</v>
      </c>
      <c r="F543" t="s">
        <v>282</v>
      </c>
      <c r="G543">
        <v>0</v>
      </c>
      <c r="J543" t="str">
        <f>TEN!A23&amp;"*"&amp;"*"&amp;TEN!X23</f>
        <v>RB*Spears, Tyjae - TEN**132.3</v>
      </c>
      <c r="N543" t="s">
        <v>0</v>
      </c>
      <c r="O543" t="s">
        <v>282</v>
      </c>
      <c r="P543">
        <v>0</v>
      </c>
    </row>
    <row r="544" spans="1:16" x14ac:dyDescent="0.3">
      <c r="A544" t="str">
        <f>TEN!A24&amp;"*"&amp;"*"&amp;TEN!W24</f>
        <v>RB*Haskins, Hassan - TEN**4.7</v>
      </c>
      <c r="E544" t="s">
        <v>0</v>
      </c>
      <c r="F544" t="s">
        <v>2747</v>
      </c>
      <c r="G544">
        <v>0</v>
      </c>
      <c r="J544" t="str">
        <f>TEN!A24&amp;"*"&amp;"*"&amp;TEN!X24</f>
        <v>RB*Haskins, Hassan - TEN**7.7</v>
      </c>
      <c r="N544" t="s">
        <v>0</v>
      </c>
      <c r="O544" t="s">
        <v>2747</v>
      </c>
      <c r="P544">
        <v>0</v>
      </c>
    </row>
    <row r="545" spans="1:16" x14ac:dyDescent="0.3">
      <c r="A545" t="str">
        <f>TEN!A25&amp;"*"&amp;"*"&amp;TEN!W25</f>
        <v>RB*Chestnut, Julius - TEN**7.6</v>
      </c>
      <c r="E545" t="s">
        <v>0</v>
      </c>
      <c r="F545" t="s">
        <v>298</v>
      </c>
      <c r="G545">
        <v>0</v>
      </c>
      <c r="J545" t="str">
        <f>TEN!A25&amp;"*"&amp;"*"&amp;TEN!X25</f>
        <v>RB*Chestnut, Julius - TEN**11.6</v>
      </c>
      <c r="N545" t="s">
        <v>0</v>
      </c>
      <c r="O545" t="s">
        <v>298</v>
      </c>
      <c r="P545">
        <v>0</v>
      </c>
    </row>
    <row r="546" spans="1:16" x14ac:dyDescent="0.3">
      <c r="A546" t="str">
        <f>TEN!A26&amp;"*"&amp;"*"&amp;TEN!W26</f>
        <v>RB*Ward, Jonathan - TEN**1.9</v>
      </c>
      <c r="E546" t="s">
        <v>0</v>
      </c>
      <c r="F546" t="s">
        <v>632</v>
      </c>
      <c r="G546">
        <v>0</v>
      </c>
      <c r="J546" t="str">
        <f>TEN!A26&amp;"*"&amp;"*"&amp;TEN!X26</f>
        <v>RB*Ward, Jonathan - TEN**3.9</v>
      </c>
      <c r="N546" t="s">
        <v>0</v>
      </c>
      <c r="O546" t="s">
        <v>632</v>
      </c>
      <c r="P546">
        <v>0</v>
      </c>
    </row>
    <row r="547" spans="1:16" x14ac:dyDescent="0.3">
      <c r="A547" t="str">
        <f>TEN!A32&amp;"*"&amp;"*"&amp;TEN!W32</f>
        <v>WR*Moore, Chris - TEN**72.5</v>
      </c>
      <c r="E547" t="s">
        <v>0</v>
      </c>
      <c r="F547" t="s">
        <v>638</v>
      </c>
      <c r="G547">
        <v>0</v>
      </c>
      <c r="J547" t="str">
        <f>TEN!A32&amp;"*"&amp;"*"&amp;TEN!X32</f>
        <v>WR*Moore, Chris - TEN**123.5</v>
      </c>
      <c r="N547" t="s">
        <v>0</v>
      </c>
      <c r="O547" t="s">
        <v>638</v>
      </c>
      <c r="P547">
        <v>0</v>
      </c>
    </row>
    <row r="548" spans="1:16" x14ac:dyDescent="0.3">
      <c r="A548" t="str">
        <f>TEN!A33&amp;"*"&amp;"*"&amp;TEN!W33</f>
        <v>WR*Burks, Treylon - TEN**125.1</v>
      </c>
      <c r="E548" t="s">
        <v>0</v>
      </c>
      <c r="F548" t="s">
        <v>2753</v>
      </c>
      <c r="G548">
        <v>0</v>
      </c>
      <c r="J548" t="str">
        <f>TEN!A33&amp;"*"&amp;"*"&amp;TEN!X33</f>
        <v>WR*Burks, Treylon - TEN**183.1</v>
      </c>
      <c r="N548" t="s">
        <v>0</v>
      </c>
      <c r="O548" t="s">
        <v>2753</v>
      </c>
      <c r="P548">
        <v>0</v>
      </c>
    </row>
    <row r="549" spans="1:16" x14ac:dyDescent="0.3">
      <c r="A549" t="str">
        <f>TEN!A34&amp;"*"&amp;"*"&amp;TEN!W34</f>
        <v>WR*Westbrook-Ikhine, Nick - TEN**38.7</v>
      </c>
      <c r="E549" t="s">
        <v>0</v>
      </c>
      <c r="F549" t="s">
        <v>1923</v>
      </c>
      <c r="G549">
        <v>-1</v>
      </c>
      <c r="J549" t="str">
        <f>TEN!A34&amp;"*"&amp;"*"&amp;TEN!X34</f>
        <v>WR*Westbrook-Ikhine, Nick - TEN**57.7</v>
      </c>
      <c r="N549" t="s">
        <v>0</v>
      </c>
      <c r="O549" t="s">
        <v>1923</v>
      </c>
      <c r="P549">
        <v>-1</v>
      </c>
    </row>
    <row r="550" spans="1:16" x14ac:dyDescent="0.3">
      <c r="A550" t="str">
        <f>TEN!A35&amp;"*"&amp;"*"&amp;TEN!W35</f>
        <v>WR*Roberson, Reggie - TEN**2.5</v>
      </c>
      <c r="E550" t="s">
        <v>2700</v>
      </c>
      <c r="F550" t="s">
        <v>2701</v>
      </c>
      <c r="G550">
        <v>0</v>
      </c>
      <c r="J550" t="str">
        <f>TEN!A35&amp;"*"&amp;"*"&amp;TEN!X35</f>
        <v>WR*Roberson, Reggie - TEN**3.5</v>
      </c>
      <c r="N550" t="s">
        <v>2700</v>
      </c>
      <c r="O550" t="s">
        <v>2701</v>
      </c>
      <c r="P550">
        <v>0</v>
      </c>
    </row>
    <row r="551" spans="1:16" x14ac:dyDescent="0.3">
      <c r="A551" t="str">
        <f>TEN!A36&amp;"*"&amp;"*"&amp;TEN!W36</f>
        <v>WR*Philips, Kyle - TEN**39.2</v>
      </c>
      <c r="J551" t="str">
        <f>TEN!A36&amp;"*"&amp;"*"&amp;TEN!X36</f>
        <v>WR*Philips, Kyle - TEN**73.2</v>
      </c>
    </row>
    <row r="552" spans="1:16" x14ac:dyDescent="0.3">
      <c r="A552" t="str">
        <f>TEN!A37&amp;"*"&amp;"*"&amp;TEN!W37</f>
        <v>WR*McMath, Racey - Ten**8</v>
      </c>
      <c r="J552" t="str">
        <f>TEN!A37&amp;"*"&amp;"*"&amp;TEN!X37</f>
        <v>WR*McMath, Racey - Ten**12</v>
      </c>
    </row>
    <row r="553" spans="1:16" x14ac:dyDescent="0.3">
      <c r="A553" t="str">
        <f>TEN!A43&amp;"*"&amp;"*"&amp;TEN!W43</f>
        <v>TE*Whyle, Josh - TEN**5.1</v>
      </c>
      <c r="J553" t="str">
        <f>TEN!A43&amp;"*"&amp;"*"&amp;TEN!X43</f>
        <v>TE*Whyle, Josh - TEN**12.1</v>
      </c>
    </row>
    <row r="554" spans="1:16" x14ac:dyDescent="0.3">
      <c r="A554" t="str">
        <f>TEN!A44&amp;"*"&amp;"*"&amp;TEN!W44</f>
        <v>TE*Wesco, Trevon - TEN**9.5</v>
      </c>
      <c r="J554" t="str">
        <f>TEN!A44&amp;"*"&amp;"*"&amp;TEN!X44</f>
        <v>TE*Wesco, Trevon - TEN**14.5</v>
      </c>
    </row>
    <row r="555" spans="1:16" x14ac:dyDescent="0.3">
      <c r="A555" t="str">
        <f>TEN!A45&amp;"*"&amp;"*"&amp;TEN!W45</f>
        <v>TE*Okonkwo, Chigoziem - TEN**112.4</v>
      </c>
      <c r="J555" t="str">
        <f>TEN!A45&amp;"*"&amp;"*"&amp;TEN!X45</f>
        <v>TE*Okonkwo, Chigoziem - TEN**172.4</v>
      </c>
    </row>
    <row r="556" spans="1:16" x14ac:dyDescent="0.3">
      <c r="A556" t="str">
        <f>TEN!A46&amp;"*"&amp;"*"&amp;TEN!W46</f>
        <v>TE*Radar, Kevin - TEN**2.7</v>
      </c>
      <c r="J556" t="str">
        <f>TEN!A46&amp;"*"&amp;"*"&amp;TEN!X46</f>
        <v>TE*Radar, Kevin - TEN**5.7</v>
      </c>
    </row>
    <row r="557" spans="1:16" x14ac:dyDescent="0.3">
      <c r="A557" t="str">
        <f>WAS!A14&amp;"*"&amp;"*"&amp;WAS!W14</f>
        <v>QB*Brissett, Jacoby - WAS**145.7</v>
      </c>
      <c r="J557" t="str">
        <f>WAS!A14&amp;"*"&amp;"*"&amp;WAS!W14</f>
        <v>QB*Brissett, Jacoby - WAS**145.7</v>
      </c>
    </row>
    <row r="558" spans="1:16" x14ac:dyDescent="0.3">
      <c r="A558" t="str">
        <f>WAS!A15&amp;"*"&amp;"*"&amp;WAS!W15</f>
        <v>QB*Fromm, Jake - WAS**0</v>
      </c>
      <c r="J558" t="str">
        <f>WAS!A15&amp;"*"&amp;"*"&amp;WAS!W15</f>
        <v>QB*Fromm, Jake - WAS**0</v>
      </c>
    </row>
    <row r="559" spans="1:16" x14ac:dyDescent="0.3">
      <c r="A559" t="str">
        <f>WAS!A16&amp;"*"&amp;"*"&amp;WAS!W16</f>
        <v>QB*Howell, Sam - WAS**189.6</v>
      </c>
      <c r="J559" t="str">
        <f>WAS!A16&amp;"*"&amp;"*"&amp;WAS!W16</f>
        <v>QB*Howell, Sam - WAS**189.6</v>
      </c>
    </row>
    <row r="560" spans="1:16" x14ac:dyDescent="0.3">
      <c r="A560" t="str">
        <f>WAS!A22&amp;"*"&amp;"*"&amp;WAS!W22</f>
        <v>RB*Gibson, Antonio - WAS**98.8</v>
      </c>
      <c r="J560" t="str">
        <f>WAS!A22&amp;"*"&amp;"*"&amp;WAS!X22</f>
        <v>RB*Gibson, Antonio - WAS**138.8</v>
      </c>
    </row>
    <row r="561" spans="1:10" x14ac:dyDescent="0.3">
      <c r="A561" t="str">
        <f>WAS!A23&amp;"*"&amp;"*"&amp;WAS!W23</f>
        <v>RB*Williams, Jonathan - WAS**19.6</v>
      </c>
      <c r="J561" t="str">
        <f>WAS!A23&amp;"*"&amp;"*"&amp;WAS!X23</f>
        <v>RB*Williams, Jonathan - WAS**27.6</v>
      </c>
    </row>
    <row r="562" spans="1:10" x14ac:dyDescent="0.3">
      <c r="A562" t="str">
        <f>WAS!A24&amp;"*"&amp;"*"&amp;WAS!W24</f>
        <v>RB*Robinson, Brian - WAS**155.9</v>
      </c>
      <c r="J562" t="str">
        <f>WAS!A24&amp;"*"&amp;"*"&amp;WAS!X24</f>
        <v>RB*Robinson, Brian - WAS**181.9</v>
      </c>
    </row>
    <row r="563" spans="1:10" x14ac:dyDescent="0.3">
      <c r="A563" t="str">
        <f>WAS!A25&amp;"*"&amp;"*"&amp;WAS!W25</f>
        <v>RB*Patterson Jaret - WAS**2.4</v>
      </c>
      <c r="J563" t="str">
        <f>WAS!A25&amp;"*"&amp;"*"&amp;WAS!X25</f>
        <v>RB*Patterson Jaret - WAS**3.4</v>
      </c>
    </row>
    <row r="564" spans="1:10" x14ac:dyDescent="0.3">
      <c r="A564" t="str">
        <f>WAS!A26&amp;"*"&amp;"*"&amp;WAS!W26</f>
        <v>RB*Rodriguez, Chris - WAS**11.8</v>
      </c>
      <c r="J564" t="str">
        <f>WAS!A26&amp;"*"&amp;"*"&amp;WAS!X26</f>
        <v>RB*Rodriguez, Chris - WAS**20.8</v>
      </c>
    </row>
    <row r="565" spans="1:10" x14ac:dyDescent="0.3">
      <c r="A565" t="str">
        <f>WAS!A32&amp;"*"&amp;"*"&amp;WAS!W32</f>
        <v>WR*McLaurin, Terry - WAS**144.8</v>
      </c>
      <c r="J565" t="str">
        <f>WAS!A32&amp;"*"&amp;"*"&amp;WAS!X32</f>
        <v>WR*McLaurin, Terry - WAS**223.8</v>
      </c>
    </row>
    <row r="566" spans="1:10" x14ac:dyDescent="0.3">
      <c r="A566" t="str">
        <f>WAS!A33&amp;"*"&amp;"*"&amp;WAS!W33</f>
        <v>WR*Samuel, Curtis - WAS**124.8</v>
      </c>
      <c r="J566" t="str">
        <f>WAS!A33&amp;"*"&amp;"*"&amp;WAS!X33</f>
        <v>WR*Samuel, Curtis - WAS**188.8</v>
      </c>
    </row>
    <row r="567" spans="1:10" x14ac:dyDescent="0.3">
      <c r="A567" t="str">
        <f>WAS!A34&amp;"*"&amp;"*"&amp;WAS!W34</f>
        <v>WR*Dotson, Jahan - WAS**135.1</v>
      </c>
      <c r="J567" t="str">
        <f>WAS!A34&amp;"*"&amp;"*"&amp;WAS!X34</f>
        <v>WR*Dotson, Jahan - WAS**185.1</v>
      </c>
    </row>
    <row r="568" spans="1:10" x14ac:dyDescent="0.3">
      <c r="A568" t="str">
        <f>WAS!A35&amp;"*"&amp;"*"&amp;WAS!W35</f>
        <v>WR*Brown, Dyami - wAS**27.1</v>
      </c>
      <c r="J568" t="str">
        <f>WAS!A35&amp;"*"&amp;"*"&amp;WAS!X35</f>
        <v>WR*Brown, Dyami - wAS**35.1</v>
      </c>
    </row>
    <row r="569" spans="1:10" x14ac:dyDescent="0.3">
      <c r="A569" t="str">
        <f>WAS!A36&amp;"*"&amp;"*"&amp;WAS!W36</f>
        <v>WR*Tinsley, Mitchell - WAS**1.9</v>
      </c>
      <c r="J569" t="str">
        <f>WAS!A36&amp;"*"&amp;"*"&amp;WAS!X36</f>
        <v>WR*Tinsley, Mitchell - WAS**3.9</v>
      </c>
    </row>
    <row r="570" spans="1:10" x14ac:dyDescent="0.3">
      <c r="A570" t="str">
        <f>WAS!A37&amp;"*"&amp;"*"&amp;WAS!W37</f>
        <v>WR*Milne, Dax - WAS**5.2</v>
      </c>
      <c r="J570" t="str">
        <f>WAS!A37&amp;"*"&amp;"*"&amp;WAS!X37</f>
        <v>WR*Milne, Dax - WAS**12.2</v>
      </c>
    </row>
    <row r="571" spans="1:10" x14ac:dyDescent="0.3">
      <c r="A571" t="str">
        <f>WAS!A43&amp;"*"&amp;"*"&amp;WAS!W43</f>
        <v>TE*Thomas, Logan - WAS**62.3</v>
      </c>
      <c r="J571" t="str">
        <f>WAS!A43&amp;"*"&amp;"*"&amp;WAS!X43</f>
        <v>TE*Thomas, Logan - WAS**104.3</v>
      </c>
    </row>
    <row r="572" spans="1:10" x14ac:dyDescent="0.3">
      <c r="A572" t="str">
        <f>WAS!A44&amp;"*"&amp;"*"&amp;WAS!W44</f>
        <v>TE*Bates, John - WAS**5.4</v>
      </c>
      <c r="J572" t="str">
        <f>WAS!A44&amp;"*"&amp;"*"&amp;WAS!X44</f>
        <v>TE*Bates, John - WAS**12.4</v>
      </c>
    </row>
    <row r="573" spans="1:10" x14ac:dyDescent="0.3">
      <c r="A573" t="str">
        <f>WAS!A45&amp;"*"&amp;"*"&amp;WAS!W45</f>
        <v>TE*Turner, Cole - WAS**7.8</v>
      </c>
      <c r="J573" t="str">
        <f>WAS!A45&amp;"*"&amp;"*"&amp;WAS!X45</f>
        <v>TE*Turner, Cole - WAS**14.8</v>
      </c>
    </row>
    <row r="574" spans="1:10" x14ac:dyDescent="0.3">
      <c r="A574" t="str">
        <f>WAS!A46&amp;"*"&amp;"*"&amp;WAS!W46</f>
        <v>**0</v>
      </c>
      <c r="J574" t="str">
        <f>WAS!A46&amp;"*"&amp;"*"&amp;WAS!X46</f>
        <v>**0</v>
      </c>
    </row>
  </sheetData>
  <sortState xmlns:xlrd2="http://schemas.microsoft.com/office/spreadsheetml/2017/richdata2" ref="N2:P573">
    <sortCondition descending="1" ref="N2:N573"/>
    <sortCondition descending="1" ref="P2:P573"/>
  </sortState>
  <dataConsolidate/>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626C9-C3FC-4331-9C7D-EAD453A5EE8D}">
  <dimension ref="A1:G578"/>
  <sheetViews>
    <sheetView workbookViewId="0">
      <selection activeCell="M15" sqref="M15"/>
    </sheetView>
  </sheetViews>
  <sheetFormatPr defaultRowHeight="14.4" x14ac:dyDescent="0.3"/>
  <cols>
    <col min="1" max="1" width="4.6640625" bestFit="1" customWidth="1"/>
    <col min="2" max="2" width="28.88671875" bestFit="1" customWidth="1"/>
    <col min="3" max="3" width="7" style="1" bestFit="1" customWidth="1"/>
    <col min="4" max="4" width="1" customWidth="1"/>
    <col min="5" max="5" width="4" bestFit="1" customWidth="1"/>
    <col min="6" max="6" width="28.88671875" bestFit="1" customWidth="1"/>
    <col min="7" max="7" width="9.109375" style="1"/>
  </cols>
  <sheetData>
    <row r="1" spans="1:7" s="1" customFormat="1" x14ac:dyDescent="0.3">
      <c r="A1" s="439" t="s">
        <v>920</v>
      </c>
      <c r="B1" s="439" t="s">
        <v>919</v>
      </c>
      <c r="C1" s="439" t="s">
        <v>14</v>
      </c>
      <c r="E1" s="439"/>
      <c r="F1" s="439" t="s">
        <v>921</v>
      </c>
      <c r="G1" s="439" t="s">
        <v>14</v>
      </c>
    </row>
    <row r="2" spans="1:7" x14ac:dyDescent="0.3">
      <c r="A2" t="s">
        <v>0</v>
      </c>
      <c r="B2" t="s">
        <v>925</v>
      </c>
      <c r="C2">
        <v>465.55</v>
      </c>
      <c r="E2" t="s">
        <v>0</v>
      </c>
      <c r="F2" t="s">
        <v>925</v>
      </c>
      <c r="G2">
        <v>465.55</v>
      </c>
    </row>
    <row r="3" spans="1:7" x14ac:dyDescent="0.3">
      <c r="A3" t="s">
        <v>0</v>
      </c>
      <c r="B3" t="s">
        <v>203</v>
      </c>
      <c r="C3">
        <v>462.3</v>
      </c>
      <c r="E3" t="s">
        <v>0</v>
      </c>
      <c r="F3" t="s">
        <v>203</v>
      </c>
      <c r="G3">
        <v>462.3</v>
      </c>
    </row>
    <row r="4" spans="1:7" x14ac:dyDescent="0.3">
      <c r="A4" t="s">
        <v>0</v>
      </c>
      <c r="B4" t="s">
        <v>265</v>
      </c>
      <c r="C4">
        <v>453.65</v>
      </c>
      <c r="E4" t="s">
        <v>0</v>
      </c>
      <c r="F4" t="s">
        <v>265</v>
      </c>
      <c r="G4">
        <v>453.65</v>
      </c>
    </row>
    <row r="5" spans="1:7" x14ac:dyDescent="0.3">
      <c r="A5" t="s">
        <v>0</v>
      </c>
      <c r="B5" t="s">
        <v>126</v>
      </c>
      <c r="C5">
        <v>427.05</v>
      </c>
      <c r="E5" t="s">
        <v>0</v>
      </c>
      <c r="F5" t="s">
        <v>126</v>
      </c>
      <c r="G5">
        <v>427.05</v>
      </c>
    </row>
    <row r="6" spans="1:7" x14ac:dyDescent="0.3">
      <c r="A6" t="s">
        <v>0</v>
      </c>
      <c r="B6" t="s">
        <v>152</v>
      </c>
      <c r="C6">
        <v>403.2</v>
      </c>
      <c r="E6" t="s">
        <v>0</v>
      </c>
      <c r="F6" t="s">
        <v>152</v>
      </c>
      <c r="G6">
        <v>403.2</v>
      </c>
    </row>
    <row r="7" spans="1:7" x14ac:dyDescent="0.3">
      <c r="A7" t="s">
        <v>0</v>
      </c>
      <c r="B7" t="s">
        <v>317</v>
      </c>
      <c r="C7">
        <v>399.1</v>
      </c>
      <c r="E7" t="s">
        <v>0</v>
      </c>
      <c r="F7" t="s">
        <v>317</v>
      </c>
      <c r="G7">
        <v>399.1</v>
      </c>
    </row>
    <row r="8" spans="1:7" x14ac:dyDescent="0.3">
      <c r="A8" t="s">
        <v>0</v>
      </c>
      <c r="B8" t="s">
        <v>148</v>
      </c>
      <c r="C8">
        <v>396.65</v>
      </c>
      <c r="E8" t="s">
        <v>0</v>
      </c>
      <c r="F8" t="s">
        <v>148</v>
      </c>
      <c r="G8">
        <v>396.65</v>
      </c>
    </row>
    <row r="9" spans="1:7" x14ac:dyDescent="0.3">
      <c r="A9" t="s">
        <v>0</v>
      </c>
      <c r="B9" t="s">
        <v>209</v>
      </c>
      <c r="C9">
        <v>394.75</v>
      </c>
      <c r="E9" t="s">
        <v>0</v>
      </c>
      <c r="F9" t="s">
        <v>209</v>
      </c>
      <c r="G9">
        <v>394.75</v>
      </c>
    </row>
    <row r="10" spans="1:7" x14ac:dyDescent="0.3">
      <c r="A10" t="s">
        <v>0</v>
      </c>
      <c r="B10" t="s">
        <v>197</v>
      </c>
      <c r="C10">
        <v>383.05</v>
      </c>
      <c r="E10" t="s">
        <v>373</v>
      </c>
      <c r="F10" t="s">
        <v>222</v>
      </c>
      <c r="G10">
        <v>383.3</v>
      </c>
    </row>
    <row r="11" spans="1:7" x14ac:dyDescent="0.3">
      <c r="A11" t="s">
        <v>0</v>
      </c>
      <c r="B11" t="s">
        <v>252</v>
      </c>
      <c r="C11">
        <v>379.5</v>
      </c>
      <c r="E11" t="s">
        <v>0</v>
      </c>
      <c r="F11" t="s">
        <v>197</v>
      </c>
      <c r="G11">
        <v>383.05</v>
      </c>
    </row>
    <row r="12" spans="1:7" x14ac:dyDescent="0.3">
      <c r="A12" t="s">
        <v>0</v>
      </c>
      <c r="B12" t="s">
        <v>515</v>
      </c>
      <c r="C12">
        <v>368.4</v>
      </c>
      <c r="E12" t="s">
        <v>16</v>
      </c>
      <c r="F12" t="s">
        <v>1320</v>
      </c>
      <c r="G12">
        <v>380.9</v>
      </c>
    </row>
    <row r="13" spans="1:7" x14ac:dyDescent="0.3">
      <c r="A13" t="s">
        <v>0</v>
      </c>
      <c r="B13" t="s">
        <v>527</v>
      </c>
      <c r="C13">
        <v>364.65</v>
      </c>
      <c r="E13" t="s">
        <v>0</v>
      </c>
      <c r="F13" t="s">
        <v>252</v>
      </c>
      <c r="G13">
        <v>379.5</v>
      </c>
    </row>
    <row r="14" spans="1:7" x14ac:dyDescent="0.3">
      <c r="A14" t="s">
        <v>0</v>
      </c>
      <c r="B14" t="s">
        <v>376</v>
      </c>
      <c r="C14">
        <v>364.35</v>
      </c>
      <c r="E14" t="s">
        <v>0</v>
      </c>
      <c r="F14" t="s">
        <v>515</v>
      </c>
      <c r="G14">
        <v>368.4</v>
      </c>
    </row>
    <row r="15" spans="1:7" x14ac:dyDescent="0.3">
      <c r="A15" t="s">
        <v>0</v>
      </c>
      <c r="B15" t="s">
        <v>164</v>
      </c>
      <c r="C15">
        <v>356.35</v>
      </c>
      <c r="E15" t="s">
        <v>0</v>
      </c>
      <c r="F15" t="s">
        <v>527</v>
      </c>
      <c r="G15">
        <v>364.65</v>
      </c>
    </row>
    <row r="16" spans="1:7" x14ac:dyDescent="0.3">
      <c r="A16" t="s">
        <v>0</v>
      </c>
      <c r="B16" t="s">
        <v>175</v>
      </c>
      <c r="C16">
        <v>343.05</v>
      </c>
      <c r="E16" t="s">
        <v>0</v>
      </c>
      <c r="F16" t="s">
        <v>376</v>
      </c>
      <c r="G16">
        <v>364.35</v>
      </c>
    </row>
    <row r="17" spans="1:7" x14ac:dyDescent="0.3">
      <c r="A17" t="s">
        <v>0</v>
      </c>
      <c r="B17" t="s">
        <v>2742</v>
      </c>
      <c r="C17">
        <v>332.95</v>
      </c>
      <c r="E17" t="s">
        <v>16</v>
      </c>
      <c r="F17" t="s">
        <v>211</v>
      </c>
      <c r="G17">
        <v>362.8</v>
      </c>
    </row>
    <row r="18" spans="1:7" x14ac:dyDescent="0.3">
      <c r="A18" t="s">
        <v>0</v>
      </c>
      <c r="B18" t="s">
        <v>945</v>
      </c>
      <c r="C18">
        <v>324.5</v>
      </c>
      <c r="E18" t="s">
        <v>0</v>
      </c>
      <c r="F18" t="s">
        <v>164</v>
      </c>
      <c r="G18">
        <v>356.35</v>
      </c>
    </row>
    <row r="19" spans="1:7" x14ac:dyDescent="0.3">
      <c r="A19" t="s">
        <v>0</v>
      </c>
      <c r="B19" t="s">
        <v>618</v>
      </c>
      <c r="C19">
        <v>322.35000000000002</v>
      </c>
      <c r="E19" t="s">
        <v>373</v>
      </c>
      <c r="F19" t="s">
        <v>379</v>
      </c>
      <c r="G19">
        <v>351.2</v>
      </c>
    </row>
    <row r="20" spans="1:7" x14ac:dyDescent="0.3">
      <c r="A20" t="s">
        <v>0</v>
      </c>
      <c r="B20" t="s">
        <v>2720</v>
      </c>
      <c r="C20">
        <v>322</v>
      </c>
      <c r="E20" t="s">
        <v>373</v>
      </c>
      <c r="F20" t="s">
        <v>383</v>
      </c>
      <c r="G20">
        <v>349</v>
      </c>
    </row>
    <row r="21" spans="1:7" x14ac:dyDescent="0.3">
      <c r="A21" t="s">
        <v>0</v>
      </c>
      <c r="B21" t="s">
        <v>219</v>
      </c>
      <c r="C21">
        <v>320.60000000000002</v>
      </c>
      <c r="E21" t="s">
        <v>0</v>
      </c>
      <c r="F21" t="s">
        <v>175</v>
      </c>
      <c r="G21">
        <v>343.05</v>
      </c>
    </row>
    <row r="22" spans="1:7" x14ac:dyDescent="0.3">
      <c r="A22" t="s">
        <v>0</v>
      </c>
      <c r="B22" t="s">
        <v>387</v>
      </c>
      <c r="C22">
        <v>305.39999999999998</v>
      </c>
      <c r="E22" t="s">
        <v>373</v>
      </c>
      <c r="F22" t="s">
        <v>582</v>
      </c>
      <c r="G22">
        <v>338</v>
      </c>
    </row>
    <row r="23" spans="1:7" x14ac:dyDescent="0.3">
      <c r="A23" t="s">
        <v>16</v>
      </c>
      <c r="B23" t="s">
        <v>1320</v>
      </c>
      <c r="C23">
        <v>299.89999999999998</v>
      </c>
      <c r="E23" t="s">
        <v>0</v>
      </c>
      <c r="F23" t="s">
        <v>2742</v>
      </c>
      <c r="G23">
        <v>332.95</v>
      </c>
    </row>
    <row r="24" spans="1:7" x14ac:dyDescent="0.3">
      <c r="A24" t="s">
        <v>0</v>
      </c>
      <c r="B24" t="s">
        <v>2741</v>
      </c>
      <c r="C24">
        <v>297.95</v>
      </c>
      <c r="E24" t="s">
        <v>0</v>
      </c>
      <c r="F24" t="s">
        <v>945</v>
      </c>
      <c r="G24">
        <v>324.5</v>
      </c>
    </row>
    <row r="25" spans="1:7" x14ac:dyDescent="0.3">
      <c r="A25" t="s">
        <v>0</v>
      </c>
      <c r="B25" t="s">
        <v>2714</v>
      </c>
      <c r="C25">
        <v>295.64999999999998</v>
      </c>
      <c r="E25" t="s">
        <v>0</v>
      </c>
      <c r="F25" t="s">
        <v>618</v>
      </c>
      <c r="G25">
        <v>322.35000000000002</v>
      </c>
    </row>
    <row r="26" spans="1:7" x14ac:dyDescent="0.3">
      <c r="A26" t="s">
        <v>0</v>
      </c>
      <c r="B26" t="s">
        <v>348</v>
      </c>
      <c r="C26">
        <v>290.45</v>
      </c>
      <c r="E26" t="s">
        <v>0</v>
      </c>
      <c r="F26" t="s">
        <v>2720</v>
      </c>
      <c r="G26">
        <v>322</v>
      </c>
    </row>
    <row r="27" spans="1:7" x14ac:dyDescent="0.3">
      <c r="A27" t="s">
        <v>0</v>
      </c>
      <c r="B27" t="s">
        <v>2727</v>
      </c>
      <c r="C27">
        <v>286.8</v>
      </c>
      <c r="E27" t="s">
        <v>0</v>
      </c>
      <c r="F27" t="s">
        <v>219</v>
      </c>
      <c r="G27">
        <v>320.60000000000002</v>
      </c>
    </row>
    <row r="28" spans="1:7" x14ac:dyDescent="0.3">
      <c r="A28" t="s">
        <v>0</v>
      </c>
      <c r="B28" t="s">
        <v>182</v>
      </c>
      <c r="C28">
        <v>282</v>
      </c>
      <c r="E28" t="s">
        <v>373</v>
      </c>
      <c r="F28" t="s">
        <v>566</v>
      </c>
      <c r="G28">
        <v>319.39999999999998</v>
      </c>
    </row>
    <row r="29" spans="1:7" x14ac:dyDescent="0.3">
      <c r="A29" t="s">
        <v>0</v>
      </c>
      <c r="B29" t="s">
        <v>238</v>
      </c>
      <c r="C29">
        <v>281.3</v>
      </c>
      <c r="E29" t="s">
        <v>373</v>
      </c>
      <c r="F29" t="s">
        <v>136</v>
      </c>
      <c r="G29">
        <v>305.8</v>
      </c>
    </row>
    <row r="30" spans="1:7" x14ac:dyDescent="0.3">
      <c r="A30" t="s">
        <v>16</v>
      </c>
      <c r="B30" t="s">
        <v>211</v>
      </c>
      <c r="C30">
        <v>273.8</v>
      </c>
      <c r="E30" t="s">
        <v>0</v>
      </c>
      <c r="F30" t="s">
        <v>387</v>
      </c>
      <c r="G30">
        <v>305.39999999999998</v>
      </c>
    </row>
    <row r="31" spans="1:7" x14ac:dyDescent="0.3">
      <c r="A31" t="s">
        <v>0</v>
      </c>
      <c r="B31" t="s">
        <v>15</v>
      </c>
      <c r="C31">
        <v>256.8</v>
      </c>
      <c r="E31" t="s">
        <v>0</v>
      </c>
      <c r="F31" t="s">
        <v>2741</v>
      </c>
      <c r="G31">
        <v>297.95</v>
      </c>
    </row>
    <row r="32" spans="1:7" x14ac:dyDescent="0.3">
      <c r="A32" t="s">
        <v>0</v>
      </c>
      <c r="B32" t="s">
        <v>2695</v>
      </c>
      <c r="C32">
        <v>255.85</v>
      </c>
      <c r="E32" t="s">
        <v>0</v>
      </c>
      <c r="F32" t="s">
        <v>2714</v>
      </c>
      <c r="G32">
        <v>295.64999999999998</v>
      </c>
    </row>
    <row r="33" spans="1:7" x14ac:dyDescent="0.3">
      <c r="A33" t="s">
        <v>0</v>
      </c>
      <c r="B33" t="s">
        <v>483</v>
      </c>
      <c r="C33">
        <v>252.55</v>
      </c>
      <c r="E33" t="s">
        <v>0</v>
      </c>
      <c r="F33" t="s">
        <v>348</v>
      </c>
      <c r="G33">
        <v>290.45</v>
      </c>
    </row>
    <row r="34" spans="1:7" x14ac:dyDescent="0.3">
      <c r="A34" t="s">
        <v>373</v>
      </c>
      <c r="B34" t="s">
        <v>222</v>
      </c>
      <c r="C34">
        <v>241.3</v>
      </c>
      <c r="E34" t="s">
        <v>374</v>
      </c>
      <c r="F34" t="s">
        <v>206</v>
      </c>
      <c r="G34">
        <v>290.2</v>
      </c>
    </row>
    <row r="35" spans="1:7" x14ac:dyDescent="0.3">
      <c r="A35" t="s">
        <v>16</v>
      </c>
      <c r="B35" t="s">
        <v>221</v>
      </c>
      <c r="C35">
        <v>239.2</v>
      </c>
      <c r="E35" t="s">
        <v>0</v>
      </c>
      <c r="F35" t="s">
        <v>2727</v>
      </c>
      <c r="G35">
        <v>286.8</v>
      </c>
    </row>
    <row r="36" spans="1:7" x14ac:dyDescent="0.3">
      <c r="A36" t="s">
        <v>16</v>
      </c>
      <c r="B36" t="s">
        <v>158</v>
      </c>
      <c r="C36">
        <v>238.7</v>
      </c>
      <c r="E36" t="s">
        <v>16</v>
      </c>
      <c r="F36" t="s">
        <v>253</v>
      </c>
      <c r="G36">
        <v>284.10000000000002</v>
      </c>
    </row>
    <row r="37" spans="1:7" x14ac:dyDescent="0.3">
      <c r="A37" t="s">
        <v>0</v>
      </c>
      <c r="B37" t="s">
        <v>2749</v>
      </c>
      <c r="C37">
        <v>238.45</v>
      </c>
      <c r="E37" t="s">
        <v>0</v>
      </c>
      <c r="F37" t="s">
        <v>182</v>
      </c>
      <c r="G37">
        <v>282</v>
      </c>
    </row>
    <row r="38" spans="1:7" x14ac:dyDescent="0.3">
      <c r="A38" t="s">
        <v>16</v>
      </c>
      <c r="B38" t="s">
        <v>350</v>
      </c>
      <c r="C38">
        <v>233.9</v>
      </c>
      <c r="E38" t="s">
        <v>0</v>
      </c>
      <c r="F38" t="s">
        <v>238</v>
      </c>
      <c r="G38">
        <v>281.3</v>
      </c>
    </row>
    <row r="39" spans="1:7" x14ac:dyDescent="0.3">
      <c r="A39" t="s">
        <v>373</v>
      </c>
      <c r="B39" t="s">
        <v>379</v>
      </c>
      <c r="C39">
        <v>233.2</v>
      </c>
      <c r="E39" t="s">
        <v>16</v>
      </c>
      <c r="F39" t="s">
        <v>239</v>
      </c>
      <c r="G39">
        <v>279</v>
      </c>
    </row>
    <row r="40" spans="1:7" x14ac:dyDescent="0.3">
      <c r="A40" t="s">
        <v>373</v>
      </c>
      <c r="B40" t="s">
        <v>383</v>
      </c>
      <c r="C40">
        <v>229</v>
      </c>
      <c r="E40" t="s">
        <v>373</v>
      </c>
      <c r="F40" t="s">
        <v>168</v>
      </c>
      <c r="G40">
        <v>277</v>
      </c>
    </row>
    <row r="41" spans="1:7" x14ac:dyDescent="0.3">
      <c r="A41" t="s">
        <v>16</v>
      </c>
      <c r="B41" t="s">
        <v>166</v>
      </c>
      <c r="C41">
        <v>227.8</v>
      </c>
      <c r="E41" t="s">
        <v>373</v>
      </c>
      <c r="F41" t="s">
        <v>234</v>
      </c>
      <c r="G41">
        <v>272.60000000000002</v>
      </c>
    </row>
    <row r="42" spans="1:7" x14ac:dyDescent="0.3">
      <c r="A42" t="s">
        <v>16</v>
      </c>
      <c r="B42" t="s">
        <v>253</v>
      </c>
      <c r="C42">
        <v>224.1</v>
      </c>
      <c r="E42" t="s">
        <v>373</v>
      </c>
      <c r="F42" t="s">
        <v>615</v>
      </c>
      <c r="G42">
        <v>271.89999999999998</v>
      </c>
    </row>
    <row r="43" spans="1:7" x14ac:dyDescent="0.3">
      <c r="A43" t="s">
        <v>373</v>
      </c>
      <c r="B43" t="s">
        <v>582</v>
      </c>
      <c r="C43">
        <v>223</v>
      </c>
      <c r="E43" t="s">
        <v>16</v>
      </c>
      <c r="F43" t="s">
        <v>158</v>
      </c>
      <c r="G43">
        <v>270.7</v>
      </c>
    </row>
    <row r="44" spans="1:7" x14ac:dyDescent="0.3">
      <c r="A44" t="s">
        <v>373</v>
      </c>
      <c r="B44" t="s">
        <v>566</v>
      </c>
      <c r="C44">
        <v>215.4</v>
      </c>
      <c r="E44" t="s">
        <v>16</v>
      </c>
      <c r="F44" t="s">
        <v>221</v>
      </c>
      <c r="G44">
        <v>270.2</v>
      </c>
    </row>
    <row r="45" spans="1:7" x14ac:dyDescent="0.3">
      <c r="A45" t="s">
        <v>16</v>
      </c>
      <c r="B45" t="s">
        <v>230</v>
      </c>
      <c r="C45">
        <v>213.9</v>
      </c>
      <c r="E45" t="s">
        <v>16</v>
      </c>
      <c r="F45" t="s">
        <v>350</v>
      </c>
      <c r="G45">
        <v>266.89999999999998</v>
      </c>
    </row>
    <row r="46" spans="1:7" x14ac:dyDescent="0.3">
      <c r="A46" t="s">
        <v>16</v>
      </c>
      <c r="B46" t="s">
        <v>284</v>
      </c>
      <c r="C46">
        <v>213.3</v>
      </c>
      <c r="E46" t="s">
        <v>16</v>
      </c>
      <c r="F46" t="s">
        <v>284</v>
      </c>
      <c r="G46">
        <v>263.3</v>
      </c>
    </row>
    <row r="47" spans="1:7" x14ac:dyDescent="0.3">
      <c r="A47" t="s">
        <v>16</v>
      </c>
      <c r="B47" t="s">
        <v>2364</v>
      </c>
      <c r="C47">
        <v>209.4</v>
      </c>
      <c r="E47" t="s">
        <v>16</v>
      </c>
      <c r="F47" t="s">
        <v>166</v>
      </c>
      <c r="G47">
        <v>262.8</v>
      </c>
    </row>
    <row r="48" spans="1:7" x14ac:dyDescent="0.3">
      <c r="A48" t="s">
        <v>16</v>
      </c>
      <c r="B48" t="s">
        <v>239</v>
      </c>
      <c r="C48">
        <v>209</v>
      </c>
      <c r="E48" t="s">
        <v>373</v>
      </c>
      <c r="F48" t="s">
        <v>599</v>
      </c>
      <c r="G48">
        <v>262</v>
      </c>
    </row>
    <row r="49" spans="1:7" x14ac:dyDescent="0.3">
      <c r="A49" t="s">
        <v>16</v>
      </c>
      <c r="B49" t="s">
        <v>2402</v>
      </c>
      <c r="C49">
        <v>202</v>
      </c>
      <c r="E49" t="s">
        <v>373</v>
      </c>
      <c r="F49" t="s">
        <v>517</v>
      </c>
      <c r="G49">
        <v>261</v>
      </c>
    </row>
    <row r="50" spans="1:7" x14ac:dyDescent="0.3">
      <c r="A50" t="s">
        <v>373</v>
      </c>
      <c r="B50" t="s">
        <v>136</v>
      </c>
      <c r="C50">
        <v>200.8</v>
      </c>
      <c r="E50" t="s">
        <v>16</v>
      </c>
      <c r="F50" t="s">
        <v>153</v>
      </c>
      <c r="G50">
        <v>258.10000000000002</v>
      </c>
    </row>
    <row r="51" spans="1:7" x14ac:dyDescent="0.3">
      <c r="A51" t="s">
        <v>16</v>
      </c>
      <c r="B51" t="s">
        <v>153</v>
      </c>
      <c r="C51">
        <v>200.1</v>
      </c>
      <c r="E51" t="s">
        <v>16</v>
      </c>
      <c r="F51" t="s">
        <v>230</v>
      </c>
      <c r="G51">
        <v>257.89999999999998</v>
      </c>
    </row>
    <row r="52" spans="1:7" x14ac:dyDescent="0.3">
      <c r="A52" t="s">
        <v>373</v>
      </c>
      <c r="B52" t="s">
        <v>615</v>
      </c>
      <c r="C52">
        <v>192.9</v>
      </c>
      <c r="E52" t="s">
        <v>0</v>
      </c>
      <c r="F52" t="s">
        <v>15</v>
      </c>
      <c r="G52">
        <v>256.8</v>
      </c>
    </row>
    <row r="53" spans="1:7" x14ac:dyDescent="0.3">
      <c r="A53" t="s">
        <v>0</v>
      </c>
      <c r="B53" t="s">
        <v>644</v>
      </c>
      <c r="C53">
        <v>189.6</v>
      </c>
      <c r="E53" t="s">
        <v>0</v>
      </c>
      <c r="F53" t="s">
        <v>2695</v>
      </c>
      <c r="G53">
        <v>255.85</v>
      </c>
    </row>
    <row r="54" spans="1:7" x14ac:dyDescent="0.3">
      <c r="A54" t="s">
        <v>374</v>
      </c>
      <c r="B54" t="s">
        <v>206</v>
      </c>
      <c r="C54">
        <v>189.2</v>
      </c>
      <c r="E54" t="s">
        <v>373</v>
      </c>
      <c r="F54" t="s">
        <v>156</v>
      </c>
      <c r="G54">
        <v>255.1</v>
      </c>
    </row>
    <row r="55" spans="1:7" x14ac:dyDescent="0.3">
      <c r="A55" t="s">
        <v>16</v>
      </c>
      <c r="B55" t="s">
        <v>2193</v>
      </c>
      <c r="C55">
        <v>189</v>
      </c>
      <c r="E55" t="s">
        <v>0</v>
      </c>
      <c r="F55" t="s">
        <v>483</v>
      </c>
      <c r="G55">
        <v>252.55</v>
      </c>
    </row>
    <row r="56" spans="1:7" x14ac:dyDescent="0.3">
      <c r="A56" t="s">
        <v>373</v>
      </c>
      <c r="B56" t="s">
        <v>234</v>
      </c>
      <c r="C56">
        <v>187.6</v>
      </c>
      <c r="E56" t="s">
        <v>373</v>
      </c>
      <c r="F56" t="s">
        <v>177</v>
      </c>
      <c r="G56">
        <v>250.6</v>
      </c>
    </row>
    <row r="57" spans="1:7" x14ac:dyDescent="0.3">
      <c r="A57" t="s">
        <v>16</v>
      </c>
      <c r="B57" t="s">
        <v>190</v>
      </c>
      <c r="C57">
        <v>184</v>
      </c>
      <c r="E57" t="s">
        <v>373</v>
      </c>
      <c r="F57" t="s">
        <v>1342</v>
      </c>
      <c r="G57">
        <v>249.8</v>
      </c>
    </row>
    <row r="58" spans="1:7" x14ac:dyDescent="0.3">
      <c r="A58" t="s">
        <v>373</v>
      </c>
      <c r="B58" t="s">
        <v>517</v>
      </c>
      <c r="C58">
        <v>179</v>
      </c>
      <c r="E58" t="s">
        <v>373</v>
      </c>
      <c r="F58" t="s">
        <v>554</v>
      </c>
      <c r="G58">
        <v>242.8</v>
      </c>
    </row>
    <row r="59" spans="1:7" x14ac:dyDescent="0.3">
      <c r="A59" t="s">
        <v>16</v>
      </c>
      <c r="B59" t="s">
        <v>540</v>
      </c>
      <c r="C59">
        <v>178.9</v>
      </c>
      <c r="E59" t="s">
        <v>16</v>
      </c>
      <c r="F59" t="s">
        <v>2402</v>
      </c>
      <c r="G59">
        <v>241</v>
      </c>
    </row>
    <row r="60" spans="1:7" x14ac:dyDescent="0.3">
      <c r="A60" t="s">
        <v>373</v>
      </c>
      <c r="B60" t="s">
        <v>168</v>
      </c>
      <c r="C60">
        <v>178</v>
      </c>
      <c r="E60" t="s">
        <v>0</v>
      </c>
      <c r="F60" t="s">
        <v>2749</v>
      </c>
      <c r="G60">
        <v>238.45</v>
      </c>
    </row>
    <row r="61" spans="1:7" x14ac:dyDescent="0.3">
      <c r="A61" t="s">
        <v>16</v>
      </c>
      <c r="B61" t="s">
        <v>377</v>
      </c>
      <c r="C61">
        <v>177.5</v>
      </c>
      <c r="E61" t="s">
        <v>373</v>
      </c>
      <c r="F61" t="s">
        <v>610</v>
      </c>
      <c r="G61">
        <v>237.5</v>
      </c>
    </row>
    <row r="62" spans="1:7" x14ac:dyDescent="0.3">
      <c r="A62" t="s">
        <v>16</v>
      </c>
      <c r="B62" t="s">
        <v>199</v>
      </c>
      <c r="C62">
        <v>177</v>
      </c>
      <c r="E62" t="s">
        <v>16</v>
      </c>
      <c r="F62" t="s">
        <v>540</v>
      </c>
      <c r="G62">
        <v>236.9</v>
      </c>
    </row>
    <row r="63" spans="1:7" x14ac:dyDescent="0.3">
      <c r="A63" t="s">
        <v>373</v>
      </c>
      <c r="B63" t="s">
        <v>156</v>
      </c>
      <c r="C63">
        <v>172.1</v>
      </c>
      <c r="E63" t="s">
        <v>373</v>
      </c>
      <c r="F63" t="s">
        <v>537</v>
      </c>
      <c r="G63">
        <v>235.5</v>
      </c>
    </row>
    <row r="64" spans="1:7" x14ac:dyDescent="0.3">
      <c r="A64" t="s">
        <v>373</v>
      </c>
      <c r="B64" t="s">
        <v>599</v>
      </c>
      <c r="C64">
        <v>172</v>
      </c>
      <c r="E64" t="s">
        <v>16</v>
      </c>
      <c r="F64" t="s">
        <v>2364</v>
      </c>
      <c r="G64">
        <v>234.4</v>
      </c>
    </row>
    <row r="65" spans="1:7" x14ac:dyDescent="0.3">
      <c r="A65" t="s">
        <v>16</v>
      </c>
      <c r="B65" t="s">
        <v>2462</v>
      </c>
      <c r="C65">
        <v>170.8</v>
      </c>
      <c r="E65" t="s">
        <v>16</v>
      </c>
      <c r="F65" t="s">
        <v>183</v>
      </c>
      <c r="G65">
        <v>232.6</v>
      </c>
    </row>
    <row r="66" spans="1:7" x14ac:dyDescent="0.3">
      <c r="A66" t="s">
        <v>16</v>
      </c>
      <c r="B66" t="s">
        <v>183</v>
      </c>
      <c r="C66">
        <v>170.6</v>
      </c>
      <c r="E66" t="s">
        <v>374</v>
      </c>
      <c r="F66" t="s">
        <v>1422</v>
      </c>
      <c r="G66">
        <v>232.2</v>
      </c>
    </row>
    <row r="67" spans="1:7" x14ac:dyDescent="0.3">
      <c r="A67" t="s">
        <v>373</v>
      </c>
      <c r="B67" t="s">
        <v>537</v>
      </c>
      <c r="C67">
        <v>170.5</v>
      </c>
      <c r="E67" t="s">
        <v>373</v>
      </c>
      <c r="F67" t="s">
        <v>333</v>
      </c>
      <c r="G67">
        <v>231.8</v>
      </c>
    </row>
    <row r="68" spans="1:7" x14ac:dyDescent="0.3">
      <c r="A68" t="s">
        <v>16</v>
      </c>
      <c r="B68" t="s">
        <v>172</v>
      </c>
      <c r="C68">
        <v>169.5</v>
      </c>
      <c r="E68" t="s">
        <v>373</v>
      </c>
      <c r="F68" t="s">
        <v>214</v>
      </c>
      <c r="G68">
        <v>230.4</v>
      </c>
    </row>
    <row r="69" spans="1:7" x14ac:dyDescent="0.3">
      <c r="A69" t="s">
        <v>373</v>
      </c>
      <c r="B69" t="s">
        <v>1342</v>
      </c>
      <c r="C69">
        <v>166.8</v>
      </c>
      <c r="E69" t="s">
        <v>373</v>
      </c>
      <c r="F69" t="s">
        <v>324</v>
      </c>
      <c r="G69">
        <v>226</v>
      </c>
    </row>
    <row r="70" spans="1:7" x14ac:dyDescent="0.3">
      <c r="A70" t="s">
        <v>373</v>
      </c>
      <c r="B70" t="s">
        <v>554</v>
      </c>
      <c r="C70">
        <v>160.80000000000001</v>
      </c>
      <c r="E70" t="s">
        <v>373</v>
      </c>
      <c r="F70" t="s">
        <v>305</v>
      </c>
      <c r="G70">
        <v>224.3</v>
      </c>
    </row>
    <row r="71" spans="1:7" x14ac:dyDescent="0.3">
      <c r="A71" t="s">
        <v>16</v>
      </c>
      <c r="B71" t="s">
        <v>127</v>
      </c>
      <c r="C71">
        <v>160.1</v>
      </c>
      <c r="E71" t="s">
        <v>373</v>
      </c>
      <c r="F71" t="s">
        <v>273</v>
      </c>
      <c r="G71">
        <v>223.8</v>
      </c>
    </row>
    <row r="72" spans="1:7" x14ac:dyDescent="0.3">
      <c r="A72" t="s">
        <v>16</v>
      </c>
      <c r="B72" t="s">
        <v>2180</v>
      </c>
      <c r="C72">
        <v>158.80000000000001</v>
      </c>
      <c r="E72" t="s">
        <v>373</v>
      </c>
      <c r="F72" t="s">
        <v>367</v>
      </c>
      <c r="G72">
        <v>223.8</v>
      </c>
    </row>
    <row r="73" spans="1:7" x14ac:dyDescent="0.3">
      <c r="A73" t="s">
        <v>16</v>
      </c>
      <c r="B73" t="s">
        <v>999</v>
      </c>
      <c r="C73">
        <v>158.1</v>
      </c>
      <c r="E73" t="s">
        <v>373</v>
      </c>
      <c r="F73" t="s">
        <v>1485</v>
      </c>
      <c r="G73">
        <v>223</v>
      </c>
    </row>
    <row r="74" spans="1:7" x14ac:dyDescent="0.3">
      <c r="A74" t="s">
        <v>16</v>
      </c>
      <c r="B74" t="s">
        <v>1080</v>
      </c>
      <c r="C74">
        <v>157</v>
      </c>
      <c r="E74" t="s">
        <v>373</v>
      </c>
      <c r="F74" t="s">
        <v>304</v>
      </c>
      <c r="G74">
        <v>221.6</v>
      </c>
    </row>
    <row r="75" spans="1:7" x14ac:dyDescent="0.3">
      <c r="A75" t="s">
        <v>373</v>
      </c>
      <c r="B75" t="s">
        <v>333</v>
      </c>
      <c r="C75">
        <v>156.80000000000001</v>
      </c>
      <c r="E75" t="s">
        <v>373</v>
      </c>
      <c r="F75" t="s">
        <v>490</v>
      </c>
      <c r="G75">
        <v>219.9</v>
      </c>
    </row>
    <row r="76" spans="1:7" x14ac:dyDescent="0.3">
      <c r="A76" t="s">
        <v>16</v>
      </c>
      <c r="B76" t="s">
        <v>646</v>
      </c>
      <c r="C76">
        <v>155.9</v>
      </c>
      <c r="E76" t="s">
        <v>16</v>
      </c>
      <c r="F76" t="s">
        <v>199</v>
      </c>
      <c r="G76">
        <v>218</v>
      </c>
    </row>
    <row r="77" spans="1:7" x14ac:dyDescent="0.3">
      <c r="A77" t="s">
        <v>16</v>
      </c>
      <c r="B77" t="s">
        <v>69</v>
      </c>
      <c r="C77">
        <v>154</v>
      </c>
      <c r="E77" t="s">
        <v>16</v>
      </c>
      <c r="F77" t="s">
        <v>377</v>
      </c>
      <c r="G77">
        <v>211.5</v>
      </c>
    </row>
    <row r="78" spans="1:7" x14ac:dyDescent="0.3">
      <c r="A78" t="s">
        <v>373</v>
      </c>
      <c r="B78" t="s">
        <v>610</v>
      </c>
      <c r="C78">
        <v>152.5</v>
      </c>
      <c r="E78" t="s">
        <v>16</v>
      </c>
      <c r="F78" t="s">
        <v>2462</v>
      </c>
      <c r="G78">
        <v>208.8</v>
      </c>
    </row>
    <row r="79" spans="1:7" x14ac:dyDescent="0.3">
      <c r="A79" t="s">
        <v>373</v>
      </c>
      <c r="B79" t="s">
        <v>177</v>
      </c>
      <c r="C79">
        <v>150.6</v>
      </c>
      <c r="E79" t="s">
        <v>373</v>
      </c>
      <c r="F79" t="s">
        <v>479</v>
      </c>
      <c r="G79">
        <v>207.5</v>
      </c>
    </row>
    <row r="80" spans="1:7" x14ac:dyDescent="0.3">
      <c r="A80" t="s">
        <v>373</v>
      </c>
      <c r="B80" t="s">
        <v>304</v>
      </c>
      <c r="C80">
        <v>148.6</v>
      </c>
      <c r="E80" t="s">
        <v>16</v>
      </c>
      <c r="F80" t="s">
        <v>934</v>
      </c>
      <c r="G80">
        <v>204.8</v>
      </c>
    </row>
    <row r="81" spans="1:7" x14ac:dyDescent="0.3">
      <c r="A81" t="s">
        <v>373</v>
      </c>
      <c r="B81" t="s">
        <v>1485</v>
      </c>
      <c r="C81">
        <v>148</v>
      </c>
      <c r="E81" t="s">
        <v>16</v>
      </c>
      <c r="F81" t="s">
        <v>2193</v>
      </c>
      <c r="G81">
        <v>204</v>
      </c>
    </row>
    <row r="82" spans="1:7" x14ac:dyDescent="0.3">
      <c r="A82" t="s">
        <v>373</v>
      </c>
      <c r="B82" t="s">
        <v>324</v>
      </c>
      <c r="C82">
        <v>146</v>
      </c>
      <c r="E82" t="s">
        <v>16</v>
      </c>
      <c r="F82" t="s">
        <v>190</v>
      </c>
      <c r="G82">
        <v>204</v>
      </c>
    </row>
    <row r="83" spans="1:7" x14ac:dyDescent="0.3">
      <c r="A83" t="s">
        <v>0</v>
      </c>
      <c r="B83" t="s">
        <v>2752</v>
      </c>
      <c r="C83">
        <v>145.69999999999999</v>
      </c>
      <c r="E83" t="s">
        <v>373</v>
      </c>
      <c r="F83" t="s">
        <v>290</v>
      </c>
      <c r="G83">
        <v>201.8</v>
      </c>
    </row>
    <row r="84" spans="1:7" x14ac:dyDescent="0.3">
      <c r="A84" t="s">
        <v>373</v>
      </c>
      <c r="B84" t="s">
        <v>367</v>
      </c>
      <c r="C84">
        <v>144.80000000000001</v>
      </c>
      <c r="E84" t="s">
        <v>373</v>
      </c>
      <c r="F84" t="s">
        <v>2153</v>
      </c>
      <c r="G84">
        <v>201.3</v>
      </c>
    </row>
    <row r="85" spans="1:7" x14ac:dyDescent="0.3">
      <c r="A85" t="s">
        <v>373</v>
      </c>
      <c r="B85" t="s">
        <v>305</v>
      </c>
      <c r="C85">
        <v>144.30000000000001</v>
      </c>
      <c r="E85" t="s">
        <v>374</v>
      </c>
      <c r="F85" t="s">
        <v>133</v>
      </c>
      <c r="G85">
        <v>199.7</v>
      </c>
    </row>
    <row r="86" spans="1:7" x14ac:dyDescent="0.3">
      <c r="A86" t="s">
        <v>373</v>
      </c>
      <c r="B86" t="s">
        <v>273</v>
      </c>
      <c r="C86">
        <v>143.80000000000001</v>
      </c>
      <c r="E86" t="s">
        <v>16</v>
      </c>
      <c r="F86" t="s">
        <v>2464</v>
      </c>
      <c r="G86">
        <v>197.4</v>
      </c>
    </row>
    <row r="87" spans="1:7" x14ac:dyDescent="0.3">
      <c r="A87" t="s">
        <v>16</v>
      </c>
      <c r="B87" t="s">
        <v>934</v>
      </c>
      <c r="C87">
        <v>142.80000000000001</v>
      </c>
      <c r="E87" t="s">
        <v>373</v>
      </c>
      <c r="F87" t="s">
        <v>215</v>
      </c>
      <c r="G87">
        <v>197.2</v>
      </c>
    </row>
    <row r="88" spans="1:7" x14ac:dyDescent="0.3">
      <c r="A88" t="s">
        <v>16</v>
      </c>
      <c r="B88" t="s">
        <v>2464</v>
      </c>
      <c r="C88">
        <v>142.4</v>
      </c>
      <c r="E88" t="s">
        <v>16</v>
      </c>
      <c r="F88" t="s">
        <v>69</v>
      </c>
      <c r="G88">
        <v>197</v>
      </c>
    </row>
    <row r="89" spans="1:7" x14ac:dyDescent="0.3">
      <c r="A89" t="s">
        <v>373</v>
      </c>
      <c r="B89" t="s">
        <v>214</v>
      </c>
      <c r="C89">
        <v>139.4</v>
      </c>
      <c r="E89" t="s">
        <v>374</v>
      </c>
      <c r="F89" t="s">
        <v>310</v>
      </c>
      <c r="G89">
        <v>196.8</v>
      </c>
    </row>
    <row r="90" spans="1:7" x14ac:dyDescent="0.3">
      <c r="A90" t="s">
        <v>373</v>
      </c>
      <c r="B90" t="s">
        <v>479</v>
      </c>
      <c r="C90">
        <v>137.5</v>
      </c>
      <c r="E90" t="s">
        <v>373</v>
      </c>
      <c r="F90" t="s">
        <v>2687</v>
      </c>
      <c r="G90">
        <v>194.4</v>
      </c>
    </row>
    <row r="91" spans="1:7" x14ac:dyDescent="0.3">
      <c r="A91" t="s">
        <v>373</v>
      </c>
      <c r="B91" t="s">
        <v>215</v>
      </c>
      <c r="C91">
        <v>135.19999999999999</v>
      </c>
      <c r="E91" t="s">
        <v>0</v>
      </c>
      <c r="F91" t="s">
        <v>644</v>
      </c>
      <c r="G91">
        <v>189.6</v>
      </c>
    </row>
    <row r="92" spans="1:7" x14ac:dyDescent="0.3">
      <c r="A92" t="s">
        <v>16</v>
      </c>
      <c r="B92" t="s">
        <v>1462</v>
      </c>
      <c r="C92">
        <v>135.19999999999999</v>
      </c>
      <c r="E92" t="s">
        <v>16</v>
      </c>
      <c r="F92" t="s">
        <v>172</v>
      </c>
      <c r="G92">
        <v>189.5</v>
      </c>
    </row>
    <row r="93" spans="1:7" x14ac:dyDescent="0.3">
      <c r="A93" t="s">
        <v>373</v>
      </c>
      <c r="B93" t="s">
        <v>647</v>
      </c>
      <c r="C93">
        <v>135.1</v>
      </c>
      <c r="E93" t="s">
        <v>373</v>
      </c>
      <c r="F93" t="s">
        <v>192</v>
      </c>
      <c r="G93">
        <v>189.2</v>
      </c>
    </row>
    <row r="94" spans="1:7" x14ac:dyDescent="0.3">
      <c r="A94" t="s">
        <v>16</v>
      </c>
      <c r="B94" t="s">
        <v>388</v>
      </c>
      <c r="C94">
        <v>134.6</v>
      </c>
      <c r="E94" t="s">
        <v>373</v>
      </c>
      <c r="F94" t="s">
        <v>486</v>
      </c>
      <c r="G94">
        <v>189.1</v>
      </c>
    </row>
    <row r="95" spans="1:7" x14ac:dyDescent="0.3">
      <c r="A95" t="s">
        <v>373</v>
      </c>
      <c r="B95" t="s">
        <v>2153</v>
      </c>
      <c r="C95">
        <v>133.30000000000001</v>
      </c>
      <c r="E95" t="s">
        <v>373</v>
      </c>
      <c r="F95" t="s">
        <v>368</v>
      </c>
      <c r="G95">
        <v>188.8</v>
      </c>
    </row>
    <row r="96" spans="1:7" x14ac:dyDescent="0.3">
      <c r="A96" t="s">
        <v>16</v>
      </c>
      <c r="B96" t="s">
        <v>2278</v>
      </c>
      <c r="C96">
        <v>132.1</v>
      </c>
      <c r="E96" t="s">
        <v>16</v>
      </c>
      <c r="F96" t="s">
        <v>2180</v>
      </c>
      <c r="G96">
        <v>188.8</v>
      </c>
    </row>
    <row r="97" spans="1:7" x14ac:dyDescent="0.3">
      <c r="A97" t="s">
        <v>374</v>
      </c>
      <c r="B97" t="s">
        <v>310</v>
      </c>
      <c r="C97">
        <v>131.80000000000001</v>
      </c>
      <c r="E97" t="s">
        <v>373</v>
      </c>
      <c r="F97" t="s">
        <v>384</v>
      </c>
      <c r="G97">
        <v>188.5</v>
      </c>
    </row>
    <row r="98" spans="1:7" x14ac:dyDescent="0.3">
      <c r="A98" t="s">
        <v>373</v>
      </c>
      <c r="B98" t="s">
        <v>490</v>
      </c>
      <c r="C98">
        <v>130.9</v>
      </c>
      <c r="E98" t="s">
        <v>374</v>
      </c>
      <c r="F98" t="s">
        <v>556</v>
      </c>
      <c r="G98">
        <v>188.5</v>
      </c>
    </row>
    <row r="99" spans="1:7" x14ac:dyDescent="0.3">
      <c r="A99" t="s">
        <v>374</v>
      </c>
      <c r="B99" t="s">
        <v>1422</v>
      </c>
      <c r="C99">
        <v>130.19999999999999</v>
      </c>
      <c r="E99" t="s">
        <v>374</v>
      </c>
      <c r="F99" t="s">
        <v>277</v>
      </c>
      <c r="G99">
        <v>188.3</v>
      </c>
    </row>
    <row r="100" spans="1:7" x14ac:dyDescent="0.3">
      <c r="A100" t="s">
        <v>16</v>
      </c>
      <c r="B100" t="s">
        <v>2388</v>
      </c>
      <c r="C100">
        <v>129.5</v>
      </c>
      <c r="E100" t="s">
        <v>16</v>
      </c>
      <c r="F100" t="s">
        <v>999</v>
      </c>
      <c r="G100">
        <v>188.1</v>
      </c>
    </row>
    <row r="101" spans="1:7" x14ac:dyDescent="0.3">
      <c r="A101" t="s">
        <v>374</v>
      </c>
      <c r="B101" t="s">
        <v>133</v>
      </c>
      <c r="C101">
        <v>126.7</v>
      </c>
      <c r="E101" t="s">
        <v>373</v>
      </c>
      <c r="F101" t="s">
        <v>621</v>
      </c>
      <c r="G101">
        <v>188</v>
      </c>
    </row>
    <row r="102" spans="1:7" x14ac:dyDescent="0.3">
      <c r="A102" t="s">
        <v>373</v>
      </c>
      <c r="B102" t="s">
        <v>339</v>
      </c>
      <c r="C102">
        <v>125.5</v>
      </c>
      <c r="E102" t="s">
        <v>373</v>
      </c>
      <c r="F102" t="s">
        <v>339</v>
      </c>
      <c r="G102">
        <v>186.5</v>
      </c>
    </row>
    <row r="103" spans="1:7" x14ac:dyDescent="0.3">
      <c r="A103" t="s">
        <v>373</v>
      </c>
      <c r="B103" t="s">
        <v>641</v>
      </c>
      <c r="C103">
        <v>125.1</v>
      </c>
      <c r="E103" t="s">
        <v>373</v>
      </c>
      <c r="F103" t="s">
        <v>2739</v>
      </c>
      <c r="G103">
        <v>186</v>
      </c>
    </row>
    <row r="104" spans="1:7" x14ac:dyDescent="0.3">
      <c r="A104" t="s">
        <v>373</v>
      </c>
      <c r="B104" t="s">
        <v>368</v>
      </c>
      <c r="C104">
        <v>124.8</v>
      </c>
      <c r="E104" t="s">
        <v>373</v>
      </c>
      <c r="F104" t="s">
        <v>647</v>
      </c>
      <c r="G104">
        <v>185.1</v>
      </c>
    </row>
    <row r="105" spans="1:7" x14ac:dyDescent="0.3">
      <c r="A105" t="s">
        <v>373</v>
      </c>
      <c r="B105" t="s">
        <v>2687</v>
      </c>
      <c r="C105">
        <v>122.4</v>
      </c>
      <c r="E105" t="s">
        <v>373</v>
      </c>
      <c r="F105" t="s">
        <v>641</v>
      </c>
      <c r="G105">
        <v>183.1</v>
      </c>
    </row>
    <row r="106" spans="1:7" x14ac:dyDescent="0.3">
      <c r="A106" t="s">
        <v>373</v>
      </c>
      <c r="B106" t="s">
        <v>621</v>
      </c>
      <c r="C106">
        <v>121</v>
      </c>
      <c r="E106" t="s">
        <v>16</v>
      </c>
      <c r="F106" t="s">
        <v>646</v>
      </c>
      <c r="G106">
        <v>181.9</v>
      </c>
    </row>
    <row r="107" spans="1:7" x14ac:dyDescent="0.3">
      <c r="A107" t="s">
        <v>373</v>
      </c>
      <c r="B107" t="s">
        <v>384</v>
      </c>
      <c r="C107">
        <v>118.5</v>
      </c>
      <c r="E107" t="s">
        <v>373</v>
      </c>
      <c r="F107" t="s">
        <v>2139</v>
      </c>
      <c r="G107">
        <v>181.4</v>
      </c>
    </row>
    <row r="108" spans="1:7" x14ac:dyDescent="0.3">
      <c r="A108" t="s">
        <v>374</v>
      </c>
      <c r="B108" t="s">
        <v>2298</v>
      </c>
      <c r="C108">
        <v>118.2</v>
      </c>
      <c r="E108" t="s">
        <v>16</v>
      </c>
      <c r="F108" t="s">
        <v>1080</v>
      </c>
      <c r="G108">
        <v>181</v>
      </c>
    </row>
    <row r="109" spans="1:7" x14ac:dyDescent="0.3">
      <c r="A109" t="s">
        <v>373</v>
      </c>
      <c r="B109" t="s">
        <v>477</v>
      </c>
      <c r="C109">
        <v>118</v>
      </c>
      <c r="E109" t="s">
        <v>373</v>
      </c>
      <c r="F109" t="s">
        <v>2241</v>
      </c>
      <c r="G109">
        <v>180.4</v>
      </c>
    </row>
    <row r="110" spans="1:7" x14ac:dyDescent="0.3">
      <c r="A110" t="s">
        <v>373</v>
      </c>
      <c r="B110" t="s">
        <v>2241</v>
      </c>
      <c r="C110">
        <v>117.4</v>
      </c>
      <c r="E110" t="s">
        <v>373</v>
      </c>
      <c r="F110" t="s">
        <v>2572</v>
      </c>
      <c r="G110">
        <v>180.1</v>
      </c>
    </row>
    <row r="111" spans="1:7" x14ac:dyDescent="0.3">
      <c r="A111" t="s">
        <v>16</v>
      </c>
      <c r="B111" t="s">
        <v>205</v>
      </c>
      <c r="C111">
        <v>117.2</v>
      </c>
      <c r="E111" t="s">
        <v>16</v>
      </c>
      <c r="F111" t="s">
        <v>127</v>
      </c>
      <c r="G111">
        <v>176.1</v>
      </c>
    </row>
    <row r="112" spans="1:7" x14ac:dyDescent="0.3">
      <c r="A112" t="s">
        <v>373</v>
      </c>
      <c r="B112" t="s">
        <v>486</v>
      </c>
      <c r="C112">
        <v>117.1</v>
      </c>
      <c r="E112" t="s">
        <v>374</v>
      </c>
      <c r="F112" t="s">
        <v>2298</v>
      </c>
      <c r="G112">
        <v>174.2</v>
      </c>
    </row>
    <row r="113" spans="1:7" x14ac:dyDescent="0.3">
      <c r="A113" t="s">
        <v>16</v>
      </c>
      <c r="B113" t="s">
        <v>608</v>
      </c>
      <c r="C113">
        <v>117.1</v>
      </c>
      <c r="E113" t="s">
        <v>373</v>
      </c>
      <c r="F113" t="s">
        <v>258</v>
      </c>
      <c r="G113">
        <v>172.7</v>
      </c>
    </row>
    <row r="114" spans="1:7" x14ac:dyDescent="0.3">
      <c r="A114" t="s">
        <v>373</v>
      </c>
      <c r="B114" t="s">
        <v>290</v>
      </c>
      <c r="C114">
        <v>116.8</v>
      </c>
      <c r="E114" t="s">
        <v>374</v>
      </c>
      <c r="F114" t="s">
        <v>643</v>
      </c>
      <c r="G114">
        <v>172.4</v>
      </c>
    </row>
    <row r="115" spans="1:7" x14ac:dyDescent="0.3">
      <c r="A115" t="s">
        <v>373</v>
      </c>
      <c r="B115" t="s">
        <v>2739</v>
      </c>
      <c r="C115">
        <v>116</v>
      </c>
      <c r="E115" t="s">
        <v>16</v>
      </c>
      <c r="F115" t="s">
        <v>205</v>
      </c>
      <c r="G115">
        <v>168.2</v>
      </c>
    </row>
    <row r="116" spans="1:7" x14ac:dyDescent="0.3">
      <c r="A116" t="s">
        <v>373</v>
      </c>
      <c r="B116" t="s">
        <v>192</v>
      </c>
      <c r="C116">
        <v>115.2</v>
      </c>
      <c r="E116" t="s">
        <v>16</v>
      </c>
      <c r="F116" t="s">
        <v>388</v>
      </c>
      <c r="G116">
        <v>167.6</v>
      </c>
    </row>
    <row r="117" spans="1:7" x14ac:dyDescent="0.3">
      <c r="A117" t="s">
        <v>16</v>
      </c>
      <c r="B117" t="s">
        <v>149</v>
      </c>
      <c r="C117">
        <v>115</v>
      </c>
      <c r="E117" t="s">
        <v>373</v>
      </c>
      <c r="F117" t="s">
        <v>340</v>
      </c>
      <c r="G117">
        <v>165.7</v>
      </c>
    </row>
    <row r="118" spans="1:7" x14ac:dyDescent="0.3">
      <c r="A118" t="s">
        <v>373</v>
      </c>
      <c r="B118" t="s">
        <v>2139</v>
      </c>
      <c r="C118">
        <v>114.4</v>
      </c>
      <c r="E118" t="s">
        <v>373</v>
      </c>
      <c r="F118" t="s">
        <v>477</v>
      </c>
      <c r="G118">
        <v>165</v>
      </c>
    </row>
    <row r="119" spans="1:7" x14ac:dyDescent="0.3">
      <c r="A119" t="s">
        <v>374</v>
      </c>
      <c r="B119" t="s">
        <v>277</v>
      </c>
      <c r="C119">
        <v>114.3</v>
      </c>
      <c r="E119" t="s">
        <v>16</v>
      </c>
      <c r="F119" t="s">
        <v>2278</v>
      </c>
      <c r="G119">
        <v>163.1</v>
      </c>
    </row>
    <row r="120" spans="1:7" x14ac:dyDescent="0.3">
      <c r="A120" t="s">
        <v>374</v>
      </c>
      <c r="B120" t="s">
        <v>556</v>
      </c>
      <c r="C120">
        <v>113.5</v>
      </c>
      <c r="E120" t="s">
        <v>16</v>
      </c>
      <c r="F120" t="s">
        <v>1462</v>
      </c>
      <c r="G120">
        <v>159.19999999999999</v>
      </c>
    </row>
    <row r="121" spans="1:7" x14ac:dyDescent="0.3">
      <c r="A121" t="s">
        <v>373</v>
      </c>
      <c r="B121" t="s">
        <v>258</v>
      </c>
      <c r="C121">
        <v>112.7</v>
      </c>
      <c r="E121" t="s">
        <v>374</v>
      </c>
      <c r="F121" t="s">
        <v>2397</v>
      </c>
      <c r="G121">
        <v>158.4</v>
      </c>
    </row>
    <row r="122" spans="1:7" x14ac:dyDescent="0.3">
      <c r="A122" t="s">
        <v>374</v>
      </c>
      <c r="B122" t="s">
        <v>643</v>
      </c>
      <c r="C122">
        <v>112.4</v>
      </c>
      <c r="E122" t="s">
        <v>374</v>
      </c>
      <c r="F122" t="s">
        <v>226</v>
      </c>
      <c r="G122">
        <v>150</v>
      </c>
    </row>
    <row r="123" spans="1:7" x14ac:dyDescent="0.3">
      <c r="A123" t="s">
        <v>373</v>
      </c>
      <c r="B123" t="s">
        <v>2572</v>
      </c>
      <c r="C123">
        <v>110.1</v>
      </c>
      <c r="E123" t="s">
        <v>374</v>
      </c>
      <c r="F123" t="s">
        <v>2473</v>
      </c>
      <c r="G123">
        <v>149.9</v>
      </c>
    </row>
    <row r="124" spans="1:7" x14ac:dyDescent="0.3">
      <c r="A124" t="s">
        <v>373</v>
      </c>
      <c r="B124" t="s">
        <v>340</v>
      </c>
      <c r="C124">
        <v>109.7</v>
      </c>
      <c r="E124" t="s">
        <v>373</v>
      </c>
      <c r="F124" t="s">
        <v>155</v>
      </c>
      <c r="G124">
        <v>149.6</v>
      </c>
    </row>
    <row r="125" spans="1:7" x14ac:dyDescent="0.3">
      <c r="A125" t="s">
        <v>0</v>
      </c>
      <c r="B125" t="s">
        <v>67</v>
      </c>
      <c r="C125">
        <v>106.95</v>
      </c>
      <c r="E125" t="s">
        <v>374</v>
      </c>
      <c r="F125" t="s">
        <v>295</v>
      </c>
      <c r="G125">
        <v>148</v>
      </c>
    </row>
    <row r="126" spans="1:7" x14ac:dyDescent="0.3">
      <c r="A126" t="s">
        <v>16</v>
      </c>
      <c r="B126" t="s">
        <v>499</v>
      </c>
      <c r="C126">
        <v>106.2</v>
      </c>
      <c r="E126" t="s">
        <v>374</v>
      </c>
      <c r="F126" t="s">
        <v>96</v>
      </c>
      <c r="G126">
        <v>147.5</v>
      </c>
    </row>
    <row r="127" spans="1:7" x14ac:dyDescent="0.3">
      <c r="A127" t="s">
        <v>16</v>
      </c>
      <c r="B127" t="s">
        <v>2745</v>
      </c>
      <c r="C127">
        <v>105.8</v>
      </c>
      <c r="E127" t="s">
        <v>373</v>
      </c>
      <c r="F127" t="s">
        <v>247</v>
      </c>
      <c r="G127">
        <v>147</v>
      </c>
    </row>
    <row r="128" spans="1:7" x14ac:dyDescent="0.3">
      <c r="A128" t="s">
        <v>374</v>
      </c>
      <c r="B128" t="s">
        <v>2397</v>
      </c>
      <c r="C128">
        <v>105.4</v>
      </c>
      <c r="E128" t="s">
        <v>373</v>
      </c>
      <c r="F128" t="s">
        <v>2345</v>
      </c>
      <c r="G128">
        <v>146</v>
      </c>
    </row>
    <row r="129" spans="1:7" x14ac:dyDescent="0.3">
      <c r="A129" t="s">
        <v>16</v>
      </c>
      <c r="B129" t="s">
        <v>620</v>
      </c>
      <c r="C129">
        <v>104.8</v>
      </c>
      <c r="E129" t="s">
        <v>0</v>
      </c>
      <c r="F129" t="s">
        <v>2752</v>
      </c>
      <c r="G129">
        <v>145.69999999999999</v>
      </c>
    </row>
    <row r="130" spans="1:7" x14ac:dyDescent="0.3">
      <c r="A130" t="s">
        <v>16</v>
      </c>
      <c r="B130" t="s">
        <v>260</v>
      </c>
      <c r="C130">
        <v>104.5</v>
      </c>
      <c r="E130" t="s">
        <v>16</v>
      </c>
      <c r="F130" t="s">
        <v>2388</v>
      </c>
      <c r="G130">
        <v>144.5</v>
      </c>
    </row>
    <row r="131" spans="1:7" x14ac:dyDescent="0.3">
      <c r="A131" t="s">
        <v>16</v>
      </c>
      <c r="B131" t="s">
        <v>2699</v>
      </c>
      <c r="C131">
        <v>104</v>
      </c>
      <c r="E131" t="s">
        <v>16</v>
      </c>
      <c r="F131" t="s">
        <v>260</v>
      </c>
      <c r="G131">
        <v>144.5</v>
      </c>
    </row>
    <row r="132" spans="1:7" x14ac:dyDescent="0.3">
      <c r="A132" t="s">
        <v>16</v>
      </c>
      <c r="B132" t="s">
        <v>516</v>
      </c>
      <c r="C132">
        <v>103</v>
      </c>
      <c r="E132" t="s">
        <v>16</v>
      </c>
      <c r="F132" t="s">
        <v>499</v>
      </c>
      <c r="G132">
        <v>144.19999999999999</v>
      </c>
    </row>
    <row r="133" spans="1:7" x14ac:dyDescent="0.3">
      <c r="A133" t="s">
        <v>16</v>
      </c>
      <c r="B133" t="s">
        <v>581</v>
      </c>
      <c r="C133">
        <v>102.9</v>
      </c>
      <c r="E133" t="s">
        <v>374</v>
      </c>
      <c r="F133" t="s">
        <v>2209</v>
      </c>
      <c r="G133">
        <v>144.1</v>
      </c>
    </row>
    <row r="134" spans="1:7" x14ac:dyDescent="0.3">
      <c r="A134" t="s">
        <v>373</v>
      </c>
      <c r="B134" t="s">
        <v>2345</v>
      </c>
      <c r="C134">
        <v>101</v>
      </c>
      <c r="E134" t="s">
        <v>16</v>
      </c>
      <c r="F134" t="s">
        <v>608</v>
      </c>
      <c r="G134">
        <v>144.1</v>
      </c>
    </row>
    <row r="135" spans="1:7" x14ac:dyDescent="0.3">
      <c r="A135" t="s">
        <v>373</v>
      </c>
      <c r="B135" t="s">
        <v>155</v>
      </c>
      <c r="C135">
        <v>99.6</v>
      </c>
      <c r="E135" t="s">
        <v>373</v>
      </c>
      <c r="F135" t="s">
        <v>169</v>
      </c>
      <c r="G135">
        <v>140.9</v>
      </c>
    </row>
    <row r="136" spans="1:7" x14ac:dyDescent="0.3">
      <c r="A136" t="s">
        <v>374</v>
      </c>
      <c r="B136" t="s">
        <v>96</v>
      </c>
      <c r="C136">
        <v>99.5</v>
      </c>
      <c r="E136" t="s">
        <v>373</v>
      </c>
      <c r="F136" t="s">
        <v>538</v>
      </c>
      <c r="G136">
        <v>138.9</v>
      </c>
    </row>
    <row r="137" spans="1:7" x14ac:dyDescent="0.3">
      <c r="A137" t="s">
        <v>16</v>
      </c>
      <c r="B137" t="s">
        <v>364</v>
      </c>
      <c r="C137">
        <v>98.8</v>
      </c>
      <c r="E137" t="s">
        <v>16</v>
      </c>
      <c r="F137" t="s">
        <v>364</v>
      </c>
      <c r="G137">
        <v>138.80000000000001</v>
      </c>
    </row>
    <row r="138" spans="1:7" x14ac:dyDescent="0.3">
      <c r="A138" t="s">
        <v>16</v>
      </c>
      <c r="B138" t="s">
        <v>2658</v>
      </c>
      <c r="C138">
        <v>98.3</v>
      </c>
      <c r="E138" t="s">
        <v>373</v>
      </c>
      <c r="F138" t="s">
        <v>2718</v>
      </c>
      <c r="G138">
        <v>137.4</v>
      </c>
    </row>
    <row r="139" spans="1:7" x14ac:dyDescent="0.3">
      <c r="A139" t="s">
        <v>16</v>
      </c>
      <c r="B139" t="s">
        <v>1104</v>
      </c>
      <c r="C139">
        <v>96.5</v>
      </c>
      <c r="E139" t="s">
        <v>373</v>
      </c>
      <c r="F139" t="s">
        <v>555</v>
      </c>
      <c r="G139">
        <v>136.19999999999999</v>
      </c>
    </row>
    <row r="140" spans="1:7" x14ac:dyDescent="0.3">
      <c r="A140" t="s">
        <v>16</v>
      </c>
      <c r="B140" t="s">
        <v>2636</v>
      </c>
      <c r="C140">
        <v>93.3</v>
      </c>
      <c r="E140" t="s">
        <v>373</v>
      </c>
      <c r="F140" t="s">
        <v>467</v>
      </c>
      <c r="G140">
        <v>135.80000000000001</v>
      </c>
    </row>
    <row r="141" spans="1:7" x14ac:dyDescent="0.3">
      <c r="A141" t="s">
        <v>373</v>
      </c>
      <c r="B141" t="s">
        <v>2141</v>
      </c>
      <c r="C141">
        <v>93</v>
      </c>
      <c r="E141" t="s">
        <v>373</v>
      </c>
      <c r="F141" t="s">
        <v>2168</v>
      </c>
      <c r="G141">
        <v>135.4</v>
      </c>
    </row>
    <row r="142" spans="1:7" x14ac:dyDescent="0.3">
      <c r="A142" t="s">
        <v>373</v>
      </c>
      <c r="B142" t="s">
        <v>247</v>
      </c>
      <c r="C142">
        <v>93</v>
      </c>
      <c r="E142" t="s">
        <v>373</v>
      </c>
      <c r="F142" t="s">
        <v>2141</v>
      </c>
      <c r="G142">
        <v>135</v>
      </c>
    </row>
    <row r="143" spans="1:7" x14ac:dyDescent="0.3">
      <c r="A143" t="s">
        <v>16</v>
      </c>
      <c r="B143" t="s">
        <v>246</v>
      </c>
      <c r="C143">
        <v>93</v>
      </c>
      <c r="E143" t="s">
        <v>374</v>
      </c>
      <c r="F143" t="s">
        <v>472</v>
      </c>
      <c r="G143">
        <v>134</v>
      </c>
    </row>
    <row r="144" spans="1:7" x14ac:dyDescent="0.3">
      <c r="A144" t="s">
        <v>374</v>
      </c>
      <c r="B144" t="s">
        <v>2473</v>
      </c>
      <c r="C144">
        <v>92.9</v>
      </c>
      <c r="E144" t="s">
        <v>373</v>
      </c>
      <c r="F144" t="s">
        <v>217</v>
      </c>
      <c r="G144">
        <v>133.9</v>
      </c>
    </row>
    <row r="145" spans="1:7" x14ac:dyDescent="0.3">
      <c r="A145" t="s">
        <v>373</v>
      </c>
      <c r="B145" t="s">
        <v>223</v>
      </c>
      <c r="C145">
        <v>92.7</v>
      </c>
      <c r="E145" t="s">
        <v>373</v>
      </c>
      <c r="F145" t="s">
        <v>223</v>
      </c>
      <c r="G145">
        <v>133.69999999999999</v>
      </c>
    </row>
    <row r="146" spans="1:7" x14ac:dyDescent="0.3">
      <c r="A146" t="s">
        <v>374</v>
      </c>
      <c r="B146" t="s">
        <v>2209</v>
      </c>
      <c r="C146">
        <v>92.1</v>
      </c>
      <c r="E146" t="s">
        <v>16</v>
      </c>
      <c r="F146" t="s">
        <v>620</v>
      </c>
      <c r="G146">
        <v>132.80000000000001</v>
      </c>
    </row>
    <row r="147" spans="1:7" x14ac:dyDescent="0.3">
      <c r="A147" t="s">
        <v>373</v>
      </c>
      <c r="B147" t="s">
        <v>137</v>
      </c>
      <c r="C147">
        <v>91.9</v>
      </c>
      <c r="E147" t="s">
        <v>374</v>
      </c>
      <c r="F147" t="s">
        <v>612</v>
      </c>
      <c r="G147">
        <v>132.6</v>
      </c>
    </row>
    <row r="148" spans="1:7" x14ac:dyDescent="0.3">
      <c r="A148" t="s">
        <v>16</v>
      </c>
      <c r="B148" t="s">
        <v>378</v>
      </c>
      <c r="C148">
        <v>91.9</v>
      </c>
      <c r="E148" t="s">
        <v>16</v>
      </c>
      <c r="F148" t="s">
        <v>2658</v>
      </c>
      <c r="G148">
        <v>132.30000000000001</v>
      </c>
    </row>
    <row r="149" spans="1:7" x14ac:dyDescent="0.3">
      <c r="A149" t="s">
        <v>373</v>
      </c>
      <c r="B149" t="s">
        <v>169</v>
      </c>
      <c r="C149">
        <v>90.9</v>
      </c>
      <c r="E149" t="s">
        <v>373</v>
      </c>
      <c r="F149" t="s">
        <v>549</v>
      </c>
      <c r="G149">
        <v>132</v>
      </c>
    </row>
    <row r="150" spans="1:7" x14ac:dyDescent="0.3">
      <c r="A150" t="s">
        <v>373</v>
      </c>
      <c r="B150" t="s">
        <v>596</v>
      </c>
      <c r="C150">
        <v>90.7</v>
      </c>
      <c r="E150" t="s">
        <v>16</v>
      </c>
      <c r="F150" t="s">
        <v>516</v>
      </c>
      <c r="G150">
        <v>132</v>
      </c>
    </row>
    <row r="151" spans="1:7" x14ac:dyDescent="0.3">
      <c r="A151" t="s">
        <v>16</v>
      </c>
      <c r="B151" t="s">
        <v>128</v>
      </c>
      <c r="C151">
        <v>89</v>
      </c>
      <c r="E151" t="s">
        <v>16</v>
      </c>
      <c r="F151" t="s">
        <v>581</v>
      </c>
      <c r="G151">
        <v>131.9</v>
      </c>
    </row>
    <row r="152" spans="1:7" x14ac:dyDescent="0.3">
      <c r="A152" t="s">
        <v>374</v>
      </c>
      <c r="B152" t="s">
        <v>612</v>
      </c>
      <c r="C152">
        <v>88.6</v>
      </c>
      <c r="E152" t="s">
        <v>16</v>
      </c>
      <c r="F152" t="s">
        <v>149</v>
      </c>
      <c r="G152">
        <v>130</v>
      </c>
    </row>
    <row r="153" spans="1:7" x14ac:dyDescent="0.3">
      <c r="A153" t="s">
        <v>373</v>
      </c>
      <c r="B153" t="s">
        <v>538</v>
      </c>
      <c r="C153">
        <v>87.9</v>
      </c>
      <c r="E153" t="s">
        <v>373</v>
      </c>
      <c r="F153" t="s">
        <v>596</v>
      </c>
      <c r="G153">
        <v>129.69999999999999</v>
      </c>
    </row>
    <row r="154" spans="1:7" x14ac:dyDescent="0.3">
      <c r="A154" t="s">
        <v>373</v>
      </c>
      <c r="B154" t="s">
        <v>2718</v>
      </c>
      <c r="C154">
        <v>87.4</v>
      </c>
      <c r="E154" t="s">
        <v>373</v>
      </c>
      <c r="F154" t="s">
        <v>2543</v>
      </c>
      <c r="G154">
        <v>127.3</v>
      </c>
    </row>
    <row r="155" spans="1:7" x14ac:dyDescent="0.3">
      <c r="A155" t="s">
        <v>373</v>
      </c>
      <c r="B155" t="s">
        <v>549</v>
      </c>
      <c r="C155">
        <v>87</v>
      </c>
      <c r="E155" t="s">
        <v>373</v>
      </c>
      <c r="F155" t="s">
        <v>137</v>
      </c>
      <c r="G155">
        <v>126.9</v>
      </c>
    </row>
    <row r="156" spans="1:7" x14ac:dyDescent="0.3">
      <c r="A156" t="s">
        <v>374</v>
      </c>
      <c r="B156" t="s">
        <v>295</v>
      </c>
      <c r="C156">
        <v>86</v>
      </c>
      <c r="E156" t="s">
        <v>374</v>
      </c>
      <c r="F156" t="s">
        <v>924</v>
      </c>
      <c r="G156">
        <v>126.4</v>
      </c>
    </row>
    <row r="157" spans="1:7" x14ac:dyDescent="0.3">
      <c r="A157" t="s">
        <v>373</v>
      </c>
      <c r="B157" t="s">
        <v>467</v>
      </c>
      <c r="C157">
        <v>84.8</v>
      </c>
      <c r="E157" t="s">
        <v>374</v>
      </c>
      <c r="F157" t="s">
        <v>528</v>
      </c>
      <c r="G157">
        <v>126</v>
      </c>
    </row>
    <row r="158" spans="1:7" x14ac:dyDescent="0.3">
      <c r="A158" t="s">
        <v>373</v>
      </c>
      <c r="B158" t="s">
        <v>2168</v>
      </c>
      <c r="C158">
        <v>84.4</v>
      </c>
      <c r="E158" t="s">
        <v>374</v>
      </c>
      <c r="F158" t="s">
        <v>575</v>
      </c>
      <c r="G158">
        <v>125.7</v>
      </c>
    </row>
    <row r="159" spans="1:7" x14ac:dyDescent="0.3">
      <c r="A159" t="s">
        <v>373</v>
      </c>
      <c r="B159" t="s">
        <v>1670</v>
      </c>
      <c r="C159">
        <v>84.1</v>
      </c>
      <c r="E159" t="s">
        <v>374</v>
      </c>
      <c r="F159" t="s">
        <v>637</v>
      </c>
      <c r="G159">
        <v>125.7</v>
      </c>
    </row>
    <row r="160" spans="1:7" x14ac:dyDescent="0.3">
      <c r="A160" t="s">
        <v>374</v>
      </c>
      <c r="B160" t="s">
        <v>472</v>
      </c>
      <c r="C160">
        <v>84</v>
      </c>
      <c r="E160" t="s">
        <v>373</v>
      </c>
      <c r="F160" t="s">
        <v>2331</v>
      </c>
      <c r="G160">
        <v>123.5</v>
      </c>
    </row>
    <row r="161" spans="1:7" x14ac:dyDescent="0.3">
      <c r="A161" t="s">
        <v>374</v>
      </c>
      <c r="B161" t="s">
        <v>226</v>
      </c>
      <c r="C161">
        <v>83</v>
      </c>
      <c r="E161" t="s">
        <v>373</v>
      </c>
      <c r="F161" t="s">
        <v>1474</v>
      </c>
      <c r="G161">
        <v>122.8</v>
      </c>
    </row>
    <row r="162" spans="1:7" x14ac:dyDescent="0.3">
      <c r="A162" t="s">
        <v>373</v>
      </c>
      <c r="B162" t="s">
        <v>2543</v>
      </c>
      <c r="C162">
        <v>82.3</v>
      </c>
      <c r="E162" t="s">
        <v>373</v>
      </c>
      <c r="F162" t="s">
        <v>1670</v>
      </c>
      <c r="G162">
        <v>121.1</v>
      </c>
    </row>
    <row r="163" spans="1:7" x14ac:dyDescent="0.3">
      <c r="A163" t="s">
        <v>373</v>
      </c>
      <c r="B163" t="s">
        <v>501</v>
      </c>
      <c r="C163">
        <v>82.1</v>
      </c>
      <c r="E163" t="s">
        <v>16</v>
      </c>
      <c r="F163" t="s">
        <v>2716</v>
      </c>
      <c r="G163">
        <v>121.1</v>
      </c>
    </row>
    <row r="164" spans="1:7" x14ac:dyDescent="0.3">
      <c r="A164" t="s">
        <v>16</v>
      </c>
      <c r="B164" t="s">
        <v>997</v>
      </c>
      <c r="C164">
        <v>81.8</v>
      </c>
      <c r="E164" t="s">
        <v>16</v>
      </c>
      <c r="F164" t="s">
        <v>246</v>
      </c>
      <c r="G164">
        <v>121</v>
      </c>
    </row>
    <row r="165" spans="1:7" x14ac:dyDescent="0.3">
      <c r="A165" t="s">
        <v>373</v>
      </c>
      <c r="B165" t="s">
        <v>555</v>
      </c>
      <c r="C165">
        <v>81.2</v>
      </c>
      <c r="E165" t="s">
        <v>373</v>
      </c>
      <c r="F165" t="s">
        <v>2691</v>
      </c>
      <c r="G165">
        <v>120.4</v>
      </c>
    </row>
    <row r="166" spans="1:7" x14ac:dyDescent="0.3">
      <c r="A166" t="s">
        <v>16</v>
      </c>
      <c r="B166" t="s">
        <v>1361</v>
      </c>
      <c r="C166">
        <v>81.2</v>
      </c>
      <c r="E166" t="s">
        <v>373</v>
      </c>
      <c r="F166" t="s">
        <v>72</v>
      </c>
      <c r="G166">
        <v>120.3</v>
      </c>
    </row>
    <row r="167" spans="1:7" x14ac:dyDescent="0.3">
      <c r="A167" t="s">
        <v>373</v>
      </c>
      <c r="B167" t="s">
        <v>533</v>
      </c>
      <c r="C167">
        <v>81</v>
      </c>
      <c r="E167" t="s">
        <v>374</v>
      </c>
      <c r="F167" t="s">
        <v>2158</v>
      </c>
      <c r="G167">
        <v>119</v>
      </c>
    </row>
    <row r="168" spans="1:7" x14ac:dyDescent="0.3">
      <c r="A168" t="s">
        <v>374</v>
      </c>
      <c r="B168" t="s">
        <v>528</v>
      </c>
      <c r="C168">
        <v>81</v>
      </c>
      <c r="E168" t="s">
        <v>373</v>
      </c>
      <c r="F168" t="s">
        <v>533</v>
      </c>
      <c r="G168">
        <v>118</v>
      </c>
    </row>
    <row r="169" spans="1:7" x14ac:dyDescent="0.3">
      <c r="A169" t="s">
        <v>373</v>
      </c>
      <c r="B169" t="s">
        <v>217</v>
      </c>
      <c r="C169">
        <v>80.900000000000006</v>
      </c>
      <c r="E169" t="s">
        <v>373</v>
      </c>
      <c r="F169" t="s">
        <v>501</v>
      </c>
      <c r="G169">
        <v>117.1</v>
      </c>
    </row>
    <row r="170" spans="1:7" x14ac:dyDescent="0.3">
      <c r="A170" t="s">
        <v>373</v>
      </c>
      <c r="B170" t="s">
        <v>2691</v>
      </c>
      <c r="C170">
        <v>80.400000000000006</v>
      </c>
      <c r="E170" t="s">
        <v>373</v>
      </c>
      <c r="F170" t="s">
        <v>927</v>
      </c>
      <c r="G170">
        <v>116.9</v>
      </c>
    </row>
    <row r="171" spans="1:7" x14ac:dyDescent="0.3">
      <c r="A171" t="s">
        <v>16</v>
      </c>
      <c r="B171" t="s">
        <v>142</v>
      </c>
      <c r="C171">
        <v>78</v>
      </c>
      <c r="E171" t="s">
        <v>373</v>
      </c>
      <c r="F171" t="s">
        <v>491</v>
      </c>
      <c r="G171">
        <v>115.4</v>
      </c>
    </row>
    <row r="172" spans="1:7" x14ac:dyDescent="0.3">
      <c r="A172" t="s">
        <v>373</v>
      </c>
      <c r="B172" t="s">
        <v>927</v>
      </c>
      <c r="C172">
        <v>75.900000000000006</v>
      </c>
      <c r="E172" t="s">
        <v>373</v>
      </c>
      <c r="F172" t="s">
        <v>2198</v>
      </c>
      <c r="G172">
        <v>114.6</v>
      </c>
    </row>
    <row r="173" spans="1:7" x14ac:dyDescent="0.3">
      <c r="A173" t="s">
        <v>373</v>
      </c>
      <c r="B173" t="s">
        <v>458</v>
      </c>
      <c r="C173">
        <v>74.599999999999994</v>
      </c>
      <c r="E173" t="s">
        <v>373</v>
      </c>
      <c r="F173" t="s">
        <v>458</v>
      </c>
      <c r="G173">
        <v>114.6</v>
      </c>
    </row>
    <row r="174" spans="1:7" x14ac:dyDescent="0.3">
      <c r="A174" t="s">
        <v>374</v>
      </c>
      <c r="B174" t="s">
        <v>924</v>
      </c>
      <c r="C174">
        <v>74.400000000000006</v>
      </c>
      <c r="E174" t="s">
        <v>16</v>
      </c>
      <c r="F174" t="s">
        <v>2699</v>
      </c>
      <c r="G174">
        <v>114</v>
      </c>
    </row>
    <row r="175" spans="1:7" x14ac:dyDescent="0.3">
      <c r="A175" t="s">
        <v>16</v>
      </c>
      <c r="B175" t="s">
        <v>2716</v>
      </c>
      <c r="C175">
        <v>74.099999999999994</v>
      </c>
      <c r="E175" t="s">
        <v>373</v>
      </c>
      <c r="F175" t="s">
        <v>2289</v>
      </c>
      <c r="G175">
        <v>113.5</v>
      </c>
    </row>
    <row r="176" spans="1:7" x14ac:dyDescent="0.3">
      <c r="A176" t="s">
        <v>374</v>
      </c>
      <c r="B176" t="s">
        <v>2158</v>
      </c>
      <c r="C176">
        <v>74</v>
      </c>
      <c r="E176" t="s">
        <v>373</v>
      </c>
      <c r="F176" t="s">
        <v>2228</v>
      </c>
      <c r="G176">
        <v>112.9</v>
      </c>
    </row>
    <row r="177" spans="1:7" x14ac:dyDescent="0.3">
      <c r="A177" t="s">
        <v>373</v>
      </c>
      <c r="B177" t="s">
        <v>2228</v>
      </c>
      <c r="C177">
        <v>73.900000000000006</v>
      </c>
      <c r="E177" t="s">
        <v>16</v>
      </c>
      <c r="F177" t="s">
        <v>2745</v>
      </c>
      <c r="G177">
        <v>112.8</v>
      </c>
    </row>
    <row r="178" spans="1:7" x14ac:dyDescent="0.3">
      <c r="A178" t="s">
        <v>373</v>
      </c>
      <c r="B178" t="s">
        <v>159</v>
      </c>
      <c r="C178">
        <v>73.5</v>
      </c>
      <c r="E178" t="s">
        <v>373</v>
      </c>
      <c r="F178" t="s">
        <v>2378</v>
      </c>
      <c r="G178">
        <v>112.6</v>
      </c>
    </row>
    <row r="179" spans="1:7" x14ac:dyDescent="0.3">
      <c r="A179" t="s">
        <v>374</v>
      </c>
      <c r="B179" t="s">
        <v>575</v>
      </c>
      <c r="C179">
        <v>72.7</v>
      </c>
      <c r="E179" t="s">
        <v>16</v>
      </c>
      <c r="F179" t="s">
        <v>378</v>
      </c>
      <c r="G179">
        <v>111.9</v>
      </c>
    </row>
    <row r="180" spans="1:7" x14ac:dyDescent="0.3">
      <c r="A180" t="s">
        <v>374</v>
      </c>
      <c r="B180" t="s">
        <v>637</v>
      </c>
      <c r="C180">
        <v>72.7</v>
      </c>
      <c r="E180" t="s">
        <v>374</v>
      </c>
      <c r="F180" t="s">
        <v>151</v>
      </c>
      <c r="G180">
        <v>111.4</v>
      </c>
    </row>
    <row r="181" spans="1:7" x14ac:dyDescent="0.3">
      <c r="A181" t="s">
        <v>373</v>
      </c>
      <c r="B181" t="s">
        <v>2331</v>
      </c>
      <c r="C181">
        <v>72.5</v>
      </c>
      <c r="E181" t="s">
        <v>373</v>
      </c>
      <c r="F181" t="s">
        <v>2379</v>
      </c>
      <c r="G181">
        <v>111.1</v>
      </c>
    </row>
    <row r="182" spans="1:7" x14ac:dyDescent="0.3">
      <c r="A182" t="s">
        <v>374</v>
      </c>
      <c r="B182" t="s">
        <v>162</v>
      </c>
      <c r="C182">
        <v>72</v>
      </c>
      <c r="E182" t="s">
        <v>374</v>
      </c>
      <c r="F182" t="s">
        <v>162</v>
      </c>
      <c r="G182">
        <v>111</v>
      </c>
    </row>
    <row r="183" spans="1:7" x14ac:dyDescent="0.3">
      <c r="A183" t="s">
        <v>16</v>
      </c>
      <c r="B183" t="s">
        <v>212</v>
      </c>
      <c r="C183">
        <v>71.7</v>
      </c>
      <c r="E183" t="s">
        <v>374</v>
      </c>
      <c r="F183" t="s">
        <v>525</v>
      </c>
      <c r="G183">
        <v>110</v>
      </c>
    </row>
    <row r="184" spans="1:7" x14ac:dyDescent="0.3">
      <c r="A184" t="s">
        <v>373</v>
      </c>
      <c r="B184" t="s">
        <v>2198</v>
      </c>
      <c r="C184">
        <v>71.599999999999994</v>
      </c>
      <c r="E184" t="s">
        <v>373</v>
      </c>
      <c r="F184" t="s">
        <v>159</v>
      </c>
      <c r="G184">
        <v>109.5</v>
      </c>
    </row>
    <row r="185" spans="1:7" x14ac:dyDescent="0.3">
      <c r="A185" t="s">
        <v>373</v>
      </c>
      <c r="B185" t="s">
        <v>1474</v>
      </c>
      <c r="C185">
        <v>70.8</v>
      </c>
      <c r="E185" t="s">
        <v>373</v>
      </c>
      <c r="F185" t="s">
        <v>231</v>
      </c>
      <c r="G185">
        <v>108</v>
      </c>
    </row>
    <row r="186" spans="1:7" x14ac:dyDescent="0.3">
      <c r="A186" t="s">
        <v>373</v>
      </c>
      <c r="B186" t="s">
        <v>262</v>
      </c>
      <c r="C186">
        <v>70.5</v>
      </c>
      <c r="E186" t="s">
        <v>16</v>
      </c>
      <c r="F186" t="s">
        <v>997</v>
      </c>
      <c r="G186">
        <v>107.8</v>
      </c>
    </row>
    <row r="187" spans="1:7" x14ac:dyDescent="0.3">
      <c r="A187" t="s">
        <v>16</v>
      </c>
      <c r="B187" t="s">
        <v>2645</v>
      </c>
      <c r="C187">
        <v>69</v>
      </c>
      <c r="E187" t="s">
        <v>373</v>
      </c>
      <c r="F187" t="s">
        <v>262</v>
      </c>
      <c r="G187">
        <v>107.5</v>
      </c>
    </row>
    <row r="188" spans="1:7" x14ac:dyDescent="0.3">
      <c r="A188" t="s">
        <v>373</v>
      </c>
      <c r="B188" t="s">
        <v>2379</v>
      </c>
      <c r="C188">
        <v>68.099999999999994</v>
      </c>
      <c r="E188" t="s">
        <v>0</v>
      </c>
      <c r="F188" t="s">
        <v>67</v>
      </c>
      <c r="G188">
        <v>106.95</v>
      </c>
    </row>
    <row r="189" spans="1:7" x14ac:dyDescent="0.3">
      <c r="A189" t="s">
        <v>373</v>
      </c>
      <c r="B189" t="s">
        <v>231</v>
      </c>
      <c r="C189">
        <v>68</v>
      </c>
      <c r="E189" t="s">
        <v>374</v>
      </c>
      <c r="F189" t="s">
        <v>607</v>
      </c>
      <c r="G189">
        <v>105.4</v>
      </c>
    </row>
    <row r="190" spans="1:7" x14ac:dyDescent="0.3">
      <c r="A190" t="s">
        <v>0</v>
      </c>
      <c r="B190" t="s">
        <v>347</v>
      </c>
      <c r="C190">
        <v>67.7</v>
      </c>
      <c r="E190" t="s">
        <v>374</v>
      </c>
      <c r="F190" t="s">
        <v>371</v>
      </c>
      <c r="G190">
        <v>104.3</v>
      </c>
    </row>
    <row r="191" spans="1:7" x14ac:dyDescent="0.3">
      <c r="A191" t="s">
        <v>16</v>
      </c>
      <c r="B191" t="s">
        <v>2560</v>
      </c>
      <c r="C191">
        <v>67.599999999999994</v>
      </c>
      <c r="E191" t="s">
        <v>16</v>
      </c>
      <c r="F191" t="s">
        <v>2636</v>
      </c>
      <c r="G191">
        <v>104.3</v>
      </c>
    </row>
    <row r="192" spans="1:7" x14ac:dyDescent="0.3">
      <c r="A192" t="s">
        <v>373</v>
      </c>
      <c r="B192" t="s">
        <v>2303</v>
      </c>
      <c r="C192">
        <v>67.400000000000006</v>
      </c>
      <c r="E192" t="s">
        <v>373</v>
      </c>
      <c r="F192" t="s">
        <v>558</v>
      </c>
      <c r="G192">
        <v>103.1</v>
      </c>
    </row>
    <row r="193" spans="1:7" x14ac:dyDescent="0.3">
      <c r="A193" t="s">
        <v>373</v>
      </c>
      <c r="B193" t="s">
        <v>72</v>
      </c>
      <c r="C193">
        <v>67.3</v>
      </c>
      <c r="E193" t="s">
        <v>16</v>
      </c>
      <c r="F193" t="s">
        <v>1104</v>
      </c>
      <c r="G193">
        <v>102.5</v>
      </c>
    </row>
    <row r="194" spans="1:7" x14ac:dyDescent="0.3">
      <c r="A194" t="s">
        <v>374</v>
      </c>
      <c r="B194" t="s">
        <v>525</v>
      </c>
      <c r="C194">
        <v>67</v>
      </c>
      <c r="E194" t="s">
        <v>373</v>
      </c>
      <c r="F194" t="s">
        <v>2303</v>
      </c>
      <c r="G194">
        <v>102.4</v>
      </c>
    </row>
    <row r="195" spans="1:7" x14ac:dyDescent="0.3">
      <c r="A195" t="s">
        <v>374</v>
      </c>
      <c r="B195" t="s">
        <v>151</v>
      </c>
      <c r="C195">
        <v>66.400000000000006</v>
      </c>
      <c r="E195" t="s">
        <v>374</v>
      </c>
      <c r="F195" t="s">
        <v>492</v>
      </c>
      <c r="G195">
        <v>100.7</v>
      </c>
    </row>
    <row r="196" spans="1:7" x14ac:dyDescent="0.3">
      <c r="A196" t="s">
        <v>373</v>
      </c>
      <c r="B196" t="s">
        <v>2289</v>
      </c>
      <c r="C196">
        <v>65.5</v>
      </c>
      <c r="E196" t="s">
        <v>16</v>
      </c>
      <c r="F196" t="s">
        <v>128</v>
      </c>
      <c r="G196">
        <v>99</v>
      </c>
    </row>
    <row r="197" spans="1:7" x14ac:dyDescent="0.3">
      <c r="A197" t="s">
        <v>373</v>
      </c>
      <c r="B197" t="s">
        <v>2378</v>
      </c>
      <c r="C197">
        <v>64.599999999999994</v>
      </c>
      <c r="E197" t="s">
        <v>373</v>
      </c>
      <c r="F197" t="s">
        <v>532</v>
      </c>
      <c r="G197">
        <v>98</v>
      </c>
    </row>
    <row r="198" spans="1:7" x14ac:dyDescent="0.3">
      <c r="A198" t="s">
        <v>16</v>
      </c>
      <c r="B198" t="s">
        <v>2724</v>
      </c>
      <c r="C198">
        <v>64.599999999999994</v>
      </c>
      <c r="E198" t="s">
        <v>373</v>
      </c>
      <c r="F198" t="s">
        <v>2556</v>
      </c>
      <c r="G198">
        <v>96.7</v>
      </c>
    </row>
    <row r="199" spans="1:7" x14ac:dyDescent="0.3">
      <c r="A199" t="s">
        <v>373</v>
      </c>
      <c r="B199" t="s">
        <v>558</v>
      </c>
      <c r="C199">
        <v>64.099999999999994</v>
      </c>
      <c r="E199" t="s">
        <v>16</v>
      </c>
      <c r="F199" t="s">
        <v>212</v>
      </c>
      <c r="G199">
        <v>94.7</v>
      </c>
    </row>
    <row r="200" spans="1:7" x14ac:dyDescent="0.3">
      <c r="A200" t="s">
        <v>16</v>
      </c>
      <c r="B200" t="s">
        <v>2421</v>
      </c>
      <c r="C200">
        <v>63.1</v>
      </c>
      <c r="E200" t="s">
        <v>373</v>
      </c>
      <c r="F200" t="s">
        <v>2305</v>
      </c>
      <c r="G200">
        <v>92.4</v>
      </c>
    </row>
    <row r="201" spans="1:7" x14ac:dyDescent="0.3">
      <c r="A201" t="s">
        <v>373</v>
      </c>
      <c r="B201" t="s">
        <v>532</v>
      </c>
      <c r="C201">
        <v>63</v>
      </c>
      <c r="E201" t="s">
        <v>373</v>
      </c>
      <c r="F201" t="s">
        <v>1659</v>
      </c>
      <c r="G201">
        <v>92.1</v>
      </c>
    </row>
    <row r="202" spans="1:7" x14ac:dyDescent="0.3">
      <c r="A202" t="s">
        <v>374</v>
      </c>
      <c r="B202" t="s">
        <v>492</v>
      </c>
      <c r="C202">
        <v>62.7</v>
      </c>
      <c r="E202" t="s">
        <v>16</v>
      </c>
      <c r="F202" t="s">
        <v>2645</v>
      </c>
      <c r="G202">
        <v>92</v>
      </c>
    </row>
    <row r="203" spans="1:7" x14ac:dyDescent="0.3">
      <c r="A203" t="s">
        <v>373</v>
      </c>
      <c r="B203" t="s">
        <v>131</v>
      </c>
      <c r="C203">
        <v>62.5</v>
      </c>
      <c r="E203" t="s">
        <v>373</v>
      </c>
      <c r="F203" t="s">
        <v>2684</v>
      </c>
      <c r="G203">
        <v>91.8</v>
      </c>
    </row>
    <row r="204" spans="1:7" x14ac:dyDescent="0.3">
      <c r="A204" t="s">
        <v>373</v>
      </c>
      <c r="B204" t="s">
        <v>491</v>
      </c>
      <c r="C204">
        <v>62.4</v>
      </c>
      <c r="E204" t="s">
        <v>373</v>
      </c>
      <c r="F204" t="s">
        <v>2406</v>
      </c>
      <c r="G204">
        <v>91.7</v>
      </c>
    </row>
    <row r="205" spans="1:7" x14ac:dyDescent="0.3">
      <c r="A205" t="s">
        <v>374</v>
      </c>
      <c r="B205" t="s">
        <v>371</v>
      </c>
      <c r="C205">
        <v>62.3</v>
      </c>
      <c r="E205" t="s">
        <v>374</v>
      </c>
      <c r="F205" t="s">
        <v>496</v>
      </c>
      <c r="G205">
        <v>91.3</v>
      </c>
    </row>
    <row r="206" spans="1:7" x14ac:dyDescent="0.3">
      <c r="A206" t="s">
        <v>16</v>
      </c>
      <c r="B206" t="s">
        <v>2411</v>
      </c>
      <c r="C206">
        <v>62</v>
      </c>
      <c r="E206" t="s">
        <v>16</v>
      </c>
      <c r="F206" t="s">
        <v>142</v>
      </c>
      <c r="G206">
        <v>91</v>
      </c>
    </row>
    <row r="207" spans="1:7" x14ac:dyDescent="0.3">
      <c r="A207" t="s">
        <v>373</v>
      </c>
      <c r="B207" t="s">
        <v>2556</v>
      </c>
      <c r="C207">
        <v>61.7</v>
      </c>
      <c r="E207" t="s">
        <v>373</v>
      </c>
      <c r="F207" t="s">
        <v>131</v>
      </c>
      <c r="G207">
        <v>90.5</v>
      </c>
    </row>
    <row r="208" spans="1:7" x14ac:dyDescent="0.3">
      <c r="A208" t="s">
        <v>16</v>
      </c>
      <c r="B208" t="s">
        <v>485</v>
      </c>
      <c r="C208">
        <v>61.5</v>
      </c>
      <c r="E208" t="s">
        <v>374</v>
      </c>
      <c r="F208" t="s">
        <v>241</v>
      </c>
      <c r="G208">
        <v>88.5</v>
      </c>
    </row>
    <row r="209" spans="1:7" x14ac:dyDescent="0.3">
      <c r="A209" t="s">
        <v>16</v>
      </c>
      <c r="B209" t="s">
        <v>2327</v>
      </c>
      <c r="C209">
        <v>60.1</v>
      </c>
      <c r="E209" t="s">
        <v>374</v>
      </c>
      <c r="F209" t="s">
        <v>2705</v>
      </c>
      <c r="G209">
        <v>88</v>
      </c>
    </row>
    <row r="210" spans="1:7" x14ac:dyDescent="0.3">
      <c r="A210" t="s">
        <v>373</v>
      </c>
      <c r="B210" t="s">
        <v>2495</v>
      </c>
      <c r="C210">
        <v>59.8</v>
      </c>
      <c r="E210" t="s">
        <v>16</v>
      </c>
      <c r="F210" t="s">
        <v>1361</v>
      </c>
      <c r="G210">
        <v>87.2</v>
      </c>
    </row>
    <row r="211" spans="1:7" x14ac:dyDescent="0.3">
      <c r="A211" t="s">
        <v>374</v>
      </c>
      <c r="B211" t="s">
        <v>607</v>
      </c>
      <c r="C211">
        <v>59.4</v>
      </c>
      <c r="E211" t="s">
        <v>374</v>
      </c>
      <c r="F211" t="s">
        <v>139</v>
      </c>
      <c r="G211">
        <v>87</v>
      </c>
    </row>
    <row r="212" spans="1:7" x14ac:dyDescent="0.3">
      <c r="A212" t="s">
        <v>373</v>
      </c>
      <c r="B212" t="s">
        <v>1659</v>
      </c>
      <c r="C212">
        <v>59.1</v>
      </c>
      <c r="E212" t="s">
        <v>373</v>
      </c>
      <c r="F212" t="s">
        <v>2495</v>
      </c>
      <c r="G212">
        <v>86.8</v>
      </c>
    </row>
    <row r="213" spans="1:7" x14ac:dyDescent="0.3">
      <c r="A213" t="s">
        <v>373</v>
      </c>
      <c r="B213" t="s">
        <v>2305</v>
      </c>
      <c r="C213">
        <v>58.4</v>
      </c>
      <c r="E213" t="s">
        <v>373</v>
      </c>
      <c r="F213" t="s">
        <v>2511</v>
      </c>
      <c r="G213">
        <v>86.8</v>
      </c>
    </row>
    <row r="214" spans="1:7" x14ac:dyDescent="0.3">
      <c r="A214" t="s">
        <v>374</v>
      </c>
      <c r="B214" t="s">
        <v>139</v>
      </c>
      <c r="C214">
        <v>57</v>
      </c>
      <c r="E214" t="s">
        <v>373</v>
      </c>
      <c r="F214" t="s">
        <v>2580</v>
      </c>
      <c r="G214">
        <v>86</v>
      </c>
    </row>
    <row r="215" spans="1:7" x14ac:dyDescent="0.3">
      <c r="A215" t="s">
        <v>373</v>
      </c>
      <c r="B215" t="s">
        <v>2684</v>
      </c>
      <c r="C215">
        <v>56.8</v>
      </c>
      <c r="E215" t="s">
        <v>374</v>
      </c>
      <c r="F215" t="s">
        <v>2247</v>
      </c>
      <c r="G215">
        <v>86</v>
      </c>
    </row>
    <row r="216" spans="1:7" x14ac:dyDescent="0.3">
      <c r="A216" t="s">
        <v>373</v>
      </c>
      <c r="B216" t="s">
        <v>2511</v>
      </c>
      <c r="C216">
        <v>56.8</v>
      </c>
      <c r="E216" t="s">
        <v>374</v>
      </c>
      <c r="F216" t="s">
        <v>2539</v>
      </c>
      <c r="G216">
        <v>85.5</v>
      </c>
    </row>
    <row r="217" spans="1:7" x14ac:dyDescent="0.3">
      <c r="A217" t="s">
        <v>373</v>
      </c>
      <c r="B217" t="s">
        <v>2406</v>
      </c>
      <c r="C217">
        <v>56.7</v>
      </c>
      <c r="E217" t="s">
        <v>16</v>
      </c>
      <c r="F217" t="s">
        <v>2327</v>
      </c>
      <c r="G217">
        <v>85.1</v>
      </c>
    </row>
    <row r="218" spans="1:7" x14ac:dyDescent="0.3">
      <c r="A218" t="s">
        <v>374</v>
      </c>
      <c r="B218" t="s">
        <v>2705</v>
      </c>
      <c r="C218">
        <v>56</v>
      </c>
      <c r="E218" t="s">
        <v>374</v>
      </c>
      <c r="F218" t="s">
        <v>2703</v>
      </c>
      <c r="G218">
        <v>84.5</v>
      </c>
    </row>
    <row r="219" spans="1:7" x14ac:dyDescent="0.3">
      <c r="A219" t="s">
        <v>373</v>
      </c>
      <c r="B219" t="s">
        <v>224</v>
      </c>
      <c r="C219">
        <v>55.8</v>
      </c>
      <c r="E219" t="s">
        <v>373</v>
      </c>
      <c r="F219" t="s">
        <v>2713</v>
      </c>
      <c r="G219">
        <v>84</v>
      </c>
    </row>
    <row r="220" spans="1:7" x14ac:dyDescent="0.3">
      <c r="A220" t="s">
        <v>374</v>
      </c>
      <c r="B220" t="s">
        <v>2539</v>
      </c>
      <c r="C220">
        <v>55.5</v>
      </c>
      <c r="E220" t="s">
        <v>373</v>
      </c>
      <c r="F220" t="s">
        <v>926</v>
      </c>
      <c r="G220">
        <v>83.6</v>
      </c>
    </row>
    <row r="221" spans="1:7" x14ac:dyDescent="0.3">
      <c r="A221" t="s">
        <v>374</v>
      </c>
      <c r="B221" t="s">
        <v>496</v>
      </c>
      <c r="C221">
        <v>55.3</v>
      </c>
      <c r="E221" t="s">
        <v>373</v>
      </c>
      <c r="F221" t="s">
        <v>2453</v>
      </c>
      <c r="G221">
        <v>82.1</v>
      </c>
    </row>
    <row r="222" spans="1:7" x14ac:dyDescent="0.3">
      <c r="A222" t="s">
        <v>16</v>
      </c>
      <c r="B222" t="s">
        <v>429</v>
      </c>
      <c r="C222">
        <v>55.3</v>
      </c>
      <c r="E222" t="s">
        <v>16</v>
      </c>
      <c r="F222" t="s">
        <v>2724</v>
      </c>
      <c r="G222">
        <v>81.599999999999994</v>
      </c>
    </row>
    <row r="223" spans="1:7" x14ac:dyDescent="0.3">
      <c r="A223" t="s">
        <v>373</v>
      </c>
      <c r="B223" t="s">
        <v>2580</v>
      </c>
      <c r="C223">
        <v>55</v>
      </c>
      <c r="E223" t="s">
        <v>374</v>
      </c>
      <c r="F223" t="s">
        <v>330</v>
      </c>
      <c r="G223">
        <v>78.900000000000006</v>
      </c>
    </row>
    <row r="224" spans="1:7" x14ac:dyDescent="0.3">
      <c r="A224" t="s">
        <v>374</v>
      </c>
      <c r="B224" t="s">
        <v>241</v>
      </c>
      <c r="C224">
        <v>54.5</v>
      </c>
      <c r="E224" t="s">
        <v>16</v>
      </c>
      <c r="F224" t="s">
        <v>2421</v>
      </c>
      <c r="G224">
        <v>78.099999999999994</v>
      </c>
    </row>
    <row r="225" spans="1:7" x14ac:dyDescent="0.3">
      <c r="A225" t="s">
        <v>373</v>
      </c>
      <c r="B225" t="s">
        <v>2453</v>
      </c>
      <c r="C225">
        <v>53.1</v>
      </c>
      <c r="E225" t="s">
        <v>16</v>
      </c>
      <c r="F225" t="s">
        <v>2560</v>
      </c>
      <c r="G225">
        <v>77.599999999999994</v>
      </c>
    </row>
    <row r="226" spans="1:7" x14ac:dyDescent="0.3">
      <c r="A226" t="s">
        <v>16</v>
      </c>
      <c r="B226" t="s">
        <v>204</v>
      </c>
      <c r="C226">
        <v>53</v>
      </c>
      <c r="E226" t="s">
        <v>373</v>
      </c>
      <c r="F226" t="s">
        <v>1453</v>
      </c>
      <c r="G226">
        <v>77.2</v>
      </c>
    </row>
    <row r="227" spans="1:7" x14ac:dyDescent="0.3">
      <c r="A227" t="s">
        <v>374</v>
      </c>
      <c r="B227" t="s">
        <v>2703</v>
      </c>
      <c r="C227">
        <v>50.5</v>
      </c>
      <c r="E227" t="s">
        <v>374</v>
      </c>
      <c r="F227" t="s">
        <v>2177</v>
      </c>
      <c r="G227">
        <v>77.099999999999994</v>
      </c>
    </row>
    <row r="228" spans="1:7" x14ac:dyDescent="0.3">
      <c r="A228" t="s">
        <v>373</v>
      </c>
      <c r="B228" t="s">
        <v>2713</v>
      </c>
      <c r="C228">
        <v>50</v>
      </c>
      <c r="E228" t="s">
        <v>373</v>
      </c>
      <c r="F228" t="s">
        <v>224</v>
      </c>
      <c r="G228">
        <v>75.8</v>
      </c>
    </row>
    <row r="229" spans="1:7" x14ac:dyDescent="0.3">
      <c r="A229" t="s">
        <v>0</v>
      </c>
      <c r="B229" t="s">
        <v>2696</v>
      </c>
      <c r="C229">
        <v>49.95</v>
      </c>
      <c r="E229" t="s">
        <v>16</v>
      </c>
      <c r="F229" t="s">
        <v>485</v>
      </c>
      <c r="G229">
        <v>74.5</v>
      </c>
    </row>
    <row r="230" spans="1:7" x14ac:dyDescent="0.3">
      <c r="A230" t="s">
        <v>16</v>
      </c>
      <c r="B230" t="s">
        <v>2442</v>
      </c>
      <c r="C230">
        <v>49.9</v>
      </c>
      <c r="E230" t="s">
        <v>373</v>
      </c>
      <c r="F230" t="s">
        <v>595</v>
      </c>
      <c r="G230">
        <v>74.400000000000006</v>
      </c>
    </row>
    <row r="231" spans="1:7" x14ac:dyDescent="0.3">
      <c r="A231" t="s">
        <v>16</v>
      </c>
      <c r="B231" t="s">
        <v>2600</v>
      </c>
      <c r="C231">
        <v>49.8</v>
      </c>
      <c r="E231" t="s">
        <v>373</v>
      </c>
      <c r="F231" t="s">
        <v>939</v>
      </c>
      <c r="G231">
        <v>73.2</v>
      </c>
    </row>
    <row r="232" spans="1:7" x14ac:dyDescent="0.3">
      <c r="A232" t="s">
        <v>374</v>
      </c>
      <c r="B232" t="s">
        <v>2247</v>
      </c>
      <c r="C232">
        <v>49</v>
      </c>
      <c r="E232" t="s">
        <v>373</v>
      </c>
      <c r="F232" t="s">
        <v>2259</v>
      </c>
      <c r="G232">
        <v>72.2</v>
      </c>
    </row>
    <row r="233" spans="1:7" x14ac:dyDescent="0.3">
      <c r="A233" t="s">
        <v>374</v>
      </c>
      <c r="B233" t="s">
        <v>249</v>
      </c>
      <c r="C233">
        <v>49</v>
      </c>
      <c r="E233" t="s">
        <v>16</v>
      </c>
      <c r="F233" t="s">
        <v>2411</v>
      </c>
      <c r="G233">
        <v>72</v>
      </c>
    </row>
    <row r="234" spans="1:7" x14ac:dyDescent="0.3">
      <c r="A234" t="s">
        <v>16</v>
      </c>
      <c r="B234" t="s">
        <v>1487</v>
      </c>
      <c r="C234">
        <v>49</v>
      </c>
      <c r="E234" t="s">
        <v>374</v>
      </c>
      <c r="F234" t="s">
        <v>331</v>
      </c>
      <c r="G234">
        <v>70.5</v>
      </c>
    </row>
    <row r="235" spans="1:7" x14ac:dyDescent="0.3">
      <c r="A235" t="s">
        <v>374</v>
      </c>
      <c r="B235" t="s">
        <v>330</v>
      </c>
      <c r="C235">
        <v>48.9</v>
      </c>
      <c r="E235" t="s">
        <v>373</v>
      </c>
      <c r="F235" t="s">
        <v>2685</v>
      </c>
      <c r="G235">
        <v>70.2</v>
      </c>
    </row>
    <row r="236" spans="1:7" x14ac:dyDescent="0.3">
      <c r="A236" t="s">
        <v>373</v>
      </c>
      <c r="B236" t="s">
        <v>595</v>
      </c>
      <c r="C236">
        <v>48.4</v>
      </c>
      <c r="E236" t="s">
        <v>16</v>
      </c>
      <c r="F236" t="s">
        <v>2442</v>
      </c>
      <c r="G236">
        <v>69.900000000000006</v>
      </c>
    </row>
    <row r="237" spans="1:7" x14ac:dyDescent="0.3">
      <c r="A237" t="s">
        <v>373</v>
      </c>
      <c r="B237" t="s">
        <v>1453</v>
      </c>
      <c r="C237">
        <v>48.2</v>
      </c>
      <c r="E237" t="s">
        <v>373</v>
      </c>
      <c r="F237" t="s">
        <v>2143</v>
      </c>
      <c r="G237">
        <v>69.599999999999994</v>
      </c>
    </row>
    <row r="238" spans="1:7" x14ac:dyDescent="0.3">
      <c r="A238" t="s">
        <v>373</v>
      </c>
      <c r="B238" t="s">
        <v>240</v>
      </c>
      <c r="C238">
        <v>47.9</v>
      </c>
      <c r="E238" t="s">
        <v>374</v>
      </c>
      <c r="F238" t="s">
        <v>249</v>
      </c>
      <c r="G238">
        <v>69</v>
      </c>
    </row>
    <row r="239" spans="1:7" x14ac:dyDescent="0.3">
      <c r="A239" t="s">
        <v>16</v>
      </c>
      <c r="B239" t="s">
        <v>563</v>
      </c>
      <c r="C239">
        <v>47.5</v>
      </c>
      <c r="E239" t="s">
        <v>16</v>
      </c>
      <c r="F239" t="s">
        <v>429</v>
      </c>
      <c r="G239">
        <v>68.3</v>
      </c>
    </row>
    <row r="240" spans="1:7" x14ac:dyDescent="0.3">
      <c r="A240" t="s">
        <v>373</v>
      </c>
      <c r="B240" t="s">
        <v>2259</v>
      </c>
      <c r="C240">
        <v>47.2</v>
      </c>
      <c r="E240" t="s">
        <v>373</v>
      </c>
      <c r="F240" t="s">
        <v>240</v>
      </c>
      <c r="G240">
        <v>67.900000000000006</v>
      </c>
    </row>
    <row r="241" spans="1:7" x14ac:dyDescent="0.3">
      <c r="A241" t="s">
        <v>373</v>
      </c>
      <c r="B241" t="s">
        <v>926</v>
      </c>
      <c r="C241">
        <v>46.6</v>
      </c>
      <c r="E241" t="s">
        <v>16</v>
      </c>
      <c r="F241" t="s">
        <v>603</v>
      </c>
      <c r="G241">
        <v>67.8</v>
      </c>
    </row>
    <row r="242" spans="1:7" x14ac:dyDescent="0.3">
      <c r="A242" t="s">
        <v>0</v>
      </c>
      <c r="B242" t="s">
        <v>580</v>
      </c>
      <c r="C242">
        <v>45.55</v>
      </c>
      <c r="E242" t="s">
        <v>0</v>
      </c>
      <c r="F242" t="s">
        <v>347</v>
      </c>
      <c r="G242">
        <v>67.7</v>
      </c>
    </row>
    <row r="243" spans="1:7" x14ac:dyDescent="0.3">
      <c r="A243" t="s">
        <v>16</v>
      </c>
      <c r="B243" t="s">
        <v>2518</v>
      </c>
      <c r="C243">
        <v>45.4</v>
      </c>
      <c r="E243" t="s">
        <v>373</v>
      </c>
      <c r="F243" t="s">
        <v>225</v>
      </c>
      <c r="G243">
        <v>66.3</v>
      </c>
    </row>
    <row r="244" spans="1:7" x14ac:dyDescent="0.3">
      <c r="A244" t="s">
        <v>16</v>
      </c>
      <c r="B244" t="s">
        <v>603</v>
      </c>
      <c r="C244">
        <v>44.8</v>
      </c>
      <c r="E244" t="s">
        <v>374</v>
      </c>
      <c r="F244" t="s">
        <v>2275</v>
      </c>
      <c r="G244">
        <v>66</v>
      </c>
    </row>
    <row r="245" spans="1:7" x14ac:dyDescent="0.3">
      <c r="A245" t="s">
        <v>374</v>
      </c>
      <c r="B245" t="s">
        <v>331</v>
      </c>
      <c r="C245">
        <v>44.5</v>
      </c>
      <c r="E245" t="s">
        <v>374</v>
      </c>
      <c r="F245" t="s">
        <v>2352</v>
      </c>
      <c r="G245">
        <v>65.8</v>
      </c>
    </row>
    <row r="246" spans="1:7" x14ac:dyDescent="0.3">
      <c r="A246" t="s">
        <v>374</v>
      </c>
      <c r="B246" t="s">
        <v>2177</v>
      </c>
      <c r="C246">
        <v>44.1</v>
      </c>
      <c r="E246" t="s">
        <v>16</v>
      </c>
      <c r="F246" t="s">
        <v>204</v>
      </c>
      <c r="G246">
        <v>65</v>
      </c>
    </row>
    <row r="247" spans="1:7" x14ac:dyDescent="0.3">
      <c r="A247" t="s">
        <v>16</v>
      </c>
      <c r="B247" t="s">
        <v>609</v>
      </c>
      <c r="C247">
        <v>44</v>
      </c>
      <c r="E247" t="s">
        <v>374</v>
      </c>
      <c r="F247" t="s">
        <v>2486</v>
      </c>
      <c r="G247">
        <v>64.8</v>
      </c>
    </row>
    <row r="248" spans="1:7" x14ac:dyDescent="0.3">
      <c r="A248" t="s">
        <v>374</v>
      </c>
      <c r="B248" t="s">
        <v>2352</v>
      </c>
      <c r="C248">
        <v>43.8</v>
      </c>
      <c r="E248" t="s">
        <v>373</v>
      </c>
      <c r="F248" t="s">
        <v>2316</v>
      </c>
      <c r="G248">
        <v>64</v>
      </c>
    </row>
    <row r="249" spans="1:7" x14ac:dyDescent="0.3">
      <c r="A249" t="s">
        <v>373</v>
      </c>
      <c r="B249" t="s">
        <v>173</v>
      </c>
      <c r="C249">
        <v>43.7</v>
      </c>
      <c r="E249" t="s">
        <v>16</v>
      </c>
      <c r="F249" t="s">
        <v>2600</v>
      </c>
      <c r="G249">
        <v>63.8</v>
      </c>
    </row>
    <row r="250" spans="1:7" x14ac:dyDescent="0.3">
      <c r="A250" t="s">
        <v>16</v>
      </c>
      <c r="B250" t="s">
        <v>593</v>
      </c>
      <c r="C250">
        <v>42.7</v>
      </c>
      <c r="E250" t="s">
        <v>374</v>
      </c>
      <c r="F250" t="s">
        <v>548</v>
      </c>
      <c r="G250">
        <v>63.2</v>
      </c>
    </row>
    <row r="251" spans="1:7" x14ac:dyDescent="0.3">
      <c r="A251" t="s">
        <v>16</v>
      </c>
      <c r="B251" t="s">
        <v>2550</v>
      </c>
      <c r="C251">
        <v>42.6</v>
      </c>
      <c r="E251" t="s">
        <v>373</v>
      </c>
      <c r="F251" t="s">
        <v>179</v>
      </c>
      <c r="G251">
        <v>63</v>
      </c>
    </row>
    <row r="252" spans="1:7" x14ac:dyDescent="0.3">
      <c r="A252" t="s">
        <v>373</v>
      </c>
      <c r="B252" t="s">
        <v>2143</v>
      </c>
      <c r="C252">
        <v>41.6</v>
      </c>
      <c r="E252" t="s">
        <v>373</v>
      </c>
      <c r="F252" t="s">
        <v>173</v>
      </c>
      <c r="G252">
        <v>62.7</v>
      </c>
    </row>
    <row r="253" spans="1:7" x14ac:dyDescent="0.3">
      <c r="A253" t="s">
        <v>373</v>
      </c>
      <c r="B253" t="s">
        <v>2685</v>
      </c>
      <c r="C253">
        <v>41.2</v>
      </c>
      <c r="E253" t="s">
        <v>373</v>
      </c>
      <c r="F253" t="s">
        <v>279</v>
      </c>
      <c r="G253">
        <v>62.2</v>
      </c>
    </row>
    <row r="254" spans="1:7" x14ac:dyDescent="0.3">
      <c r="A254" t="s">
        <v>0</v>
      </c>
      <c r="B254" t="s">
        <v>2744</v>
      </c>
      <c r="C254">
        <v>41</v>
      </c>
      <c r="E254" t="s">
        <v>373</v>
      </c>
      <c r="F254" t="s">
        <v>2719</v>
      </c>
      <c r="G254">
        <v>61.9</v>
      </c>
    </row>
    <row r="255" spans="1:7" x14ac:dyDescent="0.3">
      <c r="A255" t="s">
        <v>373</v>
      </c>
      <c r="B255" t="s">
        <v>279</v>
      </c>
      <c r="C255">
        <v>40.200000000000003</v>
      </c>
      <c r="E255" t="s">
        <v>373</v>
      </c>
      <c r="F255" t="s">
        <v>518</v>
      </c>
      <c r="G255">
        <v>60.9</v>
      </c>
    </row>
    <row r="256" spans="1:7" x14ac:dyDescent="0.3">
      <c r="A256" t="s">
        <v>374</v>
      </c>
      <c r="B256" t="s">
        <v>2275</v>
      </c>
      <c r="C256">
        <v>40</v>
      </c>
      <c r="E256" t="s">
        <v>374</v>
      </c>
      <c r="F256" t="s">
        <v>236</v>
      </c>
      <c r="G256">
        <v>60</v>
      </c>
    </row>
    <row r="257" spans="1:7" x14ac:dyDescent="0.3">
      <c r="A257" t="s">
        <v>373</v>
      </c>
      <c r="B257" t="s">
        <v>939</v>
      </c>
      <c r="C257">
        <v>39.200000000000003</v>
      </c>
      <c r="E257" t="s">
        <v>16</v>
      </c>
      <c r="F257" t="s">
        <v>1472</v>
      </c>
      <c r="G257">
        <v>59.1</v>
      </c>
    </row>
    <row r="258" spans="1:7" x14ac:dyDescent="0.3">
      <c r="A258" t="s">
        <v>373</v>
      </c>
      <c r="B258" t="s">
        <v>471</v>
      </c>
      <c r="C258">
        <v>38.700000000000003</v>
      </c>
      <c r="E258" t="s">
        <v>16</v>
      </c>
      <c r="F258" t="s">
        <v>593</v>
      </c>
      <c r="G258">
        <v>58.7</v>
      </c>
    </row>
    <row r="259" spans="1:7" x14ac:dyDescent="0.3">
      <c r="A259" t="s">
        <v>374</v>
      </c>
      <c r="B259" t="s">
        <v>548</v>
      </c>
      <c r="C259">
        <v>38.200000000000003</v>
      </c>
      <c r="E259" t="s">
        <v>373</v>
      </c>
      <c r="F259" t="s">
        <v>471</v>
      </c>
      <c r="G259">
        <v>57.7</v>
      </c>
    </row>
    <row r="260" spans="1:7" x14ac:dyDescent="0.3">
      <c r="A260" t="s">
        <v>373</v>
      </c>
      <c r="B260" t="s">
        <v>2719</v>
      </c>
      <c r="C260">
        <v>37.9</v>
      </c>
      <c r="E260" t="s">
        <v>373</v>
      </c>
      <c r="F260" t="s">
        <v>2207</v>
      </c>
      <c r="G260">
        <v>56</v>
      </c>
    </row>
    <row r="261" spans="1:7" x14ac:dyDescent="0.3">
      <c r="A261" t="s">
        <v>373</v>
      </c>
      <c r="B261" t="s">
        <v>225</v>
      </c>
      <c r="C261">
        <v>37.299999999999997</v>
      </c>
      <c r="E261" t="s">
        <v>373</v>
      </c>
      <c r="F261" t="s">
        <v>447</v>
      </c>
      <c r="G261">
        <v>55.3</v>
      </c>
    </row>
    <row r="262" spans="1:7" x14ac:dyDescent="0.3">
      <c r="A262" t="s">
        <v>16</v>
      </c>
      <c r="B262" t="s">
        <v>2527</v>
      </c>
      <c r="C262">
        <v>37.200000000000003</v>
      </c>
      <c r="E262" t="s">
        <v>374</v>
      </c>
      <c r="F262" t="s">
        <v>2146</v>
      </c>
      <c r="G262">
        <v>55.2</v>
      </c>
    </row>
    <row r="263" spans="1:7" x14ac:dyDescent="0.3">
      <c r="A263" t="s">
        <v>374</v>
      </c>
      <c r="B263" t="s">
        <v>534</v>
      </c>
      <c r="C263">
        <v>36.200000000000003</v>
      </c>
      <c r="E263" t="s">
        <v>374</v>
      </c>
      <c r="F263" t="s">
        <v>208</v>
      </c>
      <c r="G263">
        <v>54.9</v>
      </c>
    </row>
    <row r="264" spans="1:7" x14ac:dyDescent="0.3">
      <c r="A264" t="s">
        <v>374</v>
      </c>
      <c r="B264" t="s">
        <v>2486</v>
      </c>
      <c r="C264">
        <v>35.799999999999997</v>
      </c>
      <c r="E264" t="s">
        <v>373</v>
      </c>
      <c r="F264" t="s">
        <v>389</v>
      </c>
      <c r="G264">
        <v>54.6</v>
      </c>
    </row>
    <row r="265" spans="1:7" x14ac:dyDescent="0.3">
      <c r="A265" t="s">
        <v>16</v>
      </c>
      <c r="B265" t="s">
        <v>1472</v>
      </c>
      <c r="C265">
        <v>35.1</v>
      </c>
      <c r="E265" t="s">
        <v>374</v>
      </c>
      <c r="F265" t="s">
        <v>2488</v>
      </c>
      <c r="G265">
        <v>53.8</v>
      </c>
    </row>
    <row r="266" spans="1:7" x14ac:dyDescent="0.3">
      <c r="A266" t="s">
        <v>373</v>
      </c>
      <c r="B266" t="s">
        <v>2316</v>
      </c>
      <c r="C266">
        <v>35</v>
      </c>
      <c r="E266" t="s">
        <v>374</v>
      </c>
      <c r="F266" t="s">
        <v>534</v>
      </c>
      <c r="G266">
        <v>53.2</v>
      </c>
    </row>
    <row r="267" spans="1:7" x14ac:dyDescent="0.3">
      <c r="A267" t="s">
        <v>373</v>
      </c>
      <c r="B267" t="s">
        <v>2650</v>
      </c>
      <c r="C267">
        <v>34.5</v>
      </c>
      <c r="E267" t="s">
        <v>16</v>
      </c>
      <c r="F267" t="s">
        <v>2518</v>
      </c>
      <c r="G267">
        <v>52.4</v>
      </c>
    </row>
    <row r="268" spans="1:7" x14ac:dyDescent="0.3">
      <c r="A268" t="s">
        <v>373</v>
      </c>
      <c r="B268" t="s">
        <v>2418</v>
      </c>
      <c r="C268">
        <v>34.4</v>
      </c>
      <c r="E268" t="s">
        <v>373</v>
      </c>
      <c r="F268" t="s">
        <v>940</v>
      </c>
      <c r="G268">
        <v>51.7</v>
      </c>
    </row>
    <row r="269" spans="1:7" x14ac:dyDescent="0.3">
      <c r="A269" t="s">
        <v>16</v>
      </c>
      <c r="B269" t="s">
        <v>1883</v>
      </c>
      <c r="C269">
        <v>34.1</v>
      </c>
      <c r="E269" t="s">
        <v>16</v>
      </c>
      <c r="F269" t="s">
        <v>565</v>
      </c>
      <c r="G269">
        <v>51.2</v>
      </c>
    </row>
    <row r="270" spans="1:7" x14ac:dyDescent="0.3">
      <c r="A270" t="s">
        <v>373</v>
      </c>
      <c r="B270" t="s">
        <v>179</v>
      </c>
      <c r="C270">
        <v>34</v>
      </c>
      <c r="E270" t="s">
        <v>373</v>
      </c>
      <c r="F270" t="s">
        <v>2437</v>
      </c>
      <c r="G270">
        <v>51</v>
      </c>
    </row>
    <row r="271" spans="1:7" x14ac:dyDescent="0.3">
      <c r="A271" t="s">
        <v>373</v>
      </c>
      <c r="B271" t="s">
        <v>1354</v>
      </c>
      <c r="C271">
        <v>33.700000000000003</v>
      </c>
      <c r="E271" t="s">
        <v>374</v>
      </c>
      <c r="F271" t="s">
        <v>174</v>
      </c>
      <c r="G271">
        <v>51</v>
      </c>
    </row>
    <row r="272" spans="1:7" x14ac:dyDescent="0.3">
      <c r="A272" t="s">
        <v>373</v>
      </c>
      <c r="B272" t="s">
        <v>389</v>
      </c>
      <c r="C272">
        <v>33.6</v>
      </c>
      <c r="E272" t="s">
        <v>16</v>
      </c>
      <c r="F272" t="s">
        <v>1487</v>
      </c>
      <c r="G272">
        <v>51</v>
      </c>
    </row>
    <row r="273" spans="1:7" x14ac:dyDescent="0.3">
      <c r="A273" t="s">
        <v>16</v>
      </c>
      <c r="B273" t="s">
        <v>2584</v>
      </c>
      <c r="C273">
        <v>33.299999999999997</v>
      </c>
      <c r="E273" t="s">
        <v>373</v>
      </c>
      <c r="F273" t="s">
        <v>1354</v>
      </c>
      <c r="G273">
        <v>50.7</v>
      </c>
    </row>
    <row r="274" spans="1:7" x14ac:dyDescent="0.3">
      <c r="A274" t="s">
        <v>373</v>
      </c>
      <c r="B274" t="s">
        <v>2368</v>
      </c>
      <c r="C274">
        <v>32.9</v>
      </c>
      <c r="E274" t="s">
        <v>373</v>
      </c>
      <c r="F274" t="s">
        <v>2650</v>
      </c>
      <c r="G274">
        <v>50.5</v>
      </c>
    </row>
    <row r="275" spans="1:7" x14ac:dyDescent="0.3">
      <c r="A275" t="s">
        <v>374</v>
      </c>
      <c r="B275" t="s">
        <v>611</v>
      </c>
      <c r="C275">
        <v>32.700000000000003</v>
      </c>
      <c r="E275" t="s">
        <v>16</v>
      </c>
      <c r="F275" t="s">
        <v>563</v>
      </c>
      <c r="G275">
        <v>50.5</v>
      </c>
    </row>
    <row r="276" spans="1:7" x14ac:dyDescent="0.3">
      <c r="A276" t="s">
        <v>373</v>
      </c>
      <c r="B276" t="s">
        <v>2428</v>
      </c>
      <c r="C276">
        <v>32.1</v>
      </c>
      <c r="E276" t="s">
        <v>373</v>
      </c>
      <c r="F276" t="s">
        <v>470</v>
      </c>
      <c r="G276">
        <v>50.3</v>
      </c>
    </row>
    <row r="277" spans="1:7" x14ac:dyDescent="0.3">
      <c r="A277" t="s">
        <v>373</v>
      </c>
      <c r="B277" t="s">
        <v>2207</v>
      </c>
      <c r="C277">
        <v>32</v>
      </c>
      <c r="E277" t="s">
        <v>373</v>
      </c>
      <c r="F277" t="s">
        <v>2311</v>
      </c>
      <c r="G277">
        <v>50.2</v>
      </c>
    </row>
    <row r="278" spans="1:7" x14ac:dyDescent="0.3">
      <c r="A278" t="s">
        <v>373</v>
      </c>
      <c r="B278" t="s">
        <v>518</v>
      </c>
      <c r="C278">
        <v>31.9</v>
      </c>
      <c r="E278" t="s">
        <v>374</v>
      </c>
      <c r="F278" t="s">
        <v>146</v>
      </c>
      <c r="G278">
        <v>50</v>
      </c>
    </row>
    <row r="279" spans="1:7" x14ac:dyDescent="0.3">
      <c r="A279" t="s">
        <v>373</v>
      </c>
      <c r="B279" t="s">
        <v>2623</v>
      </c>
      <c r="C279">
        <v>31.6</v>
      </c>
      <c r="E279" t="s">
        <v>16</v>
      </c>
      <c r="F279" t="s">
        <v>609</v>
      </c>
      <c r="G279">
        <v>50</v>
      </c>
    </row>
    <row r="280" spans="1:7" x14ac:dyDescent="0.3">
      <c r="A280" t="s">
        <v>373</v>
      </c>
      <c r="B280" t="s">
        <v>447</v>
      </c>
      <c r="C280">
        <v>31.3</v>
      </c>
      <c r="E280" t="s">
        <v>0</v>
      </c>
      <c r="F280" t="s">
        <v>2696</v>
      </c>
      <c r="G280">
        <v>49.95</v>
      </c>
    </row>
    <row r="281" spans="1:7" x14ac:dyDescent="0.3">
      <c r="A281" t="s">
        <v>374</v>
      </c>
      <c r="B281" t="s">
        <v>2146</v>
      </c>
      <c r="C281">
        <v>31.2</v>
      </c>
      <c r="E281" t="s">
        <v>374</v>
      </c>
      <c r="F281" t="s">
        <v>611</v>
      </c>
      <c r="G281">
        <v>49.7</v>
      </c>
    </row>
    <row r="282" spans="1:7" x14ac:dyDescent="0.3">
      <c r="A282" t="s">
        <v>374</v>
      </c>
      <c r="B282" t="s">
        <v>174</v>
      </c>
      <c r="C282">
        <v>31</v>
      </c>
      <c r="E282" t="s">
        <v>373</v>
      </c>
      <c r="F282" t="s">
        <v>2428</v>
      </c>
      <c r="G282">
        <v>47.1</v>
      </c>
    </row>
    <row r="283" spans="1:7" x14ac:dyDescent="0.3">
      <c r="A283" t="s">
        <v>374</v>
      </c>
      <c r="B283" t="s">
        <v>208</v>
      </c>
      <c r="C283">
        <v>30.9</v>
      </c>
      <c r="E283" t="s">
        <v>373</v>
      </c>
      <c r="F283" t="s">
        <v>2500</v>
      </c>
      <c r="G283">
        <v>47</v>
      </c>
    </row>
    <row r="284" spans="1:7" x14ac:dyDescent="0.3">
      <c r="A284" t="s">
        <v>373</v>
      </c>
      <c r="B284" t="s">
        <v>143</v>
      </c>
      <c r="C284">
        <v>30.5</v>
      </c>
      <c r="E284" t="s">
        <v>374</v>
      </c>
      <c r="F284" t="s">
        <v>1048</v>
      </c>
      <c r="G284">
        <v>47</v>
      </c>
    </row>
    <row r="285" spans="1:7" x14ac:dyDescent="0.3">
      <c r="A285" t="s">
        <v>373</v>
      </c>
      <c r="B285" t="s">
        <v>2311</v>
      </c>
      <c r="C285">
        <v>30.2</v>
      </c>
      <c r="E285" t="s">
        <v>373</v>
      </c>
      <c r="F285" t="s">
        <v>1023</v>
      </c>
      <c r="G285">
        <v>46.7</v>
      </c>
    </row>
    <row r="286" spans="1:7" x14ac:dyDescent="0.3">
      <c r="A286" t="s">
        <v>374</v>
      </c>
      <c r="B286" t="s">
        <v>146</v>
      </c>
      <c r="C286">
        <v>30</v>
      </c>
      <c r="E286" t="s">
        <v>16</v>
      </c>
      <c r="F286" t="s">
        <v>2550</v>
      </c>
      <c r="G286">
        <v>46.6</v>
      </c>
    </row>
    <row r="287" spans="1:7" x14ac:dyDescent="0.3">
      <c r="A287" t="s">
        <v>374</v>
      </c>
      <c r="B287" t="s">
        <v>236</v>
      </c>
      <c r="C287">
        <v>30</v>
      </c>
      <c r="E287" t="s">
        <v>16</v>
      </c>
      <c r="F287" t="s">
        <v>1358</v>
      </c>
      <c r="G287">
        <v>46</v>
      </c>
    </row>
    <row r="288" spans="1:7" x14ac:dyDescent="0.3">
      <c r="A288" t="s">
        <v>373</v>
      </c>
      <c r="B288" t="s">
        <v>1023</v>
      </c>
      <c r="C288">
        <v>29.7</v>
      </c>
      <c r="E288" t="s">
        <v>373</v>
      </c>
      <c r="F288" t="s">
        <v>2368</v>
      </c>
      <c r="G288">
        <v>45.9</v>
      </c>
    </row>
    <row r="289" spans="1:7" x14ac:dyDescent="0.3">
      <c r="A289" t="s">
        <v>373</v>
      </c>
      <c r="B289" t="s">
        <v>583</v>
      </c>
      <c r="C289">
        <v>29.4</v>
      </c>
      <c r="E289" t="s">
        <v>373</v>
      </c>
      <c r="F289" t="s">
        <v>2623</v>
      </c>
      <c r="G289">
        <v>45.6</v>
      </c>
    </row>
    <row r="290" spans="1:7" x14ac:dyDescent="0.3">
      <c r="A290" t="s">
        <v>373</v>
      </c>
      <c r="B290" t="s">
        <v>470</v>
      </c>
      <c r="C290">
        <v>29.3</v>
      </c>
      <c r="E290" t="s">
        <v>0</v>
      </c>
      <c r="F290" t="s">
        <v>580</v>
      </c>
      <c r="G290">
        <v>45.55</v>
      </c>
    </row>
    <row r="291" spans="1:7" x14ac:dyDescent="0.3">
      <c r="A291" t="s">
        <v>373</v>
      </c>
      <c r="B291" t="s">
        <v>2437</v>
      </c>
      <c r="C291">
        <v>29</v>
      </c>
      <c r="E291" t="s">
        <v>373</v>
      </c>
      <c r="F291" t="s">
        <v>143</v>
      </c>
      <c r="G291">
        <v>44.5</v>
      </c>
    </row>
    <row r="292" spans="1:7" x14ac:dyDescent="0.3">
      <c r="A292" t="s">
        <v>373</v>
      </c>
      <c r="B292" t="s">
        <v>2500</v>
      </c>
      <c r="C292">
        <v>29</v>
      </c>
      <c r="E292" t="s">
        <v>16</v>
      </c>
      <c r="F292" t="s">
        <v>1883</v>
      </c>
      <c r="G292">
        <v>44.1</v>
      </c>
    </row>
    <row r="293" spans="1:7" x14ac:dyDescent="0.3">
      <c r="A293" t="s">
        <v>374</v>
      </c>
      <c r="B293" t="s">
        <v>2625</v>
      </c>
      <c r="C293">
        <v>29</v>
      </c>
      <c r="E293" t="s">
        <v>374</v>
      </c>
      <c r="F293" t="s">
        <v>495</v>
      </c>
      <c r="G293">
        <v>43.8</v>
      </c>
    </row>
    <row r="294" spans="1:7" x14ac:dyDescent="0.3">
      <c r="A294" t="s">
        <v>0</v>
      </c>
      <c r="B294" t="s">
        <v>2728</v>
      </c>
      <c r="C294">
        <v>29</v>
      </c>
      <c r="E294" t="s">
        <v>16</v>
      </c>
      <c r="F294" t="s">
        <v>2584</v>
      </c>
      <c r="G294">
        <v>43.3</v>
      </c>
    </row>
    <row r="295" spans="1:7" x14ac:dyDescent="0.3">
      <c r="A295" t="s">
        <v>373</v>
      </c>
      <c r="B295" t="s">
        <v>940</v>
      </c>
      <c r="C295">
        <v>28.7</v>
      </c>
      <c r="E295" t="s">
        <v>374</v>
      </c>
      <c r="F295" t="s">
        <v>1666</v>
      </c>
      <c r="G295">
        <v>43</v>
      </c>
    </row>
    <row r="296" spans="1:7" x14ac:dyDescent="0.3">
      <c r="A296" t="s">
        <v>16</v>
      </c>
      <c r="B296" t="s">
        <v>565</v>
      </c>
      <c r="C296">
        <v>28.2</v>
      </c>
      <c r="E296" t="s">
        <v>374</v>
      </c>
      <c r="F296" t="s">
        <v>2625</v>
      </c>
      <c r="G296">
        <v>43</v>
      </c>
    </row>
    <row r="297" spans="1:7" x14ac:dyDescent="0.3">
      <c r="A297" t="s">
        <v>373</v>
      </c>
      <c r="B297" t="s">
        <v>1362</v>
      </c>
      <c r="C297">
        <v>27.1</v>
      </c>
      <c r="E297" t="s">
        <v>373</v>
      </c>
      <c r="F297" t="s">
        <v>2418</v>
      </c>
      <c r="G297">
        <v>42.4</v>
      </c>
    </row>
    <row r="298" spans="1:7" x14ac:dyDescent="0.3">
      <c r="A298" t="s">
        <v>374</v>
      </c>
      <c r="B298" t="s">
        <v>1048</v>
      </c>
      <c r="C298">
        <v>27</v>
      </c>
      <c r="E298" t="s">
        <v>373</v>
      </c>
      <c r="F298" t="s">
        <v>583</v>
      </c>
      <c r="G298">
        <v>41.4</v>
      </c>
    </row>
    <row r="299" spans="1:7" x14ac:dyDescent="0.3">
      <c r="A299" t="s">
        <v>16</v>
      </c>
      <c r="B299" t="s">
        <v>1058</v>
      </c>
      <c r="C299">
        <v>26.8</v>
      </c>
      <c r="E299" t="s">
        <v>0</v>
      </c>
      <c r="F299" t="s">
        <v>2744</v>
      </c>
      <c r="G299">
        <v>41</v>
      </c>
    </row>
    <row r="300" spans="1:7" x14ac:dyDescent="0.3">
      <c r="A300" t="s">
        <v>16</v>
      </c>
      <c r="B300" t="s">
        <v>313</v>
      </c>
      <c r="C300">
        <v>26.3</v>
      </c>
      <c r="E300" t="s">
        <v>374</v>
      </c>
      <c r="F300" t="s">
        <v>1071</v>
      </c>
      <c r="G300">
        <v>40.5</v>
      </c>
    </row>
    <row r="301" spans="1:7" x14ac:dyDescent="0.3">
      <c r="A301" t="s">
        <v>374</v>
      </c>
      <c r="B301" t="s">
        <v>1666</v>
      </c>
      <c r="C301">
        <v>26</v>
      </c>
      <c r="E301" t="s">
        <v>16</v>
      </c>
      <c r="F301" t="s">
        <v>2527</v>
      </c>
      <c r="G301">
        <v>40.200000000000003</v>
      </c>
    </row>
    <row r="302" spans="1:7" x14ac:dyDescent="0.3">
      <c r="A302" t="s">
        <v>16</v>
      </c>
      <c r="B302" t="s">
        <v>1358</v>
      </c>
      <c r="C302">
        <v>26</v>
      </c>
      <c r="E302" t="s">
        <v>374</v>
      </c>
      <c r="F302" t="s">
        <v>2693</v>
      </c>
      <c r="G302">
        <v>39.799999999999997</v>
      </c>
    </row>
    <row r="303" spans="1:7" x14ac:dyDescent="0.3">
      <c r="A303" t="s">
        <v>16</v>
      </c>
      <c r="B303" t="s">
        <v>2268</v>
      </c>
      <c r="C303">
        <v>26</v>
      </c>
      <c r="E303" t="s">
        <v>16</v>
      </c>
      <c r="F303" t="s">
        <v>1058</v>
      </c>
      <c r="G303">
        <v>38.799999999999997</v>
      </c>
    </row>
    <row r="304" spans="1:7" x14ac:dyDescent="0.3">
      <c r="A304" t="s">
        <v>374</v>
      </c>
      <c r="B304" t="s">
        <v>495</v>
      </c>
      <c r="C304">
        <v>25.8</v>
      </c>
      <c r="E304" t="s">
        <v>16</v>
      </c>
      <c r="F304" t="s">
        <v>321</v>
      </c>
      <c r="G304">
        <v>37.700000000000003</v>
      </c>
    </row>
    <row r="305" spans="1:7" x14ac:dyDescent="0.3">
      <c r="A305" t="s">
        <v>16</v>
      </c>
      <c r="B305" t="s">
        <v>2342</v>
      </c>
      <c r="C305">
        <v>25.8</v>
      </c>
      <c r="E305" t="s">
        <v>373</v>
      </c>
      <c r="F305" t="s">
        <v>2184</v>
      </c>
      <c r="G305">
        <v>37.1</v>
      </c>
    </row>
    <row r="306" spans="1:7" x14ac:dyDescent="0.3">
      <c r="A306" t="s">
        <v>16</v>
      </c>
      <c r="B306" t="s">
        <v>321</v>
      </c>
      <c r="C306">
        <v>25.7</v>
      </c>
      <c r="E306" t="s">
        <v>374</v>
      </c>
      <c r="F306" t="s">
        <v>588</v>
      </c>
      <c r="G306">
        <v>36.299999999999997</v>
      </c>
    </row>
    <row r="307" spans="1:7" x14ac:dyDescent="0.3">
      <c r="A307" t="s">
        <v>374</v>
      </c>
      <c r="B307" t="s">
        <v>1071</v>
      </c>
      <c r="C307">
        <v>25.5</v>
      </c>
      <c r="E307" t="s">
        <v>16</v>
      </c>
      <c r="F307" t="s">
        <v>313</v>
      </c>
      <c r="G307">
        <v>36.299999999999997</v>
      </c>
    </row>
    <row r="308" spans="1:7" x14ac:dyDescent="0.3">
      <c r="A308" t="s">
        <v>373</v>
      </c>
      <c r="B308" t="s">
        <v>622</v>
      </c>
      <c r="C308">
        <v>25.3</v>
      </c>
      <c r="E308" t="s">
        <v>373</v>
      </c>
      <c r="F308" t="s">
        <v>2588</v>
      </c>
      <c r="G308">
        <v>36.1</v>
      </c>
    </row>
    <row r="309" spans="1:7" x14ac:dyDescent="0.3">
      <c r="A309" t="s">
        <v>373</v>
      </c>
      <c r="B309" t="s">
        <v>1003</v>
      </c>
      <c r="C309">
        <v>24.7</v>
      </c>
      <c r="E309" t="s">
        <v>374</v>
      </c>
      <c r="F309" t="s">
        <v>2566</v>
      </c>
      <c r="G309">
        <v>36</v>
      </c>
    </row>
    <row r="310" spans="1:7" x14ac:dyDescent="0.3">
      <c r="A310" t="s">
        <v>374</v>
      </c>
      <c r="B310" t="s">
        <v>1117</v>
      </c>
      <c r="C310">
        <v>24</v>
      </c>
      <c r="E310" t="s">
        <v>373</v>
      </c>
      <c r="F310" t="s">
        <v>1362</v>
      </c>
      <c r="G310">
        <v>35.1</v>
      </c>
    </row>
    <row r="311" spans="1:7" x14ac:dyDescent="0.3">
      <c r="A311" t="s">
        <v>16</v>
      </c>
      <c r="B311" t="s">
        <v>1395</v>
      </c>
      <c r="C311">
        <v>24</v>
      </c>
      <c r="E311" t="s">
        <v>374</v>
      </c>
      <c r="F311" t="s">
        <v>2354</v>
      </c>
      <c r="G311">
        <v>34.9</v>
      </c>
    </row>
    <row r="312" spans="1:7" x14ac:dyDescent="0.3">
      <c r="A312" t="s">
        <v>16</v>
      </c>
      <c r="B312" t="s">
        <v>1034</v>
      </c>
      <c r="C312">
        <v>24</v>
      </c>
      <c r="E312" t="s">
        <v>373</v>
      </c>
      <c r="F312" t="s">
        <v>2170</v>
      </c>
      <c r="G312">
        <v>34.5</v>
      </c>
    </row>
    <row r="313" spans="1:7" x14ac:dyDescent="0.3">
      <c r="A313" t="s">
        <v>374</v>
      </c>
      <c r="B313" t="s">
        <v>2693</v>
      </c>
      <c r="C313">
        <v>23.8</v>
      </c>
      <c r="E313" t="s">
        <v>373</v>
      </c>
      <c r="F313" t="s">
        <v>2292</v>
      </c>
      <c r="G313">
        <v>34.4</v>
      </c>
    </row>
    <row r="314" spans="1:7" x14ac:dyDescent="0.3">
      <c r="A314" t="s">
        <v>374</v>
      </c>
      <c r="B314" t="s">
        <v>2488</v>
      </c>
      <c r="C314">
        <v>23.8</v>
      </c>
      <c r="E314" t="s">
        <v>374</v>
      </c>
      <c r="F314" t="s">
        <v>1117</v>
      </c>
      <c r="G314">
        <v>34</v>
      </c>
    </row>
    <row r="315" spans="1:7" x14ac:dyDescent="0.3">
      <c r="A315" t="s">
        <v>373</v>
      </c>
      <c r="B315" t="s">
        <v>2170</v>
      </c>
      <c r="C315">
        <v>23.5</v>
      </c>
      <c r="E315" t="s">
        <v>16</v>
      </c>
      <c r="F315" t="s">
        <v>130</v>
      </c>
      <c r="G315">
        <v>34</v>
      </c>
    </row>
    <row r="316" spans="1:7" x14ac:dyDescent="0.3">
      <c r="A316" t="s">
        <v>373</v>
      </c>
      <c r="B316" t="s">
        <v>2261</v>
      </c>
      <c r="C316">
        <v>23.4</v>
      </c>
      <c r="E316" t="s">
        <v>374</v>
      </c>
      <c r="F316" t="s">
        <v>195</v>
      </c>
      <c r="G316">
        <v>33.5</v>
      </c>
    </row>
    <row r="317" spans="1:7" x14ac:dyDescent="0.3">
      <c r="A317" t="s">
        <v>373</v>
      </c>
      <c r="B317" t="s">
        <v>2184</v>
      </c>
      <c r="C317">
        <v>23.1</v>
      </c>
      <c r="E317" t="s">
        <v>373</v>
      </c>
      <c r="F317" t="s">
        <v>2261</v>
      </c>
      <c r="G317">
        <v>33.4</v>
      </c>
    </row>
    <row r="318" spans="1:7" x14ac:dyDescent="0.3">
      <c r="A318" t="s">
        <v>16</v>
      </c>
      <c r="B318" t="s">
        <v>130</v>
      </c>
      <c r="C318">
        <v>22</v>
      </c>
      <c r="E318" t="s">
        <v>373</v>
      </c>
      <c r="F318" t="s">
        <v>1003</v>
      </c>
      <c r="G318">
        <v>32.700000000000003</v>
      </c>
    </row>
    <row r="319" spans="1:7" x14ac:dyDescent="0.3">
      <c r="A319" t="s">
        <v>373</v>
      </c>
      <c r="B319" t="s">
        <v>2292</v>
      </c>
      <c r="C319">
        <v>21.4</v>
      </c>
      <c r="E319" t="s">
        <v>374</v>
      </c>
      <c r="F319" t="s">
        <v>185</v>
      </c>
      <c r="G319">
        <v>32.4</v>
      </c>
    </row>
    <row r="320" spans="1:7" x14ac:dyDescent="0.3">
      <c r="A320" t="s">
        <v>374</v>
      </c>
      <c r="B320" t="s">
        <v>588</v>
      </c>
      <c r="C320">
        <v>21.3</v>
      </c>
      <c r="E320" t="s">
        <v>373</v>
      </c>
      <c r="F320" t="s">
        <v>622</v>
      </c>
      <c r="G320">
        <v>32.299999999999997</v>
      </c>
    </row>
    <row r="321" spans="1:7" x14ac:dyDescent="0.3">
      <c r="A321" t="s">
        <v>373</v>
      </c>
      <c r="B321" t="s">
        <v>2588</v>
      </c>
      <c r="C321">
        <v>21.1</v>
      </c>
      <c r="E321" t="s">
        <v>16</v>
      </c>
      <c r="F321" t="s">
        <v>2268</v>
      </c>
      <c r="G321">
        <v>32</v>
      </c>
    </row>
    <row r="322" spans="1:7" x14ac:dyDescent="0.3">
      <c r="A322" t="s">
        <v>374</v>
      </c>
      <c r="B322" t="s">
        <v>2566</v>
      </c>
      <c r="C322">
        <v>21</v>
      </c>
      <c r="E322" t="s">
        <v>16</v>
      </c>
      <c r="F322" t="s">
        <v>1359</v>
      </c>
      <c r="G322">
        <v>31.2</v>
      </c>
    </row>
    <row r="323" spans="1:7" x14ac:dyDescent="0.3">
      <c r="A323" t="s">
        <v>16</v>
      </c>
      <c r="B323" t="s">
        <v>167</v>
      </c>
      <c r="C323">
        <v>20.6</v>
      </c>
      <c r="E323" t="s">
        <v>373</v>
      </c>
      <c r="F323" t="s">
        <v>524</v>
      </c>
      <c r="G323">
        <v>30.4</v>
      </c>
    </row>
    <row r="324" spans="1:7" x14ac:dyDescent="0.3">
      <c r="A324" t="s">
        <v>374</v>
      </c>
      <c r="B324" t="s">
        <v>195</v>
      </c>
      <c r="C324">
        <v>20.5</v>
      </c>
      <c r="E324" t="s">
        <v>374</v>
      </c>
      <c r="F324" t="s">
        <v>218</v>
      </c>
      <c r="G324">
        <v>30</v>
      </c>
    </row>
    <row r="325" spans="1:7" x14ac:dyDescent="0.3">
      <c r="A325" t="s">
        <v>374</v>
      </c>
      <c r="B325" t="s">
        <v>245</v>
      </c>
      <c r="C325">
        <v>20</v>
      </c>
      <c r="E325" t="s">
        <v>374</v>
      </c>
      <c r="F325" t="s">
        <v>245</v>
      </c>
      <c r="G325">
        <v>30</v>
      </c>
    </row>
    <row r="326" spans="1:7" x14ac:dyDescent="0.3">
      <c r="A326" t="s">
        <v>16</v>
      </c>
      <c r="B326" t="s">
        <v>176</v>
      </c>
      <c r="C326">
        <v>19.8</v>
      </c>
      <c r="E326" t="s">
        <v>373</v>
      </c>
      <c r="F326" t="s">
        <v>634</v>
      </c>
      <c r="G326">
        <v>29.4</v>
      </c>
    </row>
    <row r="327" spans="1:7" x14ac:dyDescent="0.3">
      <c r="A327" t="s">
        <v>16</v>
      </c>
      <c r="B327" t="s">
        <v>1113</v>
      </c>
      <c r="C327">
        <v>19.600000000000001</v>
      </c>
      <c r="E327" t="s">
        <v>373</v>
      </c>
      <c r="F327" t="s">
        <v>2212</v>
      </c>
      <c r="G327">
        <v>29</v>
      </c>
    </row>
    <row r="328" spans="1:7" x14ac:dyDescent="0.3">
      <c r="A328" t="s">
        <v>16</v>
      </c>
      <c r="B328" t="s">
        <v>571</v>
      </c>
      <c r="C328">
        <v>19.2</v>
      </c>
      <c r="E328" t="s">
        <v>374</v>
      </c>
      <c r="F328" t="s">
        <v>196</v>
      </c>
      <c r="G328">
        <v>29</v>
      </c>
    </row>
    <row r="329" spans="1:7" x14ac:dyDescent="0.3">
      <c r="A329" t="s">
        <v>374</v>
      </c>
      <c r="B329" t="s">
        <v>218</v>
      </c>
      <c r="C329">
        <v>19</v>
      </c>
      <c r="E329" t="s">
        <v>0</v>
      </c>
      <c r="F329" t="s">
        <v>2728</v>
      </c>
      <c r="G329">
        <v>29</v>
      </c>
    </row>
    <row r="330" spans="1:7" x14ac:dyDescent="0.3">
      <c r="A330" t="s">
        <v>374</v>
      </c>
      <c r="B330" t="s">
        <v>2354</v>
      </c>
      <c r="C330">
        <v>18.899999999999999</v>
      </c>
      <c r="E330" t="s">
        <v>373</v>
      </c>
      <c r="F330" t="s">
        <v>2392</v>
      </c>
      <c r="G330">
        <v>28.4</v>
      </c>
    </row>
    <row r="331" spans="1:7" x14ac:dyDescent="0.3">
      <c r="A331" t="s">
        <v>373</v>
      </c>
      <c r="B331" t="s">
        <v>193</v>
      </c>
      <c r="C331">
        <v>18.5</v>
      </c>
      <c r="E331" t="s">
        <v>16</v>
      </c>
      <c r="F331" t="s">
        <v>1034</v>
      </c>
      <c r="G331">
        <v>28</v>
      </c>
    </row>
    <row r="332" spans="1:7" x14ac:dyDescent="0.3">
      <c r="A332" t="s">
        <v>373</v>
      </c>
      <c r="B332" t="s">
        <v>2392</v>
      </c>
      <c r="C332">
        <v>18.399999999999999</v>
      </c>
      <c r="E332" t="s">
        <v>16</v>
      </c>
      <c r="F332" t="s">
        <v>2342</v>
      </c>
      <c r="G332">
        <v>27.8</v>
      </c>
    </row>
    <row r="333" spans="1:7" x14ac:dyDescent="0.3">
      <c r="A333" t="s">
        <v>373</v>
      </c>
      <c r="B333" t="s">
        <v>524</v>
      </c>
      <c r="C333">
        <v>18.399999999999999</v>
      </c>
      <c r="E333" t="s">
        <v>373</v>
      </c>
      <c r="F333" t="s">
        <v>2683</v>
      </c>
      <c r="G333">
        <v>27.7</v>
      </c>
    </row>
    <row r="334" spans="1:7" x14ac:dyDescent="0.3">
      <c r="A334" t="s">
        <v>373</v>
      </c>
      <c r="B334" t="s">
        <v>584</v>
      </c>
      <c r="C334">
        <v>18.100000000000001</v>
      </c>
      <c r="E334" t="s">
        <v>16</v>
      </c>
      <c r="F334" t="s">
        <v>1113</v>
      </c>
      <c r="G334">
        <v>27.6</v>
      </c>
    </row>
    <row r="335" spans="1:7" x14ac:dyDescent="0.3">
      <c r="A335" t="s">
        <v>16</v>
      </c>
      <c r="B335" t="s">
        <v>2638</v>
      </c>
      <c r="C335">
        <v>18</v>
      </c>
      <c r="E335" t="s">
        <v>373</v>
      </c>
      <c r="F335" t="s">
        <v>193</v>
      </c>
      <c r="G335">
        <v>27.5</v>
      </c>
    </row>
    <row r="336" spans="1:7" x14ac:dyDescent="0.3">
      <c r="A336" t="s">
        <v>373</v>
      </c>
      <c r="B336" t="s">
        <v>2242</v>
      </c>
      <c r="C336">
        <v>17.7</v>
      </c>
      <c r="E336" t="s">
        <v>373</v>
      </c>
      <c r="F336" t="s">
        <v>584</v>
      </c>
      <c r="G336">
        <v>27.1</v>
      </c>
    </row>
    <row r="337" spans="1:7" x14ac:dyDescent="0.3">
      <c r="A337" t="s">
        <v>373</v>
      </c>
      <c r="B337" t="s">
        <v>2683</v>
      </c>
      <c r="C337">
        <v>17.7</v>
      </c>
      <c r="E337" t="s">
        <v>16</v>
      </c>
      <c r="F337" t="s">
        <v>1395</v>
      </c>
      <c r="G337">
        <v>27</v>
      </c>
    </row>
    <row r="338" spans="1:7" x14ac:dyDescent="0.3">
      <c r="A338" t="s">
        <v>373</v>
      </c>
      <c r="B338" t="s">
        <v>511</v>
      </c>
      <c r="C338">
        <v>17.600000000000001</v>
      </c>
      <c r="E338" t="s">
        <v>373</v>
      </c>
      <c r="F338" t="s">
        <v>2242</v>
      </c>
      <c r="G338">
        <v>26.7</v>
      </c>
    </row>
    <row r="339" spans="1:7" x14ac:dyDescent="0.3">
      <c r="A339" t="s">
        <v>0</v>
      </c>
      <c r="B339" t="s">
        <v>2735</v>
      </c>
      <c r="C339">
        <v>17.600000000000001</v>
      </c>
      <c r="E339" t="s">
        <v>374</v>
      </c>
      <c r="F339" t="s">
        <v>227</v>
      </c>
      <c r="G339">
        <v>25.9</v>
      </c>
    </row>
    <row r="340" spans="1:7" x14ac:dyDescent="0.3">
      <c r="A340" t="s">
        <v>373</v>
      </c>
      <c r="B340" t="s">
        <v>634</v>
      </c>
      <c r="C340">
        <v>17.399999999999999</v>
      </c>
      <c r="E340" t="s">
        <v>16</v>
      </c>
      <c r="F340" t="s">
        <v>2638</v>
      </c>
      <c r="G340">
        <v>25</v>
      </c>
    </row>
    <row r="341" spans="1:7" x14ac:dyDescent="0.3">
      <c r="A341" t="s">
        <v>373</v>
      </c>
      <c r="B341" t="s">
        <v>261</v>
      </c>
      <c r="C341">
        <v>17.3</v>
      </c>
      <c r="E341" t="s">
        <v>373</v>
      </c>
      <c r="F341" t="s">
        <v>261</v>
      </c>
      <c r="G341">
        <v>24.3</v>
      </c>
    </row>
    <row r="342" spans="1:7" x14ac:dyDescent="0.3">
      <c r="A342" t="s">
        <v>0</v>
      </c>
      <c r="B342" t="s">
        <v>2729</v>
      </c>
      <c r="C342">
        <v>17.2</v>
      </c>
      <c r="E342" t="s">
        <v>16</v>
      </c>
      <c r="F342" t="s">
        <v>571</v>
      </c>
      <c r="G342">
        <v>24.2</v>
      </c>
    </row>
    <row r="343" spans="1:7" x14ac:dyDescent="0.3">
      <c r="A343" t="s">
        <v>16</v>
      </c>
      <c r="B343" t="s">
        <v>1471</v>
      </c>
      <c r="C343">
        <v>16.899999999999999</v>
      </c>
      <c r="E343" t="s">
        <v>373</v>
      </c>
      <c r="F343" t="s">
        <v>1033</v>
      </c>
      <c r="G343">
        <v>23.7</v>
      </c>
    </row>
    <row r="344" spans="1:7" x14ac:dyDescent="0.3">
      <c r="A344" t="s">
        <v>373</v>
      </c>
      <c r="B344" t="s">
        <v>1033</v>
      </c>
      <c r="C344">
        <v>16.7</v>
      </c>
      <c r="E344" t="s">
        <v>373</v>
      </c>
      <c r="F344" t="s">
        <v>511</v>
      </c>
      <c r="G344">
        <v>23.6</v>
      </c>
    </row>
    <row r="345" spans="1:7" x14ac:dyDescent="0.3">
      <c r="A345" t="s">
        <v>16</v>
      </c>
      <c r="B345" t="s">
        <v>1468</v>
      </c>
      <c r="C345">
        <v>16.5</v>
      </c>
      <c r="E345" t="s">
        <v>16</v>
      </c>
      <c r="F345" t="s">
        <v>167</v>
      </c>
      <c r="G345">
        <v>23.6</v>
      </c>
    </row>
    <row r="346" spans="1:7" x14ac:dyDescent="0.3">
      <c r="A346" t="s">
        <v>16</v>
      </c>
      <c r="B346" t="s">
        <v>1005</v>
      </c>
      <c r="C346">
        <v>16</v>
      </c>
      <c r="E346" t="s">
        <v>373</v>
      </c>
      <c r="F346" t="s">
        <v>2648</v>
      </c>
      <c r="G346">
        <v>23.1</v>
      </c>
    </row>
    <row r="347" spans="1:7" x14ac:dyDescent="0.3">
      <c r="A347" t="s">
        <v>16</v>
      </c>
      <c r="B347" t="s">
        <v>270</v>
      </c>
      <c r="C347">
        <v>15.9</v>
      </c>
      <c r="E347" t="s">
        <v>373</v>
      </c>
      <c r="F347" t="s">
        <v>510</v>
      </c>
      <c r="G347">
        <v>22.6</v>
      </c>
    </row>
    <row r="348" spans="1:7" x14ac:dyDescent="0.3">
      <c r="A348" t="s">
        <v>16</v>
      </c>
      <c r="B348" t="s">
        <v>480</v>
      </c>
      <c r="C348">
        <v>15.5</v>
      </c>
      <c r="E348" t="s">
        <v>373</v>
      </c>
      <c r="F348" t="s">
        <v>2709</v>
      </c>
      <c r="G348">
        <v>22.6</v>
      </c>
    </row>
    <row r="349" spans="1:7" x14ac:dyDescent="0.3">
      <c r="A349" t="s">
        <v>374</v>
      </c>
      <c r="B349" t="s">
        <v>185</v>
      </c>
      <c r="C349">
        <v>15.4</v>
      </c>
      <c r="E349" t="s">
        <v>373</v>
      </c>
      <c r="F349" t="s">
        <v>2380</v>
      </c>
      <c r="G349">
        <v>22.3</v>
      </c>
    </row>
    <row r="350" spans="1:7" x14ac:dyDescent="0.3">
      <c r="A350" t="s">
        <v>16</v>
      </c>
      <c r="B350" t="s">
        <v>1359</v>
      </c>
      <c r="C350">
        <v>15.2</v>
      </c>
      <c r="E350" t="s">
        <v>373</v>
      </c>
      <c r="F350" t="s">
        <v>2294</v>
      </c>
      <c r="G350">
        <v>22</v>
      </c>
    </row>
    <row r="351" spans="1:7" x14ac:dyDescent="0.3">
      <c r="A351" t="s">
        <v>373</v>
      </c>
      <c r="B351" t="s">
        <v>1473</v>
      </c>
      <c r="C351">
        <v>15</v>
      </c>
      <c r="E351" t="s">
        <v>16</v>
      </c>
      <c r="F351" t="s">
        <v>1471</v>
      </c>
      <c r="G351">
        <v>21.9</v>
      </c>
    </row>
    <row r="352" spans="1:7" x14ac:dyDescent="0.3">
      <c r="A352" t="s">
        <v>373</v>
      </c>
      <c r="B352" t="s">
        <v>2212</v>
      </c>
      <c r="C352">
        <v>15</v>
      </c>
      <c r="E352" t="s">
        <v>16</v>
      </c>
      <c r="F352" t="s">
        <v>270</v>
      </c>
      <c r="G352">
        <v>21.9</v>
      </c>
    </row>
    <row r="353" spans="1:7" x14ac:dyDescent="0.3">
      <c r="A353" t="s">
        <v>16</v>
      </c>
      <c r="B353" t="s">
        <v>256</v>
      </c>
      <c r="C353">
        <v>14.9</v>
      </c>
      <c r="E353" t="s">
        <v>373</v>
      </c>
      <c r="F353" t="s">
        <v>1473</v>
      </c>
      <c r="G353">
        <v>21</v>
      </c>
    </row>
    <row r="354" spans="1:7" x14ac:dyDescent="0.3">
      <c r="A354" t="s">
        <v>16</v>
      </c>
      <c r="B354" t="s">
        <v>573</v>
      </c>
      <c r="C354">
        <v>14.7</v>
      </c>
      <c r="E354" t="s">
        <v>16</v>
      </c>
      <c r="F354" t="s">
        <v>2666</v>
      </c>
      <c r="G354">
        <v>20.8</v>
      </c>
    </row>
    <row r="355" spans="1:7" x14ac:dyDescent="0.3">
      <c r="A355" t="s">
        <v>373</v>
      </c>
      <c r="B355" t="s">
        <v>510</v>
      </c>
      <c r="C355">
        <v>14.6</v>
      </c>
      <c r="E355" t="s">
        <v>16</v>
      </c>
      <c r="F355" t="s">
        <v>2509</v>
      </c>
      <c r="G355">
        <v>20.5</v>
      </c>
    </row>
    <row r="356" spans="1:7" x14ac:dyDescent="0.3">
      <c r="A356" t="s">
        <v>16</v>
      </c>
      <c r="B356" t="s">
        <v>2509</v>
      </c>
      <c r="C356">
        <v>14.5</v>
      </c>
      <c r="E356" t="s">
        <v>16</v>
      </c>
      <c r="F356" t="s">
        <v>564</v>
      </c>
      <c r="G356">
        <v>20.5</v>
      </c>
    </row>
    <row r="357" spans="1:7" x14ac:dyDescent="0.3">
      <c r="A357" t="s">
        <v>373</v>
      </c>
      <c r="B357" t="s">
        <v>170</v>
      </c>
      <c r="C357">
        <v>14.4</v>
      </c>
      <c r="E357" t="s">
        <v>374</v>
      </c>
      <c r="F357" t="s">
        <v>973</v>
      </c>
      <c r="G357">
        <v>20</v>
      </c>
    </row>
    <row r="358" spans="1:7" x14ac:dyDescent="0.3">
      <c r="A358" t="s">
        <v>374</v>
      </c>
      <c r="B358" t="s">
        <v>196</v>
      </c>
      <c r="C358">
        <v>14</v>
      </c>
      <c r="E358" t="s">
        <v>16</v>
      </c>
      <c r="F358" t="s">
        <v>1005</v>
      </c>
      <c r="G358">
        <v>20</v>
      </c>
    </row>
    <row r="359" spans="1:7" x14ac:dyDescent="0.3">
      <c r="A359" t="s">
        <v>374</v>
      </c>
      <c r="B359" t="s">
        <v>227</v>
      </c>
      <c r="C359">
        <v>13.9</v>
      </c>
      <c r="E359" t="s">
        <v>16</v>
      </c>
      <c r="F359" t="s">
        <v>176</v>
      </c>
      <c r="G359">
        <v>19.8</v>
      </c>
    </row>
    <row r="360" spans="1:7" x14ac:dyDescent="0.3">
      <c r="A360" t="s">
        <v>373</v>
      </c>
      <c r="B360" t="s">
        <v>2380</v>
      </c>
      <c r="C360">
        <v>13.3</v>
      </c>
      <c r="E360" t="s">
        <v>16</v>
      </c>
      <c r="F360" t="s">
        <v>573</v>
      </c>
      <c r="G360">
        <v>19.7</v>
      </c>
    </row>
    <row r="361" spans="1:7" x14ac:dyDescent="0.3">
      <c r="A361" t="s">
        <v>373</v>
      </c>
      <c r="B361" t="s">
        <v>2648</v>
      </c>
      <c r="C361">
        <v>13.1</v>
      </c>
      <c r="E361" t="s">
        <v>374</v>
      </c>
      <c r="F361" t="s">
        <v>465</v>
      </c>
      <c r="G361">
        <v>19.399999999999999</v>
      </c>
    </row>
    <row r="362" spans="1:7" x14ac:dyDescent="0.3">
      <c r="A362" t="s">
        <v>374</v>
      </c>
      <c r="B362" t="s">
        <v>973</v>
      </c>
      <c r="C362">
        <v>13</v>
      </c>
      <c r="E362" t="s">
        <v>373</v>
      </c>
      <c r="F362" t="s">
        <v>1355</v>
      </c>
      <c r="G362">
        <v>18.5</v>
      </c>
    </row>
    <row r="363" spans="1:7" x14ac:dyDescent="0.3">
      <c r="A363" t="s">
        <v>0</v>
      </c>
      <c r="B363" t="s">
        <v>2750</v>
      </c>
      <c r="C363">
        <v>12.9</v>
      </c>
      <c r="E363" t="s">
        <v>373</v>
      </c>
      <c r="F363" t="s">
        <v>2521</v>
      </c>
      <c r="G363">
        <v>18.5</v>
      </c>
    </row>
    <row r="364" spans="1:7" x14ac:dyDescent="0.3">
      <c r="A364" t="s">
        <v>16</v>
      </c>
      <c r="B364" t="s">
        <v>2151</v>
      </c>
      <c r="C364">
        <v>12.8</v>
      </c>
      <c r="E364" t="s">
        <v>16</v>
      </c>
      <c r="F364" t="s">
        <v>480</v>
      </c>
      <c r="G364">
        <v>18.5</v>
      </c>
    </row>
    <row r="365" spans="1:7" x14ac:dyDescent="0.3">
      <c r="A365" t="s">
        <v>373</v>
      </c>
      <c r="B365" t="s">
        <v>2709</v>
      </c>
      <c r="C365">
        <v>12.6</v>
      </c>
      <c r="E365" t="s">
        <v>374</v>
      </c>
      <c r="F365" t="s">
        <v>280</v>
      </c>
      <c r="G365">
        <v>17.899999999999999</v>
      </c>
    </row>
    <row r="366" spans="1:7" x14ac:dyDescent="0.3">
      <c r="A366" t="s">
        <v>16</v>
      </c>
      <c r="B366" t="s">
        <v>564</v>
      </c>
      <c r="C366">
        <v>12.5</v>
      </c>
      <c r="E366" t="s">
        <v>16</v>
      </c>
      <c r="F366" t="s">
        <v>2151</v>
      </c>
      <c r="G366">
        <v>17.8</v>
      </c>
    </row>
    <row r="367" spans="1:7" x14ac:dyDescent="0.3">
      <c r="A367" t="s">
        <v>16</v>
      </c>
      <c r="B367" t="s">
        <v>2553</v>
      </c>
      <c r="C367">
        <v>12.5</v>
      </c>
      <c r="E367" t="s">
        <v>374</v>
      </c>
      <c r="F367" t="s">
        <v>1353</v>
      </c>
      <c r="G367">
        <v>17.600000000000001</v>
      </c>
    </row>
    <row r="368" spans="1:7" x14ac:dyDescent="0.3">
      <c r="A368" t="s">
        <v>374</v>
      </c>
      <c r="B368" t="s">
        <v>465</v>
      </c>
      <c r="C368">
        <v>12.4</v>
      </c>
      <c r="E368" t="s">
        <v>374</v>
      </c>
      <c r="F368" t="s">
        <v>393</v>
      </c>
      <c r="G368">
        <v>17.600000000000001</v>
      </c>
    </row>
    <row r="369" spans="1:7" x14ac:dyDescent="0.3">
      <c r="A369" t="s">
        <v>16</v>
      </c>
      <c r="B369" t="s">
        <v>154</v>
      </c>
      <c r="C369">
        <v>12.4</v>
      </c>
      <c r="E369" t="s">
        <v>0</v>
      </c>
      <c r="F369" t="s">
        <v>2735</v>
      </c>
      <c r="G369">
        <v>17.600000000000001</v>
      </c>
    </row>
    <row r="370" spans="1:7" x14ac:dyDescent="0.3">
      <c r="A370" t="s">
        <v>16</v>
      </c>
      <c r="B370" t="s">
        <v>432</v>
      </c>
      <c r="C370">
        <v>12.2</v>
      </c>
      <c r="E370" t="s">
        <v>16</v>
      </c>
      <c r="F370" t="s">
        <v>1468</v>
      </c>
      <c r="G370">
        <v>17.5</v>
      </c>
    </row>
    <row r="371" spans="1:7" x14ac:dyDescent="0.3">
      <c r="A371" t="s">
        <v>16</v>
      </c>
      <c r="B371" t="s">
        <v>935</v>
      </c>
      <c r="C371">
        <v>12.2</v>
      </c>
      <c r="E371" t="s">
        <v>373</v>
      </c>
      <c r="F371" t="s">
        <v>170</v>
      </c>
      <c r="G371">
        <v>17.399999999999999</v>
      </c>
    </row>
    <row r="372" spans="1:7" x14ac:dyDescent="0.3">
      <c r="A372" t="s">
        <v>373</v>
      </c>
      <c r="B372" t="s">
        <v>1089</v>
      </c>
      <c r="C372">
        <v>12.1</v>
      </c>
      <c r="E372" t="s">
        <v>16</v>
      </c>
      <c r="F372" t="s">
        <v>154</v>
      </c>
      <c r="G372">
        <v>17.399999999999999</v>
      </c>
    </row>
    <row r="373" spans="1:7" x14ac:dyDescent="0.3">
      <c r="A373" t="s">
        <v>373</v>
      </c>
      <c r="B373" t="s">
        <v>2294</v>
      </c>
      <c r="C373">
        <v>12</v>
      </c>
      <c r="E373" t="s">
        <v>374</v>
      </c>
      <c r="F373" t="s">
        <v>2655</v>
      </c>
      <c r="G373">
        <v>17.2</v>
      </c>
    </row>
    <row r="374" spans="1:7" x14ac:dyDescent="0.3">
      <c r="A374" t="s">
        <v>374</v>
      </c>
      <c r="B374" t="s">
        <v>624</v>
      </c>
      <c r="C374">
        <v>12</v>
      </c>
      <c r="E374" t="s">
        <v>0</v>
      </c>
      <c r="F374" t="s">
        <v>2729</v>
      </c>
      <c r="G374">
        <v>17.2</v>
      </c>
    </row>
    <row r="375" spans="1:7" x14ac:dyDescent="0.3">
      <c r="A375" t="s">
        <v>16</v>
      </c>
      <c r="B375" t="s">
        <v>2666</v>
      </c>
      <c r="C375">
        <v>11.8</v>
      </c>
      <c r="E375" t="s">
        <v>374</v>
      </c>
      <c r="F375" t="s">
        <v>624</v>
      </c>
      <c r="G375">
        <v>17</v>
      </c>
    </row>
    <row r="376" spans="1:7" x14ac:dyDescent="0.3">
      <c r="A376" t="s">
        <v>16</v>
      </c>
      <c r="B376" t="s">
        <v>553</v>
      </c>
      <c r="C376">
        <v>11.5</v>
      </c>
      <c r="E376" t="s">
        <v>16</v>
      </c>
      <c r="F376" t="s">
        <v>256</v>
      </c>
      <c r="G376">
        <v>16.899999999999999</v>
      </c>
    </row>
    <row r="377" spans="1:7" x14ac:dyDescent="0.3">
      <c r="A377" t="s">
        <v>373</v>
      </c>
      <c r="B377" t="s">
        <v>2391</v>
      </c>
      <c r="C377">
        <v>11.3</v>
      </c>
      <c r="E377" t="s">
        <v>374</v>
      </c>
      <c r="F377" t="s">
        <v>1352</v>
      </c>
      <c r="G377">
        <v>16.399999999999999</v>
      </c>
    </row>
    <row r="378" spans="1:7" x14ac:dyDescent="0.3">
      <c r="A378" t="s">
        <v>374</v>
      </c>
      <c r="B378" t="s">
        <v>2655</v>
      </c>
      <c r="C378">
        <v>11.2</v>
      </c>
      <c r="E378" t="s">
        <v>373</v>
      </c>
      <c r="F378" t="s">
        <v>567</v>
      </c>
      <c r="G378">
        <v>15.9</v>
      </c>
    </row>
    <row r="379" spans="1:7" x14ac:dyDescent="0.3">
      <c r="A379" t="s">
        <v>16</v>
      </c>
      <c r="B379" t="s">
        <v>531</v>
      </c>
      <c r="C379">
        <v>10.7</v>
      </c>
      <c r="E379" t="s">
        <v>16</v>
      </c>
      <c r="F379" t="s">
        <v>536</v>
      </c>
      <c r="G379">
        <v>15.4</v>
      </c>
    </row>
    <row r="380" spans="1:7" x14ac:dyDescent="0.3">
      <c r="A380" t="s">
        <v>373</v>
      </c>
      <c r="B380" t="s">
        <v>1355</v>
      </c>
      <c r="C380">
        <v>10.5</v>
      </c>
      <c r="E380" t="s">
        <v>373</v>
      </c>
      <c r="F380" t="s">
        <v>2391</v>
      </c>
      <c r="G380">
        <v>15.3</v>
      </c>
    </row>
    <row r="381" spans="1:7" x14ac:dyDescent="0.3">
      <c r="A381" t="s">
        <v>16</v>
      </c>
      <c r="B381" t="s">
        <v>536</v>
      </c>
      <c r="C381">
        <v>10.4</v>
      </c>
      <c r="E381" t="s">
        <v>373</v>
      </c>
      <c r="F381" t="s">
        <v>2482</v>
      </c>
      <c r="G381">
        <v>15.1</v>
      </c>
    </row>
    <row r="382" spans="1:7" x14ac:dyDescent="0.3">
      <c r="A382" t="s">
        <v>373</v>
      </c>
      <c r="B382" t="s">
        <v>567</v>
      </c>
      <c r="C382">
        <v>9.9</v>
      </c>
      <c r="E382" t="s">
        <v>373</v>
      </c>
      <c r="F382" t="s">
        <v>1089</v>
      </c>
      <c r="G382">
        <v>15.1</v>
      </c>
    </row>
    <row r="383" spans="1:7" x14ac:dyDescent="0.3">
      <c r="A383" t="s">
        <v>374</v>
      </c>
      <c r="B383" t="s">
        <v>1353</v>
      </c>
      <c r="C383">
        <v>9.6</v>
      </c>
      <c r="E383" t="s">
        <v>374</v>
      </c>
      <c r="F383" t="s">
        <v>944</v>
      </c>
      <c r="G383">
        <v>14.8</v>
      </c>
    </row>
    <row r="384" spans="1:7" x14ac:dyDescent="0.3">
      <c r="A384" t="s">
        <v>374</v>
      </c>
      <c r="B384" t="s">
        <v>2336</v>
      </c>
      <c r="C384">
        <v>9.5</v>
      </c>
      <c r="E384" t="s">
        <v>374</v>
      </c>
      <c r="F384" t="s">
        <v>2336</v>
      </c>
      <c r="G384">
        <v>14.5</v>
      </c>
    </row>
    <row r="385" spans="1:7" x14ac:dyDescent="0.3">
      <c r="A385" t="s">
        <v>373</v>
      </c>
      <c r="B385" t="s">
        <v>2369</v>
      </c>
      <c r="C385">
        <v>9</v>
      </c>
      <c r="E385" t="s">
        <v>374</v>
      </c>
      <c r="F385" t="s">
        <v>161</v>
      </c>
      <c r="G385">
        <v>14.4</v>
      </c>
    </row>
    <row r="386" spans="1:7" x14ac:dyDescent="0.3">
      <c r="A386" t="s">
        <v>374</v>
      </c>
      <c r="B386" t="s">
        <v>280</v>
      </c>
      <c r="C386">
        <v>8.9</v>
      </c>
      <c r="E386" t="s">
        <v>373</v>
      </c>
      <c r="F386" t="s">
        <v>474</v>
      </c>
      <c r="G386">
        <v>14.2</v>
      </c>
    </row>
    <row r="387" spans="1:7" x14ac:dyDescent="0.3">
      <c r="A387" t="s">
        <v>373</v>
      </c>
      <c r="B387" t="s">
        <v>2521</v>
      </c>
      <c r="C387">
        <v>8.5</v>
      </c>
      <c r="E387" t="s">
        <v>16</v>
      </c>
      <c r="F387" t="s">
        <v>1488</v>
      </c>
      <c r="G387">
        <v>14.1</v>
      </c>
    </row>
    <row r="388" spans="1:7" x14ac:dyDescent="0.3">
      <c r="A388" t="s">
        <v>374</v>
      </c>
      <c r="B388" t="s">
        <v>1352</v>
      </c>
      <c r="C388">
        <v>8.4</v>
      </c>
      <c r="E388" t="s">
        <v>374</v>
      </c>
      <c r="F388" t="s">
        <v>1073</v>
      </c>
      <c r="G388">
        <v>14</v>
      </c>
    </row>
    <row r="389" spans="1:7" x14ac:dyDescent="0.3">
      <c r="A389" t="s">
        <v>16</v>
      </c>
      <c r="B389" t="s">
        <v>395</v>
      </c>
      <c r="C389">
        <v>8.1999999999999993</v>
      </c>
      <c r="E389" t="s">
        <v>374</v>
      </c>
      <c r="F389" t="s">
        <v>2216</v>
      </c>
      <c r="G389">
        <v>14</v>
      </c>
    </row>
    <row r="390" spans="1:7" x14ac:dyDescent="0.3">
      <c r="A390" t="s">
        <v>373</v>
      </c>
      <c r="B390" t="s">
        <v>2482</v>
      </c>
      <c r="C390">
        <v>8.1</v>
      </c>
      <c r="E390" t="s">
        <v>373</v>
      </c>
      <c r="F390" t="s">
        <v>2480</v>
      </c>
      <c r="G390">
        <v>13.9</v>
      </c>
    </row>
    <row r="391" spans="1:7" x14ac:dyDescent="0.3">
      <c r="A391" t="s">
        <v>16</v>
      </c>
      <c r="B391" t="s">
        <v>1488</v>
      </c>
      <c r="C391">
        <v>8.1</v>
      </c>
      <c r="E391" t="s">
        <v>373</v>
      </c>
      <c r="F391" t="s">
        <v>2429</v>
      </c>
      <c r="G391">
        <v>13.6</v>
      </c>
    </row>
    <row r="392" spans="1:7" x14ac:dyDescent="0.3">
      <c r="A392" t="s">
        <v>373</v>
      </c>
      <c r="B392" t="s">
        <v>2730</v>
      </c>
      <c r="C392">
        <v>8</v>
      </c>
      <c r="E392" t="s">
        <v>16</v>
      </c>
      <c r="F392" t="s">
        <v>2619</v>
      </c>
      <c r="G392">
        <v>13.6</v>
      </c>
    </row>
    <row r="393" spans="1:7" x14ac:dyDescent="0.3">
      <c r="A393" t="s">
        <v>373</v>
      </c>
      <c r="B393" t="s">
        <v>2751</v>
      </c>
      <c r="C393">
        <v>8</v>
      </c>
      <c r="E393" t="s">
        <v>16</v>
      </c>
      <c r="F393" t="s">
        <v>2553</v>
      </c>
      <c r="G393">
        <v>13.5</v>
      </c>
    </row>
    <row r="394" spans="1:7" x14ac:dyDescent="0.3">
      <c r="A394" t="s">
        <v>373</v>
      </c>
      <c r="B394" t="s">
        <v>2480</v>
      </c>
      <c r="C394">
        <v>7.9</v>
      </c>
      <c r="E394" t="s">
        <v>374</v>
      </c>
      <c r="F394" t="s">
        <v>188</v>
      </c>
      <c r="G394">
        <v>13.3</v>
      </c>
    </row>
    <row r="395" spans="1:7" x14ac:dyDescent="0.3">
      <c r="A395" t="s">
        <v>374</v>
      </c>
      <c r="B395" t="s">
        <v>944</v>
      </c>
      <c r="C395">
        <v>7.8</v>
      </c>
      <c r="E395" t="s">
        <v>374</v>
      </c>
      <c r="F395" t="s">
        <v>2746</v>
      </c>
      <c r="G395">
        <v>13.3</v>
      </c>
    </row>
    <row r="396" spans="1:7" x14ac:dyDescent="0.3">
      <c r="A396" t="s">
        <v>373</v>
      </c>
      <c r="B396" t="s">
        <v>2429</v>
      </c>
      <c r="C396">
        <v>7.6</v>
      </c>
      <c r="E396" t="s">
        <v>16</v>
      </c>
      <c r="F396" t="s">
        <v>432</v>
      </c>
      <c r="G396">
        <v>13.2</v>
      </c>
    </row>
    <row r="397" spans="1:7" x14ac:dyDescent="0.3">
      <c r="A397" t="s">
        <v>374</v>
      </c>
      <c r="B397" t="s">
        <v>393</v>
      </c>
      <c r="C397">
        <v>7.6</v>
      </c>
      <c r="E397" t="s">
        <v>373</v>
      </c>
      <c r="F397" t="s">
        <v>2369</v>
      </c>
      <c r="G397">
        <v>13</v>
      </c>
    </row>
    <row r="398" spans="1:7" x14ac:dyDescent="0.3">
      <c r="A398" t="s">
        <v>16</v>
      </c>
      <c r="B398" t="s">
        <v>2619</v>
      </c>
      <c r="C398">
        <v>7.6</v>
      </c>
      <c r="E398" t="s">
        <v>16</v>
      </c>
      <c r="F398" t="s">
        <v>1084</v>
      </c>
      <c r="G398">
        <v>13</v>
      </c>
    </row>
    <row r="399" spans="1:7" x14ac:dyDescent="0.3">
      <c r="A399" t="s">
        <v>16</v>
      </c>
      <c r="B399" t="s">
        <v>661</v>
      </c>
      <c r="C399">
        <v>7.6</v>
      </c>
      <c r="E399" t="s">
        <v>0</v>
      </c>
      <c r="F399" t="s">
        <v>2750</v>
      </c>
      <c r="G399">
        <v>12.9</v>
      </c>
    </row>
    <row r="400" spans="1:7" x14ac:dyDescent="0.3">
      <c r="A400" t="s">
        <v>16</v>
      </c>
      <c r="B400" t="s">
        <v>578</v>
      </c>
      <c r="C400">
        <v>7.2</v>
      </c>
      <c r="E400" t="s">
        <v>373</v>
      </c>
      <c r="F400" t="s">
        <v>2629</v>
      </c>
      <c r="G400">
        <v>12.6</v>
      </c>
    </row>
    <row r="401" spans="1:7" x14ac:dyDescent="0.3">
      <c r="A401" t="s">
        <v>374</v>
      </c>
      <c r="B401" t="s">
        <v>1073</v>
      </c>
      <c r="C401">
        <v>7</v>
      </c>
      <c r="E401" t="s">
        <v>374</v>
      </c>
      <c r="F401" t="s">
        <v>372</v>
      </c>
      <c r="G401">
        <v>12.4</v>
      </c>
    </row>
    <row r="402" spans="1:7" x14ac:dyDescent="0.3">
      <c r="A402" t="s">
        <v>374</v>
      </c>
      <c r="B402" t="s">
        <v>2216</v>
      </c>
      <c r="C402">
        <v>7</v>
      </c>
      <c r="E402" t="s">
        <v>373</v>
      </c>
      <c r="F402" t="s">
        <v>370</v>
      </c>
      <c r="G402">
        <v>12.2</v>
      </c>
    </row>
    <row r="403" spans="1:7" x14ac:dyDescent="0.3">
      <c r="A403" t="s">
        <v>374</v>
      </c>
      <c r="B403" t="s">
        <v>616</v>
      </c>
      <c r="C403">
        <v>7</v>
      </c>
      <c r="E403" t="s">
        <v>16</v>
      </c>
      <c r="F403" t="s">
        <v>578</v>
      </c>
      <c r="G403">
        <v>12.2</v>
      </c>
    </row>
    <row r="404" spans="1:7" x14ac:dyDescent="0.3">
      <c r="A404" t="s">
        <v>373</v>
      </c>
      <c r="B404" t="s">
        <v>2629</v>
      </c>
      <c r="C404">
        <v>6.6</v>
      </c>
      <c r="E404" t="s">
        <v>16</v>
      </c>
      <c r="F404" t="s">
        <v>935</v>
      </c>
      <c r="G404">
        <v>12.2</v>
      </c>
    </row>
    <row r="405" spans="1:7" x14ac:dyDescent="0.3">
      <c r="A405" t="s">
        <v>16</v>
      </c>
      <c r="B405" t="s">
        <v>2593</v>
      </c>
      <c r="C405">
        <v>6.6</v>
      </c>
      <c r="E405" t="s">
        <v>374</v>
      </c>
      <c r="F405" t="s">
        <v>2664</v>
      </c>
      <c r="G405">
        <v>12.1</v>
      </c>
    </row>
    <row r="406" spans="1:7" x14ac:dyDescent="0.3">
      <c r="A406" t="s">
        <v>374</v>
      </c>
      <c r="B406" t="s">
        <v>161</v>
      </c>
      <c r="C406">
        <v>6.4</v>
      </c>
      <c r="E406" t="s">
        <v>373</v>
      </c>
      <c r="F406" t="s">
        <v>2751</v>
      </c>
      <c r="G406">
        <v>12</v>
      </c>
    </row>
    <row r="407" spans="1:7" x14ac:dyDescent="0.3">
      <c r="A407" t="s">
        <v>374</v>
      </c>
      <c r="B407" t="s">
        <v>188</v>
      </c>
      <c r="C407">
        <v>6.3</v>
      </c>
      <c r="E407" t="s">
        <v>374</v>
      </c>
      <c r="F407" t="s">
        <v>616</v>
      </c>
      <c r="G407">
        <v>12</v>
      </c>
    </row>
    <row r="408" spans="1:7" x14ac:dyDescent="0.3">
      <c r="A408" t="s">
        <v>373</v>
      </c>
      <c r="B408" t="s">
        <v>474</v>
      </c>
      <c r="C408">
        <v>6.2</v>
      </c>
      <c r="E408" t="s">
        <v>16</v>
      </c>
      <c r="F408" t="s">
        <v>531</v>
      </c>
      <c r="G408">
        <v>11.7</v>
      </c>
    </row>
    <row r="409" spans="1:7" x14ac:dyDescent="0.3">
      <c r="A409" t="s">
        <v>374</v>
      </c>
      <c r="B409" t="s">
        <v>2734</v>
      </c>
      <c r="C409">
        <v>6</v>
      </c>
      <c r="E409" t="s">
        <v>16</v>
      </c>
      <c r="F409" t="s">
        <v>661</v>
      </c>
      <c r="G409">
        <v>11.6</v>
      </c>
    </row>
    <row r="410" spans="1:7" x14ac:dyDescent="0.3">
      <c r="A410" t="s">
        <v>373</v>
      </c>
      <c r="B410" t="s">
        <v>631</v>
      </c>
      <c r="C410">
        <v>5.9</v>
      </c>
      <c r="E410" t="s">
        <v>16</v>
      </c>
      <c r="F410" t="s">
        <v>553</v>
      </c>
      <c r="G410">
        <v>11.5</v>
      </c>
    </row>
    <row r="411" spans="1:7" x14ac:dyDescent="0.3">
      <c r="A411" t="s">
        <v>16</v>
      </c>
      <c r="B411" t="s">
        <v>1052</v>
      </c>
      <c r="C411">
        <v>5.6</v>
      </c>
      <c r="E411" t="s">
        <v>16</v>
      </c>
      <c r="F411" t="s">
        <v>395</v>
      </c>
      <c r="G411">
        <v>11.2</v>
      </c>
    </row>
    <row r="412" spans="1:7" x14ac:dyDescent="0.3">
      <c r="A412" t="s">
        <v>16</v>
      </c>
      <c r="B412" t="s">
        <v>233</v>
      </c>
      <c r="C412">
        <v>5.6</v>
      </c>
      <c r="E412" t="s">
        <v>373</v>
      </c>
      <c r="F412" t="s">
        <v>2730</v>
      </c>
      <c r="G412">
        <v>11</v>
      </c>
    </row>
    <row r="413" spans="1:7" x14ac:dyDescent="0.3">
      <c r="A413" t="s">
        <v>16</v>
      </c>
      <c r="B413" t="s">
        <v>589</v>
      </c>
      <c r="C413">
        <v>5.5</v>
      </c>
      <c r="E413" t="s">
        <v>374</v>
      </c>
      <c r="F413" t="s">
        <v>2734</v>
      </c>
      <c r="G413">
        <v>11</v>
      </c>
    </row>
    <row r="414" spans="1:7" x14ac:dyDescent="0.3">
      <c r="A414" t="s">
        <v>374</v>
      </c>
      <c r="B414" t="s">
        <v>372</v>
      </c>
      <c r="C414">
        <v>5.4</v>
      </c>
      <c r="E414" t="s">
        <v>16</v>
      </c>
      <c r="F414" t="s">
        <v>233</v>
      </c>
      <c r="G414">
        <v>10.6</v>
      </c>
    </row>
    <row r="415" spans="1:7" x14ac:dyDescent="0.3">
      <c r="A415" t="s">
        <v>374</v>
      </c>
      <c r="B415" t="s">
        <v>2746</v>
      </c>
      <c r="C415">
        <v>5.3</v>
      </c>
      <c r="E415" t="s">
        <v>373</v>
      </c>
      <c r="F415" t="s">
        <v>2251</v>
      </c>
      <c r="G415">
        <v>10.199999999999999</v>
      </c>
    </row>
    <row r="416" spans="1:7" x14ac:dyDescent="0.3">
      <c r="A416" t="s">
        <v>373</v>
      </c>
      <c r="B416" t="s">
        <v>370</v>
      </c>
      <c r="C416">
        <v>5.2</v>
      </c>
      <c r="E416" t="s">
        <v>374</v>
      </c>
      <c r="F416" t="s">
        <v>202</v>
      </c>
      <c r="G416">
        <v>10</v>
      </c>
    </row>
    <row r="417" spans="1:7" x14ac:dyDescent="0.3">
      <c r="A417" t="s">
        <v>374</v>
      </c>
      <c r="B417" t="s">
        <v>2664</v>
      </c>
      <c r="C417">
        <v>5.0999999999999996</v>
      </c>
      <c r="E417" t="s">
        <v>373</v>
      </c>
      <c r="F417" t="s">
        <v>631</v>
      </c>
      <c r="G417">
        <v>9.9</v>
      </c>
    </row>
    <row r="418" spans="1:7" x14ac:dyDescent="0.3">
      <c r="A418" t="s">
        <v>16</v>
      </c>
      <c r="B418" t="s">
        <v>2182</v>
      </c>
      <c r="C418">
        <v>5.0999999999999996</v>
      </c>
      <c r="E418" t="s">
        <v>16</v>
      </c>
      <c r="F418" t="s">
        <v>1204</v>
      </c>
      <c r="G418">
        <v>9.6999999999999993</v>
      </c>
    </row>
    <row r="419" spans="1:7" x14ac:dyDescent="0.3">
      <c r="A419" t="s">
        <v>374</v>
      </c>
      <c r="B419" t="s">
        <v>202</v>
      </c>
      <c r="C419">
        <v>5</v>
      </c>
      <c r="E419" t="s">
        <v>16</v>
      </c>
      <c r="F419" t="s">
        <v>2593</v>
      </c>
      <c r="G419">
        <v>9.6</v>
      </c>
    </row>
    <row r="420" spans="1:7" x14ac:dyDescent="0.3">
      <c r="A420" t="s">
        <v>16</v>
      </c>
      <c r="B420" t="s">
        <v>1084</v>
      </c>
      <c r="C420">
        <v>5</v>
      </c>
      <c r="E420" t="s">
        <v>373</v>
      </c>
      <c r="F420" t="s">
        <v>2265</v>
      </c>
      <c r="G420">
        <v>9.4</v>
      </c>
    </row>
    <row r="421" spans="1:7" x14ac:dyDescent="0.3">
      <c r="A421" t="s">
        <v>373</v>
      </c>
      <c r="B421" t="s">
        <v>194</v>
      </c>
      <c r="C421">
        <v>4.8</v>
      </c>
      <c r="E421" t="s">
        <v>374</v>
      </c>
      <c r="F421" t="s">
        <v>145</v>
      </c>
      <c r="G421">
        <v>9.4</v>
      </c>
    </row>
    <row r="422" spans="1:7" x14ac:dyDescent="0.3">
      <c r="A422" t="s">
        <v>373</v>
      </c>
      <c r="B422" t="s">
        <v>1037</v>
      </c>
      <c r="C422">
        <v>4.8</v>
      </c>
      <c r="E422" t="s">
        <v>374</v>
      </c>
      <c r="F422" t="s">
        <v>2300</v>
      </c>
      <c r="G422">
        <v>9</v>
      </c>
    </row>
    <row r="423" spans="1:7" x14ac:dyDescent="0.3">
      <c r="A423" t="s">
        <v>374</v>
      </c>
      <c r="B423" t="s">
        <v>311</v>
      </c>
      <c r="C423">
        <v>4.8</v>
      </c>
      <c r="E423" t="s">
        <v>374</v>
      </c>
      <c r="F423" t="s">
        <v>311</v>
      </c>
      <c r="G423">
        <v>8.8000000000000007</v>
      </c>
    </row>
    <row r="424" spans="1:7" x14ac:dyDescent="0.3">
      <c r="A424" t="s">
        <v>373</v>
      </c>
      <c r="B424" t="s">
        <v>2529</v>
      </c>
      <c r="C424">
        <v>4.7</v>
      </c>
      <c r="E424" t="s">
        <v>373</v>
      </c>
      <c r="F424" t="s">
        <v>2529</v>
      </c>
      <c r="G424">
        <v>8.6999999999999993</v>
      </c>
    </row>
    <row r="425" spans="1:7" x14ac:dyDescent="0.3">
      <c r="A425" t="s">
        <v>16</v>
      </c>
      <c r="B425" t="s">
        <v>1204</v>
      </c>
      <c r="C425">
        <v>4.7</v>
      </c>
      <c r="E425" t="s">
        <v>16</v>
      </c>
      <c r="F425" t="s">
        <v>1052</v>
      </c>
      <c r="G425">
        <v>8.6</v>
      </c>
    </row>
    <row r="426" spans="1:7" x14ac:dyDescent="0.3">
      <c r="A426" t="s">
        <v>16</v>
      </c>
      <c r="B426" t="s">
        <v>639</v>
      </c>
      <c r="C426">
        <v>4.7</v>
      </c>
      <c r="E426" t="s">
        <v>373</v>
      </c>
      <c r="F426" t="s">
        <v>1663</v>
      </c>
      <c r="G426">
        <v>7.8</v>
      </c>
    </row>
    <row r="427" spans="1:7" x14ac:dyDescent="0.3">
      <c r="A427" t="s">
        <v>16</v>
      </c>
      <c r="B427" t="s">
        <v>2722</v>
      </c>
      <c r="C427">
        <v>4.5999999999999996</v>
      </c>
      <c r="E427" t="s">
        <v>373</v>
      </c>
      <c r="F427" t="s">
        <v>194</v>
      </c>
      <c r="G427">
        <v>7.8</v>
      </c>
    </row>
    <row r="428" spans="1:7" x14ac:dyDescent="0.3">
      <c r="A428" t="s">
        <v>373</v>
      </c>
      <c r="B428" t="s">
        <v>2265</v>
      </c>
      <c r="C428">
        <v>4.4000000000000004</v>
      </c>
      <c r="E428" t="s">
        <v>373</v>
      </c>
      <c r="F428" t="s">
        <v>1037</v>
      </c>
      <c r="G428">
        <v>7.8</v>
      </c>
    </row>
    <row r="429" spans="1:7" x14ac:dyDescent="0.3">
      <c r="A429" t="s">
        <v>374</v>
      </c>
      <c r="B429" t="s">
        <v>145</v>
      </c>
      <c r="C429">
        <v>4.4000000000000004</v>
      </c>
      <c r="E429" t="s">
        <v>373</v>
      </c>
      <c r="F429" t="s">
        <v>2282</v>
      </c>
      <c r="G429">
        <v>7.7</v>
      </c>
    </row>
    <row r="430" spans="1:7" x14ac:dyDescent="0.3">
      <c r="A430" t="s">
        <v>373</v>
      </c>
      <c r="B430" t="s">
        <v>2251</v>
      </c>
      <c r="C430">
        <v>4.2</v>
      </c>
      <c r="E430" t="s">
        <v>16</v>
      </c>
      <c r="F430" t="s">
        <v>639</v>
      </c>
      <c r="G430">
        <v>7.7</v>
      </c>
    </row>
    <row r="431" spans="1:7" x14ac:dyDescent="0.3">
      <c r="A431" t="s">
        <v>373</v>
      </c>
      <c r="B431" t="s">
        <v>216</v>
      </c>
      <c r="C431">
        <v>4.0999999999999996</v>
      </c>
      <c r="E431" t="s">
        <v>16</v>
      </c>
      <c r="F431" t="s">
        <v>2722</v>
      </c>
      <c r="G431">
        <v>7.6</v>
      </c>
    </row>
    <row r="432" spans="1:7" x14ac:dyDescent="0.3">
      <c r="A432" t="s">
        <v>374</v>
      </c>
      <c r="B432" t="s">
        <v>2300</v>
      </c>
      <c r="C432">
        <v>4</v>
      </c>
      <c r="E432" t="s">
        <v>16</v>
      </c>
      <c r="F432" t="s">
        <v>589</v>
      </c>
      <c r="G432">
        <v>7.5</v>
      </c>
    </row>
    <row r="433" spans="1:7" x14ac:dyDescent="0.3">
      <c r="A433" t="s">
        <v>16</v>
      </c>
      <c r="B433" t="s">
        <v>2712</v>
      </c>
      <c r="C433">
        <v>4</v>
      </c>
      <c r="E433" t="s">
        <v>16</v>
      </c>
      <c r="F433" t="s">
        <v>2182</v>
      </c>
      <c r="G433">
        <v>7.1</v>
      </c>
    </row>
    <row r="434" spans="1:7" x14ac:dyDescent="0.3">
      <c r="A434" t="s">
        <v>16</v>
      </c>
      <c r="B434" t="s">
        <v>476</v>
      </c>
      <c r="C434">
        <v>4</v>
      </c>
      <c r="E434" t="s">
        <v>374</v>
      </c>
      <c r="F434" t="s">
        <v>996</v>
      </c>
      <c r="G434">
        <v>6.6</v>
      </c>
    </row>
    <row r="435" spans="1:7" x14ac:dyDescent="0.3">
      <c r="A435" t="s">
        <v>373</v>
      </c>
      <c r="B435" t="s">
        <v>2393</v>
      </c>
      <c r="C435">
        <v>3.9</v>
      </c>
      <c r="E435" t="s">
        <v>16</v>
      </c>
      <c r="F435" t="s">
        <v>286</v>
      </c>
      <c r="G435">
        <v>6.5</v>
      </c>
    </row>
    <row r="436" spans="1:7" x14ac:dyDescent="0.3">
      <c r="A436" t="s">
        <v>373</v>
      </c>
      <c r="B436" t="s">
        <v>1663</v>
      </c>
      <c r="C436">
        <v>3.8</v>
      </c>
      <c r="E436" t="s">
        <v>373</v>
      </c>
      <c r="F436" t="s">
        <v>216</v>
      </c>
      <c r="G436">
        <v>6.1</v>
      </c>
    </row>
    <row r="437" spans="1:7" x14ac:dyDescent="0.3">
      <c r="A437" t="s">
        <v>373</v>
      </c>
      <c r="B437" t="s">
        <v>2282</v>
      </c>
      <c r="C437">
        <v>3.7</v>
      </c>
      <c r="E437" t="s">
        <v>374</v>
      </c>
      <c r="F437" t="s">
        <v>2702</v>
      </c>
      <c r="G437">
        <v>6</v>
      </c>
    </row>
    <row r="438" spans="1:7" x14ac:dyDescent="0.3">
      <c r="A438" t="s">
        <v>16</v>
      </c>
      <c r="B438" t="s">
        <v>503</v>
      </c>
      <c r="C438">
        <v>3.6</v>
      </c>
      <c r="E438" t="s">
        <v>16</v>
      </c>
      <c r="F438" t="s">
        <v>2712</v>
      </c>
      <c r="G438">
        <v>6</v>
      </c>
    </row>
    <row r="439" spans="1:7" x14ac:dyDescent="0.3">
      <c r="A439" t="s">
        <v>16</v>
      </c>
      <c r="B439" t="s">
        <v>286</v>
      </c>
      <c r="C439">
        <v>3.5</v>
      </c>
      <c r="E439" t="s">
        <v>16</v>
      </c>
      <c r="F439" t="s">
        <v>476</v>
      </c>
      <c r="G439">
        <v>6</v>
      </c>
    </row>
    <row r="440" spans="1:7" x14ac:dyDescent="0.3">
      <c r="A440" t="s">
        <v>16</v>
      </c>
      <c r="B440" t="s">
        <v>466</v>
      </c>
      <c r="C440">
        <v>3.2</v>
      </c>
      <c r="E440" t="s">
        <v>373</v>
      </c>
      <c r="F440" t="s">
        <v>2393</v>
      </c>
      <c r="G440">
        <v>5.9</v>
      </c>
    </row>
    <row r="441" spans="1:7" x14ac:dyDescent="0.3">
      <c r="A441" t="s">
        <v>374</v>
      </c>
      <c r="B441" t="s">
        <v>1432</v>
      </c>
      <c r="C441">
        <v>2.7</v>
      </c>
      <c r="E441" t="s">
        <v>374</v>
      </c>
      <c r="F441" t="s">
        <v>1432</v>
      </c>
      <c r="G441">
        <v>5.7</v>
      </c>
    </row>
    <row r="442" spans="1:7" x14ac:dyDescent="0.3">
      <c r="A442" t="s">
        <v>374</v>
      </c>
      <c r="B442" t="s">
        <v>1447</v>
      </c>
      <c r="C442">
        <v>2.7</v>
      </c>
      <c r="E442" t="s">
        <v>374</v>
      </c>
      <c r="F442" t="s">
        <v>1447</v>
      </c>
      <c r="G442">
        <v>5.7</v>
      </c>
    </row>
    <row r="443" spans="1:7" x14ac:dyDescent="0.3">
      <c r="A443" t="s">
        <v>374</v>
      </c>
      <c r="B443" t="s">
        <v>996</v>
      </c>
      <c r="C443">
        <v>2.6</v>
      </c>
      <c r="E443" t="s">
        <v>374</v>
      </c>
      <c r="F443" t="s">
        <v>459</v>
      </c>
      <c r="G443">
        <v>5.6</v>
      </c>
    </row>
    <row r="444" spans="1:7" x14ac:dyDescent="0.3">
      <c r="A444" t="s">
        <v>374</v>
      </c>
      <c r="B444" t="s">
        <v>459</v>
      </c>
      <c r="C444">
        <v>2.6</v>
      </c>
      <c r="E444" t="s">
        <v>16</v>
      </c>
      <c r="F444" t="s">
        <v>503</v>
      </c>
      <c r="G444">
        <v>5.6</v>
      </c>
    </row>
    <row r="445" spans="1:7" x14ac:dyDescent="0.3">
      <c r="A445" t="s">
        <v>373</v>
      </c>
      <c r="B445" t="s">
        <v>2692</v>
      </c>
      <c r="C445">
        <v>2.5</v>
      </c>
      <c r="E445" t="s">
        <v>373</v>
      </c>
      <c r="F445" t="s">
        <v>2692</v>
      </c>
      <c r="G445">
        <v>5.5</v>
      </c>
    </row>
    <row r="446" spans="1:7" x14ac:dyDescent="0.3">
      <c r="A446" t="s">
        <v>373</v>
      </c>
      <c r="B446" t="s">
        <v>2272</v>
      </c>
      <c r="C446">
        <v>2.5</v>
      </c>
      <c r="E446" t="s">
        <v>374</v>
      </c>
      <c r="F446" t="s">
        <v>2632</v>
      </c>
      <c r="G446">
        <v>5.4</v>
      </c>
    </row>
    <row r="447" spans="1:7" x14ac:dyDescent="0.3">
      <c r="A447" t="s">
        <v>373</v>
      </c>
      <c r="B447" t="s">
        <v>2333</v>
      </c>
      <c r="C447">
        <v>2.5</v>
      </c>
      <c r="E447" t="s">
        <v>373</v>
      </c>
      <c r="F447" t="s">
        <v>2272</v>
      </c>
      <c r="G447">
        <v>4.5</v>
      </c>
    </row>
    <row r="448" spans="1:7" x14ac:dyDescent="0.3">
      <c r="A448" t="s">
        <v>374</v>
      </c>
      <c r="B448" t="s">
        <v>2632</v>
      </c>
      <c r="C448">
        <v>2.4</v>
      </c>
      <c r="E448" t="s">
        <v>16</v>
      </c>
      <c r="F448" t="s">
        <v>466</v>
      </c>
      <c r="G448">
        <v>4.2</v>
      </c>
    </row>
    <row r="449" spans="1:7" x14ac:dyDescent="0.3">
      <c r="A449" t="s">
        <v>16</v>
      </c>
      <c r="B449" t="s">
        <v>2754</v>
      </c>
      <c r="C449">
        <v>2.4</v>
      </c>
      <c r="E449" t="s">
        <v>374</v>
      </c>
      <c r="F449" t="s">
        <v>2525</v>
      </c>
      <c r="G449">
        <v>4</v>
      </c>
    </row>
    <row r="450" spans="1:7" x14ac:dyDescent="0.3">
      <c r="A450" t="s">
        <v>16</v>
      </c>
      <c r="B450" t="s">
        <v>2280</v>
      </c>
      <c r="C450">
        <v>2.2000000000000002</v>
      </c>
      <c r="E450" t="s">
        <v>374</v>
      </c>
      <c r="F450" t="s">
        <v>2253</v>
      </c>
      <c r="G450">
        <v>4</v>
      </c>
    </row>
    <row r="451" spans="1:7" x14ac:dyDescent="0.3">
      <c r="A451" t="s">
        <v>16</v>
      </c>
      <c r="B451" t="s">
        <v>957</v>
      </c>
      <c r="C451">
        <v>2.2000000000000002</v>
      </c>
      <c r="E451" t="s">
        <v>16</v>
      </c>
      <c r="F451" t="s">
        <v>2726</v>
      </c>
      <c r="G451">
        <v>4</v>
      </c>
    </row>
    <row r="452" spans="1:7" x14ac:dyDescent="0.3">
      <c r="A452" t="s">
        <v>374</v>
      </c>
      <c r="B452" t="s">
        <v>2525</v>
      </c>
      <c r="C452">
        <v>2</v>
      </c>
      <c r="E452" t="s">
        <v>373</v>
      </c>
      <c r="F452" t="s">
        <v>2668</v>
      </c>
      <c r="G452">
        <v>3.9</v>
      </c>
    </row>
    <row r="453" spans="1:7" x14ac:dyDescent="0.3">
      <c r="A453" t="s">
        <v>374</v>
      </c>
      <c r="B453" t="s">
        <v>2246</v>
      </c>
      <c r="C453">
        <v>2</v>
      </c>
      <c r="E453" t="s">
        <v>16</v>
      </c>
      <c r="F453" t="s">
        <v>1654</v>
      </c>
      <c r="G453">
        <v>3.9</v>
      </c>
    </row>
    <row r="454" spans="1:7" x14ac:dyDescent="0.3">
      <c r="A454" t="s">
        <v>374</v>
      </c>
      <c r="B454" t="s">
        <v>2253</v>
      </c>
      <c r="C454">
        <v>2</v>
      </c>
      <c r="E454" t="s">
        <v>374</v>
      </c>
      <c r="F454" t="s">
        <v>2732</v>
      </c>
      <c r="G454">
        <v>3.7</v>
      </c>
    </row>
    <row r="455" spans="1:7" x14ac:dyDescent="0.3">
      <c r="A455" t="s">
        <v>16</v>
      </c>
      <c r="B455" t="s">
        <v>2726</v>
      </c>
      <c r="C455">
        <v>2</v>
      </c>
      <c r="E455" t="s">
        <v>16</v>
      </c>
      <c r="F455" t="s">
        <v>2161</v>
      </c>
      <c r="G455">
        <v>3.6</v>
      </c>
    </row>
    <row r="456" spans="1:7" x14ac:dyDescent="0.3">
      <c r="A456" t="s">
        <v>373</v>
      </c>
      <c r="B456" t="s">
        <v>623</v>
      </c>
      <c r="C456">
        <v>1.9</v>
      </c>
      <c r="E456" t="s">
        <v>373</v>
      </c>
      <c r="F456" t="s">
        <v>2333</v>
      </c>
      <c r="G456">
        <v>3.5</v>
      </c>
    </row>
    <row r="457" spans="1:7" x14ac:dyDescent="0.3">
      <c r="A457" t="s">
        <v>373</v>
      </c>
      <c r="B457" t="s">
        <v>2668</v>
      </c>
      <c r="C457">
        <v>1.9</v>
      </c>
      <c r="E457" t="s">
        <v>374</v>
      </c>
      <c r="F457" t="s">
        <v>1082</v>
      </c>
      <c r="G457">
        <v>3.5</v>
      </c>
    </row>
    <row r="458" spans="1:7" x14ac:dyDescent="0.3">
      <c r="A458" t="s">
        <v>16</v>
      </c>
      <c r="B458" t="s">
        <v>1654</v>
      </c>
      <c r="C458">
        <v>1.9</v>
      </c>
      <c r="E458" t="s">
        <v>16</v>
      </c>
      <c r="F458" t="s">
        <v>2754</v>
      </c>
      <c r="G458">
        <v>3.4</v>
      </c>
    </row>
    <row r="459" spans="1:7" x14ac:dyDescent="0.3">
      <c r="A459" t="s">
        <v>374</v>
      </c>
      <c r="B459" t="s">
        <v>2732</v>
      </c>
      <c r="C459">
        <v>1.7</v>
      </c>
      <c r="E459" t="s">
        <v>16</v>
      </c>
      <c r="F459" t="s">
        <v>2280</v>
      </c>
      <c r="G459">
        <v>3.2</v>
      </c>
    </row>
    <row r="460" spans="1:7" x14ac:dyDescent="0.3">
      <c r="A460" t="s">
        <v>16</v>
      </c>
      <c r="B460" t="s">
        <v>2435</v>
      </c>
      <c r="C460">
        <v>1.7</v>
      </c>
      <c r="E460" t="s">
        <v>374</v>
      </c>
      <c r="F460" t="s">
        <v>2246</v>
      </c>
      <c r="G460">
        <v>3</v>
      </c>
    </row>
    <row r="461" spans="1:7" x14ac:dyDescent="0.3">
      <c r="A461" t="s">
        <v>16</v>
      </c>
      <c r="B461" t="s">
        <v>2161</v>
      </c>
      <c r="C461">
        <v>1.6</v>
      </c>
      <c r="E461" t="s">
        <v>373</v>
      </c>
      <c r="F461" t="s">
        <v>623</v>
      </c>
      <c r="G461">
        <v>2.9</v>
      </c>
    </row>
    <row r="462" spans="1:7" x14ac:dyDescent="0.3">
      <c r="A462" t="s">
        <v>374</v>
      </c>
      <c r="B462" t="s">
        <v>1082</v>
      </c>
      <c r="C462">
        <v>1.5</v>
      </c>
      <c r="E462" t="s">
        <v>374</v>
      </c>
      <c r="F462" t="s">
        <v>1066</v>
      </c>
      <c r="G462">
        <v>2.5</v>
      </c>
    </row>
    <row r="463" spans="1:7" x14ac:dyDescent="0.3">
      <c r="A463" t="s">
        <v>0</v>
      </c>
      <c r="B463" t="s">
        <v>2690</v>
      </c>
      <c r="C463">
        <v>1.5</v>
      </c>
      <c r="E463" t="s">
        <v>374</v>
      </c>
      <c r="F463" t="s">
        <v>207</v>
      </c>
      <c r="G463">
        <v>2.5</v>
      </c>
    </row>
    <row r="464" spans="1:7" x14ac:dyDescent="0.3">
      <c r="A464" t="s">
        <v>16</v>
      </c>
      <c r="B464" t="s">
        <v>213</v>
      </c>
      <c r="C464">
        <v>1.4</v>
      </c>
      <c r="E464" t="s">
        <v>16</v>
      </c>
      <c r="F464" t="s">
        <v>957</v>
      </c>
      <c r="G464">
        <v>2.2000000000000002</v>
      </c>
    </row>
    <row r="465" spans="1:7" x14ac:dyDescent="0.3">
      <c r="A465" t="s">
        <v>16</v>
      </c>
      <c r="B465" t="s">
        <v>2403</v>
      </c>
      <c r="C465">
        <v>1.2</v>
      </c>
      <c r="E465" t="s">
        <v>373</v>
      </c>
      <c r="F465" t="s">
        <v>328</v>
      </c>
      <c r="G465">
        <v>1.9</v>
      </c>
    </row>
    <row r="466" spans="1:7" x14ac:dyDescent="0.3">
      <c r="A466" t="s">
        <v>16</v>
      </c>
      <c r="B466" t="s">
        <v>184</v>
      </c>
      <c r="C466">
        <v>1.1000000000000001</v>
      </c>
      <c r="E466" t="s">
        <v>374</v>
      </c>
      <c r="F466" t="s">
        <v>2399</v>
      </c>
      <c r="G466">
        <v>1.7</v>
      </c>
    </row>
    <row r="467" spans="1:7" x14ac:dyDescent="0.3">
      <c r="A467" t="s">
        <v>374</v>
      </c>
      <c r="B467" t="s">
        <v>2702</v>
      </c>
      <c r="C467">
        <v>1</v>
      </c>
      <c r="E467" t="s">
        <v>16</v>
      </c>
      <c r="F467" t="s">
        <v>2435</v>
      </c>
      <c r="G467">
        <v>1.7</v>
      </c>
    </row>
    <row r="468" spans="1:7" x14ac:dyDescent="0.3">
      <c r="A468" t="s">
        <v>373</v>
      </c>
      <c r="B468" t="s">
        <v>328</v>
      </c>
      <c r="C468">
        <v>0.9</v>
      </c>
      <c r="E468" t="s">
        <v>0</v>
      </c>
      <c r="F468" t="s">
        <v>2690</v>
      </c>
      <c r="G468">
        <v>1.5</v>
      </c>
    </row>
    <row r="469" spans="1:7" x14ac:dyDescent="0.3">
      <c r="A469" t="s">
        <v>374</v>
      </c>
      <c r="B469" t="s">
        <v>2399</v>
      </c>
      <c r="C469">
        <v>0.7</v>
      </c>
      <c r="E469" t="s">
        <v>16</v>
      </c>
      <c r="F469" t="s">
        <v>213</v>
      </c>
      <c r="G469">
        <v>1.4</v>
      </c>
    </row>
    <row r="470" spans="1:7" x14ac:dyDescent="0.3">
      <c r="A470" t="s">
        <v>374</v>
      </c>
      <c r="B470" t="s">
        <v>1066</v>
      </c>
      <c r="C470">
        <v>0.5</v>
      </c>
      <c r="E470" t="s">
        <v>16</v>
      </c>
      <c r="F470" t="s">
        <v>2403</v>
      </c>
      <c r="G470">
        <v>1.2</v>
      </c>
    </row>
    <row r="471" spans="1:7" x14ac:dyDescent="0.3">
      <c r="A471" t="s">
        <v>374</v>
      </c>
      <c r="B471" t="s">
        <v>207</v>
      </c>
      <c r="C471">
        <v>0.5</v>
      </c>
      <c r="E471" t="s">
        <v>16</v>
      </c>
      <c r="F471" t="s">
        <v>184</v>
      </c>
      <c r="G471">
        <v>1.1000000000000001</v>
      </c>
    </row>
    <row r="472" spans="1:7" x14ac:dyDescent="0.3">
      <c r="A472" t="s">
        <v>373</v>
      </c>
      <c r="B472" t="s">
        <v>514</v>
      </c>
      <c r="C472">
        <v>0</v>
      </c>
      <c r="E472" t="s">
        <v>373</v>
      </c>
      <c r="F472" t="s">
        <v>514</v>
      </c>
      <c r="G472">
        <v>0</v>
      </c>
    </row>
    <row r="473" spans="1:7" x14ac:dyDescent="0.3">
      <c r="A473" t="s">
        <v>373</v>
      </c>
      <c r="B473" t="s">
        <v>391</v>
      </c>
      <c r="C473">
        <v>0</v>
      </c>
      <c r="E473" t="s">
        <v>373</v>
      </c>
      <c r="F473" t="s">
        <v>391</v>
      </c>
      <c r="G473">
        <v>0</v>
      </c>
    </row>
    <row r="474" spans="1:7" x14ac:dyDescent="0.3">
      <c r="A474" t="s">
        <v>373</v>
      </c>
      <c r="B474" t="s">
        <v>1357</v>
      </c>
      <c r="C474">
        <v>0</v>
      </c>
      <c r="E474" t="s">
        <v>373</v>
      </c>
      <c r="F474" t="s">
        <v>1357</v>
      </c>
      <c r="G474">
        <v>0</v>
      </c>
    </row>
    <row r="475" spans="1:7" x14ac:dyDescent="0.3">
      <c r="A475" t="s">
        <v>373</v>
      </c>
      <c r="B475" t="s">
        <v>2604</v>
      </c>
      <c r="C475">
        <v>0</v>
      </c>
      <c r="E475" t="s">
        <v>373</v>
      </c>
      <c r="F475" t="s">
        <v>2604</v>
      </c>
      <c r="G475">
        <v>0</v>
      </c>
    </row>
    <row r="476" spans="1:7" x14ac:dyDescent="0.3">
      <c r="A476" t="s">
        <v>373</v>
      </c>
      <c r="B476" t="s">
        <v>1316</v>
      </c>
      <c r="C476">
        <v>0</v>
      </c>
      <c r="E476" t="s">
        <v>373</v>
      </c>
      <c r="F476" t="s">
        <v>1316</v>
      </c>
      <c r="G476">
        <v>0</v>
      </c>
    </row>
    <row r="477" spans="1:7" x14ac:dyDescent="0.3">
      <c r="A477" t="s">
        <v>373</v>
      </c>
      <c r="B477" t="s">
        <v>2672</v>
      </c>
      <c r="C477">
        <v>0</v>
      </c>
      <c r="E477" t="s">
        <v>373</v>
      </c>
      <c r="F477" t="s">
        <v>2672</v>
      </c>
      <c r="G477">
        <v>0</v>
      </c>
    </row>
    <row r="478" spans="1:7" x14ac:dyDescent="0.3">
      <c r="A478" t="s">
        <v>374</v>
      </c>
      <c r="B478" t="s">
        <v>2688</v>
      </c>
      <c r="C478">
        <v>0</v>
      </c>
      <c r="E478" t="s">
        <v>374</v>
      </c>
      <c r="F478" t="s">
        <v>2688</v>
      </c>
      <c r="G478">
        <v>0</v>
      </c>
    </row>
    <row r="479" spans="1:7" x14ac:dyDescent="0.3">
      <c r="A479" t="s">
        <v>374</v>
      </c>
      <c r="B479" t="s">
        <v>2384</v>
      </c>
      <c r="C479">
        <v>0</v>
      </c>
      <c r="E479" t="s">
        <v>374</v>
      </c>
      <c r="F479" t="s">
        <v>2384</v>
      </c>
      <c r="G479">
        <v>0</v>
      </c>
    </row>
    <row r="480" spans="1:7" x14ac:dyDescent="0.3">
      <c r="A480" t="s">
        <v>374</v>
      </c>
      <c r="B480" t="s">
        <v>2694</v>
      </c>
      <c r="C480">
        <v>0</v>
      </c>
      <c r="E480" t="s">
        <v>374</v>
      </c>
      <c r="F480" t="s">
        <v>2694</v>
      </c>
      <c r="G480">
        <v>0</v>
      </c>
    </row>
    <row r="481" spans="1:7" x14ac:dyDescent="0.3">
      <c r="A481" t="s">
        <v>374</v>
      </c>
      <c r="B481" t="s">
        <v>2440</v>
      </c>
      <c r="C481">
        <v>0</v>
      </c>
      <c r="E481" t="s">
        <v>374</v>
      </c>
      <c r="F481" t="s">
        <v>2440</v>
      </c>
      <c r="G481">
        <v>0</v>
      </c>
    </row>
    <row r="482" spans="1:7" x14ac:dyDescent="0.3">
      <c r="A482" t="s">
        <v>374</v>
      </c>
      <c r="B482" t="s">
        <v>171</v>
      </c>
      <c r="C482">
        <v>0</v>
      </c>
      <c r="E482" t="s">
        <v>374</v>
      </c>
      <c r="F482" t="s">
        <v>171</v>
      </c>
      <c r="G482">
        <v>0</v>
      </c>
    </row>
    <row r="483" spans="1:7" x14ac:dyDescent="0.3">
      <c r="A483" t="s">
        <v>374</v>
      </c>
      <c r="B483" t="s">
        <v>2190</v>
      </c>
      <c r="C483">
        <v>0</v>
      </c>
      <c r="E483" t="s">
        <v>374</v>
      </c>
      <c r="F483" t="s">
        <v>2190</v>
      </c>
      <c r="G483">
        <v>0</v>
      </c>
    </row>
    <row r="484" spans="1:7" x14ac:dyDescent="0.3">
      <c r="A484" t="s">
        <v>374</v>
      </c>
      <c r="B484" t="s">
        <v>2497</v>
      </c>
      <c r="C484">
        <v>0</v>
      </c>
      <c r="E484" t="s">
        <v>374</v>
      </c>
      <c r="F484" t="s">
        <v>2497</v>
      </c>
      <c r="G484">
        <v>0</v>
      </c>
    </row>
    <row r="485" spans="1:7" x14ac:dyDescent="0.3">
      <c r="A485" t="s">
        <v>374</v>
      </c>
      <c r="B485" t="s">
        <v>1420</v>
      </c>
      <c r="C485">
        <v>0</v>
      </c>
      <c r="E485" t="s">
        <v>374</v>
      </c>
      <c r="F485" t="s">
        <v>1420</v>
      </c>
      <c r="G485">
        <v>0</v>
      </c>
    </row>
    <row r="486" spans="1:7" x14ac:dyDescent="0.3">
      <c r="A486" t="s">
        <v>374</v>
      </c>
      <c r="B486" t="s">
        <v>613</v>
      </c>
      <c r="C486">
        <v>0</v>
      </c>
      <c r="E486" t="s">
        <v>374</v>
      </c>
      <c r="F486" t="s">
        <v>613</v>
      </c>
      <c r="G486">
        <v>0</v>
      </c>
    </row>
    <row r="487" spans="1:7" x14ac:dyDescent="0.3">
      <c r="A487" t="s">
        <v>374</v>
      </c>
      <c r="B487" t="s">
        <v>2607</v>
      </c>
      <c r="C487">
        <v>0</v>
      </c>
      <c r="E487" t="s">
        <v>374</v>
      </c>
      <c r="F487" t="s">
        <v>2607</v>
      </c>
      <c r="G487">
        <v>0</v>
      </c>
    </row>
    <row r="488" spans="1:7" x14ac:dyDescent="0.3">
      <c r="A488" t="s">
        <v>374</v>
      </c>
      <c r="B488" t="s">
        <v>2614</v>
      </c>
      <c r="C488">
        <v>0</v>
      </c>
      <c r="E488" t="s">
        <v>374</v>
      </c>
      <c r="F488" t="s">
        <v>2614</v>
      </c>
      <c r="G488">
        <v>0</v>
      </c>
    </row>
    <row r="489" spans="1:7" x14ac:dyDescent="0.3">
      <c r="A489" t="s">
        <v>374</v>
      </c>
      <c r="B489" t="s">
        <v>2748</v>
      </c>
      <c r="C489">
        <v>0</v>
      </c>
      <c r="E489" t="s">
        <v>374</v>
      </c>
      <c r="F489" t="s">
        <v>2748</v>
      </c>
      <c r="G489">
        <v>0</v>
      </c>
    </row>
    <row r="490" spans="1:7" x14ac:dyDescent="0.3">
      <c r="A490" t="s">
        <v>374</v>
      </c>
      <c r="B490" t="s">
        <v>332</v>
      </c>
      <c r="C490">
        <v>0</v>
      </c>
      <c r="E490" t="s">
        <v>374</v>
      </c>
      <c r="F490" t="s">
        <v>332</v>
      </c>
      <c r="G490">
        <v>0</v>
      </c>
    </row>
    <row r="491" spans="1:7" x14ac:dyDescent="0.3">
      <c r="A491" t="s">
        <v>16</v>
      </c>
      <c r="B491" t="s">
        <v>2356</v>
      </c>
      <c r="C491">
        <v>0</v>
      </c>
      <c r="E491" t="s">
        <v>16</v>
      </c>
      <c r="F491" t="s">
        <v>2356</v>
      </c>
      <c r="G491">
        <v>0</v>
      </c>
    </row>
    <row r="492" spans="1:7" x14ac:dyDescent="0.3">
      <c r="A492" t="s">
        <v>16</v>
      </c>
      <c r="B492" t="s">
        <v>2375</v>
      </c>
      <c r="C492">
        <v>0</v>
      </c>
      <c r="E492" t="s">
        <v>16</v>
      </c>
      <c r="F492" t="s">
        <v>2375</v>
      </c>
      <c r="G492">
        <v>0</v>
      </c>
    </row>
    <row r="493" spans="1:7" x14ac:dyDescent="0.3">
      <c r="A493" t="s">
        <v>16</v>
      </c>
      <c r="B493" t="s">
        <v>2376</v>
      </c>
      <c r="C493">
        <v>0</v>
      </c>
      <c r="E493" t="s">
        <v>16</v>
      </c>
      <c r="F493" t="s">
        <v>2376</v>
      </c>
      <c r="G493">
        <v>0</v>
      </c>
    </row>
    <row r="494" spans="1:7" x14ac:dyDescent="0.3">
      <c r="A494" t="s">
        <v>16</v>
      </c>
      <c r="B494" t="s">
        <v>2389</v>
      </c>
      <c r="C494">
        <v>0</v>
      </c>
      <c r="E494" t="s">
        <v>16</v>
      </c>
      <c r="F494" t="s">
        <v>2389</v>
      </c>
      <c r="G494">
        <v>0</v>
      </c>
    </row>
    <row r="495" spans="1:7" x14ac:dyDescent="0.3">
      <c r="A495" t="s">
        <v>16</v>
      </c>
      <c r="B495" t="s">
        <v>1035</v>
      </c>
      <c r="C495">
        <v>0</v>
      </c>
      <c r="E495" t="s">
        <v>16</v>
      </c>
      <c r="F495" t="s">
        <v>1035</v>
      </c>
      <c r="G495">
        <v>0</v>
      </c>
    </row>
    <row r="496" spans="1:7" x14ac:dyDescent="0.3">
      <c r="A496" t="s">
        <v>16</v>
      </c>
      <c r="B496" t="s">
        <v>2175</v>
      </c>
      <c r="C496">
        <v>0</v>
      </c>
      <c r="E496" t="s">
        <v>16</v>
      </c>
      <c r="F496" t="s">
        <v>2175</v>
      </c>
      <c r="G496">
        <v>0</v>
      </c>
    </row>
    <row r="497" spans="1:7" x14ac:dyDescent="0.3">
      <c r="A497" t="s">
        <v>16</v>
      </c>
      <c r="B497" t="s">
        <v>2467</v>
      </c>
      <c r="C497">
        <v>0</v>
      </c>
      <c r="E497" t="s">
        <v>16</v>
      </c>
      <c r="F497" t="s">
        <v>2467</v>
      </c>
      <c r="G497">
        <v>0</v>
      </c>
    </row>
    <row r="498" spans="1:7" x14ac:dyDescent="0.3">
      <c r="A498" t="s">
        <v>16</v>
      </c>
      <c r="B498" t="s">
        <v>541</v>
      </c>
      <c r="C498">
        <v>0</v>
      </c>
      <c r="E498" t="s">
        <v>16</v>
      </c>
      <c r="F498" t="s">
        <v>541</v>
      </c>
      <c r="G498">
        <v>0</v>
      </c>
    </row>
    <row r="499" spans="1:7" x14ac:dyDescent="0.3">
      <c r="A499" t="s">
        <v>16</v>
      </c>
      <c r="B499" t="s">
        <v>2350</v>
      </c>
      <c r="C499">
        <v>0</v>
      </c>
      <c r="E499" t="s">
        <v>16</v>
      </c>
      <c r="F499" t="s">
        <v>2350</v>
      </c>
      <c r="G499">
        <v>0</v>
      </c>
    </row>
    <row r="500" spans="1:7" x14ac:dyDescent="0.3">
      <c r="A500" t="s">
        <v>16</v>
      </c>
      <c r="B500" t="s">
        <v>2717</v>
      </c>
      <c r="C500">
        <v>0</v>
      </c>
      <c r="E500" t="s">
        <v>16</v>
      </c>
      <c r="F500" t="s">
        <v>2717</v>
      </c>
      <c r="G500">
        <v>0</v>
      </c>
    </row>
    <row r="501" spans="1:7" x14ac:dyDescent="0.3">
      <c r="A501" t="s">
        <v>16</v>
      </c>
      <c r="B501" t="s">
        <v>1077</v>
      </c>
      <c r="C501">
        <v>0</v>
      </c>
      <c r="E501" t="s">
        <v>16</v>
      </c>
      <c r="F501" t="s">
        <v>1077</v>
      </c>
      <c r="G501">
        <v>0</v>
      </c>
    </row>
    <row r="502" spans="1:7" x14ac:dyDescent="0.3">
      <c r="A502" t="s">
        <v>16</v>
      </c>
      <c r="B502" t="s">
        <v>268</v>
      </c>
      <c r="C502">
        <v>0</v>
      </c>
      <c r="E502" t="s">
        <v>16</v>
      </c>
      <c r="F502" t="s">
        <v>268</v>
      </c>
      <c r="G502">
        <v>0</v>
      </c>
    </row>
    <row r="503" spans="1:7" x14ac:dyDescent="0.3">
      <c r="A503" t="s">
        <v>16</v>
      </c>
      <c r="B503" t="s">
        <v>2621</v>
      </c>
      <c r="C503">
        <v>0</v>
      </c>
      <c r="E503" t="s">
        <v>16</v>
      </c>
      <c r="F503" t="s">
        <v>2621</v>
      </c>
      <c r="G503">
        <v>0</v>
      </c>
    </row>
    <row r="504" spans="1:7" x14ac:dyDescent="0.3">
      <c r="A504" t="s">
        <v>0</v>
      </c>
      <c r="B504" t="s">
        <v>129</v>
      </c>
      <c r="C504">
        <v>0</v>
      </c>
      <c r="E504" t="s">
        <v>0</v>
      </c>
      <c r="F504" t="s">
        <v>129</v>
      </c>
      <c r="G504">
        <v>0</v>
      </c>
    </row>
    <row r="505" spans="1:7" x14ac:dyDescent="0.3">
      <c r="A505" t="s">
        <v>0</v>
      </c>
      <c r="B505" t="s">
        <v>2689</v>
      </c>
      <c r="C505">
        <v>0</v>
      </c>
      <c r="E505" t="s">
        <v>0</v>
      </c>
      <c r="F505" t="s">
        <v>2689</v>
      </c>
      <c r="G505">
        <v>0</v>
      </c>
    </row>
    <row r="506" spans="1:7" x14ac:dyDescent="0.3">
      <c r="A506" t="s">
        <v>0</v>
      </c>
      <c r="B506" t="s">
        <v>498</v>
      </c>
      <c r="C506">
        <v>0</v>
      </c>
      <c r="E506" t="s">
        <v>0</v>
      </c>
      <c r="F506" t="s">
        <v>498</v>
      </c>
      <c r="G506">
        <v>0</v>
      </c>
    </row>
    <row r="507" spans="1:7" x14ac:dyDescent="0.3">
      <c r="A507" t="s">
        <v>0</v>
      </c>
      <c r="B507" t="s">
        <v>1936</v>
      </c>
      <c r="C507">
        <v>0</v>
      </c>
      <c r="E507" t="s">
        <v>0</v>
      </c>
      <c r="F507" t="s">
        <v>1936</v>
      </c>
      <c r="G507">
        <v>0</v>
      </c>
    </row>
    <row r="508" spans="1:7" x14ac:dyDescent="0.3">
      <c r="A508" t="s">
        <v>0</v>
      </c>
      <c r="B508" t="s">
        <v>502</v>
      </c>
      <c r="C508">
        <v>0</v>
      </c>
      <c r="E508" t="s">
        <v>0</v>
      </c>
      <c r="F508" t="s">
        <v>502</v>
      </c>
      <c r="G508">
        <v>0</v>
      </c>
    </row>
    <row r="509" spans="1:7" x14ac:dyDescent="0.3">
      <c r="A509" t="s">
        <v>0</v>
      </c>
      <c r="B509" t="s">
        <v>2697</v>
      </c>
      <c r="C509">
        <v>0</v>
      </c>
      <c r="E509" t="s">
        <v>0</v>
      </c>
      <c r="F509" t="s">
        <v>2697</v>
      </c>
      <c r="G509">
        <v>0</v>
      </c>
    </row>
    <row r="510" spans="1:7" x14ac:dyDescent="0.3">
      <c r="A510" t="s">
        <v>0</v>
      </c>
      <c r="B510" t="s">
        <v>2698</v>
      </c>
      <c r="C510">
        <v>0</v>
      </c>
      <c r="E510" t="s">
        <v>0</v>
      </c>
      <c r="F510" t="s">
        <v>2698</v>
      </c>
      <c r="G510">
        <v>0</v>
      </c>
    </row>
    <row r="511" spans="1:7" x14ac:dyDescent="0.3">
      <c r="A511" t="s">
        <v>0</v>
      </c>
      <c r="B511" t="s">
        <v>512</v>
      </c>
      <c r="C511">
        <v>0</v>
      </c>
      <c r="E511" t="s">
        <v>0</v>
      </c>
      <c r="F511" t="s">
        <v>512</v>
      </c>
      <c r="G511">
        <v>0</v>
      </c>
    </row>
    <row r="512" spans="1:7" x14ac:dyDescent="0.3">
      <c r="A512" t="s">
        <v>0</v>
      </c>
      <c r="B512" t="s">
        <v>2704</v>
      </c>
      <c r="C512">
        <v>0</v>
      </c>
      <c r="E512" t="s">
        <v>0</v>
      </c>
      <c r="F512" t="s">
        <v>2704</v>
      </c>
      <c r="G512">
        <v>0</v>
      </c>
    </row>
    <row r="513" spans="1:7" x14ac:dyDescent="0.3">
      <c r="A513" t="s">
        <v>0</v>
      </c>
      <c r="B513" t="s">
        <v>448</v>
      </c>
      <c r="C513">
        <v>0</v>
      </c>
      <c r="E513" t="s">
        <v>0</v>
      </c>
      <c r="F513" t="s">
        <v>448</v>
      </c>
      <c r="G513">
        <v>0</v>
      </c>
    </row>
    <row r="514" spans="1:7" x14ac:dyDescent="0.3">
      <c r="A514" t="s">
        <v>0</v>
      </c>
      <c r="B514" t="s">
        <v>456</v>
      </c>
      <c r="C514">
        <v>0</v>
      </c>
      <c r="E514" t="s">
        <v>0</v>
      </c>
      <c r="F514" t="s">
        <v>456</v>
      </c>
      <c r="G514">
        <v>0</v>
      </c>
    </row>
    <row r="515" spans="1:7" x14ac:dyDescent="0.3">
      <c r="A515" t="s">
        <v>0</v>
      </c>
      <c r="B515" t="s">
        <v>2706</v>
      </c>
      <c r="C515">
        <v>0</v>
      </c>
      <c r="E515" t="s">
        <v>0</v>
      </c>
      <c r="F515" t="s">
        <v>2706</v>
      </c>
      <c r="G515">
        <v>0</v>
      </c>
    </row>
    <row r="516" spans="1:7" x14ac:dyDescent="0.3">
      <c r="A516" t="s">
        <v>0</v>
      </c>
      <c r="B516" t="s">
        <v>2707</v>
      </c>
      <c r="C516">
        <v>0</v>
      </c>
      <c r="E516" t="s">
        <v>0</v>
      </c>
      <c r="F516" t="s">
        <v>2707</v>
      </c>
      <c r="G516">
        <v>0</v>
      </c>
    </row>
    <row r="517" spans="1:7" x14ac:dyDescent="0.3">
      <c r="A517" t="s">
        <v>0</v>
      </c>
      <c r="B517" t="s">
        <v>1356</v>
      </c>
      <c r="C517">
        <v>0</v>
      </c>
      <c r="E517" t="s">
        <v>0</v>
      </c>
      <c r="F517" t="s">
        <v>1356</v>
      </c>
      <c r="G517">
        <v>0</v>
      </c>
    </row>
    <row r="518" spans="1:7" x14ac:dyDescent="0.3">
      <c r="A518" t="s">
        <v>0</v>
      </c>
      <c r="B518" t="s">
        <v>2708</v>
      </c>
      <c r="C518">
        <v>0</v>
      </c>
      <c r="E518" t="s">
        <v>0</v>
      </c>
      <c r="F518" t="s">
        <v>2708</v>
      </c>
      <c r="G518">
        <v>0</v>
      </c>
    </row>
    <row r="519" spans="1:7" x14ac:dyDescent="0.3">
      <c r="A519" t="s">
        <v>0</v>
      </c>
      <c r="B519" t="s">
        <v>2710</v>
      </c>
      <c r="C519">
        <v>0</v>
      </c>
      <c r="E519" t="s">
        <v>0</v>
      </c>
      <c r="F519" t="s">
        <v>2710</v>
      </c>
      <c r="G519">
        <v>0</v>
      </c>
    </row>
    <row r="520" spans="1:7" x14ac:dyDescent="0.3">
      <c r="A520" t="s">
        <v>0</v>
      </c>
      <c r="B520" t="s">
        <v>2711</v>
      </c>
      <c r="C520">
        <v>0</v>
      </c>
      <c r="E520" t="s">
        <v>0</v>
      </c>
      <c r="F520" t="s">
        <v>2711</v>
      </c>
      <c r="G520">
        <v>0</v>
      </c>
    </row>
    <row r="521" spans="1:7" x14ac:dyDescent="0.3">
      <c r="A521" t="s">
        <v>0</v>
      </c>
      <c r="B521" t="s">
        <v>186</v>
      </c>
      <c r="C521">
        <v>0</v>
      </c>
      <c r="E521" t="s">
        <v>0</v>
      </c>
      <c r="F521" t="s">
        <v>186</v>
      </c>
      <c r="G521">
        <v>0</v>
      </c>
    </row>
    <row r="522" spans="1:7" x14ac:dyDescent="0.3">
      <c r="A522" t="s">
        <v>0</v>
      </c>
      <c r="B522" t="s">
        <v>2715</v>
      </c>
      <c r="C522">
        <v>0</v>
      </c>
      <c r="E522" t="s">
        <v>0</v>
      </c>
      <c r="F522" t="s">
        <v>2715</v>
      </c>
      <c r="G522">
        <v>0</v>
      </c>
    </row>
    <row r="523" spans="1:7" x14ac:dyDescent="0.3">
      <c r="A523" t="s">
        <v>0</v>
      </c>
      <c r="B523" t="s">
        <v>2721</v>
      </c>
      <c r="C523">
        <v>0</v>
      </c>
      <c r="E523" t="s">
        <v>0</v>
      </c>
      <c r="F523" t="s">
        <v>2721</v>
      </c>
      <c r="G523">
        <v>0</v>
      </c>
    </row>
    <row r="524" spans="1:7" x14ac:dyDescent="0.3">
      <c r="A524" t="s">
        <v>0</v>
      </c>
      <c r="B524" t="s">
        <v>545</v>
      </c>
      <c r="C524">
        <v>0</v>
      </c>
      <c r="E524" t="s">
        <v>0</v>
      </c>
      <c r="F524" t="s">
        <v>545</v>
      </c>
      <c r="G524">
        <v>0</v>
      </c>
    </row>
    <row r="525" spans="1:7" x14ac:dyDescent="0.3">
      <c r="A525" t="s">
        <v>0</v>
      </c>
      <c r="B525" t="s">
        <v>198</v>
      </c>
      <c r="C525">
        <v>0</v>
      </c>
      <c r="E525" t="s">
        <v>0</v>
      </c>
      <c r="F525" t="s">
        <v>198</v>
      </c>
      <c r="G525">
        <v>0</v>
      </c>
    </row>
    <row r="526" spans="1:7" x14ac:dyDescent="0.3">
      <c r="A526" t="s">
        <v>0</v>
      </c>
      <c r="B526" t="s">
        <v>2723</v>
      </c>
      <c r="C526">
        <v>0</v>
      </c>
      <c r="E526" t="s">
        <v>0</v>
      </c>
      <c r="F526" t="s">
        <v>2723</v>
      </c>
      <c r="G526">
        <v>0</v>
      </c>
    </row>
    <row r="527" spans="1:7" x14ac:dyDescent="0.3">
      <c r="A527" t="s">
        <v>0</v>
      </c>
      <c r="B527" t="s">
        <v>1477</v>
      </c>
      <c r="C527">
        <v>0</v>
      </c>
      <c r="E527" t="s">
        <v>0</v>
      </c>
      <c r="F527" t="s">
        <v>1477</v>
      </c>
      <c r="G527">
        <v>0</v>
      </c>
    </row>
    <row r="528" spans="1:7" x14ac:dyDescent="0.3">
      <c r="A528" t="s">
        <v>0</v>
      </c>
      <c r="B528" t="s">
        <v>2725</v>
      </c>
      <c r="C528">
        <v>0</v>
      </c>
      <c r="E528" t="s">
        <v>0</v>
      </c>
      <c r="F528" t="s">
        <v>2725</v>
      </c>
      <c r="G528">
        <v>0</v>
      </c>
    </row>
    <row r="529" spans="1:7" x14ac:dyDescent="0.3">
      <c r="A529" t="s">
        <v>0</v>
      </c>
      <c r="B529" t="s">
        <v>210</v>
      </c>
      <c r="C529">
        <v>0</v>
      </c>
      <c r="E529" t="s">
        <v>0</v>
      </c>
      <c r="F529" t="s">
        <v>210</v>
      </c>
      <c r="G529">
        <v>0</v>
      </c>
    </row>
    <row r="530" spans="1:7" x14ac:dyDescent="0.3">
      <c r="A530" t="s">
        <v>0</v>
      </c>
      <c r="B530" t="s">
        <v>2731</v>
      </c>
      <c r="C530">
        <v>0</v>
      </c>
      <c r="E530" t="s">
        <v>0</v>
      </c>
      <c r="F530" t="s">
        <v>2731</v>
      </c>
      <c r="G530">
        <v>0</v>
      </c>
    </row>
    <row r="531" spans="1:7" x14ac:dyDescent="0.3">
      <c r="A531" t="s">
        <v>0</v>
      </c>
      <c r="B531" t="s">
        <v>2733</v>
      </c>
      <c r="C531">
        <v>0</v>
      </c>
      <c r="E531" t="s">
        <v>0</v>
      </c>
      <c r="F531" t="s">
        <v>2733</v>
      </c>
      <c r="G531">
        <v>0</v>
      </c>
    </row>
    <row r="532" spans="1:7" x14ac:dyDescent="0.3">
      <c r="A532" t="s">
        <v>0</v>
      </c>
      <c r="B532" t="s">
        <v>2736</v>
      </c>
      <c r="C532">
        <v>0</v>
      </c>
      <c r="E532" t="s">
        <v>0</v>
      </c>
      <c r="F532" t="s">
        <v>2736</v>
      </c>
      <c r="G532">
        <v>0</v>
      </c>
    </row>
    <row r="533" spans="1:7" x14ac:dyDescent="0.3">
      <c r="A533" t="s">
        <v>0</v>
      </c>
      <c r="B533" t="s">
        <v>2737</v>
      </c>
      <c r="C533">
        <v>0</v>
      </c>
      <c r="E533" t="s">
        <v>0</v>
      </c>
      <c r="F533" t="s">
        <v>2737</v>
      </c>
      <c r="G533">
        <v>0</v>
      </c>
    </row>
    <row r="534" spans="1:7" x14ac:dyDescent="0.3">
      <c r="A534" t="s">
        <v>0</v>
      </c>
      <c r="B534" t="s">
        <v>592</v>
      </c>
      <c r="C534">
        <v>0</v>
      </c>
      <c r="E534" t="s">
        <v>0</v>
      </c>
      <c r="F534" t="s">
        <v>592</v>
      </c>
      <c r="G534">
        <v>0</v>
      </c>
    </row>
    <row r="535" spans="1:7" x14ac:dyDescent="0.3">
      <c r="A535" t="s">
        <v>0</v>
      </c>
      <c r="B535" t="s">
        <v>2738</v>
      </c>
      <c r="C535">
        <v>0</v>
      </c>
      <c r="E535" t="s">
        <v>0</v>
      </c>
      <c r="F535" t="s">
        <v>2738</v>
      </c>
      <c r="G535">
        <v>0</v>
      </c>
    </row>
    <row r="536" spans="1:7" x14ac:dyDescent="0.3">
      <c r="A536" t="s">
        <v>0</v>
      </c>
      <c r="B536" t="s">
        <v>2740</v>
      </c>
      <c r="C536">
        <v>0</v>
      </c>
      <c r="E536" t="s">
        <v>0</v>
      </c>
      <c r="F536" t="s">
        <v>2740</v>
      </c>
      <c r="G536">
        <v>0</v>
      </c>
    </row>
    <row r="537" spans="1:7" x14ac:dyDescent="0.3">
      <c r="A537" t="s">
        <v>0</v>
      </c>
      <c r="B537" t="s">
        <v>244</v>
      </c>
      <c r="C537">
        <v>0</v>
      </c>
      <c r="E537" t="s">
        <v>0</v>
      </c>
      <c r="F537" t="s">
        <v>244</v>
      </c>
      <c r="G537">
        <v>0</v>
      </c>
    </row>
    <row r="538" spans="1:7" x14ac:dyDescent="0.3">
      <c r="A538" t="s">
        <v>0</v>
      </c>
      <c r="B538" t="s">
        <v>601</v>
      </c>
      <c r="C538">
        <v>0</v>
      </c>
      <c r="E538" t="s">
        <v>0</v>
      </c>
      <c r="F538" t="s">
        <v>601</v>
      </c>
      <c r="G538">
        <v>0</v>
      </c>
    </row>
    <row r="539" spans="1:7" x14ac:dyDescent="0.3">
      <c r="A539" t="s">
        <v>0</v>
      </c>
      <c r="B539" t="s">
        <v>2743</v>
      </c>
      <c r="C539">
        <v>0</v>
      </c>
      <c r="E539" t="s">
        <v>0</v>
      </c>
      <c r="F539" t="s">
        <v>2743</v>
      </c>
      <c r="G539">
        <v>0</v>
      </c>
    </row>
    <row r="540" spans="1:7" x14ac:dyDescent="0.3">
      <c r="A540" t="s">
        <v>0</v>
      </c>
      <c r="B540" t="s">
        <v>259</v>
      </c>
      <c r="C540">
        <v>0</v>
      </c>
      <c r="E540" t="s">
        <v>0</v>
      </c>
      <c r="F540" t="s">
        <v>259</v>
      </c>
      <c r="G540">
        <v>0</v>
      </c>
    </row>
    <row r="541" spans="1:7" x14ac:dyDescent="0.3">
      <c r="A541" t="s">
        <v>0</v>
      </c>
      <c r="B541" t="s">
        <v>1360</v>
      </c>
      <c r="C541">
        <v>0</v>
      </c>
      <c r="E541" t="s">
        <v>0</v>
      </c>
      <c r="F541" t="s">
        <v>1360</v>
      </c>
      <c r="G541">
        <v>0</v>
      </c>
    </row>
    <row r="542" spans="1:7" x14ac:dyDescent="0.3">
      <c r="A542" t="s">
        <v>0</v>
      </c>
      <c r="B542" t="s">
        <v>617</v>
      </c>
      <c r="C542">
        <v>0</v>
      </c>
      <c r="E542" t="s">
        <v>0</v>
      </c>
      <c r="F542" t="s">
        <v>617</v>
      </c>
      <c r="G542">
        <v>0</v>
      </c>
    </row>
    <row r="543" spans="1:7" x14ac:dyDescent="0.3">
      <c r="A543" t="s">
        <v>0</v>
      </c>
      <c r="B543" t="s">
        <v>282</v>
      </c>
      <c r="C543">
        <v>0</v>
      </c>
      <c r="E543" t="s">
        <v>0</v>
      </c>
      <c r="F543" t="s">
        <v>282</v>
      </c>
      <c r="G543">
        <v>0</v>
      </c>
    </row>
    <row r="544" spans="1:7" x14ac:dyDescent="0.3">
      <c r="A544" t="s">
        <v>0</v>
      </c>
      <c r="B544" t="s">
        <v>2747</v>
      </c>
      <c r="C544">
        <v>0</v>
      </c>
      <c r="E544" t="s">
        <v>0</v>
      </c>
      <c r="F544" t="s">
        <v>2747</v>
      </c>
      <c r="G544">
        <v>0</v>
      </c>
    </row>
    <row r="545" spans="1:7" x14ac:dyDescent="0.3">
      <c r="A545" t="s">
        <v>0</v>
      </c>
      <c r="B545" t="s">
        <v>298</v>
      </c>
      <c r="C545">
        <v>0</v>
      </c>
      <c r="E545" t="s">
        <v>0</v>
      </c>
      <c r="F545" t="s">
        <v>298</v>
      </c>
      <c r="G545">
        <v>0</v>
      </c>
    </row>
    <row r="546" spans="1:7" x14ac:dyDescent="0.3">
      <c r="A546" t="s">
        <v>0</v>
      </c>
      <c r="B546" t="s">
        <v>632</v>
      </c>
      <c r="C546">
        <v>0</v>
      </c>
      <c r="E546" t="s">
        <v>0</v>
      </c>
      <c r="F546" t="s">
        <v>632</v>
      </c>
      <c r="G546">
        <v>0</v>
      </c>
    </row>
    <row r="547" spans="1:7" x14ac:dyDescent="0.3">
      <c r="A547" t="s">
        <v>0</v>
      </c>
      <c r="B547" t="s">
        <v>638</v>
      </c>
      <c r="C547">
        <v>0</v>
      </c>
      <c r="E547" t="s">
        <v>0</v>
      </c>
      <c r="F547" t="s">
        <v>638</v>
      </c>
      <c r="G547">
        <v>0</v>
      </c>
    </row>
    <row r="548" spans="1:7" x14ac:dyDescent="0.3">
      <c r="A548" t="s">
        <v>0</v>
      </c>
      <c r="B548" t="s">
        <v>2753</v>
      </c>
      <c r="C548">
        <v>0</v>
      </c>
      <c r="E548" t="s">
        <v>0</v>
      </c>
      <c r="F548" t="s">
        <v>2753</v>
      </c>
      <c r="G548">
        <v>0</v>
      </c>
    </row>
    <row r="549" spans="1:7" x14ac:dyDescent="0.3">
      <c r="A549" t="s">
        <v>2700</v>
      </c>
      <c r="B549" t="s">
        <v>2701</v>
      </c>
      <c r="C549">
        <v>0</v>
      </c>
      <c r="E549" t="s">
        <v>2700</v>
      </c>
      <c r="F549" t="s">
        <v>2701</v>
      </c>
      <c r="G549">
        <v>0</v>
      </c>
    </row>
    <row r="550" spans="1:7" x14ac:dyDescent="0.3">
      <c r="A550" t="s">
        <v>0</v>
      </c>
      <c r="B550" t="s">
        <v>1923</v>
      </c>
      <c r="C550">
        <v>-1</v>
      </c>
      <c r="E550" t="s">
        <v>0</v>
      </c>
      <c r="F550" t="s">
        <v>1923</v>
      </c>
      <c r="G550">
        <v>-1</v>
      </c>
    </row>
    <row r="551" spans="1:7" x14ac:dyDescent="0.3">
      <c r="B551">
        <v>0</v>
      </c>
      <c r="C551"/>
      <c r="F551">
        <v>0</v>
      </c>
      <c r="G551"/>
    </row>
    <row r="552" spans="1:7" x14ac:dyDescent="0.3">
      <c r="B552">
        <v>0</v>
      </c>
      <c r="C552"/>
      <c r="F552">
        <v>0</v>
      </c>
      <c r="G552"/>
    </row>
    <row r="553" spans="1:7" x14ac:dyDescent="0.3">
      <c r="B553">
        <v>0</v>
      </c>
      <c r="C553"/>
      <c r="F553">
        <v>0</v>
      </c>
      <c r="G553"/>
    </row>
    <row r="554" spans="1:7" x14ac:dyDescent="0.3">
      <c r="B554">
        <v>8.1</v>
      </c>
      <c r="C554"/>
      <c r="F554">
        <v>0</v>
      </c>
      <c r="G554"/>
    </row>
    <row r="555" spans="1:7" x14ac:dyDescent="0.3">
      <c r="B555">
        <v>0</v>
      </c>
      <c r="C555"/>
      <c r="F555">
        <v>0</v>
      </c>
      <c r="G555"/>
    </row>
    <row r="556" spans="1:7" x14ac:dyDescent="0.3">
      <c r="B556">
        <v>0</v>
      </c>
      <c r="C556"/>
      <c r="F556">
        <v>0</v>
      </c>
      <c r="G556"/>
    </row>
    <row r="557" spans="1:7" x14ac:dyDescent="0.3">
      <c r="B557">
        <v>0.1</v>
      </c>
      <c r="C557"/>
      <c r="F557">
        <v>0</v>
      </c>
      <c r="G557"/>
    </row>
    <row r="558" spans="1:7" x14ac:dyDescent="0.3">
      <c r="B558">
        <v>0</v>
      </c>
      <c r="C558"/>
      <c r="F558">
        <v>0</v>
      </c>
      <c r="G558"/>
    </row>
    <row r="559" spans="1:7" x14ac:dyDescent="0.3">
      <c r="B559">
        <v>0</v>
      </c>
      <c r="C559"/>
      <c r="F559">
        <v>0</v>
      </c>
      <c r="G559"/>
    </row>
    <row r="560" spans="1:7" x14ac:dyDescent="0.3">
      <c r="B560">
        <v>0</v>
      </c>
      <c r="C560"/>
      <c r="F560">
        <v>0</v>
      </c>
      <c r="G560"/>
    </row>
    <row r="561" spans="2:7" x14ac:dyDescent="0.3">
      <c r="B561">
        <v>0</v>
      </c>
      <c r="C561"/>
      <c r="F561">
        <v>0</v>
      </c>
      <c r="G561"/>
    </row>
    <row r="562" spans="2:7" x14ac:dyDescent="0.3">
      <c r="B562">
        <v>0</v>
      </c>
      <c r="C562"/>
      <c r="F562">
        <v>0</v>
      </c>
      <c r="G562"/>
    </row>
    <row r="563" spans="2:7" x14ac:dyDescent="0.3">
      <c r="B563">
        <v>0</v>
      </c>
      <c r="C563"/>
      <c r="F563">
        <v>0</v>
      </c>
      <c r="G563"/>
    </row>
    <row r="564" spans="2:7" x14ac:dyDescent="0.3">
      <c r="B564">
        <v>0</v>
      </c>
      <c r="C564"/>
      <c r="F564">
        <v>0</v>
      </c>
      <c r="G564"/>
    </row>
    <row r="565" spans="2:7" x14ac:dyDescent="0.3">
      <c r="B565">
        <v>0</v>
      </c>
      <c r="C565"/>
      <c r="F565">
        <v>0</v>
      </c>
      <c r="G565"/>
    </row>
    <row r="566" spans="2:7" x14ac:dyDescent="0.3">
      <c r="B566">
        <v>0</v>
      </c>
      <c r="C566"/>
      <c r="F566">
        <v>0</v>
      </c>
      <c r="G566"/>
    </row>
    <row r="567" spans="2:7" x14ac:dyDescent="0.3">
      <c r="B567">
        <v>0</v>
      </c>
      <c r="C567"/>
      <c r="F567">
        <v>0</v>
      </c>
      <c r="G567"/>
    </row>
    <row r="568" spans="2:7" x14ac:dyDescent="0.3">
      <c r="B568">
        <v>0</v>
      </c>
      <c r="C568"/>
      <c r="F568">
        <v>0</v>
      </c>
      <c r="G568"/>
    </row>
    <row r="569" spans="2:7" x14ac:dyDescent="0.3">
      <c r="B569">
        <v>0</v>
      </c>
      <c r="C569"/>
      <c r="F569">
        <v>0</v>
      </c>
      <c r="G569"/>
    </row>
    <row r="570" spans="2:7" x14ac:dyDescent="0.3">
      <c r="B570">
        <v>0</v>
      </c>
      <c r="C570"/>
      <c r="F570">
        <v>0</v>
      </c>
      <c r="G570"/>
    </row>
    <row r="571" spans="2:7" x14ac:dyDescent="0.3">
      <c r="B571">
        <v>0</v>
      </c>
      <c r="C571"/>
      <c r="F571">
        <v>0</v>
      </c>
      <c r="G571"/>
    </row>
    <row r="572" spans="2:7" x14ac:dyDescent="0.3">
      <c r="B572">
        <v>0</v>
      </c>
      <c r="C572"/>
      <c r="F572">
        <v>0</v>
      </c>
      <c r="G572"/>
    </row>
    <row r="573" spans="2:7" x14ac:dyDescent="0.3">
      <c r="B573">
        <v>0</v>
      </c>
      <c r="C573"/>
      <c r="F573">
        <v>0</v>
      </c>
      <c r="G573"/>
    </row>
    <row r="574" spans="2:7" x14ac:dyDescent="0.3">
      <c r="B574">
        <v>0</v>
      </c>
      <c r="C574"/>
      <c r="F574">
        <v>0</v>
      </c>
      <c r="G574"/>
    </row>
    <row r="575" spans="2:7" x14ac:dyDescent="0.3">
      <c r="C575"/>
      <c r="G575"/>
    </row>
    <row r="576" spans="2:7" x14ac:dyDescent="0.3">
      <c r="C576"/>
      <c r="G576"/>
    </row>
    <row r="577" spans="3:7" x14ac:dyDescent="0.3">
      <c r="C577"/>
      <c r="G577"/>
    </row>
    <row r="578" spans="3:7" x14ac:dyDescent="0.3">
      <c r="C578"/>
      <c r="G578"/>
    </row>
  </sheetData>
  <sortState xmlns:xlrd2="http://schemas.microsoft.com/office/spreadsheetml/2017/richdata2" ref="E2:G550">
    <sortCondition descending="1" ref="G2:G550"/>
  </sortState>
  <pageMargins left="0.7" right="0.7" top="0.75" bottom="0.75" header="0.3" footer="0.3"/>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781C9-B6CB-41A0-9D98-7611FDB7E216}">
  <dimension ref="A1:R228"/>
  <sheetViews>
    <sheetView zoomScale="150" zoomScaleNormal="150" workbookViewId="0">
      <selection activeCell="Q30" sqref="Q30"/>
    </sheetView>
  </sheetViews>
  <sheetFormatPr defaultColWidth="9.109375" defaultRowHeight="7.8" x14ac:dyDescent="0.15"/>
  <cols>
    <col min="1" max="1" width="4" style="436" customWidth="1"/>
    <col min="2" max="2" width="14.6640625" style="3" bestFit="1" customWidth="1"/>
    <col min="3" max="3" width="5.5546875" style="441" customWidth="1"/>
    <col min="4" max="4" width="2" style="20" customWidth="1"/>
    <col min="5" max="5" width="3.109375" style="436" bestFit="1" customWidth="1"/>
    <col min="6" max="6" width="15.6640625" style="3" bestFit="1" customWidth="1"/>
    <col min="7" max="7" width="5.44140625" style="436" customWidth="1"/>
    <col min="8" max="8" width="2" style="20" customWidth="1"/>
    <col min="9" max="9" width="4" style="436" customWidth="1"/>
    <col min="10" max="10" width="17.6640625" style="3" bestFit="1" customWidth="1"/>
    <col min="11" max="11" width="4.44140625" style="436" customWidth="1"/>
    <col min="12" max="12" width="2.44140625" style="20" customWidth="1"/>
    <col min="13" max="13" width="3.109375" style="436" bestFit="1" customWidth="1"/>
    <col min="14" max="14" width="15.88671875" style="3" bestFit="1" customWidth="1"/>
    <col min="15" max="15" width="4.44140625" style="436" customWidth="1"/>
    <col min="16" max="16" width="1.109375" style="20" customWidth="1"/>
    <col min="17" max="17" width="32" style="3" customWidth="1"/>
    <col min="18" max="16384" width="9.109375" style="3"/>
  </cols>
  <sheetData>
    <row r="1" spans="1:18" x14ac:dyDescent="0.15">
      <c r="A1" s="561" t="s">
        <v>1478</v>
      </c>
      <c r="B1" s="562"/>
      <c r="C1" s="562"/>
      <c r="D1" s="562"/>
      <c r="E1" s="562"/>
      <c r="F1" s="562"/>
      <c r="G1" s="562"/>
      <c r="H1" s="562"/>
      <c r="I1" s="562"/>
      <c r="J1" s="562"/>
      <c r="K1" s="562"/>
      <c r="L1" s="562"/>
      <c r="M1" s="562"/>
      <c r="N1" s="562"/>
      <c r="O1" s="562"/>
    </row>
    <row r="2" spans="1:18" x14ac:dyDescent="0.15">
      <c r="A2" s="4" t="s">
        <v>398</v>
      </c>
      <c r="B2" s="442" t="s">
        <v>399</v>
      </c>
      <c r="C2" s="4" t="s">
        <v>400</v>
      </c>
      <c r="E2" s="4" t="s">
        <v>398</v>
      </c>
      <c r="F2" s="4" t="s">
        <v>401</v>
      </c>
      <c r="G2" s="4" t="s">
        <v>400</v>
      </c>
      <c r="I2" s="4" t="s">
        <v>398</v>
      </c>
      <c r="J2" s="4" t="s">
        <v>402</v>
      </c>
      <c r="K2" s="4" t="s">
        <v>400</v>
      </c>
      <c r="M2" s="4" t="s">
        <v>398</v>
      </c>
      <c r="N2" s="4" t="s">
        <v>403</v>
      </c>
      <c r="O2" s="4" t="s">
        <v>400</v>
      </c>
    </row>
    <row r="3" spans="1:18" x14ac:dyDescent="0.15">
      <c r="A3" s="5">
        <v>1</v>
      </c>
      <c r="B3" s="6" t="s">
        <v>203</v>
      </c>
      <c r="C3" s="424" t="s">
        <v>948</v>
      </c>
      <c r="E3" s="5">
        <v>10</v>
      </c>
      <c r="F3" s="6" t="s">
        <v>1320</v>
      </c>
      <c r="G3" s="424" t="s">
        <v>948</v>
      </c>
      <c r="I3" s="5">
        <v>3</v>
      </c>
      <c r="J3" s="6" t="s">
        <v>222</v>
      </c>
      <c r="K3" s="424" t="s">
        <v>948</v>
      </c>
      <c r="M3" s="5">
        <v>9</v>
      </c>
      <c r="N3" s="6" t="s">
        <v>206</v>
      </c>
      <c r="O3" s="424" t="s">
        <v>2789</v>
      </c>
      <c r="Q3" s="441" t="s">
        <v>410</v>
      </c>
    </row>
    <row r="4" spans="1:18" x14ac:dyDescent="0.15">
      <c r="A4" s="5">
        <v>2</v>
      </c>
      <c r="B4" s="6" t="s">
        <v>925</v>
      </c>
      <c r="C4" s="424" t="s">
        <v>948</v>
      </c>
      <c r="E4" s="5">
        <v>11</v>
      </c>
      <c r="F4" s="6" t="s">
        <v>211</v>
      </c>
      <c r="G4" s="424" t="s">
        <v>948</v>
      </c>
      <c r="I4" s="5">
        <v>4</v>
      </c>
      <c r="J4" s="6" t="s">
        <v>379</v>
      </c>
      <c r="K4" s="424" t="s">
        <v>948</v>
      </c>
      <c r="M4" s="7">
        <v>35</v>
      </c>
      <c r="N4" s="8" t="s">
        <v>1422</v>
      </c>
      <c r="O4" s="11" t="s">
        <v>948</v>
      </c>
      <c r="Q4" s="425" t="s">
        <v>411</v>
      </c>
    </row>
    <row r="5" spans="1:18" x14ac:dyDescent="0.15">
      <c r="A5" s="5">
        <v>6</v>
      </c>
      <c r="B5" s="6" t="s">
        <v>152</v>
      </c>
      <c r="C5" s="424" t="s">
        <v>948</v>
      </c>
      <c r="E5" s="5">
        <v>12</v>
      </c>
      <c r="F5" s="6" t="s">
        <v>253</v>
      </c>
      <c r="G5" s="424" t="s">
        <v>948</v>
      </c>
      <c r="I5" s="5">
        <v>5</v>
      </c>
      <c r="J5" s="6" t="s">
        <v>383</v>
      </c>
      <c r="K5" s="424" t="s">
        <v>948</v>
      </c>
      <c r="M5" s="7">
        <v>36</v>
      </c>
      <c r="N5" s="8" t="s">
        <v>133</v>
      </c>
      <c r="O5" s="11" t="s">
        <v>949</v>
      </c>
      <c r="Q5" s="425" t="s">
        <v>412</v>
      </c>
    </row>
    <row r="6" spans="1:18" x14ac:dyDescent="0.15">
      <c r="A6" s="5">
        <v>7</v>
      </c>
      <c r="B6" s="6" t="s">
        <v>265</v>
      </c>
      <c r="C6" s="424" t="s">
        <v>948</v>
      </c>
      <c r="E6" s="5">
        <v>13</v>
      </c>
      <c r="F6" s="6" t="s">
        <v>158</v>
      </c>
      <c r="G6" s="424" t="s">
        <v>948</v>
      </c>
      <c r="I6" s="5">
        <v>8</v>
      </c>
      <c r="J6" s="6" t="s">
        <v>582</v>
      </c>
      <c r="K6" s="424" t="s">
        <v>948</v>
      </c>
      <c r="M6" s="7">
        <v>37</v>
      </c>
      <c r="N6" s="8" t="s">
        <v>310</v>
      </c>
      <c r="O6" s="11" t="s">
        <v>948</v>
      </c>
      <c r="Q6" s="425" t="s">
        <v>413</v>
      </c>
    </row>
    <row r="7" spans="1:18" x14ac:dyDescent="0.15">
      <c r="A7" s="7">
        <v>21</v>
      </c>
      <c r="B7" s="8" t="s">
        <v>197</v>
      </c>
      <c r="C7" s="11" t="s">
        <v>948</v>
      </c>
      <c r="E7" s="5">
        <v>18</v>
      </c>
      <c r="F7" s="6" t="s">
        <v>350</v>
      </c>
      <c r="G7" s="424" t="s">
        <v>948</v>
      </c>
      <c r="I7" s="5">
        <v>14</v>
      </c>
      <c r="J7" s="6" t="s">
        <v>566</v>
      </c>
      <c r="K7" s="424" t="s">
        <v>948</v>
      </c>
      <c r="M7" s="9">
        <v>79</v>
      </c>
      <c r="N7" s="10" t="s">
        <v>2298</v>
      </c>
      <c r="O7" s="14" t="s">
        <v>949</v>
      </c>
      <c r="Q7" s="425" t="s">
        <v>414</v>
      </c>
    </row>
    <row r="8" spans="1:18" x14ac:dyDescent="0.15">
      <c r="A8" s="7">
        <v>23</v>
      </c>
      <c r="B8" s="8" t="s">
        <v>1910</v>
      </c>
      <c r="C8" s="11" t="s">
        <v>948</v>
      </c>
      <c r="E8" s="5">
        <v>19</v>
      </c>
      <c r="F8" s="6" t="s">
        <v>190</v>
      </c>
      <c r="G8" s="424" t="s">
        <v>948</v>
      </c>
      <c r="I8" s="5">
        <v>15</v>
      </c>
      <c r="J8" s="6" t="s">
        <v>136</v>
      </c>
      <c r="K8" s="424" t="s">
        <v>948</v>
      </c>
      <c r="M8" s="9">
        <v>92</v>
      </c>
      <c r="N8" s="10" t="s">
        <v>556</v>
      </c>
      <c r="O8" s="14" t="s">
        <v>949</v>
      </c>
      <c r="Q8" s="425" t="s">
        <v>415</v>
      </c>
    </row>
    <row r="9" spans="1:18" x14ac:dyDescent="0.15">
      <c r="A9" s="7">
        <v>49</v>
      </c>
      <c r="B9" s="8" t="s">
        <v>1911</v>
      </c>
      <c r="C9" s="11" t="s">
        <v>404</v>
      </c>
      <c r="E9" s="7">
        <v>22</v>
      </c>
      <c r="F9" s="8" t="s">
        <v>2364</v>
      </c>
      <c r="G9" s="11" t="s">
        <v>948</v>
      </c>
      <c r="I9" s="5">
        <v>16</v>
      </c>
      <c r="J9" s="6" t="s">
        <v>168</v>
      </c>
      <c r="K9" s="424" t="s">
        <v>948</v>
      </c>
      <c r="M9" s="9">
        <v>93</v>
      </c>
      <c r="N9" s="10" t="s">
        <v>277</v>
      </c>
      <c r="O9" s="14"/>
      <c r="Q9" s="425" t="s">
        <v>416</v>
      </c>
    </row>
    <row r="10" spans="1:18" x14ac:dyDescent="0.15">
      <c r="A10" s="7">
        <v>50</v>
      </c>
      <c r="B10" s="8" t="s">
        <v>209</v>
      </c>
      <c r="C10" s="11" t="s">
        <v>948</v>
      </c>
      <c r="E10" s="7">
        <v>28</v>
      </c>
      <c r="F10" s="8" t="s">
        <v>221</v>
      </c>
      <c r="G10" s="7"/>
      <c r="I10" s="5">
        <v>17</v>
      </c>
      <c r="J10" s="6" t="s">
        <v>615</v>
      </c>
      <c r="K10" s="424" t="s">
        <v>948</v>
      </c>
      <c r="M10" s="9">
        <v>94</v>
      </c>
      <c r="N10" s="10" t="s">
        <v>643</v>
      </c>
      <c r="O10" s="14"/>
      <c r="Q10" s="425" t="s">
        <v>954</v>
      </c>
      <c r="R10" s="425"/>
    </row>
    <row r="11" spans="1:18" x14ac:dyDescent="0.15">
      <c r="A11" s="7">
        <v>51</v>
      </c>
      <c r="B11" s="8" t="s">
        <v>148</v>
      </c>
      <c r="C11" s="11" t="s">
        <v>408</v>
      </c>
      <c r="E11" s="7">
        <v>29</v>
      </c>
      <c r="F11" s="8" t="s">
        <v>239</v>
      </c>
      <c r="G11" s="11"/>
      <c r="I11" s="5">
        <v>20</v>
      </c>
      <c r="J11" s="6" t="s">
        <v>234</v>
      </c>
      <c r="K11" s="424" t="s">
        <v>948</v>
      </c>
      <c r="M11" s="9">
        <v>95</v>
      </c>
      <c r="N11" s="10" t="s">
        <v>2397</v>
      </c>
      <c r="O11" s="14" t="s">
        <v>948</v>
      </c>
      <c r="Q11" s="425" t="s">
        <v>922</v>
      </c>
    </row>
    <row r="12" spans="1:18" x14ac:dyDescent="0.15">
      <c r="A12" s="7">
        <v>65</v>
      </c>
      <c r="B12" s="8" t="s">
        <v>515</v>
      </c>
      <c r="C12" s="11" t="s">
        <v>989</v>
      </c>
      <c r="E12" s="7">
        <v>30</v>
      </c>
      <c r="F12" s="8" t="s">
        <v>284</v>
      </c>
      <c r="G12" s="7"/>
      <c r="I12" s="7">
        <v>24</v>
      </c>
      <c r="J12" s="8" t="s">
        <v>599</v>
      </c>
      <c r="K12" s="11" t="s">
        <v>948</v>
      </c>
      <c r="M12" s="9">
        <v>96</v>
      </c>
      <c r="N12" s="10" t="s">
        <v>226</v>
      </c>
      <c r="O12" s="14"/>
      <c r="Q12" s="425" t="s">
        <v>963</v>
      </c>
    </row>
    <row r="13" spans="1:18" x14ac:dyDescent="0.15">
      <c r="A13" s="7">
        <v>66</v>
      </c>
      <c r="B13" s="8" t="s">
        <v>164</v>
      </c>
      <c r="C13" s="11" t="s">
        <v>948</v>
      </c>
      <c r="E13" s="7">
        <v>31</v>
      </c>
      <c r="F13" s="8" t="s">
        <v>166</v>
      </c>
      <c r="G13" s="7"/>
      <c r="I13" s="7">
        <v>25</v>
      </c>
      <c r="J13" s="8" t="s">
        <v>517</v>
      </c>
      <c r="K13" s="11" t="s">
        <v>948</v>
      </c>
      <c r="M13" s="9">
        <v>110</v>
      </c>
      <c r="N13" s="10" t="s">
        <v>295</v>
      </c>
      <c r="O13" s="14"/>
      <c r="Q13" s="425" t="s">
        <v>966</v>
      </c>
    </row>
    <row r="14" spans="1:18" x14ac:dyDescent="0.15">
      <c r="A14" s="9">
        <v>97</v>
      </c>
      <c r="B14" s="10" t="s">
        <v>376</v>
      </c>
      <c r="C14" s="14" t="s">
        <v>949</v>
      </c>
      <c r="E14" s="7">
        <v>32</v>
      </c>
      <c r="F14" s="8" t="s">
        <v>230</v>
      </c>
      <c r="G14" s="11" t="s">
        <v>948</v>
      </c>
      <c r="I14" s="7">
        <v>26</v>
      </c>
      <c r="J14" s="8" t="s">
        <v>156</v>
      </c>
      <c r="K14" s="11"/>
      <c r="M14" s="9">
        <v>111</v>
      </c>
      <c r="N14" s="10" t="s">
        <v>96</v>
      </c>
      <c r="O14" s="14" t="s">
        <v>948</v>
      </c>
      <c r="Q14" s="425" t="s">
        <v>967</v>
      </c>
    </row>
    <row r="15" spans="1:18" x14ac:dyDescent="0.15">
      <c r="A15" s="9">
        <v>98</v>
      </c>
      <c r="B15" s="10" t="s">
        <v>175</v>
      </c>
      <c r="C15" s="14" t="s">
        <v>949</v>
      </c>
      <c r="E15" s="7">
        <v>33</v>
      </c>
      <c r="F15" s="8" t="s">
        <v>377</v>
      </c>
      <c r="G15" s="11" t="s">
        <v>948</v>
      </c>
      <c r="I15" s="7">
        <v>27</v>
      </c>
      <c r="J15" s="8" t="s">
        <v>177</v>
      </c>
      <c r="K15" s="11"/>
      <c r="M15" s="9">
        <v>112</v>
      </c>
      <c r="N15" s="10" t="s">
        <v>2473</v>
      </c>
      <c r="O15" s="14"/>
      <c r="Q15" s="441" t="s">
        <v>419</v>
      </c>
    </row>
    <row r="16" spans="1:18" x14ac:dyDescent="0.15">
      <c r="A16" s="9">
        <v>99</v>
      </c>
      <c r="B16" s="10" t="s">
        <v>15</v>
      </c>
      <c r="C16" s="14" t="s">
        <v>409</v>
      </c>
      <c r="E16" s="7">
        <v>34</v>
      </c>
      <c r="F16" s="8" t="s">
        <v>2402</v>
      </c>
      <c r="G16" s="11"/>
      <c r="I16" s="7">
        <v>38</v>
      </c>
      <c r="J16" s="8" t="s">
        <v>1342</v>
      </c>
      <c r="K16" s="11" t="s">
        <v>948</v>
      </c>
      <c r="M16" s="12">
        <v>162</v>
      </c>
      <c r="N16" s="13" t="s">
        <v>162</v>
      </c>
      <c r="O16" s="15" t="s">
        <v>949</v>
      </c>
      <c r="Q16" s="426" t="s">
        <v>478</v>
      </c>
    </row>
    <row r="17" spans="1:17" x14ac:dyDescent="0.15">
      <c r="A17" s="9">
        <v>100</v>
      </c>
      <c r="B17" s="10" t="s">
        <v>387</v>
      </c>
      <c r="C17" s="14" t="s">
        <v>409</v>
      </c>
      <c r="E17" s="7">
        <v>52</v>
      </c>
      <c r="F17" s="8" t="s">
        <v>153</v>
      </c>
      <c r="G17" s="11" t="s">
        <v>2786</v>
      </c>
      <c r="I17" s="7">
        <v>39</v>
      </c>
      <c r="J17" s="8" t="s">
        <v>554</v>
      </c>
      <c r="K17" s="11"/>
      <c r="M17" s="12">
        <v>163</v>
      </c>
      <c r="N17" s="13" t="s">
        <v>575</v>
      </c>
      <c r="O17" s="15"/>
      <c r="Q17" s="427" t="s">
        <v>418</v>
      </c>
    </row>
    <row r="18" spans="1:17" x14ac:dyDescent="0.15">
      <c r="A18" s="9">
        <v>101</v>
      </c>
      <c r="B18" s="10" t="s">
        <v>181</v>
      </c>
      <c r="C18" s="14" t="s">
        <v>1008</v>
      </c>
      <c r="E18" s="7">
        <v>53</v>
      </c>
      <c r="F18" s="8" t="s">
        <v>199</v>
      </c>
      <c r="G18" s="11" t="s">
        <v>949</v>
      </c>
      <c r="I18" s="7">
        <v>40</v>
      </c>
      <c r="J18" s="8" t="s">
        <v>610</v>
      </c>
      <c r="K18" s="11" t="s">
        <v>948</v>
      </c>
      <c r="M18" s="12">
        <v>164</v>
      </c>
      <c r="N18" s="13" t="s">
        <v>371</v>
      </c>
      <c r="O18" s="15" t="s">
        <v>950</v>
      </c>
      <c r="Q18" s="428" t="s">
        <v>420</v>
      </c>
    </row>
    <row r="19" spans="1:17" x14ac:dyDescent="0.15">
      <c r="A19" s="9">
        <v>118</v>
      </c>
      <c r="B19" s="10" t="s">
        <v>2720</v>
      </c>
      <c r="C19" s="14" t="s">
        <v>2755</v>
      </c>
      <c r="E19" s="7">
        <v>54</v>
      </c>
      <c r="F19" s="8" t="s">
        <v>183</v>
      </c>
      <c r="G19" s="11" t="s">
        <v>948</v>
      </c>
      <c r="I19" s="7">
        <v>41</v>
      </c>
      <c r="J19" s="8" t="s">
        <v>333</v>
      </c>
      <c r="K19" s="7"/>
      <c r="M19" s="12">
        <v>165</v>
      </c>
      <c r="N19" s="13" t="s">
        <v>2209</v>
      </c>
      <c r="O19" s="15"/>
      <c r="Q19" s="429" t="s">
        <v>421</v>
      </c>
    </row>
    <row r="20" spans="1:17" x14ac:dyDescent="0.15">
      <c r="A20" s="9">
        <v>119</v>
      </c>
      <c r="B20" s="10" t="s">
        <v>527</v>
      </c>
      <c r="C20" s="14"/>
      <c r="E20" s="7">
        <v>55</v>
      </c>
      <c r="F20" s="8" t="s">
        <v>127</v>
      </c>
      <c r="G20" s="11" t="s">
        <v>948</v>
      </c>
      <c r="I20" s="7">
        <v>42</v>
      </c>
      <c r="J20" s="8" t="s">
        <v>324</v>
      </c>
      <c r="K20" s="11" t="s">
        <v>948</v>
      </c>
      <c r="M20" s="12">
        <v>166</v>
      </c>
      <c r="N20" s="13" t="s">
        <v>472</v>
      </c>
      <c r="O20" s="15"/>
      <c r="Q20" s="430" t="s">
        <v>444</v>
      </c>
    </row>
    <row r="21" spans="1:17" x14ac:dyDescent="0.15">
      <c r="A21" s="9">
        <v>120</v>
      </c>
      <c r="B21" s="10" t="s">
        <v>219</v>
      </c>
      <c r="C21" s="14" t="s">
        <v>1483</v>
      </c>
      <c r="E21" s="7">
        <v>56</v>
      </c>
      <c r="F21" s="8" t="s">
        <v>608</v>
      </c>
      <c r="G21" s="11" t="s">
        <v>948</v>
      </c>
      <c r="I21" s="7">
        <v>43</v>
      </c>
      <c r="J21" s="8" t="s">
        <v>305</v>
      </c>
      <c r="K21" s="11"/>
      <c r="M21" s="12">
        <v>167</v>
      </c>
      <c r="N21" s="13" t="s">
        <v>612</v>
      </c>
      <c r="O21" s="15"/>
      <c r="Q21" s="418" t="s">
        <v>422</v>
      </c>
    </row>
    <row r="22" spans="1:17" x14ac:dyDescent="0.15">
      <c r="A22" s="9">
        <v>121</v>
      </c>
      <c r="B22" s="10" t="s">
        <v>1912</v>
      </c>
      <c r="C22" s="14" t="s">
        <v>949</v>
      </c>
      <c r="E22" s="7">
        <v>57</v>
      </c>
      <c r="F22" s="8" t="s">
        <v>540</v>
      </c>
      <c r="G22" s="11" t="s">
        <v>948</v>
      </c>
      <c r="I22" s="7">
        <v>44</v>
      </c>
      <c r="J22" s="8" t="s">
        <v>273</v>
      </c>
      <c r="K22" s="11" t="s">
        <v>949</v>
      </c>
      <c r="M22" s="12">
        <v>177</v>
      </c>
      <c r="N22" s="13" t="s">
        <v>492</v>
      </c>
      <c r="O22" s="12"/>
      <c r="Q22" s="431" t="s">
        <v>423</v>
      </c>
    </row>
    <row r="23" spans="1:17" x14ac:dyDescent="0.15">
      <c r="A23" s="12">
        <v>127</v>
      </c>
      <c r="B23" s="13" t="s">
        <v>229</v>
      </c>
      <c r="C23" s="15"/>
      <c r="E23" s="7">
        <v>58</v>
      </c>
      <c r="F23" s="8" t="s">
        <v>2462</v>
      </c>
      <c r="G23" s="11"/>
      <c r="I23" s="7">
        <v>45</v>
      </c>
      <c r="J23" s="8" t="s">
        <v>367</v>
      </c>
      <c r="K23" s="11" t="s">
        <v>948</v>
      </c>
      <c r="M23" s="12">
        <v>178</v>
      </c>
      <c r="N23" s="13" t="s">
        <v>2158</v>
      </c>
      <c r="O23" s="15"/>
      <c r="Q23" s="432" t="s">
        <v>424</v>
      </c>
    </row>
    <row r="24" spans="1:17" x14ac:dyDescent="0.15">
      <c r="A24" s="12">
        <v>128</v>
      </c>
      <c r="B24" s="13" t="s">
        <v>2695</v>
      </c>
      <c r="C24" s="15" t="s">
        <v>948</v>
      </c>
      <c r="E24" s="7">
        <v>63</v>
      </c>
      <c r="F24" s="8" t="s">
        <v>2193</v>
      </c>
      <c r="G24" s="11"/>
      <c r="I24" s="7">
        <v>46</v>
      </c>
      <c r="J24" s="8" t="s">
        <v>1485</v>
      </c>
      <c r="K24" s="11" t="s">
        <v>949</v>
      </c>
      <c r="M24" s="12">
        <v>179</v>
      </c>
      <c r="N24" s="13" t="s">
        <v>151</v>
      </c>
      <c r="O24" s="15"/>
    </row>
    <row r="25" spans="1:17" x14ac:dyDescent="0.15">
      <c r="A25" s="12">
        <v>129</v>
      </c>
      <c r="B25" s="13" t="s">
        <v>2714</v>
      </c>
      <c r="C25" s="15"/>
      <c r="E25" s="7">
        <v>64</v>
      </c>
      <c r="F25" s="8" t="s">
        <v>999</v>
      </c>
      <c r="G25" s="11"/>
      <c r="I25" s="7">
        <v>47</v>
      </c>
      <c r="J25" s="8" t="s">
        <v>304</v>
      </c>
      <c r="K25" s="11" t="s">
        <v>949</v>
      </c>
      <c r="M25" s="12">
        <v>180</v>
      </c>
      <c r="N25" s="13" t="s">
        <v>139</v>
      </c>
      <c r="O25" s="15"/>
    </row>
    <row r="26" spans="1:17" x14ac:dyDescent="0.15">
      <c r="A26" s="12">
        <v>130</v>
      </c>
      <c r="B26" s="13" t="s">
        <v>618</v>
      </c>
      <c r="C26" s="15" t="s">
        <v>949</v>
      </c>
      <c r="E26" s="9">
        <v>67</v>
      </c>
      <c r="F26" s="10" t="s">
        <v>246</v>
      </c>
      <c r="G26" s="14" t="s">
        <v>965</v>
      </c>
      <c r="I26" s="7">
        <v>48</v>
      </c>
      <c r="J26" s="8" t="s">
        <v>2153</v>
      </c>
      <c r="K26" s="11" t="s">
        <v>948</v>
      </c>
      <c r="M26" s="12">
        <v>186</v>
      </c>
      <c r="N26" s="13" t="s">
        <v>2352</v>
      </c>
      <c r="O26" s="15" t="s">
        <v>409</v>
      </c>
    </row>
    <row r="27" spans="1:17" x14ac:dyDescent="0.15">
      <c r="A27" s="12">
        <v>131</v>
      </c>
      <c r="B27" s="13" t="s">
        <v>945</v>
      </c>
      <c r="C27" s="15" t="s">
        <v>417</v>
      </c>
      <c r="E27" s="9">
        <v>68</v>
      </c>
      <c r="F27" s="10" t="s">
        <v>2278</v>
      </c>
      <c r="G27" s="14"/>
      <c r="I27" s="7">
        <v>59</v>
      </c>
      <c r="J27" s="8" t="s">
        <v>215</v>
      </c>
      <c r="K27" s="11"/>
      <c r="M27" s="12">
        <v>187</v>
      </c>
      <c r="N27" s="13" t="s">
        <v>924</v>
      </c>
      <c r="O27" s="15" t="s">
        <v>970</v>
      </c>
    </row>
    <row r="28" spans="1:17" x14ac:dyDescent="0.15">
      <c r="A28" s="12">
        <v>132</v>
      </c>
      <c r="B28" s="13" t="s">
        <v>2756</v>
      </c>
      <c r="C28" s="15"/>
      <c r="E28" s="9">
        <v>69</v>
      </c>
      <c r="F28" s="10" t="s">
        <v>2464</v>
      </c>
      <c r="G28" s="14" t="s">
        <v>970</v>
      </c>
      <c r="I28" s="7">
        <v>60</v>
      </c>
      <c r="J28" s="8" t="s">
        <v>2782</v>
      </c>
      <c r="K28" s="11" t="s">
        <v>961</v>
      </c>
      <c r="M28" s="12">
        <v>188</v>
      </c>
      <c r="N28" s="13" t="s">
        <v>528</v>
      </c>
      <c r="O28" s="15" t="s">
        <v>408</v>
      </c>
      <c r="Q28" s="425" t="s">
        <v>1797</v>
      </c>
    </row>
    <row r="29" spans="1:17" x14ac:dyDescent="0.15">
      <c r="A29" s="12">
        <v>173</v>
      </c>
      <c r="B29" s="13" t="s">
        <v>348</v>
      </c>
      <c r="C29" s="15"/>
      <c r="E29" s="9">
        <v>70</v>
      </c>
      <c r="F29" s="10" t="s">
        <v>69</v>
      </c>
      <c r="G29" s="9"/>
      <c r="I29" s="7">
        <v>61</v>
      </c>
      <c r="J29" s="8" t="s">
        <v>192</v>
      </c>
      <c r="K29" s="11"/>
      <c r="M29" s="12">
        <v>189</v>
      </c>
      <c r="N29" s="13" t="s">
        <v>241</v>
      </c>
      <c r="O29" s="15"/>
      <c r="Q29" s="425" t="s">
        <v>2790</v>
      </c>
    </row>
    <row r="30" spans="1:17" x14ac:dyDescent="0.15">
      <c r="A30" s="12">
        <v>174</v>
      </c>
      <c r="B30" s="13" t="s">
        <v>2727</v>
      </c>
      <c r="C30" s="15" t="s">
        <v>2772</v>
      </c>
      <c r="E30" s="9">
        <v>71</v>
      </c>
      <c r="F30" s="10" t="s">
        <v>2745</v>
      </c>
      <c r="G30" s="14" t="s">
        <v>409</v>
      </c>
      <c r="I30" s="7">
        <v>62</v>
      </c>
      <c r="J30" s="8" t="s">
        <v>2687</v>
      </c>
      <c r="K30" s="11"/>
      <c r="M30" s="12">
        <v>190</v>
      </c>
      <c r="N30" s="13" t="s">
        <v>2447</v>
      </c>
      <c r="O30" s="15" t="s">
        <v>404</v>
      </c>
      <c r="Q30" s="425" t="s">
        <v>2791</v>
      </c>
    </row>
    <row r="31" spans="1:17" x14ac:dyDescent="0.15">
      <c r="A31" s="12">
        <v>175</v>
      </c>
      <c r="B31" s="13" t="s">
        <v>182</v>
      </c>
      <c r="C31" s="15" t="s">
        <v>417</v>
      </c>
      <c r="E31" s="9">
        <v>80</v>
      </c>
      <c r="F31" s="10" t="s">
        <v>388</v>
      </c>
      <c r="G31" s="14" t="s">
        <v>404</v>
      </c>
      <c r="I31" s="9">
        <v>72</v>
      </c>
      <c r="J31" s="10" t="s">
        <v>214</v>
      </c>
      <c r="K31" s="9"/>
      <c r="M31" s="12">
        <v>191</v>
      </c>
      <c r="N31" s="13" t="s">
        <v>2539</v>
      </c>
      <c r="O31" s="15"/>
      <c r="Q31" s="425" t="s">
        <v>1703</v>
      </c>
    </row>
    <row r="32" spans="1:17" x14ac:dyDescent="0.15">
      <c r="A32" s="12">
        <v>176</v>
      </c>
      <c r="B32" s="13" t="s">
        <v>298</v>
      </c>
      <c r="C32" s="15" t="s">
        <v>992</v>
      </c>
      <c r="E32" s="9">
        <v>81</v>
      </c>
      <c r="F32" s="10" t="s">
        <v>1462</v>
      </c>
      <c r="G32" s="14" t="s">
        <v>404</v>
      </c>
      <c r="I32" s="9">
        <v>73</v>
      </c>
      <c r="J32" s="10" t="s">
        <v>490</v>
      </c>
      <c r="K32" s="14" t="s">
        <v>409</v>
      </c>
      <c r="M32" s="12">
        <v>192</v>
      </c>
      <c r="N32" s="13" t="s">
        <v>637</v>
      </c>
      <c r="O32" s="15" t="s">
        <v>404</v>
      </c>
      <c r="Q32" s="425" t="s">
        <v>2230</v>
      </c>
    </row>
    <row r="33" spans="1:17" x14ac:dyDescent="0.15">
      <c r="A33" s="16">
        <v>228</v>
      </c>
      <c r="B33" s="17" t="s">
        <v>483</v>
      </c>
      <c r="C33" s="18" t="s">
        <v>417</v>
      </c>
      <c r="E33" s="9">
        <v>82</v>
      </c>
      <c r="F33" s="10" t="s">
        <v>2388</v>
      </c>
      <c r="G33" s="14"/>
      <c r="I33" s="9">
        <v>74</v>
      </c>
      <c r="J33" s="10" t="s">
        <v>537</v>
      </c>
      <c r="K33" s="14" t="s">
        <v>408</v>
      </c>
      <c r="M33" s="16">
        <v>213</v>
      </c>
      <c r="N33" s="17" t="s">
        <v>2625</v>
      </c>
      <c r="O33" s="18" t="s">
        <v>408</v>
      </c>
      <c r="Q33" s="425" t="s">
        <v>1716</v>
      </c>
    </row>
    <row r="34" spans="1:17" x14ac:dyDescent="0.15">
      <c r="A34" s="16">
        <v>229</v>
      </c>
      <c r="B34" s="17" t="s">
        <v>2749</v>
      </c>
      <c r="C34" s="18" t="s">
        <v>986</v>
      </c>
      <c r="E34" s="9">
        <v>83</v>
      </c>
      <c r="F34" s="10" t="s">
        <v>149</v>
      </c>
      <c r="G34" s="14" t="s">
        <v>404</v>
      </c>
      <c r="I34" s="9">
        <v>75</v>
      </c>
      <c r="J34" s="10" t="s">
        <v>339</v>
      </c>
      <c r="K34" s="14" t="s">
        <v>948</v>
      </c>
      <c r="M34" s="16">
        <v>214</v>
      </c>
      <c r="N34" s="17" t="s">
        <v>496</v>
      </c>
      <c r="O34" s="18" t="s">
        <v>408</v>
      </c>
    </row>
    <row r="35" spans="1:17" x14ac:dyDescent="0.15">
      <c r="A35" s="16">
        <v>230</v>
      </c>
      <c r="B35" s="17" t="s">
        <v>644</v>
      </c>
      <c r="C35" s="18" t="s">
        <v>408</v>
      </c>
      <c r="E35" s="9">
        <v>84</v>
      </c>
      <c r="F35" s="10" t="s">
        <v>646</v>
      </c>
      <c r="G35" s="14" t="s">
        <v>408</v>
      </c>
      <c r="I35" s="9">
        <v>76</v>
      </c>
      <c r="J35" s="10" t="s">
        <v>340</v>
      </c>
      <c r="K35" s="14" t="s">
        <v>948</v>
      </c>
      <c r="M35" s="16">
        <v>215</v>
      </c>
      <c r="N35" s="17" t="s">
        <v>249</v>
      </c>
      <c r="O35" s="18" t="s">
        <v>949</v>
      </c>
    </row>
    <row r="36" spans="1:17" x14ac:dyDescent="0.15">
      <c r="A36" s="19">
        <v>322</v>
      </c>
      <c r="B36" s="20" t="s">
        <v>67</v>
      </c>
      <c r="C36" s="21" t="s">
        <v>1016</v>
      </c>
      <c r="E36" s="9">
        <v>85</v>
      </c>
      <c r="F36" s="10" t="s">
        <v>172</v>
      </c>
      <c r="G36" s="9" t="s">
        <v>409</v>
      </c>
      <c r="I36" s="9">
        <v>77</v>
      </c>
      <c r="J36" s="10" t="s">
        <v>486</v>
      </c>
      <c r="K36" s="14"/>
      <c r="M36" s="16">
        <v>216</v>
      </c>
      <c r="N36" s="17" t="s">
        <v>2703</v>
      </c>
      <c r="O36" s="16"/>
    </row>
    <row r="37" spans="1:17" x14ac:dyDescent="0.15">
      <c r="A37" s="19">
        <v>323</v>
      </c>
      <c r="B37" s="20" t="s">
        <v>2744</v>
      </c>
      <c r="C37" s="21" t="s">
        <v>951</v>
      </c>
      <c r="E37" s="9">
        <v>90</v>
      </c>
      <c r="F37" s="10" t="s">
        <v>934</v>
      </c>
      <c r="G37" s="14" t="s">
        <v>417</v>
      </c>
      <c r="I37" s="9">
        <v>78</v>
      </c>
      <c r="J37" s="10" t="s">
        <v>479</v>
      </c>
      <c r="K37" s="14"/>
      <c r="M37" s="16">
        <v>217</v>
      </c>
      <c r="N37" s="17" t="s">
        <v>2275</v>
      </c>
      <c r="O37" s="18"/>
    </row>
    <row r="38" spans="1:17" x14ac:dyDescent="0.15">
      <c r="A38" s="19">
        <v>324</v>
      </c>
      <c r="B38" s="20" t="s">
        <v>1913</v>
      </c>
      <c r="C38" s="21"/>
      <c r="E38" s="9">
        <v>91</v>
      </c>
      <c r="F38" s="10" t="s">
        <v>1080</v>
      </c>
      <c r="G38" s="14"/>
      <c r="I38" s="9">
        <v>86</v>
      </c>
      <c r="J38" s="10" t="s">
        <v>290</v>
      </c>
      <c r="K38" s="14"/>
      <c r="M38" s="16">
        <v>218</v>
      </c>
      <c r="N38" s="17" t="s">
        <v>548</v>
      </c>
      <c r="O38" s="18" t="s">
        <v>408</v>
      </c>
    </row>
    <row r="39" spans="1:17" x14ac:dyDescent="0.15">
      <c r="A39" s="19">
        <v>325</v>
      </c>
      <c r="B39" s="20" t="s">
        <v>186</v>
      </c>
      <c r="C39" s="21" t="s">
        <v>404</v>
      </c>
      <c r="E39" s="9">
        <v>122</v>
      </c>
      <c r="F39" s="10" t="s">
        <v>2180</v>
      </c>
      <c r="G39" s="14"/>
      <c r="I39" s="9">
        <v>87</v>
      </c>
      <c r="J39" s="10" t="s">
        <v>477</v>
      </c>
      <c r="K39" s="14" t="s">
        <v>409</v>
      </c>
      <c r="M39" s="16">
        <v>257</v>
      </c>
      <c r="N39" s="17" t="s">
        <v>607</v>
      </c>
      <c r="O39" s="18" t="s">
        <v>970</v>
      </c>
    </row>
    <row r="40" spans="1:17" x14ac:dyDescent="0.15">
      <c r="A40" s="19">
        <v>326</v>
      </c>
      <c r="B40" s="20" t="s">
        <v>2752</v>
      </c>
      <c r="C40" s="21" t="s">
        <v>407</v>
      </c>
      <c r="E40" s="9">
        <v>123</v>
      </c>
      <c r="F40" s="10" t="s">
        <v>581</v>
      </c>
      <c r="G40" s="14" t="s">
        <v>409</v>
      </c>
      <c r="I40" s="9">
        <v>88</v>
      </c>
      <c r="J40" s="10" t="s">
        <v>368</v>
      </c>
      <c r="K40" s="14" t="s">
        <v>949</v>
      </c>
      <c r="M40" s="16">
        <v>258</v>
      </c>
      <c r="N40" s="17" t="s">
        <v>2247</v>
      </c>
      <c r="O40" s="18"/>
    </row>
    <row r="41" spans="1:17" x14ac:dyDescent="0.15">
      <c r="A41" s="19">
        <v>327</v>
      </c>
      <c r="B41" s="20" t="s">
        <v>1914</v>
      </c>
      <c r="C41" s="21" t="s">
        <v>407</v>
      </c>
      <c r="E41" s="9">
        <v>124</v>
      </c>
      <c r="F41" s="10" t="s">
        <v>205</v>
      </c>
      <c r="G41" s="14"/>
      <c r="I41" s="9">
        <v>89</v>
      </c>
      <c r="J41" s="10" t="s">
        <v>621</v>
      </c>
      <c r="K41" s="14" t="s">
        <v>408</v>
      </c>
      <c r="M41" s="16">
        <v>259</v>
      </c>
      <c r="N41" s="17" t="s">
        <v>2146</v>
      </c>
      <c r="O41" s="16"/>
    </row>
    <row r="42" spans="1:17" x14ac:dyDescent="0.15">
      <c r="A42" s="19">
        <v>328</v>
      </c>
      <c r="B42" s="20" t="s">
        <v>592</v>
      </c>
      <c r="C42" s="21" t="s">
        <v>406</v>
      </c>
      <c r="E42" s="9">
        <v>125</v>
      </c>
      <c r="F42" s="10" t="s">
        <v>260</v>
      </c>
      <c r="G42" s="14" t="s">
        <v>404</v>
      </c>
      <c r="I42" s="9">
        <v>102</v>
      </c>
      <c r="J42" s="10" t="s">
        <v>2739</v>
      </c>
      <c r="K42" s="14"/>
      <c r="M42" s="16">
        <v>260</v>
      </c>
      <c r="N42" s="17" t="s">
        <v>525</v>
      </c>
      <c r="O42" s="18" t="s">
        <v>404</v>
      </c>
    </row>
    <row r="43" spans="1:17" x14ac:dyDescent="0.15">
      <c r="A43" s="19">
        <v>329</v>
      </c>
      <c r="B43" s="20" t="s">
        <v>2696</v>
      </c>
      <c r="C43" s="21" t="s">
        <v>407</v>
      </c>
      <c r="E43" s="9">
        <v>126</v>
      </c>
      <c r="F43" s="10" t="s">
        <v>499</v>
      </c>
      <c r="G43" s="14"/>
      <c r="I43" s="9">
        <v>103</v>
      </c>
      <c r="J43" s="10" t="s">
        <v>647</v>
      </c>
      <c r="K43" s="14"/>
      <c r="M43" s="16">
        <v>261</v>
      </c>
      <c r="N43" s="17" t="s">
        <v>2566</v>
      </c>
      <c r="O43" s="18" t="s">
        <v>408</v>
      </c>
    </row>
    <row r="44" spans="1:17" x14ac:dyDescent="0.15">
      <c r="A44" s="19">
        <v>330</v>
      </c>
      <c r="B44" s="20" t="s">
        <v>545</v>
      </c>
      <c r="C44" s="21" t="s">
        <v>950</v>
      </c>
      <c r="E44" s="12">
        <v>148</v>
      </c>
      <c r="F44" s="13" t="s">
        <v>2699</v>
      </c>
      <c r="G44" s="15"/>
      <c r="I44" s="9">
        <v>104</v>
      </c>
      <c r="J44" s="10" t="s">
        <v>641</v>
      </c>
      <c r="K44" s="14" t="s">
        <v>408</v>
      </c>
      <c r="M44" s="16">
        <v>262</v>
      </c>
      <c r="N44" s="17" t="s">
        <v>2486</v>
      </c>
      <c r="O44" s="18" t="s">
        <v>408</v>
      </c>
      <c r="Q44" s="3" t="s">
        <v>2770</v>
      </c>
    </row>
    <row r="45" spans="1:17" x14ac:dyDescent="0.15">
      <c r="A45" s="19">
        <v>331</v>
      </c>
      <c r="B45" s="20" t="s">
        <v>2735</v>
      </c>
      <c r="C45" s="21"/>
      <c r="E45" s="12">
        <v>149</v>
      </c>
      <c r="F45" s="13" t="s">
        <v>378</v>
      </c>
      <c r="G45" s="15"/>
      <c r="I45" s="9">
        <v>105</v>
      </c>
      <c r="J45" s="10" t="s">
        <v>2139</v>
      </c>
      <c r="K45" s="14" t="s">
        <v>950</v>
      </c>
      <c r="M45" s="19">
        <v>293</v>
      </c>
      <c r="N45" s="20" t="s">
        <v>2177</v>
      </c>
      <c r="O45" s="21"/>
    </row>
    <row r="46" spans="1:17" x14ac:dyDescent="0.15">
      <c r="A46" s="19">
        <v>332</v>
      </c>
      <c r="B46" s="20" t="s">
        <v>580</v>
      </c>
      <c r="C46" s="21" t="s">
        <v>2758</v>
      </c>
      <c r="E46" s="12">
        <v>150</v>
      </c>
      <c r="F46" s="13" t="s">
        <v>364</v>
      </c>
      <c r="G46" s="15"/>
      <c r="I46" s="9">
        <v>106</v>
      </c>
      <c r="J46" s="10" t="s">
        <v>2241</v>
      </c>
      <c r="K46" s="9"/>
      <c r="M46" s="19">
        <v>294</v>
      </c>
      <c r="N46" s="20" t="s">
        <v>330</v>
      </c>
      <c r="O46" s="21"/>
    </row>
    <row r="47" spans="1:17" x14ac:dyDescent="0.15">
      <c r="A47" s="19">
        <v>333</v>
      </c>
      <c r="B47" s="20" t="s">
        <v>2733</v>
      </c>
      <c r="C47" s="21" t="s">
        <v>404</v>
      </c>
      <c r="E47" s="12">
        <v>151</v>
      </c>
      <c r="F47" s="13" t="s">
        <v>2658</v>
      </c>
      <c r="G47" s="15" t="s">
        <v>2781</v>
      </c>
      <c r="I47" s="9">
        <v>107</v>
      </c>
      <c r="J47" s="10" t="s">
        <v>2572</v>
      </c>
      <c r="K47" s="14"/>
      <c r="M47" s="19">
        <v>295</v>
      </c>
      <c r="N47" s="20" t="s">
        <v>331</v>
      </c>
      <c r="O47" s="19"/>
    </row>
    <row r="48" spans="1:17" x14ac:dyDescent="0.15">
      <c r="A48" s="19">
        <v>334</v>
      </c>
      <c r="B48" s="20" t="s">
        <v>2740</v>
      </c>
      <c r="C48" s="21" t="s">
        <v>406</v>
      </c>
      <c r="E48" s="12">
        <v>152</v>
      </c>
      <c r="F48" s="13" t="s">
        <v>485</v>
      </c>
      <c r="G48" s="15"/>
      <c r="I48" s="9">
        <v>108</v>
      </c>
      <c r="J48" s="10" t="s">
        <v>247</v>
      </c>
      <c r="K48" s="14" t="s">
        <v>2787</v>
      </c>
      <c r="M48" s="19">
        <v>296</v>
      </c>
      <c r="N48" s="20" t="s">
        <v>236</v>
      </c>
      <c r="O48" s="19"/>
    </row>
    <row r="49" spans="1:15" x14ac:dyDescent="0.15">
      <c r="A49" s="19">
        <v>335</v>
      </c>
      <c r="B49" s="20" t="s">
        <v>2760</v>
      </c>
      <c r="C49" s="21"/>
      <c r="E49" s="12">
        <v>153</v>
      </c>
      <c r="F49" s="13" t="s">
        <v>2771</v>
      </c>
      <c r="G49" s="12"/>
      <c r="I49" s="9">
        <v>109</v>
      </c>
      <c r="J49" s="10" t="s">
        <v>2345</v>
      </c>
      <c r="K49" s="14"/>
      <c r="M49" s="19">
        <v>297</v>
      </c>
      <c r="N49" s="20" t="s">
        <v>208</v>
      </c>
      <c r="O49" s="21"/>
    </row>
    <row r="50" spans="1:15" x14ac:dyDescent="0.15">
      <c r="A50" s="19">
        <v>336</v>
      </c>
      <c r="B50" s="20" t="s">
        <v>617</v>
      </c>
      <c r="C50" s="21"/>
      <c r="E50" s="12">
        <v>154</v>
      </c>
      <c r="F50" s="13" t="s">
        <v>429</v>
      </c>
      <c r="G50" s="15" t="s">
        <v>950</v>
      </c>
      <c r="I50" s="9">
        <v>113</v>
      </c>
      <c r="J50" s="10" t="s">
        <v>384</v>
      </c>
      <c r="K50" s="14"/>
      <c r="M50" s="19">
        <v>298</v>
      </c>
      <c r="N50" s="20" t="s">
        <v>2488</v>
      </c>
      <c r="O50" s="19"/>
    </row>
    <row r="51" spans="1:15" x14ac:dyDescent="0.15">
      <c r="A51" s="19">
        <v>337</v>
      </c>
      <c r="B51" s="20" t="s">
        <v>2759</v>
      </c>
      <c r="C51" s="21" t="s">
        <v>404</v>
      </c>
      <c r="E51" s="12">
        <v>155</v>
      </c>
      <c r="F51" s="13" t="s">
        <v>516</v>
      </c>
      <c r="G51" s="15" t="s">
        <v>406</v>
      </c>
      <c r="I51" s="9">
        <v>114</v>
      </c>
      <c r="J51" s="10" t="s">
        <v>258</v>
      </c>
      <c r="K51" s="14"/>
      <c r="M51" s="19">
        <v>299</v>
      </c>
      <c r="N51" s="20" t="s">
        <v>174</v>
      </c>
      <c r="O51" s="21"/>
    </row>
    <row r="52" spans="1:15" x14ac:dyDescent="0.15">
      <c r="A52" s="19">
        <v>338</v>
      </c>
      <c r="B52" s="20" t="s">
        <v>2761</v>
      </c>
      <c r="C52" s="21"/>
      <c r="E52" s="12">
        <v>156</v>
      </c>
      <c r="F52" s="13" t="s">
        <v>997</v>
      </c>
      <c r="G52" s="15" t="s">
        <v>406</v>
      </c>
      <c r="I52" s="9">
        <v>115</v>
      </c>
      <c r="J52" s="10" t="s">
        <v>155</v>
      </c>
      <c r="K52" s="14" t="s">
        <v>970</v>
      </c>
      <c r="M52" s="19">
        <v>300</v>
      </c>
      <c r="N52" s="20" t="s">
        <v>611</v>
      </c>
      <c r="O52" s="19"/>
    </row>
    <row r="53" spans="1:15" x14ac:dyDescent="0.15">
      <c r="A53" s="19">
        <v>339</v>
      </c>
      <c r="B53" s="20" t="s">
        <v>2766</v>
      </c>
      <c r="C53" s="21"/>
      <c r="E53" s="12">
        <v>157</v>
      </c>
      <c r="F53" s="13" t="s">
        <v>2550</v>
      </c>
      <c r="G53" s="15" t="s">
        <v>406</v>
      </c>
      <c r="I53" s="9">
        <v>116</v>
      </c>
      <c r="J53" s="10" t="s">
        <v>169</v>
      </c>
      <c r="K53" s="14"/>
      <c r="M53" s="19">
        <v>301</v>
      </c>
      <c r="N53" s="20" t="s">
        <v>495</v>
      </c>
      <c r="O53" s="21" t="s">
        <v>404</v>
      </c>
    </row>
    <row r="54" spans="1:15" x14ac:dyDescent="0.15">
      <c r="A54" s="19">
        <v>340</v>
      </c>
      <c r="B54" s="20" t="s">
        <v>2731</v>
      </c>
      <c r="C54" s="21"/>
      <c r="E54" s="12">
        <v>158</v>
      </c>
      <c r="F54" s="13" t="s">
        <v>2636</v>
      </c>
      <c r="G54" s="15" t="s">
        <v>408</v>
      </c>
      <c r="I54" s="9">
        <v>117</v>
      </c>
      <c r="J54" s="10" t="s">
        <v>2168</v>
      </c>
      <c r="K54" s="9"/>
      <c r="M54" s="19">
        <v>379</v>
      </c>
      <c r="N54" s="20" t="s">
        <v>1666</v>
      </c>
      <c r="O54" s="19"/>
    </row>
    <row r="55" spans="1:15" x14ac:dyDescent="0.15">
      <c r="A55" s="19">
        <v>341</v>
      </c>
      <c r="B55" s="20" t="s">
        <v>2697</v>
      </c>
      <c r="C55" s="21" t="s">
        <v>417</v>
      </c>
      <c r="E55" s="12">
        <v>159</v>
      </c>
      <c r="F55" s="13" t="s">
        <v>2584</v>
      </c>
      <c r="G55" s="15" t="s">
        <v>408</v>
      </c>
      <c r="I55" s="12">
        <v>133</v>
      </c>
      <c r="J55" s="13" t="s">
        <v>538</v>
      </c>
      <c r="K55" s="15" t="s">
        <v>408</v>
      </c>
      <c r="M55" s="19">
        <v>380</v>
      </c>
      <c r="N55" s="20" t="s">
        <v>534</v>
      </c>
      <c r="O55" s="19"/>
    </row>
    <row r="56" spans="1:15" x14ac:dyDescent="0.15">
      <c r="A56" s="19">
        <v>342</v>
      </c>
      <c r="B56" s="20" t="s">
        <v>2767</v>
      </c>
      <c r="C56" s="21"/>
      <c r="E56" s="12">
        <v>160</v>
      </c>
      <c r="F56" s="13" t="s">
        <v>2716</v>
      </c>
      <c r="G56" s="12"/>
      <c r="I56" s="12">
        <v>134</v>
      </c>
      <c r="J56" s="13" t="s">
        <v>2718</v>
      </c>
      <c r="K56" s="15" t="s">
        <v>950</v>
      </c>
      <c r="M56" s="19">
        <v>381</v>
      </c>
      <c r="N56" s="20" t="s">
        <v>146</v>
      </c>
      <c r="O56" s="21" t="s">
        <v>970</v>
      </c>
    </row>
    <row r="57" spans="1:15" x14ac:dyDescent="0.15">
      <c r="A57" s="19">
        <v>343</v>
      </c>
      <c r="B57" s="3" t="s">
        <v>2708</v>
      </c>
      <c r="C57" s="21" t="s">
        <v>407</v>
      </c>
      <c r="E57" s="12">
        <v>161</v>
      </c>
      <c r="F57" s="13" t="s">
        <v>128</v>
      </c>
      <c r="G57" s="15"/>
      <c r="I57" s="12">
        <v>135</v>
      </c>
      <c r="J57" s="13" t="s">
        <v>555</v>
      </c>
      <c r="K57" s="15" t="s">
        <v>970</v>
      </c>
      <c r="M57" s="19">
        <v>382</v>
      </c>
      <c r="N57" s="20" t="s">
        <v>1048</v>
      </c>
      <c r="O57" s="21"/>
    </row>
    <row r="58" spans="1:15" x14ac:dyDescent="0.15">
      <c r="A58" s="19">
        <v>344</v>
      </c>
      <c r="B58" s="20" t="s">
        <v>2768</v>
      </c>
      <c r="C58" s="21"/>
      <c r="E58" s="12">
        <v>181</v>
      </c>
      <c r="F58" s="13" t="s">
        <v>1104</v>
      </c>
      <c r="G58" s="15" t="s">
        <v>406</v>
      </c>
      <c r="I58" s="12">
        <v>136</v>
      </c>
      <c r="J58" s="13" t="s">
        <v>467</v>
      </c>
      <c r="K58" s="12"/>
      <c r="M58" s="19">
        <v>383</v>
      </c>
      <c r="N58" s="20" t="s">
        <v>1071</v>
      </c>
      <c r="O58" s="21"/>
    </row>
    <row r="59" spans="1:15" x14ac:dyDescent="0.15">
      <c r="A59" s="19">
        <v>345</v>
      </c>
      <c r="B59" s="20" t="s">
        <v>2729</v>
      </c>
      <c r="C59" s="21"/>
      <c r="E59" s="12">
        <v>182</v>
      </c>
      <c r="F59" s="13" t="s">
        <v>2560</v>
      </c>
      <c r="G59" s="15" t="s">
        <v>408</v>
      </c>
      <c r="I59" s="12">
        <v>137</v>
      </c>
      <c r="J59" s="13" t="s">
        <v>2141</v>
      </c>
      <c r="K59" s="15"/>
      <c r="M59" s="19">
        <v>384</v>
      </c>
      <c r="N59" s="20" t="s">
        <v>2693</v>
      </c>
      <c r="O59" s="21"/>
    </row>
    <row r="60" spans="1:15" x14ac:dyDescent="0.15">
      <c r="A60" s="19">
        <v>346</v>
      </c>
      <c r="B60" s="20" t="s">
        <v>2750</v>
      </c>
      <c r="C60" s="21" t="s">
        <v>417</v>
      </c>
      <c r="E60" s="12">
        <v>183</v>
      </c>
      <c r="F60" s="13" t="s">
        <v>2421</v>
      </c>
      <c r="G60" s="15" t="s">
        <v>408</v>
      </c>
      <c r="I60" s="12">
        <v>138</v>
      </c>
      <c r="J60" s="13" t="s">
        <v>217</v>
      </c>
      <c r="K60" s="15" t="s">
        <v>970</v>
      </c>
      <c r="M60" s="19">
        <v>385</v>
      </c>
      <c r="N60" s="20" t="s">
        <v>588</v>
      </c>
      <c r="O60" s="21"/>
    </row>
    <row r="61" spans="1:15" x14ac:dyDescent="0.15">
      <c r="A61" s="19">
        <v>347</v>
      </c>
      <c r="B61" s="20" t="s">
        <v>2757</v>
      </c>
      <c r="C61" s="21"/>
      <c r="E61" s="12">
        <v>184</v>
      </c>
      <c r="F61" s="13" t="s">
        <v>2411</v>
      </c>
      <c r="G61" s="12"/>
      <c r="I61" s="12">
        <v>139</v>
      </c>
      <c r="J61" s="13" t="s">
        <v>927</v>
      </c>
      <c r="K61" s="15"/>
      <c r="M61" s="19">
        <v>386</v>
      </c>
      <c r="N61" s="20" t="s">
        <v>2354</v>
      </c>
      <c r="O61" s="21" t="s">
        <v>408</v>
      </c>
    </row>
    <row r="62" spans="1:15" x14ac:dyDescent="0.15">
      <c r="A62" s="19">
        <v>401</v>
      </c>
      <c r="B62" s="20" t="s">
        <v>129</v>
      </c>
      <c r="C62" s="21"/>
      <c r="E62" s="12">
        <v>185</v>
      </c>
      <c r="F62" s="13" t="s">
        <v>620</v>
      </c>
      <c r="G62" s="15"/>
      <c r="I62" s="12">
        <v>140</v>
      </c>
      <c r="J62" s="13" t="s">
        <v>549</v>
      </c>
      <c r="K62" s="15"/>
      <c r="M62" s="19">
        <v>387</v>
      </c>
      <c r="N62" s="20" t="s">
        <v>1117</v>
      </c>
      <c r="O62" s="19"/>
    </row>
    <row r="63" spans="1:15" x14ac:dyDescent="0.15">
      <c r="A63" s="19">
        <v>402</v>
      </c>
      <c r="B63" s="20" t="s">
        <v>1916</v>
      </c>
      <c r="C63" s="21"/>
      <c r="E63" s="16">
        <v>208</v>
      </c>
      <c r="F63" s="17" t="s">
        <v>2085</v>
      </c>
      <c r="G63" s="18" t="s">
        <v>961</v>
      </c>
      <c r="I63" s="12">
        <v>141</v>
      </c>
      <c r="J63" s="13" t="s">
        <v>596</v>
      </c>
      <c r="K63" s="15" t="s">
        <v>408</v>
      </c>
      <c r="M63" s="19">
        <v>388</v>
      </c>
      <c r="N63" s="20" t="s">
        <v>195</v>
      </c>
      <c r="O63" s="19"/>
    </row>
    <row r="64" spans="1:15" x14ac:dyDescent="0.15">
      <c r="A64" s="19">
        <v>403</v>
      </c>
      <c r="B64" s="20" t="s">
        <v>2762</v>
      </c>
      <c r="C64" s="21"/>
      <c r="E64" s="16">
        <v>209</v>
      </c>
      <c r="F64" s="17" t="s">
        <v>204</v>
      </c>
      <c r="G64" s="18" t="s">
        <v>409</v>
      </c>
      <c r="I64" s="12">
        <v>142</v>
      </c>
      <c r="J64" s="13" t="s">
        <v>2543</v>
      </c>
      <c r="K64" s="15" t="s">
        <v>408</v>
      </c>
      <c r="M64" s="19">
        <v>389</v>
      </c>
      <c r="N64" s="20" t="s">
        <v>185</v>
      </c>
      <c r="O64" s="21"/>
    </row>
    <row r="65" spans="1:15" x14ac:dyDescent="0.15">
      <c r="A65" s="19">
        <v>404</v>
      </c>
      <c r="B65" s="20" t="s">
        <v>1915</v>
      </c>
      <c r="C65" s="21"/>
      <c r="E65" s="16">
        <v>210</v>
      </c>
      <c r="F65" s="17" t="s">
        <v>609</v>
      </c>
      <c r="G65" s="18" t="s">
        <v>406</v>
      </c>
      <c r="I65" s="12">
        <v>143</v>
      </c>
      <c r="J65" s="13" t="s">
        <v>137</v>
      </c>
      <c r="K65" s="15"/>
      <c r="M65" s="19">
        <v>390</v>
      </c>
      <c r="N65" s="20" t="s">
        <v>218</v>
      </c>
      <c r="O65" s="19"/>
    </row>
    <row r="66" spans="1:15" x14ac:dyDescent="0.15">
      <c r="A66" s="19">
        <v>405</v>
      </c>
      <c r="B66" s="20" t="s">
        <v>1916</v>
      </c>
      <c r="C66" s="21"/>
      <c r="E66" s="16">
        <v>211</v>
      </c>
      <c r="F66" s="17" t="s">
        <v>2724</v>
      </c>
      <c r="G66" s="18" t="s">
        <v>406</v>
      </c>
      <c r="I66" s="12">
        <v>144</v>
      </c>
      <c r="J66" s="13" t="s">
        <v>2379</v>
      </c>
      <c r="K66" s="15" t="s">
        <v>1012</v>
      </c>
      <c r="M66" s="19">
        <v>391</v>
      </c>
      <c r="N66" s="20" t="s">
        <v>245</v>
      </c>
      <c r="O66" s="21"/>
    </row>
    <row r="67" spans="1:15" x14ac:dyDescent="0.15">
      <c r="A67" s="19">
        <v>406</v>
      </c>
      <c r="B67" s="20" t="s">
        <v>1919</v>
      </c>
      <c r="E67" s="16">
        <v>212</v>
      </c>
      <c r="F67" s="17" t="s">
        <v>212</v>
      </c>
      <c r="G67" s="18"/>
      <c r="I67" s="12">
        <v>145</v>
      </c>
      <c r="J67" s="13" t="s">
        <v>231</v>
      </c>
      <c r="K67" s="15" t="s">
        <v>404</v>
      </c>
      <c r="M67" s="19">
        <v>392</v>
      </c>
      <c r="N67" s="20" t="s">
        <v>196</v>
      </c>
      <c r="O67" s="21"/>
    </row>
    <row r="68" spans="1:15" x14ac:dyDescent="0.15">
      <c r="A68" s="19" t="s">
        <v>1119</v>
      </c>
      <c r="B68" s="20" t="s">
        <v>2784</v>
      </c>
      <c r="C68" s="441" t="s">
        <v>2785</v>
      </c>
      <c r="E68" s="16">
        <v>216</v>
      </c>
      <c r="F68" s="17" t="s">
        <v>593</v>
      </c>
      <c r="G68" s="18" t="s">
        <v>408</v>
      </c>
      <c r="I68" s="12">
        <v>146</v>
      </c>
      <c r="J68" s="13" t="s">
        <v>262</v>
      </c>
      <c r="K68" s="15"/>
      <c r="M68" s="19">
        <v>393</v>
      </c>
      <c r="N68" s="20" t="s">
        <v>227</v>
      </c>
      <c r="O68" s="19"/>
    </row>
    <row r="69" spans="1:15" x14ac:dyDescent="0.15">
      <c r="A69" s="19" t="s">
        <v>0</v>
      </c>
      <c r="B69" s="20" t="s">
        <v>189</v>
      </c>
      <c r="C69" s="21"/>
      <c r="E69" s="16">
        <v>240</v>
      </c>
      <c r="F69" s="17" t="s">
        <v>2268</v>
      </c>
      <c r="G69" s="18" t="s">
        <v>409</v>
      </c>
      <c r="I69" s="12">
        <v>147</v>
      </c>
      <c r="J69" s="13" t="s">
        <v>2303</v>
      </c>
      <c r="K69" s="15" t="s">
        <v>949</v>
      </c>
      <c r="M69" s="19">
        <v>394</v>
      </c>
      <c r="N69" s="20" t="s">
        <v>973</v>
      </c>
      <c r="O69" s="19"/>
    </row>
    <row r="70" spans="1:15" x14ac:dyDescent="0.15">
      <c r="A70" s="19" t="s">
        <v>0</v>
      </c>
      <c r="B70" s="20" t="s">
        <v>502</v>
      </c>
      <c r="C70" s="21" t="s">
        <v>404</v>
      </c>
      <c r="E70" s="16">
        <v>241</v>
      </c>
      <c r="F70" s="17" t="s">
        <v>270</v>
      </c>
      <c r="G70" s="18" t="s">
        <v>970</v>
      </c>
      <c r="I70" s="12">
        <v>168</v>
      </c>
      <c r="J70" s="13" t="s">
        <v>2378</v>
      </c>
      <c r="K70" s="15" t="s">
        <v>948</v>
      </c>
      <c r="M70" s="19" t="s">
        <v>374</v>
      </c>
      <c r="N70" s="20" t="s">
        <v>465</v>
      </c>
      <c r="O70" s="19"/>
    </row>
    <row r="71" spans="1:15" x14ac:dyDescent="0.15">
      <c r="A71" s="19" t="s">
        <v>0</v>
      </c>
      <c r="B71" s="20" t="s">
        <v>1917</v>
      </c>
      <c r="C71" s="21" t="s">
        <v>404</v>
      </c>
      <c r="E71" s="16">
        <v>242</v>
      </c>
      <c r="F71" s="17" t="s">
        <v>573</v>
      </c>
      <c r="G71" s="18" t="s">
        <v>408</v>
      </c>
      <c r="I71" s="12">
        <v>169</v>
      </c>
      <c r="J71" s="13" t="s">
        <v>2788</v>
      </c>
      <c r="K71" s="15" t="s">
        <v>949</v>
      </c>
      <c r="M71" s="19" t="s">
        <v>374</v>
      </c>
      <c r="N71" s="20" t="s">
        <v>280</v>
      </c>
      <c r="O71" s="21" t="s">
        <v>970</v>
      </c>
    </row>
    <row r="72" spans="1:15" x14ac:dyDescent="0.15">
      <c r="A72" s="19" t="s">
        <v>1119</v>
      </c>
      <c r="B72" s="20" t="s">
        <v>2764</v>
      </c>
      <c r="C72" s="21" t="s">
        <v>953</v>
      </c>
      <c r="E72" s="16">
        <v>243</v>
      </c>
      <c r="F72" s="17" t="s">
        <v>2593</v>
      </c>
      <c r="G72" s="18" t="s">
        <v>970</v>
      </c>
      <c r="I72" s="12">
        <v>170</v>
      </c>
      <c r="J72" s="13" t="s">
        <v>491</v>
      </c>
      <c r="K72" s="15" t="s">
        <v>404</v>
      </c>
      <c r="M72" s="19" t="s">
        <v>374</v>
      </c>
      <c r="N72" s="20" t="s">
        <v>1353</v>
      </c>
      <c r="O72" s="19"/>
    </row>
    <row r="73" spans="1:15" x14ac:dyDescent="0.15">
      <c r="A73" s="19" t="s">
        <v>0</v>
      </c>
      <c r="B73" s="20" t="s">
        <v>2728</v>
      </c>
      <c r="C73" s="21"/>
      <c r="E73" s="16">
        <v>244</v>
      </c>
      <c r="F73" s="17" t="s">
        <v>2600</v>
      </c>
      <c r="G73" s="18" t="s">
        <v>408</v>
      </c>
      <c r="I73" s="12">
        <v>171</v>
      </c>
      <c r="J73" s="13" t="s">
        <v>2198</v>
      </c>
      <c r="K73" s="15" t="s">
        <v>950</v>
      </c>
      <c r="M73" s="19" t="s">
        <v>374</v>
      </c>
      <c r="N73" s="20" t="s">
        <v>393</v>
      </c>
      <c r="O73" s="21"/>
    </row>
    <row r="74" spans="1:15" x14ac:dyDescent="0.15">
      <c r="A74" s="19" t="s">
        <v>0</v>
      </c>
      <c r="B74" s="20" t="s">
        <v>498</v>
      </c>
      <c r="C74" s="21"/>
      <c r="E74" s="16">
        <v>245</v>
      </c>
      <c r="F74" s="17" t="s">
        <v>268</v>
      </c>
      <c r="G74" s="18" t="s">
        <v>404</v>
      </c>
      <c r="I74" s="12">
        <v>172</v>
      </c>
      <c r="J74" s="13" t="s">
        <v>458</v>
      </c>
      <c r="K74" s="15" t="s">
        <v>970</v>
      </c>
      <c r="M74" s="19" t="s">
        <v>374</v>
      </c>
      <c r="N74" s="20" t="s">
        <v>2655</v>
      </c>
      <c r="O74" s="21" t="s">
        <v>970</v>
      </c>
    </row>
    <row r="75" spans="1:15" x14ac:dyDescent="0.15">
      <c r="A75" s="19" t="s">
        <v>0</v>
      </c>
      <c r="B75" s="20" t="s">
        <v>506</v>
      </c>
      <c r="C75" s="21"/>
      <c r="E75" s="16">
        <v>246</v>
      </c>
      <c r="F75" s="17" t="s">
        <v>1005</v>
      </c>
      <c r="G75" s="18" t="s">
        <v>408</v>
      </c>
      <c r="I75" s="12">
        <v>193</v>
      </c>
      <c r="J75" s="13" t="s">
        <v>1670</v>
      </c>
      <c r="K75" s="15"/>
      <c r="M75" s="19" t="s">
        <v>374</v>
      </c>
      <c r="N75" s="20" t="s">
        <v>624</v>
      </c>
      <c r="O75" s="19"/>
    </row>
    <row r="76" spans="1:15" x14ac:dyDescent="0.15">
      <c r="A76" s="19" t="s">
        <v>0</v>
      </c>
      <c r="B76" s="20" t="s">
        <v>259</v>
      </c>
      <c r="C76" s="21" t="s">
        <v>405</v>
      </c>
      <c r="E76" s="16">
        <v>247</v>
      </c>
      <c r="F76" s="17" t="s">
        <v>142</v>
      </c>
      <c r="G76" s="18" t="s">
        <v>408</v>
      </c>
      <c r="I76" s="12">
        <v>194</v>
      </c>
      <c r="J76" s="13" t="s">
        <v>2691</v>
      </c>
      <c r="K76" s="15"/>
      <c r="M76" s="19" t="s">
        <v>374</v>
      </c>
      <c r="N76" s="20" t="s">
        <v>1352</v>
      </c>
      <c r="O76" s="19"/>
    </row>
    <row r="77" spans="1:15" x14ac:dyDescent="0.15">
      <c r="A77" s="19" t="s">
        <v>0</v>
      </c>
      <c r="B77" s="20" t="s">
        <v>638</v>
      </c>
      <c r="C77" s="21" t="s">
        <v>417</v>
      </c>
      <c r="E77" s="16">
        <v>248</v>
      </c>
      <c r="F77" s="17" t="s">
        <v>2327</v>
      </c>
      <c r="G77" s="18" t="s">
        <v>970</v>
      </c>
      <c r="I77" s="12">
        <v>195</v>
      </c>
      <c r="J77" s="13" t="s">
        <v>72</v>
      </c>
      <c r="K77" s="15"/>
      <c r="M77" s="19" t="s">
        <v>374</v>
      </c>
      <c r="N77" s="20" t="s">
        <v>944</v>
      </c>
      <c r="O77" s="21" t="s">
        <v>408</v>
      </c>
    </row>
    <row r="78" spans="1:15" x14ac:dyDescent="0.15">
      <c r="A78" s="19" t="s">
        <v>0</v>
      </c>
      <c r="B78" s="20" t="s">
        <v>601</v>
      </c>
      <c r="C78" s="21"/>
      <c r="E78" s="16">
        <v>249</v>
      </c>
      <c r="F78" s="17" t="s">
        <v>603</v>
      </c>
      <c r="G78" s="18" t="s">
        <v>409</v>
      </c>
      <c r="I78" s="12">
        <v>196</v>
      </c>
      <c r="J78" s="13" t="s">
        <v>533</v>
      </c>
      <c r="K78" s="15" t="s">
        <v>965</v>
      </c>
      <c r="M78" s="19" t="s">
        <v>374</v>
      </c>
      <c r="N78" s="20" t="s">
        <v>2336</v>
      </c>
      <c r="O78" s="19"/>
    </row>
    <row r="79" spans="1:15" x14ac:dyDescent="0.15">
      <c r="A79" s="19" t="s">
        <v>0</v>
      </c>
      <c r="B79" s="20" t="s">
        <v>535</v>
      </c>
      <c r="C79" s="21" t="s">
        <v>950</v>
      </c>
      <c r="E79" s="16">
        <v>250</v>
      </c>
      <c r="F79" s="17" t="s">
        <v>563</v>
      </c>
      <c r="G79" s="18"/>
      <c r="I79" s="12">
        <v>197</v>
      </c>
      <c r="J79" s="13" t="s">
        <v>223</v>
      </c>
      <c r="K79" s="15" t="s">
        <v>970</v>
      </c>
      <c r="M79" s="19" t="s">
        <v>374</v>
      </c>
      <c r="N79" s="20" t="s">
        <v>161</v>
      </c>
      <c r="O79" s="21"/>
    </row>
    <row r="80" spans="1:15" x14ac:dyDescent="0.15">
      <c r="A80" s="433" t="s">
        <v>0</v>
      </c>
      <c r="B80" s="434" t="s">
        <v>141</v>
      </c>
      <c r="C80" s="435"/>
      <c r="E80" s="16">
        <v>251</v>
      </c>
      <c r="F80" s="17" t="s">
        <v>2553</v>
      </c>
      <c r="G80" s="18" t="s">
        <v>406</v>
      </c>
      <c r="I80" s="12">
        <v>198</v>
      </c>
      <c r="J80" s="13" t="s">
        <v>2331</v>
      </c>
      <c r="K80" s="15"/>
      <c r="M80" s="19" t="s">
        <v>374</v>
      </c>
      <c r="N80" s="20" t="s">
        <v>1073</v>
      </c>
      <c r="O80" s="21"/>
    </row>
    <row r="81" spans="1:15" x14ac:dyDescent="0.15">
      <c r="A81" s="433" t="s">
        <v>0</v>
      </c>
      <c r="B81" s="434" t="s">
        <v>448</v>
      </c>
      <c r="C81" s="435"/>
      <c r="E81" s="16">
        <v>252</v>
      </c>
      <c r="F81" s="17" t="s">
        <v>2518</v>
      </c>
      <c r="G81" s="18"/>
      <c r="I81" s="12">
        <v>199</v>
      </c>
      <c r="J81" s="13" t="s">
        <v>501</v>
      </c>
      <c r="K81" s="15" t="s">
        <v>406</v>
      </c>
      <c r="M81" s="19" t="s">
        <v>374</v>
      </c>
      <c r="N81" s="20" t="s">
        <v>2216</v>
      </c>
      <c r="O81" s="19"/>
    </row>
    <row r="82" spans="1:15" x14ac:dyDescent="0.15">
      <c r="A82" s="433" t="s">
        <v>0</v>
      </c>
      <c r="B82" s="434" t="s">
        <v>347</v>
      </c>
      <c r="C82" s="435"/>
      <c r="E82" s="16">
        <v>253</v>
      </c>
      <c r="F82" s="17" t="s">
        <v>2645</v>
      </c>
      <c r="G82" s="18" t="s">
        <v>1115</v>
      </c>
      <c r="I82" s="16">
        <v>200</v>
      </c>
      <c r="J82" s="17" t="s">
        <v>2453</v>
      </c>
      <c r="K82" s="18" t="s">
        <v>406</v>
      </c>
      <c r="M82" s="19" t="s">
        <v>374</v>
      </c>
      <c r="N82" s="20" t="s">
        <v>188</v>
      </c>
      <c r="O82" s="19"/>
    </row>
    <row r="83" spans="1:15" x14ac:dyDescent="0.15">
      <c r="A83" s="433" t="s">
        <v>0</v>
      </c>
      <c r="B83" s="434" t="s">
        <v>660</v>
      </c>
      <c r="C83" s="435"/>
      <c r="E83" s="16">
        <v>254</v>
      </c>
      <c r="F83" s="17" t="s">
        <v>2442</v>
      </c>
      <c r="G83" s="18" t="s">
        <v>406</v>
      </c>
      <c r="I83" s="16">
        <v>201</v>
      </c>
      <c r="J83" s="17" t="s">
        <v>2713</v>
      </c>
      <c r="K83" s="18" t="s">
        <v>406</v>
      </c>
      <c r="M83" s="19" t="s">
        <v>374</v>
      </c>
      <c r="N83" s="20" t="s">
        <v>2746</v>
      </c>
      <c r="O83" s="21"/>
    </row>
    <row r="84" spans="1:15" x14ac:dyDescent="0.15">
      <c r="A84" s="433" t="s">
        <v>0</v>
      </c>
      <c r="B84" s="434" t="s">
        <v>2769</v>
      </c>
      <c r="C84" s="435"/>
      <c r="E84" s="16">
        <v>255</v>
      </c>
      <c r="F84" s="17" t="s">
        <v>1472</v>
      </c>
      <c r="G84" s="18" t="s">
        <v>970</v>
      </c>
      <c r="I84" s="16">
        <v>202</v>
      </c>
      <c r="J84" s="17" t="s">
        <v>2719</v>
      </c>
      <c r="K84" s="18" t="s">
        <v>409</v>
      </c>
      <c r="M84" s="19" t="s">
        <v>374</v>
      </c>
      <c r="N84" s="20" t="s">
        <v>372</v>
      </c>
      <c r="O84" s="21"/>
    </row>
    <row r="85" spans="1:15" x14ac:dyDescent="0.15">
      <c r="A85" s="433" t="s">
        <v>0</v>
      </c>
      <c r="B85" s="434" t="s">
        <v>2711</v>
      </c>
      <c r="C85" s="435"/>
      <c r="E85" s="16">
        <v>256</v>
      </c>
      <c r="F85" s="17" t="s">
        <v>565</v>
      </c>
      <c r="G85" s="18" t="s">
        <v>970</v>
      </c>
      <c r="I85" s="16">
        <v>203</v>
      </c>
      <c r="J85" s="17" t="s">
        <v>532</v>
      </c>
      <c r="K85" s="16"/>
      <c r="M85" s="19" t="s">
        <v>374</v>
      </c>
      <c r="N85" s="20" t="s">
        <v>2664</v>
      </c>
      <c r="O85" s="21"/>
    </row>
    <row r="86" spans="1:15" x14ac:dyDescent="0.15">
      <c r="A86" s="433" t="s">
        <v>0</v>
      </c>
      <c r="B86" s="434" t="s">
        <v>1466</v>
      </c>
      <c r="C86" s="435"/>
      <c r="E86" s="19">
        <v>268</v>
      </c>
      <c r="F86" s="20" t="s">
        <v>1487</v>
      </c>
      <c r="G86" s="21"/>
      <c r="I86" s="16">
        <v>204</v>
      </c>
      <c r="J86" s="17" t="s">
        <v>2289</v>
      </c>
      <c r="K86" s="16" t="s">
        <v>409</v>
      </c>
      <c r="M86" s="19" t="s">
        <v>374</v>
      </c>
      <c r="N86" s="20" t="s">
        <v>616</v>
      </c>
      <c r="O86" s="19"/>
    </row>
    <row r="87" spans="1:15" x14ac:dyDescent="0.15">
      <c r="A87" s="433" t="s">
        <v>0</v>
      </c>
      <c r="B87" s="434" t="s">
        <v>1360</v>
      </c>
      <c r="C87" s="435"/>
      <c r="E87" s="19">
        <v>269</v>
      </c>
      <c r="F87" s="20" t="s">
        <v>233</v>
      </c>
      <c r="G87" s="21" t="s">
        <v>970</v>
      </c>
      <c r="I87" s="16">
        <v>205</v>
      </c>
      <c r="J87" s="17" t="s">
        <v>2228</v>
      </c>
      <c r="K87" s="18" t="s">
        <v>2777</v>
      </c>
      <c r="M87" s="19" t="s">
        <v>374</v>
      </c>
      <c r="N87" s="20" t="s">
        <v>2734</v>
      </c>
      <c r="O87" s="21" t="s">
        <v>970</v>
      </c>
    </row>
    <row r="88" spans="1:15" x14ac:dyDescent="0.15">
      <c r="A88" s="433" t="s">
        <v>0</v>
      </c>
      <c r="B88" s="434" t="s">
        <v>1921</v>
      </c>
      <c r="C88" s="435"/>
      <c r="E88" s="19">
        <v>270</v>
      </c>
      <c r="F88" s="20" t="s">
        <v>571</v>
      </c>
      <c r="G88" s="21" t="s">
        <v>406</v>
      </c>
      <c r="I88" s="16">
        <v>206</v>
      </c>
      <c r="J88" s="17" t="s">
        <v>1453</v>
      </c>
      <c r="K88" s="18" t="s">
        <v>408</v>
      </c>
      <c r="M88" s="19" t="s">
        <v>374</v>
      </c>
      <c r="N88" s="20" t="s">
        <v>202</v>
      </c>
      <c r="O88" s="21"/>
    </row>
    <row r="89" spans="1:15" x14ac:dyDescent="0.15">
      <c r="A89" s="433" t="s">
        <v>0</v>
      </c>
      <c r="B89" s="434" t="s">
        <v>1922</v>
      </c>
      <c r="C89" s="435"/>
      <c r="E89" s="19">
        <v>271</v>
      </c>
      <c r="F89" s="20" t="s">
        <v>167</v>
      </c>
      <c r="G89" s="21" t="s">
        <v>2776</v>
      </c>
      <c r="I89" s="16">
        <v>207</v>
      </c>
      <c r="J89" s="17" t="s">
        <v>159</v>
      </c>
      <c r="K89" s="18" t="s">
        <v>408</v>
      </c>
      <c r="M89" s="19" t="s">
        <v>374</v>
      </c>
      <c r="N89" s="20" t="s">
        <v>145</v>
      </c>
      <c r="O89" s="21"/>
    </row>
    <row r="90" spans="1:15" x14ac:dyDescent="0.15">
      <c r="A90" s="433" t="s">
        <v>0</v>
      </c>
      <c r="B90" s="434" t="s">
        <v>1923</v>
      </c>
      <c r="C90" s="435"/>
      <c r="E90" s="19">
        <v>272</v>
      </c>
      <c r="F90" s="20" t="s">
        <v>1468</v>
      </c>
      <c r="G90" s="21" t="s">
        <v>404</v>
      </c>
      <c r="I90" s="16">
        <v>219</v>
      </c>
      <c r="J90" s="17" t="s">
        <v>558</v>
      </c>
      <c r="K90" s="16"/>
      <c r="M90" s="19" t="s">
        <v>374</v>
      </c>
      <c r="N90" s="20" t="s">
        <v>2300</v>
      </c>
      <c r="O90" s="21"/>
    </row>
    <row r="91" spans="1:15" x14ac:dyDescent="0.15">
      <c r="A91" s="433" t="s">
        <v>0</v>
      </c>
      <c r="B91" s="434" t="s">
        <v>1924</v>
      </c>
      <c r="C91" s="435"/>
      <c r="E91" s="19">
        <v>273</v>
      </c>
      <c r="F91" s="20" t="s">
        <v>1471</v>
      </c>
      <c r="G91" s="21" t="s">
        <v>970</v>
      </c>
      <c r="I91" s="16">
        <v>220</v>
      </c>
      <c r="J91" s="17" t="s">
        <v>2437</v>
      </c>
      <c r="K91" s="18" t="s">
        <v>404</v>
      </c>
      <c r="M91" s="19" t="s">
        <v>374</v>
      </c>
      <c r="N91" s="20" t="s">
        <v>311</v>
      </c>
      <c r="O91" s="21"/>
    </row>
    <row r="92" spans="1:15" x14ac:dyDescent="0.15">
      <c r="A92" s="433" t="s">
        <v>0</v>
      </c>
      <c r="B92" s="434" t="s">
        <v>1925</v>
      </c>
      <c r="C92" s="435" t="s">
        <v>950</v>
      </c>
      <c r="E92" s="19">
        <v>274</v>
      </c>
      <c r="F92" s="20" t="s">
        <v>2509</v>
      </c>
      <c r="G92" s="21" t="s">
        <v>406</v>
      </c>
      <c r="I92" s="16">
        <v>221</v>
      </c>
      <c r="J92" s="17" t="s">
        <v>2580</v>
      </c>
      <c r="K92" s="18" t="s">
        <v>404</v>
      </c>
      <c r="M92" s="19" t="s">
        <v>374</v>
      </c>
      <c r="N92" s="20" t="s">
        <v>996</v>
      </c>
      <c r="O92" s="19"/>
    </row>
    <row r="93" spans="1:15" x14ac:dyDescent="0.15">
      <c r="A93" s="433" t="s">
        <v>0</v>
      </c>
      <c r="B93" s="434" t="s">
        <v>1926</v>
      </c>
      <c r="C93" s="435"/>
      <c r="E93" s="19">
        <v>275</v>
      </c>
      <c r="F93" s="20" t="s">
        <v>2773</v>
      </c>
      <c r="G93" s="21" t="s">
        <v>2777</v>
      </c>
      <c r="I93" s="16">
        <v>222</v>
      </c>
      <c r="J93" s="17" t="s">
        <v>2556</v>
      </c>
      <c r="K93" s="18" t="s">
        <v>406</v>
      </c>
      <c r="M93" s="19" t="s">
        <v>374</v>
      </c>
      <c r="N93" s="20" t="s">
        <v>2702</v>
      </c>
      <c r="O93" s="21"/>
    </row>
    <row r="94" spans="1:15" x14ac:dyDescent="0.15">
      <c r="A94" s="433" t="s">
        <v>0</v>
      </c>
      <c r="B94" s="434" t="s">
        <v>1927</v>
      </c>
      <c r="C94" s="435"/>
      <c r="E94" s="19">
        <v>276</v>
      </c>
      <c r="F94" s="20" t="s">
        <v>2527</v>
      </c>
      <c r="G94" s="21" t="s">
        <v>2778</v>
      </c>
      <c r="I94" s="16">
        <v>223</v>
      </c>
      <c r="J94" s="17" t="s">
        <v>2684</v>
      </c>
      <c r="K94" s="18" t="s">
        <v>408</v>
      </c>
      <c r="M94" s="19" t="s">
        <v>374</v>
      </c>
      <c r="N94" s="20" t="s">
        <v>1432</v>
      </c>
      <c r="O94" s="19"/>
    </row>
    <row r="95" spans="1:15" x14ac:dyDescent="0.15">
      <c r="A95" s="433" t="s">
        <v>0</v>
      </c>
      <c r="B95" s="434" t="s">
        <v>1928</v>
      </c>
      <c r="C95" s="435"/>
      <c r="E95" s="19">
        <v>277</v>
      </c>
      <c r="F95" s="20" t="s">
        <v>2774</v>
      </c>
      <c r="G95" s="21" t="s">
        <v>2777</v>
      </c>
      <c r="I95" s="16">
        <v>224</v>
      </c>
      <c r="J95" s="17" t="s">
        <v>2406</v>
      </c>
      <c r="K95" s="18" t="s">
        <v>408</v>
      </c>
      <c r="M95" s="19" t="s">
        <v>374</v>
      </c>
      <c r="N95" s="20" t="s">
        <v>1447</v>
      </c>
      <c r="O95" s="19"/>
    </row>
    <row r="96" spans="1:15" x14ac:dyDescent="0.15">
      <c r="A96" s="433" t="s">
        <v>0</v>
      </c>
      <c r="B96" s="434" t="s">
        <v>1929</v>
      </c>
      <c r="C96" s="435"/>
      <c r="E96" s="19">
        <v>278</v>
      </c>
      <c r="F96" s="20" t="s">
        <v>130</v>
      </c>
      <c r="G96" s="19"/>
      <c r="I96" s="16">
        <v>225</v>
      </c>
      <c r="J96" s="17" t="s">
        <v>131</v>
      </c>
      <c r="K96" s="16"/>
      <c r="M96" s="19" t="s">
        <v>374</v>
      </c>
      <c r="N96" s="20" t="s">
        <v>459</v>
      </c>
      <c r="O96" s="19"/>
    </row>
    <row r="97" spans="1:15" x14ac:dyDescent="0.15">
      <c r="A97" s="433" t="s">
        <v>0</v>
      </c>
      <c r="B97" s="434" t="s">
        <v>946</v>
      </c>
      <c r="C97" s="435"/>
      <c r="E97" s="19">
        <v>279</v>
      </c>
      <c r="F97" s="20" t="s">
        <v>1034</v>
      </c>
      <c r="G97" s="21"/>
      <c r="I97" s="16">
        <v>226</v>
      </c>
      <c r="J97" s="17" t="s">
        <v>2495</v>
      </c>
      <c r="K97" s="18" t="s">
        <v>408</v>
      </c>
      <c r="M97" s="433" t="s">
        <v>374</v>
      </c>
      <c r="N97" s="434" t="s">
        <v>2632</v>
      </c>
      <c r="O97" s="433"/>
    </row>
    <row r="98" spans="1:15" x14ac:dyDescent="0.15">
      <c r="A98" s="433" t="s">
        <v>0</v>
      </c>
      <c r="B98" s="434" t="s">
        <v>586</v>
      </c>
      <c r="C98" s="435"/>
      <c r="E98" s="19">
        <v>280</v>
      </c>
      <c r="F98" s="20" t="s">
        <v>2342</v>
      </c>
      <c r="G98" s="21" t="s">
        <v>408</v>
      </c>
      <c r="I98" s="16">
        <v>227</v>
      </c>
      <c r="J98" s="17" t="s">
        <v>2511</v>
      </c>
      <c r="K98" s="18"/>
      <c r="M98" s="433" t="s">
        <v>374</v>
      </c>
      <c r="N98" s="434" t="s">
        <v>2525</v>
      </c>
      <c r="O98" s="435"/>
    </row>
    <row r="99" spans="1:15" x14ac:dyDescent="0.15">
      <c r="A99" s="433" t="s">
        <v>1119</v>
      </c>
      <c r="B99" s="434" t="s">
        <v>1930</v>
      </c>
      <c r="C99" s="435"/>
      <c r="E99" s="19">
        <v>321</v>
      </c>
      <c r="F99" s="20" t="s">
        <v>1113</v>
      </c>
      <c r="G99" s="21"/>
      <c r="I99" s="16">
        <v>231</v>
      </c>
      <c r="J99" s="17" t="s">
        <v>926</v>
      </c>
      <c r="K99" s="18" t="s">
        <v>970</v>
      </c>
      <c r="M99" s="433" t="s">
        <v>374</v>
      </c>
      <c r="N99" s="434" t="s">
        <v>2253</v>
      </c>
      <c r="O99" s="435"/>
    </row>
    <row r="100" spans="1:15" x14ac:dyDescent="0.15">
      <c r="A100" s="433" t="s">
        <v>0</v>
      </c>
      <c r="B100" s="434" t="s">
        <v>1931</v>
      </c>
      <c r="C100" s="435"/>
      <c r="E100" s="19">
        <v>348</v>
      </c>
      <c r="F100" s="20" t="s">
        <v>1395</v>
      </c>
      <c r="G100" s="19"/>
      <c r="I100" s="16">
        <v>232</v>
      </c>
      <c r="J100" s="17" t="s">
        <v>1659</v>
      </c>
      <c r="K100" s="18" t="s">
        <v>970</v>
      </c>
      <c r="M100" s="433" t="s">
        <v>374</v>
      </c>
      <c r="N100" s="434" t="s">
        <v>2732</v>
      </c>
      <c r="O100" s="435"/>
    </row>
    <row r="101" spans="1:15" x14ac:dyDescent="0.15">
      <c r="A101" s="433" t="s">
        <v>0</v>
      </c>
      <c r="B101" s="434" t="s">
        <v>1932</v>
      </c>
      <c r="C101" s="435"/>
      <c r="E101" s="19">
        <v>349</v>
      </c>
      <c r="F101" s="20" t="s">
        <v>536</v>
      </c>
      <c r="G101" s="21" t="s">
        <v>406</v>
      </c>
      <c r="I101" s="16">
        <v>233</v>
      </c>
      <c r="J101" s="17" t="s">
        <v>2305</v>
      </c>
      <c r="K101" s="18" t="s">
        <v>970</v>
      </c>
      <c r="M101" s="433" t="s">
        <v>374</v>
      </c>
      <c r="N101" s="434" t="s">
        <v>1082</v>
      </c>
      <c r="O101" s="435"/>
    </row>
    <row r="102" spans="1:15" x14ac:dyDescent="0.15">
      <c r="A102" s="433" t="s">
        <v>0</v>
      </c>
      <c r="B102" s="434" t="s">
        <v>1933</v>
      </c>
      <c r="C102" s="435"/>
      <c r="E102" s="19">
        <v>350</v>
      </c>
      <c r="F102" s="20" t="s">
        <v>1488</v>
      </c>
      <c r="G102" s="21"/>
      <c r="I102" s="16">
        <v>234</v>
      </c>
      <c r="J102" s="17" t="s">
        <v>224</v>
      </c>
      <c r="K102" s="18" t="s">
        <v>970</v>
      </c>
      <c r="M102" s="433" t="s">
        <v>374</v>
      </c>
      <c r="N102" s="434" t="s">
        <v>2246</v>
      </c>
      <c r="O102" s="435"/>
    </row>
    <row r="103" spans="1:15" x14ac:dyDescent="0.15">
      <c r="A103" s="433" t="s">
        <v>0</v>
      </c>
      <c r="B103" s="434" t="s">
        <v>572</v>
      </c>
      <c r="C103" s="435"/>
      <c r="E103" s="19">
        <v>351</v>
      </c>
      <c r="F103" s="20" t="s">
        <v>1883</v>
      </c>
      <c r="G103" s="21" t="s">
        <v>970</v>
      </c>
      <c r="I103" s="16">
        <v>235</v>
      </c>
      <c r="J103" s="17" t="s">
        <v>2775</v>
      </c>
      <c r="K103" s="18"/>
      <c r="M103" s="433" t="s">
        <v>374</v>
      </c>
      <c r="N103" s="434" t="s">
        <v>1066</v>
      </c>
      <c r="O103" s="435"/>
    </row>
    <row r="104" spans="1:15" x14ac:dyDescent="0.15">
      <c r="A104" s="433" t="s">
        <v>0</v>
      </c>
      <c r="B104" s="434" t="s">
        <v>947</v>
      </c>
      <c r="C104" s="435"/>
      <c r="E104" s="19">
        <v>352</v>
      </c>
      <c r="F104" s="20" t="s">
        <v>935</v>
      </c>
      <c r="G104" s="21"/>
      <c r="I104" s="16">
        <v>236</v>
      </c>
      <c r="J104" s="17" t="s">
        <v>595</v>
      </c>
      <c r="K104" s="18" t="s">
        <v>950</v>
      </c>
      <c r="M104" s="433" t="s">
        <v>374</v>
      </c>
      <c r="N104" s="434" t="s">
        <v>207</v>
      </c>
      <c r="O104" s="435"/>
    </row>
    <row r="105" spans="1:15" x14ac:dyDescent="0.15">
      <c r="A105" s="433" t="s">
        <v>0</v>
      </c>
      <c r="B105" s="434" t="s">
        <v>560</v>
      </c>
      <c r="C105" s="435"/>
      <c r="E105" s="19">
        <v>353</v>
      </c>
      <c r="F105" s="20" t="s">
        <v>531</v>
      </c>
      <c r="G105" s="21"/>
      <c r="I105" s="16">
        <v>237</v>
      </c>
      <c r="J105" s="17" t="s">
        <v>939</v>
      </c>
      <c r="K105" s="18"/>
      <c r="M105" s="433" t="s">
        <v>374</v>
      </c>
      <c r="N105" s="434" t="s">
        <v>2399</v>
      </c>
      <c r="O105" s="435"/>
    </row>
    <row r="106" spans="1:15" x14ac:dyDescent="0.15">
      <c r="A106" s="433" t="s">
        <v>0</v>
      </c>
      <c r="B106" s="434" t="s">
        <v>1150</v>
      </c>
      <c r="C106" s="435"/>
      <c r="E106" s="19">
        <v>354</v>
      </c>
      <c r="F106" s="20" t="s">
        <v>661</v>
      </c>
      <c r="G106" s="21" t="s">
        <v>406</v>
      </c>
      <c r="I106" s="16">
        <v>238</v>
      </c>
      <c r="J106" s="17" t="s">
        <v>559</v>
      </c>
      <c r="K106" s="18" t="s">
        <v>3020</v>
      </c>
      <c r="M106" s="433" t="s">
        <v>374</v>
      </c>
      <c r="N106" s="434" t="s">
        <v>2688</v>
      </c>
      <c r="O106" s="435"/>
    </row>
    <row r="107" spans="1:15" x14ac:dyDescent="0.15">
      <c r="A107" s="433" t="s">
        <v>0</v>
      </c>
      <c r="B107" s="434" t="s">
        <v>512</v>
      </c>
      <c r="C107" s="435"/>
      <c r="E107" s="19">
        <v>355</v>
      </c>
      <c r="F107" s="20" t="s">
        <v>553</v>
      </c>
      <c r="G107" s="21"/>
      <c r="I107" s="16">
        <v>239</v>
      </c>
      <c r="J107" s="17" t="s">
        <v>2316</v>
      </c>
      <c r="K107" s="18"/>
      <c r="M107" s="433" t="s">
        <v>374</v>
      </c>
      <c r="N107" s="434" t="s">
        <v>2384</v>
      </c>
      <c r="O107" s="435"/>
    </row>
    <row r="108" spans="1:15" x14ac:dyDescent="0.15">
      <c r="A108" s="433" t="s">
        <v>0</v>
      </c>
      <c r="B108" s="434" t="s">
        <v>1934</v>
      </c>
      <c r="C108" s="435"/>
      <c r="E108" s="19">
        <v>356</v>
      </c>
      <c r="F108" s="20" t="s">
        <v>395</v>
      </c>
      <c r="G108" s="21"/>
      <c r="I108" s="19">
        <v>263</v>
      </c>
      <c r="J108" s="20" t="s">
        <v>2428</v>
      </c>
      <c r="K108" s="21" t="s">
        <v>406</v>
      </c>
      <c r="M108" s="433" t="s">
        <v>374</v>
      </c>
      <c r="N108" s="434" t="s">
        <v>2694</v>
      </c>
      <c r="O108" s="435"/>
    </row>
    <row r="109" spans="1:15" x14ac:dyDescent="0.15">
      <c r="A109" s="433" t="s">
        <v>0</v>
      </c>
      <c r="B109" s="434" t="s">
        <v>1935</v>
      </c>
      <c r="C109" s="435"/>
      <c r="E109" s="19">
        <v>357</v>
      </c>
      <c r="F109" s="20" t="s">
        <v>1204</v>
      </c>
      <c r="G109" s="21" t="s">
        <v>970</v>
      </c>
      <c r="I109" s="19">
        <v>264</v>
      </c>
      <c r="J109" s="20" t="s">
        <v>2418</v>
      </c>
      <c r="K109" s="21" t="s">
        <v>408</v>
      </c>
      <c r="M109" s="433" t="s">
        <v>374</v>
      </c>
      <c r="N109" s="434" t="s">
        <v>2440</v>
      </c>
      <c r="O109" s="435" t="s">
        <v>408</v>
      </c>
    </row>
    <row r="110" spans="1:15" x14ac:dyDescent="0.15">
      <c r="A110" s="433" t="s">
        <v>0</v>
      </c>
      <c r="B110" s="434" t="s">
        <v>436</v>
      </c>
      <c r="C110" s="435"/>
      <c r="E110" s="19">
        <v>358</v>
      </c>
      <c r="F110" s="20" t="s">
        <v>1058</v>
      </c>
      <c r="G110" s="21" t="s">
        <v>970</v>
      </c>
      <c r="I110" s="19">
        <v>265</v>
      </c>
      <c r="J110" s="20" t="s">
        <v>2588</v>
      </c>
      <c r="K110" s="21"/>
      <c r="M110" s="433" t="s">
        <v>374</v>
      </c>
      <c r="N110" s="434" t="s">
        <v>171</v>
      </c>
      <c r="O110" s="433"/>
    </row>
    <row r="111" spans="1:15" x14ac:dyDescent="0.15">
      <c r="A111" s="433" t="s">
        <v>0</v>
      </c>
      <c r="B111" s="434" t="s">
        <v>602</v>
      </c>
      <c r="C111" s="435"/>
      <c r="E111" s="19">
        <v>359</v>
      </c>
      <c r="F111" s="20" t="s">
        <v>321</v>
      </c>
      <c r="G111" s="19" t="s">
        <v>970</v>
      </c>
      <c r="I111" s="19">
        <v>266</v>
      </c>
      <c r="J111" s="20" t="s">
        <v>2500</v>
      </c>
      <c r="K111" s="21" t="s">
        <v>2779</v>
      </c>
      <c r="M111" s="433" t="s">
        <v>374</v>
      </c>
      <c r="N111" s="434" t="s">
        <v>2190</v>
      </c>
      <c r="O111" s="433"/>
    </row>
    <row r="112" spans="1:15" x14ac:dyDescent="0.15">
      <c r="A112" s="433" t="s">
        <v>0</v>
      </c>
      <c r="B112" s="434" t="s">
        <v>1936</v>
      </c>
      <c r="C112" s="435"/>
      <c r="E112" s="19">
        <v>360</v>
      </c>
      <c r="F112" s="20" t="s">
        <v>597</v>
      </c>
      <c r="G112" s="21" t="s">
        <v>970</v>
      </c>
      <c r="I112" s="19">
        <v>267</v>
      </c>
      <c r="J112" s="20" t="s">
        <v>2623</v>
      </c>
      <c r="K112" s="21"/>
      <c r="M112" s="433" t="s">
        <v>374</v>
      </c>
      <c r="N112" s="434" t="s">
        <v>2497</v>
      </c>
      <c r="O112" s="433"/>
    </row>
    <row r="113" spans="1:15" x14ac:dyDescent="0.15">
      <c r="A113" s="433" t="s">
        <v>0</v>
      </c>
      <c r="B113" s="434" t="s">
        <v>1937</v>
      </c>
      <c r="C113" s="435"/>
      <c r="E113" s="19">
        <v>361</v>
      </c>
      <c r="F113" s="20" t="s">
        <v>2638</v>
      </c>
      <c r="G113" s="21" t="s">
        <v>970</v>
      </c>
      <c r="I113" s="19">
        <v>281</v>
      </c>
      <c r="J113" s="20" t="s">
        <v>279</v>
      </c>
      <c r="K113" s="21"/>
      <c r="M113" s="433" t="s">
        <v>374</v>
      </c>
      <c r="N113" s="434" t="s">
        <v>1420</v>
      </c>
      <c r="O113" s="433"/>
    </row>
    <row r="114" spans="1:15" x14ac:dyDescent="0.15">
      <c r="A114" s="433" t="s">
        <v>0</v>
      </c>
      <c r="B114" s="434" t="s">
        <v>2765</v>
      </c>
      <c r="C114" s="435"/>
      <c r="E114" s="19">
        <v>362</v>
      </c>
      <c r="F114" s="20" t="s">
        <v>2666</v>
      </c>
      <c r="G114" s="21"/>
      <c r="I114" s="19">
        <v>282</v>
      </c>
      <c r="J114" s="20" t="s">
        <v>518</v>
      </c>
      <c r="K114" s="21"/>
      <c r="M114" s="433" t="s">
        <v>374</v>
      </c>
      <c r="N114" s="434" t="s">
        <v>613</v>
      </c>
      <c r="O114" s="433"/>
    </row>
    <row r="115" spans="1:15" x14ac:dyDescent="0.15">
      <c r="A115" s="433" t="s">
        <v>0</v>
      </c>
      <c r="B115" s="434" t="s">
        <v>1920</v>
      </c>
      <c r="C115" s="435" t="s">
        <v>2783</v>
      </c>
      <c r="E115" s="19">
        <v>363</v>
      </c>
      <c r="F115" s="20" t="s">
        <v>2350</v>
      </c>
      <c r="G115" s="21"/>
      <c r="I115" s="19">
        <v>283</v>
      </c>
      <c r="J115" s="20" t="s">
        <v>471</v>
      </c>
      <c r="K115" s="21"/>
      <c r="M115" s="433" t="s">
        <v>374</v>
      </c>
      <c r="N115" s="434" t="s">
        <v>2607</v>
      </c>
      <c r="O115" s="435" t="s">
        <v>408</v>
      </c>
    </row>
    <row r="116" spans="1:15" x14ac:dyDescent="0.15">
      <c r="A116" s="433" t="s">
        <v>0</v>
      </c>
      <c r="B116" s="434" t="s">
        <v>2763</v>
      </c>
      <c r="C116" s="435" t="s">
        <v>951</v>
      </c>
      <c r="E116" s="19">
        <v>364</v>
      </c>
      <c r="F116" s="20" t="s">
        <v>1077</v>
      </c>
      <c r="G116" s="21"/>
      <c r="I116" s="19">
        <v>284</v>
      </c>
      <c r="J116" s="20" t="s">
        <v>2207</v>
      </c>
      <c r="K116" s="21"/>
      <c r="M116" s="433" t="s">
        <v>374</v>
      </c>
      <c r="N116" s="434" t="s">
        <v>2614</v>
      </c>
      <c r="O116" s="435"/>
    </row>
    <row r="117" spans="1:15" x14ac:dyDescent="0.15">
      <c r="E117" s="19" t="s">
        <v>16</v>
      </c>
      <c r="F117" s="20" t="s">
        <v>564</v>
      </c>
      <c r="G117" s="21" t="s">
        <v>1491</v>
      </c>
      <c r="I117" s="19">
        <v>285</v>
      </c>
      <c r="J117" s="20" t="s">
        <v>447</v>
      </c>
      <c r="K117" s="21" t="s">
        <v>970</v>
      </c>
      <c r="M117" s="433" t="s">
        <v>374</v>
      </c>
      <c r="N117" s="434" t="s">
        <v>2748</v>
      </c>
      <c r="O117" s="433"/>
    </row>
    <row r="118" spans="1:15" x14ac:dyDescent="0.15">
      <c r="E118" s="19" t="s">
        <v>16</v>
      </c>
      <c r="F118" s="20" t="s">
        <v>176</v>
      </c>
      <c r="G118" s="21"/>
      <c r="I118" s="19">
        <v>286</v>
      </c>
      <c r="J118" s="440" t="s">
        <v>389</v>
      </c>
      <c r="K118" s="21" t="s">
        <v>970</v>
      </c>
      <c r="M118" s="433" t="s">
        <v>374</v>
      </c>
      <c r="N118" s="434" t="s">
        <v>332</v>
      </c>
      <c r="O118" s="433"/>
    </row>
    <row r="119" spans="1:15" x14ac:dyDescent="0.15">
      <c r="E119" s="19" t="s">
        <v>16</v>
      </c>
      <c r="F119" s="20" t="s">
        <v>480</v>
      </c>
      <c r="G119" s="21"/>
      <c r="I119" s="19">
        <v>287</v>
      </c>
      <c r="J119" s="440" t="s">
        <v>940</v>
      </c>
      <c r="K119" s="21" t="s">
        <v>970</v>
      </c>
      <c r="M119" s="433"/>
      <c r="N119" s="434"/>
      <c r="O119" s="433"/>
    </row>
    <row r="120" spans="1:15" x14ac:dyDescent="0.15">
      <c r="E120" s="19" t="s">
        <v>16</v>
      </c>
      <c r="F120" s="3" t="s">
        <v>2151</v>
      </c>
      <c r="G120" s="441" t="s">
        <v>970</v>
      </c>
      <c r="I120" s="19">
        <v>288</v>
      </c>
      <c r="J120" s="20" t="s">
        <v>1354</v>
      </c>
      <c r="K120" s="21" t="s">
        <v>409</v>
      </c>
      <c r="M120" s="433"/>
      <c r="N120" s="434"/>
      <c r="O120" s="433"/>
    </row>
    <row r="121" spans="1:15" x14ac:dyDescent="0.15">
      <c r="E121" s="19" t="s">
        <v>16</v>
      </c>
      <c r="F121" s="20" t="s">
        <v>154</v>
      </c>
      <c r="G121" s="21" t="s">
        <v>970</v>
      </c>
      <c r="I121" s="19">
        <v>289</v>
      </c>
      <c r="J121" s="20" t="s">
        <v>173</v>
      </c>
      <c r="K121" s="19"/>
      <c r="M121" s="433"/>
      <c r="N121" s="434"/>
      <c r="O121" s="433"/>
    </row>
    <row r="122" spans="1:15" x14ac:dyDescent="0.15">
      <c r="E122" s="19" t="s">
        <v>16</v>
      </c>
      <c r="F122" s="20" t="s">
        <v>256</v>
      </c>
      <c r="G122" s="21"/>
      <c r="I122" s="19">
        <v>290</v>
      </c>
      <c r="J122" s="20" t="s">
        <v>1023</v>
      </c>
      <c r="K122" s="21"/>
      <c r="M122" s="433"/>
      <c r="N122" s="434"/>
      <c r="O122" s="433"/>
    </row>
    <row r="123" spans="1:15" x14ac:dyDescent="0.15">
      <c r="E123" s="19" t="s">
        <v>16</v>
      </c>
      <c r="F123" s="20" t="s">
        <v>2619</v>
      </c>
      <c r="G123" s="21" t="s">
        <v>970</v>
      </c>
      <c r="I123" s="19">
        <v>291</v>
      </c>
      <c r="J123" s="20" t="s">
        <v>2368</v>
      </c>
      <c r="K123" s="21"/>
      <c r="M123" s="433"/>
      <c r="N123" s="434"/>
      <c r="O123" s="433"/>
    </row>
    <row r="124" spans="1:15" x14ac:dyDescent="0.15">
      <c r="E124" s="19" t="s">
        <v>16</v>
      </c>
      <c r="F124" s="20" t="s">
        <v>432</v>
      </c>
      <c r="G124" s="19"/>
      <c r="I124" s="19">
        <v>292</v>
      </c>
      <c r="J124" s="20" t="s">
        <v>143</v>
      </c>
      <c r="K124" s="21" t="s">
        <v>408</v>
      </c>
      <c r="M124" s="433"/>
      <c r="N124" s="434"/>
      <c r="O124" s="433"/>
    </row>
    <row r="125" spans="1:15" x14ac:dyDescent="0.15">
      <c r="E125" s="19" t="s">
        <v>16</v>
      </c>
      <c r="F125" s="20" t="s">
        <v>578</v>
      </c>
      <c r="G125" s="21" t="s">
        <v>970</v>
      </c>
      <c r="I125" s="19">
        <v>302</v>
      </c>
      <c r="J125" s="20" t="s">
        <v>2184</v>
      </c>
      <c r="K125" s="21"/>
      <c r="M125" s="433"/>
      <c r="N125" s="434"/>
      <c r="O125" s="433"/>
    </row>
    <row r="126" spans="1:15" x14ac:dyDescent="0.15">
      <c r="E126" s="19" t="s">
        <v>16</v>
      </c>
      <c r="F126" s="20" t="s">
        <v>1052</v>
      </c>
      <c r="G126" s="21"/>
      <c r="I126" s="19">
        <v>303</v>
      </c>
      <c r="J126" s="20" t="s">
        <v>1362</v>
      </c>
      <c r="K126" s="21"/>
      <c r="M126" s="433"/>
      <c r="N126" s="434"/>
      <c r="O126" s="433"/>
    </row>
    <row r="127" spans="1:15" x14ac:dyDescent="0.15">
      <c r="E127" s="19" t="s">
        <v>16</v>
      </c>
      <c r="F127" s="20" t="s">
        <v>639</v>
      </c>
      <c r="G127" s="21"/>
      <c r="I127" s="19">
        <v>304</v>
      </c>
      <c r="J127" s="20" t="s">
        <v>2170</v>
      </c>
      <c r="K127" s="21"/>
      <c r="M127" s="433"/>
      <c r="N127" s="434"/>
      <c r="O127" s="433"/>
    </row>
    <row r="128" spans="1:15" x14ac:dyDescent="0.15">
      <c r="E128" s="19" t="s">
        <v>16</v>
      </c>
      <c r="F128" s="20" t="s">
        <v>2722</v>
      </c>
      <c r="G128" s="21" t="s">
        <v>970</v>
      </c>
      <c r="I128" s="19">
        <v>305</v>
      </c>
      <c r="J128" s="20" t="s">
        <v>2292</v>
      </c>
      <c r="K128" s="19"/>
      <c r="M128" s="433"/>
      <c r="N128" s="434"/>
      <c r="O128" s="435"/>
    </row>
    <row r="129" spans="5:15" x14ac:dyDescent="0.15">
      <c r="E129" s="19" t="s">
        <v>16</v>
      </c>
      <c r="F129" s="20" t="s">
        <v>589</v>
      </c>
      <c r="G129" s="21" t="s">
        <v>970</v>
      </c>
      <c r="I129" s="19">
        <v>306</v>
      </c>
      <c r="J129" s="20" t="s">
        <v>2261</v>
      </c>
      <c r="K129" s="19"/>
      <c r="M129" s="433"/>
      <c r="N129" s="434"/>
      <c r="O129" s="433"/>
    </row>
    <row r="130" spans="5:15" x14ac:dyDescent="0.15">
      <c r="E130" s="19" t="s">
        <v>16</v>
      </c>
      <c r="F130" s="20" t="s">
        <v>2182</v>
      </c>
      <c r="G130" s="19"/>
      <c r="I130" s="19">
        <v>307</v>
      </c>
      <c r="J130" s="20" t="s">
        <v>622</v>
      </c>
      <c r="K130" s="21" t="s">
        <v>2780</v>
      </c>
      <c r="M130" s="433"/>
      <c r="N130" s="434"/>
      <c r="O130" s="433"/>
    </row>
    <row r="131" spans="5:15" x14ac:dyDescent="0.15">
      <c r="E131" s="19" t="s">
        <v>16</v>
      </c>
      <c r="F131" s="20" t="s">
        <v>286</v>
      </c>
      <c r="G131" s="21" t="s">
        <v>970</v>
      </c>
      <c r="I131" s="19">
        <v>308</v>
      </c>
      <c r="J131" s="20" t="s">
        <v>2242</v>
      </c>
      <c r="K131" s="21" t="s">
        <v>404</v>
      </c>
      <c r="M131" s="433"/>
      <c r="N131" s="434"/>
      <c r="O131" s="433"/>
    </row>
    <row r="132" spans="5:15" x14ac:dyDescent="0.15">
      <c r="E132" s="19" t="s">
        <v>16</v>
      </c>
      <c r="F132" s="20" t="s">
        <v>2435</v>
      </c>
      <c r="G132" s="21" t="s">
        <v>406</v>
      </c>
      <c r="I132" s="19">
        <v>309</v>
      </c>
      <c r="J132" s="20" t="s">
        <v>261</v>
      </c>
      <c r="K132" s="21" t="s">
        <v>404</v>
      </c>
    </row>
    <row r="133" spans="5:15" x14ac:dyDescent="0.15">
      <c r="E133" s="19" t="s">
        <v>16</v>
      </c>
      <c r="F133" s="20" t="s">
        <v>2712</v>
      </c>
      <c r="G133" s="21"/>
      <c r="I133" s="19">
        <v>310</v>
      </c>
      <c r="J133" s="20" t="s">
        <v>1033</v>
      </c>
      <c r="K133" s="21"/>
    </row>
    <row r="134" spans="5:15" x14ac:dyDescent="0.15">
      <c r="E134" s="433" t="s">
        <v>16</v>
      </c>
      <c r="F134" s="434" t="s">
        <v>476</v>
      </c>
      <c r="G134" s="435" t="s">
        <v>408</v>
      </c>
      <c r="I134" s="19">
        <v>311</v>
      </c>
      <c r="J134" s="20" t="s">
        <v>511</v>
      </c>
      <c r="K134" s="21"/>
    </row>
    <row r="135" spans="5:15" x14ac:dyDescent="0.15">
      <c r="E135" s="433" t="s">
        <v>16</v>
      </c>
      <c r="F135" s="434" t="s">
        <v>1654</v>
      </c>
      <c r="G135" s="435" t="s">
        <v>406</v>
      </c>
      <c r="I135" s="19">
        <v>312</v>
      </c>
      <c r="J135" s="20" t="s">
        <v>510</v>
      </c>
      <c r="K135" s="21"/>
    </row>
    <row r="136" spans="5:15" x14ac:dyDescent="0.15">
      <c r="E136" s="433" t="s">
        <v>16</v>
      </c>
      <c r="F136" s="434" t="s">
        <v>2754</v>
      </c>
      <c r="G136" s="435" t="s">
        <v>970</v>
      </c>
      <c r="I136" s="19">
        <v>313</v>
      </c>
      <c r="J136" s="20" t="s">
        <v>2391</v>
      </c>
      <c r="K136" s="21" t="s">
        <v>406</v>
      </c>
    </row>
    <row r="137" spans="5:15" x14ac:dyDescent="0.15">
      <c r="E137" s="433" t="s">
        <v>16</v>
      </c>
      <c r="F137" s="434" t="s">
        <v>2280</v>
      </c>
      <c r="G137" s="435"/>
      <c r="I137" s="19">
        <v>314</v>
      </c>
      <c r="J137" s="20" t="s">
        <v>2429</v>
      </c>
      <c r="K137" s="21" t="s">
        <v>408</v>
      </c>
    </row>
    <row r="138" spans="5:15" x14ac:dyDescent="0.15">
      <c r="E138" s="433" t="s">
        <v>16</v>
      </c>
      <c r="F138" s="434" t="s">
        <v>957</v>
      </c>
      <c r="G138" s="435" t="s">
        <v>406</v>
      </c>
      <c r="I138" s="19">
        <v>315</v>
      </c>
      <c r="J138" s="20" t="s">
        <v>2529</v>
      </c>
      <c r="K138" s="21"/>
    </row>
    <row r="139" spans="5:15" x14ac:dyDescent="0.15">
      <c r="E139" s="433" t="s">
        <v>16</v>
      </c>
      <c r="F139" s="434" t="s">
        <v>213</v>
      </c>
      <c r="G139" s="433"/>
      <c r="I139" s="19">
        <v>316</v>
      </c>
      <c r="J139" s="20" t="s">
        <v>2709</v>
      </c>
      <c r="K139" s="21"/>
    </row>
    <row r="140" spans="5:15" x14ac:dyDescent="0.15">
      <c r="E140" s="433" t="s">
        <v>16</v>
      </c>
      <c r="F140" s="434" t="s">
        <v>2375</v>
      </c>
      <c r="G140" s="435" t="s">
        <v>970</v>
      </c>
      <c r="I140" s="19">
        <v>317</v>
      </c>
      <c r="J140" s="20" t="s">
        <v>2380</v>
      </c>
      <c r="K140" s="21" t="s">
        <v>417</v>
      </c>
    </row>
    <row r="141" spans="5:15" x14ac:dyDescent="0.15">
      <c r="E141" s="433" t="s">
        <v>16</v>
      </c>
      <c r="F141" s="434" t="s">
        <v>2717</v>
      </c>
      <c r="G141" s="435" t="s">
        <v>406</v>
      </c>
      <c r="I141" s="19">
        <v>318</v>
      </c>
      <c r="J141" s="20" t="s">
        <v>2294</v>
      </c>
      <c r="K141" s="21"/>
    </row>
    <row r="142" spans="5:15" x14ac:dyDescent="0.15">
      <c r="E142" s="433" t="s">
        <v>16</v>
      </c>
      <c r="F142" s="434" t="s">
        <v>466</v>
      </c>
      <c r="G142" s="433"/>
      <c r="I142" s="19">
        <v>319</v>
      </c>
      <c r="J142" s="20" t="s">
        <v>2311</v>
      </c>
      <c r="K142" s="21"/>
    </row>
    <row r="143" spans="5:15" x14ac:dyDescent="0.15">
      <c r="E143" s="433" t="s">
        <v>16</v>
      </c>
      <c r="F143" s="434" t="s">
        <v>2726</v>
      </c>
      <c r="G143" s="435"/>
      <c r="I143" s="19">
        <v>320</v>
      </c>
      <c r="J143" s="20" t="s">
        <v>584</v>
      </c>
      <c r="K143" s="21"/>
    </row>
    <row r="144" spans="5:15" x14ac:dyDescent="0.15">
      <c r="E144" s="433" t="s">
        <v>16</v>
      </c>
      <c r="F144" s="434" t="s">
        <v>503</v>
      </c>
      <c r="G144" s="433"/>
      <c r="I144" s="19">
        <v>365</v>
      </c>
      <c r="J144" s="20" t="s">
        <v>1003</v>
      </c>
      <c r="K144" s="21" t="s">
        <v>970</v>
      </c>
    </row>
    <row r="145" spans="5:11" x14ac:dyDescent="0.15">
      <c r="E145" s="433" t="s">
        <v>16</v>
      </c>
      <c r="F145" s="434" t="s">
        <v>2161</v>
      </c>
      <c r="G145" s="435" t="s">
        <v>970</v>
      </c>
      <c r="I145" s="19">
        <v>366</v>
      </c>
      <c r="J145" s="20" t="s">
        <v>2648</v>
      </c>
      <c r="K145" s="21"/>
    </row>
    <row r="146" spans="5:11" x14ac:dyDescent="0.15">
      <c r="E146" s="433" t="s">
        <v>16</v>
      </c>
      <c r="F146" s="434" t="s">
        <v>2389</v>
      </c>
      <c r="G146" s="435"/>
      <c r="I146" s="19">
        <v>367</v>
      </c>
      <c r="J146" s="20" t="s">
        <v>2685</v>
      </c>
      <c r="K146" s="21"/>
    </row>
    <row r="147" spans="5:11" x14ac:dyDescent="0.15">
      <c r="E147" s="433" t="s">
        <v>16</v>
      </c>
      <c r="F147" s="434" t="s">
        <v>2467</v>
      </c>
      <c r="G147" s="435"/>
      <c r="I147" s="19">
        <v>368</v>
      </c>
      <c r="J147" s="20" t="s">
        <v>2143</v>
      </c>
      <c r="K147" s="21"/>
    </row>
    <row r="148" spans="5:11" x14ac:dyDescent="0.15">
      <c r="E148" s="433" t="s">
        <v>16</v>
      </c>
      <c r="F148" s="434" t="s">
        <v>541</v>
      </c>
      <c r="G148" s="435" t="s">
        <v>970</v>
      </c>
      <c r="I148" s="19">
        <v>369</v>
      </c>
      <c r="J148" s="20" t="s">
        <v>240</v>
      </c>
      <c r="K148" s="21"/>
    </row>
    <row r="149" spans="5:11" x14ac:dyDescent="0.15">
      <c r="E149" s="433" t="s">
        <v>16</v>
      </c>
      <c r="F149" s="434" t="s">
        <v>2621</v>
      </c>
      <c r="G149" s="435"/>
      <c r="I149" s="19">
        <v>370</v>
      </c>
      <c r="J149" s="20" t="s">
        <v>225</v>
      </c>
      <c r="K149" s="21"/>
    </row>
    <row r="150" spans="5:11" x14ac:dyDescent="0.15">
      <c r="E150" s="433" t="s">
        <v>16</v>
      </c>
      <c r="F150" s="434" t="s">
        <v>313</v>
      </c>
      <c r="G150" s="435" t="s">
        <v>970</v>
      </c>
      <c r="I150" s="19">
        <v>371</v>
      </c>
      <c r="J150" s="20" t="s">
        <v>179</v>
      </c>
      <c r="K150" s="21"/>
    </row>
    <row r="151" spans="5:11" x14ac:dyDescent="0.15">
      <c r="E151" s="433" t="s">
        <v>16</v>
      </c>
      <c r="F151" s="434" t="s">
        <v>1358</v>
      </c>
      <c r="G151" s="435" t="s">
        <v>970</v>
      </c>
      <c r="I151" s="19">
        <v>372</v>
      </c>
      <c r="J151" s="20" t="s">
        <v>2650</v>
      </c>
      <c r="K151" s="21" t="s">
        <v>417</v>
      </c>
    </row>
    <row r="152" spans="5:11" x14ac:dyDescent="0.15">
      <c r="E152" s="433" t="s">
        <v>16</v>
      </c>
      <c r="F152" s="434" t="s">
        <v>1084</v>
      </c>
      <c r="G152" s="435" t="s">
        <v>970</v>
      </c>
      <c r="I152" s="19">
        <v>373</v>
      </c>
      <c r="J152" s="20" t="s">
        <v>470</v>
      </c>
      <c r="K152" s="19"/>
    </row>
    <row r="153" spans="5:11" x14ac:dyDescent="0.15">
      <c r="E153" s="433" t="s">
        <v>16</v>
      </c>
      <c r="F153" s="434" t="s">
        <v>1035</v>
      </c>
      <c r="G153" s="435" t="s">
        <v>970</v>
      </c>
      <c r="I153" s="19">
        <v>374</v>
      </c>
      <c r="J153" s="20" t="s">
        <v>583</v>
      </c>
      <c r="K153" s="21"/>
    </row>
    <row r="154" spans="5:11" x14ac:dyDescent="0.15">
      <c r="E154" s="433" t="s">
        <v>16</v>
      </c>
      <c r="F154" s="434" t="s">
        <v>2175</v>
      </c>
      <c r="G154" s="435"/>
      <c r="I154" s="19">
        <v>375</v>
      </c>
      <c r="J154" s="20" t="s">
        <v>524</v>
      </c>
      <c r="K154" s="19"/>
    </row>
    <row r="155" spans="5:11" x14ac:dyDescent="0.15">
      <c r="E155" s="433" t="s">
        <v>16</v>
      </c>
      <c r="F155" s="434" t="s">
        <v>2403</v>
      </c>
      <c r="G155" s="435"/>
      <c r="I155" s="19">
        <v>376</v>
      </c>
      <c r="J155" s="20" t="s">
        <v>634</v>
      </c>
      <c r="K155" s="21" t="s">
        <v>408</v>
      </c>
    </row>
    <row r="156" spans="5:11" x14ac:dyDescent="0.15">
      <c r="E156" s="433" t="s">
        <v>16</v>
      </c>
      <c r="F156" s="434" t="s">
        <v>184</v>
      </c>
      <c r="G156" s="435"/>
      <c r="I156" s="19">
        <v>377</v>
      </c>
      <c r="J156" s="20" t="s">
        <v>2212</v>
      </c>
      <c r="K156" s="21" t="s">
        <v>970</v>
      </c>
    </row>
    <row r="157" spans="5:11" x14ac:dyDescent="0.15">
      <c r="E157" s="433" t="s">
        <v>16</v>
      </c>
      <c r="F157" s="434" t="s">
        <v>2356</v>
      </c>
      <c r="G157" s="435"/>
      <c r="I157" s="19">
        <v>378</v>
      </c>
      <c r="J157" s="20" t="s">
        <v>2392</v>
      </c>
      <c r="K157" s="19"/>
    </row>
    <row r="158" spans="5:11" x14ac:dyDescent="0.15">
      <c r="E158" s="433" t="s">
        <v>16</v>
      </c>
      <c r="F158" s="434" t="s">
        <v>2376</v>
      </c>
      <c r="G158" s="433"/>
      <c r="I158" s="19">
        <v>395</v>
      </c>
      <c r="J158" s="20" t="s">
        <v>567</v>
      </c>
      <c r="K158" s="21"/>
    </row>
    <row r="159" spans="5:11" x14ac:dyDescent="0.15">
      <c r="E159" s="433"/>
      <c r="F159" s="434"/>
      <c r="G159" s="433"/>
      <c r="I159" s="19">
        <v>396</v>
      </c>
      <c r="J159" s="20" t="s">
        <v>2480</v>
      </c>
      <c r="K159" s="21" t="s">
        <v>406</v>
      </c>
    </row>
    <row r="160" spans="5:11" x14ac:dyDescent="0.15">
      <c r="E160" s="433"/>
      <c r="F160" s="434"/>
      <c r="G160" s="433"/>
      <c r="I160" s="19">
        <v>397</v>
      </c>
      <c r="J160" s="20" t="s">
        <v>193</v>
      </c>
      <c r="K160" s="21"/>
    </row>
    <row r="161" spans="5:11" x14ac:dyDescent="0.15">
      <c r="E161" s="433"/>
      <c r="F161" s="434"/>
      <c r="G161" s="433"/>
      <c r="I161" s="19">
        <v>398</v>
      </c>
      <c r="J161" s="20" t="s">
        <v>2521</v>
      </c>
      <c r="K161" s="19"/>
    </row>
    <row r="162" spans="5:11" x14ac:dyDescent="0.15">
      <c r="E162" s="433"/>
      <c r="F162" s="434"/>
      <c r="G162" s="433"/>
      <c r="I162" s="19">
        <v>399</v>
      </c>
      <c r="J162" s="20" t="s">
        <v>1355</v>
      </c>
      <c r="K162" s="21"/>
    </row>
    <row r="163" spans="5:11" x14ac:dyDescent="0.15">
      <c r="E163" s="433"/>
      <c r="F163" s="434"/>
      <c r="G163" s="433"/>
      <c r="I163" s="19">
        <v>400</v>
      </c>
      <c r="J163" s="20" t="s">
        <v>2683</v>
      </c>
      <c r="K163" s="21" t="s">
        <v>970</v>
      </c>
    </row>
    <row r="164" spans="5:11" x14ac:dyDescent="0.15">
      <c r="E164" s="433"/>
      <c r="F164" s="434"/>
      <c r="G164" s="435"/>
      <c r="I164" s="433" t="s">
        <v>373</v>
      </c>
      <c r="J164" s="434" t="s">
        <v>1473</v>
      </c>
      <c r="K164" s="435"/>
    </row>
    <row r="165" spans="5:11" x14ac:dyDescent="0.15">
      <c r="E165" s="433"/>
      <c r="F165" s="434"/>
      <c r="G165" s="435"/>
      <c r="I165" s="433" t="s">
        <v>373</v>
      </c>
      <c r="J165" s="434" t="s">
        <v>170</v>
      </c>
      <c r="K165" s="435" t="s">
        <v>970</v>
      </c>
    </row>
    <row r="166" spans="5:11" x14ac:dyDescent="0.15">
      <c r="E166" s="433"/>
      <c r="F166" s="434"/>
      <c r="G166" s="435"/>
      <c r="I166" s="433" t="s">
        <v>373</v>
      </c>
      <c r="J166" s="434" t="s">
        <v>2730</v>
      </c>
      <c r="K166" s="433"/>
    </row>
    <row r="167" spans="5:11" x14ac:dyDescent="0.15">
      <c r="E167" s="433"/>
      <c r="F167" s="434"/>
      <c r="G167" s="435"/>
      <c r="I167" s="433" t="s">
        <v>373</v>
      </c>
      <c r="J167" s="434" t="s">
        <v>2482</v>
      </c>
      <c r="K167" s="435" t="s">
        <v>408</v>
      </c>
    </row>
    <row r="168" spans="5:11" x14ac:dyDescent="0.15">
      <c r="E168" s="433"/>
      <c r="F168" s="434"/>
      <c r="G168" s="433"/>
      <c r="I168" s="433" t="s">
        <v>373</v>
      </c>
      <c r="J168" s="434" t="s">
        <v>1089</v>
      </c>
      <c r="K168" s="435"/>
    </row>
    <row r="169" spans="5:11" x14ac:dyDescent="0.15">
      <c r="E169" s="433"/>
      <c r="F169" s="434"/>
      <c r="G169" s="435"/>
      <c r="I169" s="433" t="s">
        <v>373</v>
      </c>
      <c r="J169" s="434" t="s">
        <v>474</v>
      </c>
      <c r="K169" s="435"/>
    </row>
    <row r="170" spans="5:11" x14ac:dyDescent="0.15">
      <c r="E170" s="433"/>
      <c r="F170" s="434"/>
      <c r="G170" s="433"/>
      <c r="I170" s="433" t="s">
        <v>373</v>
      </c>
      <c r="J170" s="434" t="s">
        <v>2369</v>
      </c>
      <c r="K170" s="435"/>
    </row>
    <row r="171" spans="5:11" x14ac:dyDescent="0.15">
      <c r="E171" s="433"/>
      <c r="F171" s="434"/>
      <c r="G171" s="435"/>
      <c r="I171" s="433" t="s">
        <v>373</v>
      </c>
      <c r="J171" s="434" t="s">
        <v>2629</v>
      </c>
      <c r="K171" s="435"/>
    </row>
    <row r="172" spans="5:11" x14ac:dyDescent="0.15">
      <c r="E172" s="433"/>
      <c r="F172" s="434"/>
      <c r="G172" s="435"/>
      <c r="I172" s="433" t="s">
        <v>373</v>
      </c>
      <c r="J172" s="434" t="s">
        <v>370</v>
      </c>
      <c r="K172" s="435"/>
    </row>
    <row r="173" spans="5:11" x14ac:dyDescent="0.15">
      <c r="E173" s="433"/>
      <c r="F173" s="434"/>
      <c r="G173" s="435"/>
      <c r="I173" s="433" t="s">
        <v>373</v>
      </c>
      <c r="J173" s="434" t="s">
        <v>2751</v>
      </c>
      <c r="K173" s="435"/>
    </row>
    <row r="174" spans="5:11" x14ac:dyDescent="0.15">
      <c r="E174" s="433"/>
      <c r="F174" s="434"/>
      <c r="G174" s="433"/>
      <c r="I174" s="433" t="s">
        <v>373</v>
      </c>
      <c r="J174" s="434" t="s">
        <v>2251</v>
      </c>
      <c r="K174" s="435" t="s">
        <v>406</v>
      </c>
    </row>
    <row r="175" spans="5:11" x14ac:dyDescent="0.15">
      <c r="E175" s="433"/>
      <c r="F175" s="434"/>
      <c r="G175" s="433"/>
      <c r="I175" s="433" t="s">
        <v>373</v>
      </c>
      <c r="J175" s="434" t="s">
        <v>631</v>
      </c>
      <c r="K175" s="435" t="s">
        <v>417</v>
      </c>
    </row>
    <row r="176" spans="5:11" x14ac:dyDescent="0.15">
      <c r="E176" s="19"/>
      <c r="F176" s="434"/>
      <c r="G176" s="433"/>
      <c r="I176" s="433" t="s">
        <v>373</v>
      </c>
      <c r="J176" s="434" t="s">
        <v>2265</v>
      </c>
      <c r="K176" s="435"/>
    </row>
    <row r="177" spans="6:11" x14ac:dyDescent="0.15">
      <c r="F177" s="434"/>
      <c r="G177" s="435"/>
      <c r="I177" s="433" t="s">
        <v>373</v>
      </c>
      <c r="J177" s="434" t="s">
        <v>1663</v>
      </c>
      <c r="K177" s="435"/>
    </row>
    <row r="178" spans="6:11" x14ac:dyDescent="0.15">
      <c r="F178" s="437"/>
      <c r="I178" s="433" t="s">
        <v>373</v>
      </c>
      <c r="J178" s="434" t="s">
        <v>194</v>
      </c>
      <c r="K178" s="435"/>
    </row>
    <row r="179" spans="6:11" x14ac:dyDescent="0.15">
      <c r="F179" s="437"/>
      <c r="I179" s="433" t="s">
        <v>373</v>
      </c>
      <c r="J179" s="434" t="s">
        <v>1037</v>
      </c>
      <c r="K179" s="435" t="s">
        <v>406</v>
      </c>
    </row>
    <row r="180" spans="6:11" x14ac:dyDescent="0.15">
      <c r="F180" s="437"/>
      <c r="I180" s="433" t="s">
        <v>373</v>
      </c>
      <c r="J180" s="434" t="s">
        <v>2282</v>
      </c>
      <c r="K180" s="435"/>
    </row>
    <row r="181" spans="6:11" x14ac:dyDescent="0.15">
      <c r="F181" s="437"/>
      <c r="I181" s="433" t="s">
        <v>373</v>
      </c>
      <c r="J181" s="434" t="s">
        <v>216</v>
      </c>
      <c r="K181" s="435"/>
    </row>
    <row r="182" spans="6:11" x14ac:dyDescent="0.15">
      <c r="F182" s="437"/>
      <c r="I182" s="433" t="s">
        <v>373</v>
      </c>
      <c r="J182" s="434" t="s">
        <v>2393</v>
      </c>
      <c r="K182" s="435"/>
    </row>
    <row r="183" spans="6:11" x14ac:dyDescent="0.15">
      <c r="F183" s="437"/>
      <c r="I183" s="433" t="s">
        <v>373</v>
      </c>
      <c r="J183" s="434" t="s">
        <v>2692</v>
      </c>
      <c r="K183" s="435" t="s">
        <v>406</v>
      </c>
    </row>
    <row r="184" spans="6:11" x14ac:dyDescent="0.15">
      <c r="F184" s="437"/>
      <c r="I184" s="433" t="s">
        <v>373</v>
      </c>
      <c r="J184" s="434" t="s">
        <v>2272</v>
      </c>
      <c r="K184" s="433"/>
    </row>
    <row r="185" spans="6:11" x14ac:dyDescent="0.15">
      <c r="F185" s="437"/>
      <c r="I185" s="433" t="s">
        <v>373</v>
      </c>
      <c r="J185" s="434" t="s">
        <v>2668</v>
      </c>
      <c r="K185" s="433"/>
    </row>
    <row r="186" spans="6:11" x14ac:dyDescent="0.15">
      <c r="F186" s="437"/>
      <c r="I186" s="433" t="s">
        <v>373</v>
      </c>
      <c r="J186" s="434" t="s">
        <v>2333</v>
      </c>
      <c r="K186" s="433"/>
    </row>
    <row r="187" spans="6:11" x14ac:dyDescent="0.15">
      <c r="F187" s="437"/>
      <c r="I187" s="433" t="s">
        <v>373</v>
      </c>
      <c r="J187" s="434" t="s">
        <v>623</v>
      </c>
      <c r="K187" s="435" t="s">
        <v>970</v>
      </c>
    </row>
    <row r="188" spans="6:11" x14ac:dyDescent="0.15">
      <c r="F188" s="437"/>
      <c r="I188" s="433" t="s">
        <v>373</v>
      </c>
      <c r="J188" s="434" t="s">
        <v>328</v>
      </c>
      <c r="K188" s="435"/>
    </row>
    <row r="189" spans="6:11" x14ac:dyDescent="0.15">
      <c r="F189" s="437"/>
      <c r="I189" s="433" t="s">
        <v>373</v>
      </c>
      <c r="J189" s="434" t="s">
        <v>514</v>
      </c>
      <c r="K189" s="433"/>
    </row>
    <row r="190" spans="6:11" x14ac:dyDescent="0.15">
      <c r="F190" s="437"/>
      <c r="I190" s="433" t="s">
        <v>373</v>
      </c>
      <c r="J190" s="434" t="s">
        <v>391</v>
      </c>
      <c r="K190" s="435"/>
    </row>
    <row r="191" spans="6:11" x14ac:dyDescent="0.15">
      <c r="F191" s="437"/>
      <c r="I191" s="433" t="s">
        <v>373</v>
      </c>
      <c r="J191" s="434" t="s">
        <v>1357</v>
      </c>
      <c r="K191" s="433"/>
    </row>
    <row r="192" spans="6:11" x14ac:dyDescent="0.15">
      <c r="F192" s="437"/>
      <c r="I192" s="433" t="s">
        <v>373</v>
      </c>
      <c r="J192" s="434" t="s">
        <v>2604</v>
      </c>
      <c r="K192" s="433"/>
    </row>
    <row r="193" spans="6:11" x14ac:dyDescent="0.15">
      <c r="F193" s="437"/>
      <c r="I193" s="433" t="s">
        <v>373</v>
      </c>
      <c r="J193" s="434" t="s">
        <v>1316</v>
      </c>
      <c r="K193" s="433"/>
    </row>
    <row r="194" spans="6:11" x14ac:dyDescent="0.15">
      <c r="F194" s="437"/>
      <c r="I194" s="433" t="s">
        <v>373</v>
      </c>
      <c r="J194" s="434" t="s">
        <v>2672</v>
      </c>
      <c r="K194" s="433"/>
    </row>
    <row r="195" spans="6:11" x14ac:dyDescent="0.15">
      <c r="F195" s="437"/>
      <c r="I195" s="433"/>
      <c r="J195" s="434"/>
      <c r="K195" s="435"/>
    </row>
    <row r="196" spans="6:11" x14ac:dyDescent="0.15">
      <c r="F196" s="437"/>
      <c r="I196" s="433"/>
      <c r="J196" s="434"/>
      <c r="K196" s="435"/>
    </row>
    <row r="197" spans="6:11" x14ac:dyDescent="0.15">
      <c r="F197" s="437"/>
      <c r="I197" s="433"/>
      <c r="J197" s="434"/>
      <c r="K197" s="435"/>
    </row>
    <row r="198" spans="6:11" x14ac:dyDescent="0.15">
      <c r="F198" s="437"/>
      <c r="I198" s="433"/>
      <c r="J198" s="434"/>
      <c r="K198" s="435"/>
    </row>
    <row r="199" spans="6:11" x14ac:dyDescent="0.15">
      <c r="F199" s="437"/>
      <c r="I199" s="433"/>
      <c r="J199" s="434"/>
      <c r="K199" s="433"/>
    </row>
    <row r="200" spans="6:11" x14ac:dyDescent="0.15">
      <c r="F200" s="437"/>
      <c r="I200" s="433"/>
      <c r="J200" s="434"/>
      <c r="K200" s="435"/>
    </row>
    <row r="201" spans="6:11" x14ac:dyDescent="0.15">
      <c r="F201" s="437"/>
      <c r="I201" s="433"/>
      <c r="J201" s="434"/>
      <c r="K201" s="433"/>
    </row>
    <row r="202" spans="6:11" x14ac:dyDescent="0.15">
      <c r="F202" s="437"/>
      <c r="I202" s="433"/>
      <c r="J202" s="434"/>
      <c r="K202" s="433"/>
    </row>
    <row r="203" spans="6:11" x14ac:dyDescent="0.15">
      <c r="F203" s="437"/>
      <c r="I203" s="433"/>
      <c r="J203" s="434"/>
      <c r="K203" s="435"/>
    </row>
    <row r="204" spans="6:11" x14ac:dyDescent="0.15">
      <c r="F204" s="437"/>
      <c r="I204" s="433"/>
      <c r="J204" s="434"/>
      <c r="K204" s="435"/>
    </row>
    <row r="205" spans="6:11" x14ac:dyDescent="0.15">
      <c r="F205" s="437"/>
      <c r="J205" s="437"/>
      <c r="K205" s="435"/>
    </row>
    <row r="206" spans="6:11" x14ac:dyDescent="0.15">
      <c r="J206" s="437"/>
    </row>
    <row r="207" spans="6:11" x14ac:dyDescent="0.15">
      <c r="J207" s="437"/>
    </row>
    <row r="208" spans="6:11" x14ac:dyDescent="0.15">
      <c r="J208" s="437"/>
    </row>
    <row r="209" spans="10:10" x14ac:dyDescent="0.15">
      <c r="J209" s="437"/>
    </row>
    <row r="210" spans="10:10" x14ac:dyDescent="0.15">
      <c r="J210" s="437"/>
    </row>
    <row r="211" spans="10:10" x14ac:dyDescent="0.15">
      <c r="J211" s="437"/>
    </row>
    <row r="212" spans="10:10" x14ac:dyDescent="0.15">
      <c r="J212" s="437"/>
    </row>
    <row r="213" spans="10:10" x14ac:dyDescent="0.15">
      <c r="J213" s="437"/>
    </row>
    <row r="214" spans="10:10" x14ac:dyDescent="0.15">
      <c r="J214" s="437"/>
    </row>
    <row r="215" spans="10:10" x14ac:dyDescent="0.15">
      <c r="J215" s="437"/>
    </row>
    <row r="216" spans="10:10" x14ac:dyDescent="0.15">
      <c r="J216" s="437"/>
    </row>
    <row r="217" spans="10:10" x14ac:dyDescent="0.15">
      <c r="J217" s="437"/>
    </row>
    <row r="218" spans="10:10" x14ac:dyDescent="0.15">
      <c r="J218" s="437"/>
    </row>
    <row r="219" spans="10:10" x14ac:dyDescent="0.15">
      <c r="J219" s="437"/>
    </row>
    <row r="220" spans="10:10" x14ac:dyDescent="0.15">
      <c r="J220" s="437"/>
    </row>
    <row r="221" spans="10:10" x14ac:dyDescent="0.15">
      <c r="J221" s="437"/>
    </row>
    <row r="222" spans="10:10" x14ac:dyDescent="0.15">
      <c r="J222" s="437"/>
    </row>
    <row r="223" spans="10:10" x14ac:dyDescent="0.15">
      <c r="J223" s="437"/>
    </row>
    <row r="224" spans="10:10" x14ac:dyDescent="0.15">
      <c r="J224" s="437"/>
    </row>
    <row r="225" spans="10:10" x14ac:dyDescent="0.15">
      <c r="J225" s="437"/>
    </row>
    <row r="226" spans="10:10" x14ac:dyDescent="0.15">
      <c r="J226" s="437"/>
    </row>
    <row r="227" spans="10:10" x14ac:dyDescent="0.15">
      <c r="J227" s="437"/>
    </row>
    <row r="228" spans="10:10" x14ac:dyDescent="0.15">
      <c r="J228" s="437"/>
    </row>
  </sheetData>
  <mergeCells count="1">
    <mergeCell ref="A1:O1"/>
  </mergeCells>
  <pageMargins left="0" right="0" top="0" bottom="0" header="0" footer="0"/>
  <pageSetup scale="54" orientation="landscape"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48467-F8EC-4BF0-84DE-2DB652314B32}">
  <dimension ref="A1:D407"/>
  <sheetViews>
    <sheetView zoomScale="200" zoomScaleNormal="200" workbookViewId="0">
      <selection activeCell="D12" sqref="D12"/>
    </sheetView>
  </sheetViews>
  <sheetFormatPr defaultRowHeight="14.4" x14ac:dyDescent="0.3"/>
  <cols>
    <col min="1" max="1" width="3.109375" bestFit="1" customWidth="1"/>
    <col min="2" max="2" width="25" bestFit="1" customWidth="1"/>
    <col min="3" max="3" width="5.6640625" bestFit="1" customWidth="1"/>
    <col min="4" max="4" width="82.44140625" style="3" customWidth="1"/>
  </cols>
  <sheetData>
    <row r="1" spans="1:4" x14ac:dyDescent="0.3">
      <c r="B1" t="s">
        <v>3074</v>
      </c>
    </row>
    <row r="2" spans="1:4" x14ac:dyDescent="0.3">
      <c r="A2" s="5">
        <v>1</v>
      </c>
      <c r="B2" s="6" t="s">
        <v>203</v>
      </c>
      <c r="C2" s="424" t="s">
        <v>948</v>
      </c>
      <c r="D2" s="6" t="s">
        <v>1500</v>
      </c>
    </row>
    <row r="3" spans="1:4" x14ac:dyDescent="0.3">
      <c r="A3" s="5">
        <v>2</v>
      </c>
      <c r="B3" s="6" t="s">
        <v>925</v>
      </c>
      <c r="C3" s="424" t="s">
        <v>948</v>
      </c>
      <c r="D3" s="6" t="s">
        <v>1501</v>
      </c>
    </row>
    <row r="4" spans="1:4" x14ac:dyDescent="0.3">
      <c r="A4" s="5">
        <v>3</v>
      </c>
      <c r="B4" s="6" t="s">
        <v>222</v>
      </c>
      <c r="C4" s="424" t="s">
        <v>948</v>
      </c>
      <c r="D4" s="6" t="s">
        <v>1515</v>
      </c>
    </row>
    <row r="5" spans="1:4" x14ac:dyDescent="0.3">
      <c r="A5" s="5">
        <v>4</v>
      </c>
      <c r="B5" s="6" t="s">
        <v>379</v>
      </c>
      <c r="C5" s="424" t="s">
        <v>948</v>
      </c>
      <c r="D5" s="6" t="s">
        <v>1502</v>
      </c>
    </row>
    <row r="6" spans="1:4" x14ac:dyDescent="0.3">
      <c r="A6" s="5">
        <v>5</v>
      </c>
      <c r="B6" s="6" t="s">
        <v>383</v>
      </c>
      <c r="C6" s="424" t="s">
        <v>948</v>
      </c>
      <c r="D6" s="6" t="s">
        <v>1504</v>
      </c>
    </row>
    <row r="7" spans="1:4" x14ac:dyDescent="0.3">
      <c r="A7" s="5">
        <v>6</v>
      </c>
      <c r="B7" s="6" t="s">
        <v>152</v>
      </c>
      <c r="C7" s="424" t="s">
        <v>948</v>
      </c>
      <c r="D7" s="6" t="s">
        <v>1506</v>
      </c>
    </row>
    <row r="8" spans="1:4" x14ac:dyDescent="0.3">
      <c r="A8" s="5">
        <v>7</v>
      </c>
      <c r="B8" s="6" t="s">
        <v>265</v>
      </c>
      <c r="C8" s="424" t="s">
        <v>948</v>
      </c>
      <c r="D8" s="6" t="s">
        <v>3076</v>
      </c>
    </row>
    <row r="9" spans="1:4" x14ac:dyDescent="0.3">
      <c r="A9" s="5">
        <v>8</v>
      </c>
      <c r="B9" s="6" t="s">
        <v>582</v>
      </c>
      <c r="C9" s="424" t="s">
        <v>948</v>
      </c>
      <c r="D9" s="6" t="s">
        <v>1503</v>
      </c>
    </row>
    <row r="10" spans="1:4" x14ac:dyDescent="0.3">
      <c r="A10" s="5">
        <v>9</v>
      </c>
      <c r="B10" s="6" t="s">
        <v>206</v>
      </c>
      <c r="C10" s="424" t="s">
        <v>2789</v>
      </c>
      <c r="D10" s="6" t="s">
        <v>1507</v>
      </c>
    </row>
    <row r="11" spans="1:4" x14ac:dyDescent="0.3">
      <c r="A11" s="5">
        <v>10</v>
      </c>
      <c r="B11" s="6" t="s">
        <v>1320</v>
      </c>
      <c r="C11" s="424" t="s">
        <v>948</v>
      </c>
      <c r="D11" s="6" t="s">
        <v>1505</v>
      </c>
    </row>
    <row r="12" spans="1:4" x14ac:dyDescent="0.3">
      <c r="A12" s="5">
        <v>11</v>
      </c>
      <c r="B12" s="6" t="s">
        <v>211</v>
      </c>
      <c r="C12" s="424" t="s">
        <v>948</v>
      </c>
      <c r="D12" s="6" t="s">
        <v>2793</v>
      </c>
    </row>
    <row r="13" spans="1:4" x14ac:dyDescent="0.3">
      <c r="A13" s="5">
        <v>12</v>
      </c>
      <c r="B13" s="6" t="s">
        <v>253</v>
      </c>
      <c r="C13" s="424" t="s">
        <v>948</v>
      </c>
      <c r="D13" s="6" t="s">
        <v>1511</v>
      </c>
    </row>
    <row r="14" spans="1:4" x14ac:dyDescent="0.3">
      <c r="A14" s="5">
        <v>13</v>
      </c>
      <c r="B14" s="6" t="s">
        <v>158</v>
      </c>
      <c r="C14" s="424" t="s">
        <v>948</v>
      </c>
      <c r="D14" s="6" t="s">
        <v>2794</v>
      </c>
    </row>
    <row r="15" spans="1:4" x14ac:dyDescent="0.3">
      <c r="A15" s="5">
        <v>14</v>
      </c>
      <c r="B15" s="6" t="s">
        <v>566</v>
      </c>
      <c r="C15" s="424" t="s">
        <v>948</v>
      </c>
      <c r="D15" s="6" t="s">
        <v>1508</v>
      </c>
    </row>
    <row r="16" spans="1:4" x14ac:dyDescent="0.3">
      <c r="A16" s="5">
        <v>15</v>
      </c>
      <c r="B16" s="6" t="s">
        <v>136</v>
      </c>
      <c r="C16" s="424" t="s">
        <v>948</v>
      </c>
      <c r="D16" s="6" t="s">
        <v>1509</v>
      </c>
    </row>
    <row r="17" spans="1:4" x14ac:dyDescent="0.3">
      <c r="A17" s="5">
        <v>16</v>
      </c>
      <c r="B17" s="6" t="s">
        <v>168</v>
      </c>
      <c r="C17" s="424" t="s">
        <v>948</v>
      </c>
      <c r="D17" s="6" t="s">
        <v>1513</v>
      </c>
    </row>
    <row r="18" spans="1:4" x14ac:dyDescent="0.3">
      <c r="A18" s="5">
        <v>17</v>
      </c>
      <c r="B18" s="6" t="s">
        <v>615</v>
      </c>
      <c r="C18" s="424" t="s">
        <v>948</v>
      </c>
      <c r="D18" s="6" t="s">
        <v>1514</v>
      </c>
    </row>
    <row r="19" spans="1:4" x14ac:dyDescent="0.3">
      <c r="A19" s="5">
        <v>18</v>
      </c>
      <c r="B19" s="6" t="s">
        <v>350</v>
      </c>
      <c r="C19" s="424" t="s">
        <v>948</v>
      </c>
      <c r="D19" s="6" t="s">
        <v>1510</v>
      </c>
    </row>
    <row r="20" spans="1:4" x14ac:dyDescent="0.3">
      <c r="A20" s="5">
        <v>19</v>
      </c>
      <c r="B20" s="6" t="s">
        <v>190</v>
      </c>
      <c r="C20" s="424" t="s">
        <v>948</v>
      </c>
      <c r="D20" s="6" t="s">
        <v>1512</v>
      </c>
    </row>
    <row r="21" spans="1:4" x14ac:dyDescent="0.3">
      <c r="A21" s="5">
        <v>20</v>
      </c>
      <c r="B21" s="6" t="s">
        <v>234</v>
      </c>
      <c r="C21" s="424" t="s">
        <v>948</v>
      </c>
      <c r="D21" s="6" t="s">
        <v>1516</v>
      </c>
    </row>
    <row r="22" spans="1:4" x14ac:dyDescent="0.3">
      <c r="A22" s="7">
        <v>21</v>
      </c>
      <c r="B22" s="8" t="s">
        <v>197</v>
      </c>
      <c r="C22" s="11" t="s">
        <v>948</v>
      </c>
      <c r="D22" s="8" t="s">
        <v>1517</v>
      </c>
    </row>
    <row r="23" spans="1:4" x14ac:dyDescent="0.3">
      <c r="A23" s="7">
        <v>22</v>
      </c>
      <c r="B23" s="8" t="s">
        <v>2364</v>
      </c>
      <c r="C23" s="11" t="s">
        <v>948</v>
      </c>
      <c r="D23" s="8" t="s">
        <v>2795</v>
      </c>
    </row>
    <row r="24" spans="1:4" x14ac:dyDescent="0.3">
      <c r="A24" s="7">
        <v>23</v>
      </c>
      <c r="B24" s="8" t="s">
        <v>1910</v>
      </c>
      <c r="C24" s="11" t="s">
        <v>948</v>
      </c>
      <c r="D24" s="8" t="s">
        <v>1518</v>
      </c>
    </row>
    <row r="25" spans="1:4" x14ac:dyDescent="0.3">
      <c r="A25" s="7">
        <v>24</v>
      </c>
      <c r="B25" s="8" t="s">
        <v>599</v>
      </c>
      <c r="C25" s="11" t="s">
        <v>948</v>
      </c>
      <c r="D25" s="8" t="s">
        <v>1520</v>
      </c>
    </row>
    <row r="26" spans="1:4" x14ac:dyDescent="0.3">
      <c r="A26" s="7">
        <v>25</v>
      </c>
      <c r="B26" s="8" t="s">
        <v>517</v>
      </c>
      <c r="C26" s="11" t="s">
        <v>948</v>
      </c>
      <c r="D26" s="8" t="s">
        <v>1519</v>
      </c>
    </row>
    <row r="27" spans="1:4" x14ac:dyDescent="0.3">
      <c r="A27" s="7">
        <v>26</v>
      </c>
      <c r="B27" s="8" t="s">
        <v>156</v>
      </c>
      <c r="C27" s="11"/>
      <c r="D27" s="8" t="s">
        <v>1524</v>
      </c>
    </row>
    <row r="28" spans="1:4" x14ac:dyDescent="0.3">
      <c r="A28" s="7">
        <v>27</v>
      </c>
      <c r="B28" s="8" t="s">
        <v>177</v>
      </c>
      <c r="C28" s="11"/>
      <c r="D28" s="8" t="s">
        <v>1521</v>
      </c>
    </row>
    <row r="29" spans="1:4" x14ac:dyDescent="0.3">
      <c r="A29" s="7">
        <v>28</v>
      </c>
      <c r="B29" s="8" t="s">
        <v>221</v>
      </c>
      <c r="C29" s="7"/>
      <c r="D29" s="8" t="s">
        <v>1531</v>
      </c>
    </row>
    <row r="30" spans="1:4" x14ac:dyDescent="0.3">
      <c r="A30" s="7">
        <v>29</v>
      </c>
      <c r="B30" s="8" t="s">
        <v>239</v>
      </c>
      <c r="C30" s="11"/>
      <c r="D30" s="8" t="s">
        <v>1530</v>
      </c>
    </row>
    <row r="31" spans="1:4" x14ac:dyDescent="0.3">
      <c r="A31" s="7">
        <v>30</v>
      </c>
      <c r="B31" s="8" t="s">
        <v>284</v>
      </c>
      <c r="C31" s="7"/>
      <c r="D31" s="8" t="s">
        <v>1529</v>
      </c>
    </row>
    <row r="32" spans="1:4" x14ac:dyDescent="0.3">
      <c r="A32" s="7">
        <v>31</v>
      </c>
      <c r="B32" s="8" t="s">
        <v>166</v>
      </c>
      <c r="C32" s="7"/>
      <c r="D32" s="8" t="s">
        <v>2796</v>
      </c>
    </row>
    <row r="33" spans="1:4" x14ac:dyDescent="0.3">
      <c r="A33" s="7">
        <v>32</v>
      </c>
      <c r="B33" s="8" t="s">
        <v>230</v>
      </c>
      <c r="C33" s="11" t="s">
        <v>948</v>
      </c>
      <c r="D33" s="8" t="s">
        <v>3079</v>
      </c>
    </row>
    <row r="34" spans="1:4" x14ac:dyDescent="0.3">
      <c r="A34" s="7">
        <v>33</v>
      </c>
      <c r="B34" s="8" t="s">
        <v>377</v>
      </c>
      <c r="C34" s="11" t="s">
        <v>948</v>
      </c>
      <c r="D34" s="8" t="s">
        <v>2797</v>
      </c>
    </row>
    <row r="35" spans="1:4" x14ac:dyDescent="0.3">
      <c r="A35" s="7">
        <v>34</v>
      </c>
      <c r="B35" s="8" t="s">
        <v>2402</v>
      </c>
      <c r="C35" s="11"/>
      <c r="D35" s="8" t="s">
        <v>2798</v>
      </c>
    </row>
    <row r="36" spans="1:4" x14ac:dyDescent="0.3">
      <c r="A36" s="7">
        <v>35</v>
      </c>
      <c r="B36" s="8" t="s">
        <v>1422</v>
      </c>
      <c r="C36" s="11" t="s">
        <v>948</v>
      </c>
      <c r="D36" s="8" t="s">
        <v>2799</v>
      </c>
    </row>
    <row r="37" spans="1:4" x14ac:dyDescent="0.3">
      <c r="A37" s="7">
        <v>36</v>
      </c>
      <c r="B37" s="8" t="s">
        <v>133</v>
      </c>
      <c r="C37" s="11" t="s">
        <v>949</v>
      </c>
      <c r="D37" s="8" t="s">
        <v>1543</v>
      </c>
    </row>
    <row r="38" spans="1:4" x14ac:dyDescent="0.3">
      <c r="A38" s="7">
        <v>37</v>
      </c>
      <c r="B38" s="8" t="s">
        <v>310</v>
      </c>
      <c r="C38" s="11" t="s">
        <v>948</v>
      </c>
      <c r="D38" s="8" t="s">
        <v>1544</v>
      </c>
    </row>
    <row r="39" spans="1:4" x14ac:dyDescent="0.3">
      <c r="A39" s="7">
        <v>38</v>
      </c>
      <c r="B39" s="8" t="s">
        <v>1342</v>
      </c>
      <c r="C39" s="11" t="s">
        <v>948</v>
      </c>
      <c r="D39" s="8" t="s">
        <v>2800</v>
      </c>
    </row>
    <row r="40" spans="1:4" x14ac:dyDescent="0.3">
      <c r="A40" s="7">
        <v>39</v>
      </c>
      <c r="B40" s="8" t="s">
        <v>554</v>
      </c>
      <c r="C40" s="11"/>
      <c r="D40" s="8" t="s">
        <v>1532</v>
      </c>
    </row>
    <row r="41" spans="1:4" x14ac:dyDescent="0.3">
      <c r="A41" s="7">
        <v>40</v>
      </c>
      <c r="B41" s="8" t="s">
        <v>610</v>
      </c>
      <c r="C41" s="11" t="s">
        <v>948</v>
      </c>
      <c r="D41" s="8" t="s">
        <v>2801</v>
      </c>
    </row>
    <row r="42" spans="1:4" x14ac:dyDescent="0.3">
      <c r="A42" s="7">
        <v>41</v>
      </c>
      <c r="B42" s="8" t="s">
        <v>333</v>
      </c>
      <c r="C42" s="7"/>
      <c r="D42" s="8" t="s">
        <v>1523</v>
      </c>
    </row>
    <row r="43" spans="1:4" x14ac:dyDescent="0.3">
      <c r="A43" s="7">
        <v>42</v>
      </c>
      <c r="B43" s="8" t="s">
        <v>324</v>
      </c>
      <c r="C43" s="11" t="s">
        <v>948</v>
      </c>
      <c r="D43" s="8" t="s">
        <v>2802</v>
      </c>
    </row>
    <row r="44" spans="1:4" x14ac:dyDescent="0.3">
      <c r="A44" s="7">
        <v>43</v>
      </c>
      <c r="B44" s="8" t="s">
        <v>305</v>
      </c>
      <c r="C44" s="11"/>
      <c r="D44" s="8" t="s">
        <v>1541</v>
      </c>
    </row>
    <row r="45" spans="1:4" x14ac:dyDescent="0.3">
      <c r="A45" s="7">
        <v>44</v>
      </c>
      <c r="B45" s="8" t="s">
        <v>273</v>
      </c>
      <c r="C45" s="11" t="s">
        <v>949</v>
      </c>
      <c r="D45" s="8" t="s">
        <v>3078</v>
      </c>
    </row>
    <row r="46" spans="1:4" x14ac:dyDescent="0.3">
      <c r="A46" s="7">
        <v>45</v>
      </c>
      <c r="B46" s="8" t="s">
        <v>367</v>
      </c>
      <c r="C46" s="11" t="s">
        <v>948</v>
      </c>
      <c r="D46" s="8" t="s">
        <v>1535</v>
      </c>
    </row>
    <row r="47" spans="1:4" x14ac:dyDescent="0.3">
      <c r="A47" s="7">
        <v>46</v>
      </c>
      <c r="B47" s="8" t="s">
        <v>1485</v>
      </c>
      <c r="C47" s="11" t="s">
        <v>949</v>
      </c>
      <c r="D47" s="8" t="s">
        <v>1542</v>
      </c>
    </row>
    <row r="48" spans="1:4" x14ac:dyDescent="0.3">
      <c r="A48" s="7">
        <v>47</v>
      </c>
      <c r="B48" s="8" t="s">
        <v>304</v>
      </c>
      <c r="C48" s="11" t="s">
        <v>949</v>
      </c>
      <c r="D48" s="8" t="s">
        <v>1528</v>
      </c>
    </row>
    <row r="49" spans="1:4" x14ac:dyDescent="0.3">
      <c r="A49" s="7">
        <v>48</v>
      </c>
      <c r="B49" s="8" t="s">
        <v>2153</v>
      </c>
      <c r="C49" s="11" t="s">
        <v>948</v>
      </c>
      <c r="D49" s="8" t="s">
        <v>2803</v>
      </c>
    </row>
    <row r="50" spans="1:4" x14ac:dyDescent="0.3">
      <c r="A50" s="7">
        <v>49</v>
      </c>
      <c r="B50" s="8" t="s">
        <v>1911</v>
      </c>
      <c r="C50" s="11" t="s">
        <v>404</v>
      </c>
      <c r="D50" s="8" t="s">
        <v>1537</v>
      </c>
    </row>
    <row r="51" spans="1:4" x14ac:dyDescent="0.3">
      <c r="A51" s="7">
        <v>50</v>
      </c>
      <c r="B51" s="8" t="s">
        <v>209</v>
      </c>
      <c r="C51" s="11" t="s">
        <v>948</v>
      </c>
      <c r="D51" s="8" t="s">
        <v>1538</v>
      </c>
    </row>
    <row r="52" spans="1:4" x14ac:dyDescent="0.3">
      <c r="A52" s="7">
        <v>51</v>
      </c>
      <c r="B52" s="8" t="s">
        <v>148</v>
      </c>
      <c r="C52" s="11" t="s">
        <v>408</v>
      </c>
      <c r="D52" s="8" t="s">
        <v>2804</v>
      </c>
    </row>
    <row r="53" spans="1:4" x14ac:dyDescent="0.3">
      <c r="A53" s="7">
        <v>52</v>
      </c>
      <c r="B53" s="8" t="s">
        <v>153</v>
      </c>
      <c r="C53" s="11" t="s">
        <v>2786</v>
      </c>
      <c r="D53" s="8" t="s">
        <v>2805</v>
      </c>
    </row>
    <row r="54" spans="1:4" x14ac:dyDescent="0.3">
      <c r="A54" s="7">
        <v>53</v>
      </c>
      <c r="B54" s="8" t="s">
        <v>199</v>
      </c>
      <c r="C54" s="11" t="s">
        <v>949</v>
      </c>
      <c r="D54" s="8" t="s">
        <v>1545</v>
      </c>
    </row>
    <row r="55" spans="1:4" x14ac:dyDescent="0.3">
      <c r="A55" s="7">
        <v>54</v>
      </c>
      <c r="B55" s="8" t="s">
        <v>183</v>
      </c>
      <c r="C55" s="11" t="s">
        <v>948</v>
      </c>
      <c r="D55" s="8" t="s">
        <v>1526</v>
      </c>
    </row>
    <row r="56" spans="1:4" x14ac:dyDescent="0.3">
      <c r="A56" s="7">
        <v>55</v>
      </c>
      <c r="B56" s="8" t="s">
        <v>127</v>
      </c>
      <c r="C56" s="11" t="s">
        <v>948</v>
      </c>
      <c r="D56" s="8" t="s">
        <v>1525</v>
      </c>
    </row>
    <row r="57" spans="1:4" x14ac:dyDescent="0.3">
      <c r="A57" s="7">
        <v>56</v>
      </c>
      <c r="B57" s="8" t="s">
        <v>608</v>
      </c>
      <c r="C57" s="11" t="s">
        <v>948</v>
      </c>
      <c r="D57" s="8" t="s">
        <v>1539</v>
      </c>
    </row>
    <row r="58" spans="1:4" x14ac:dyDescent="0.3">
      <c r="A58" s="7">
        <v>57</v>
      </c>
      <c r="B58" s="8" t="s">
        <v>540</v>
      </c>
      <c r="C58" s="11" t="s">
        <v>948</v>
      </c>
      <c r="D58" s="8" t="s">
        <v>1549</v>
      </c>
    </row>
    <row r="59" spans="1:4" x14ac:dyDescent="0.3">
      <c r="A59" s="7">
        <v>58</v>
      </c>
      <c r="B59" s="8" t="s">
        <v>2462</v>
      </c>
      <c r="C59" s="11"/>
      <c r="D59" s="8" t="s">
        <v>2806</v>
      </c>
    </row>
    <row r="60" spans="1:4" x14ac:dyDescent="0.3">
      <c r="A60" s="7">
        <v>59</v>
      </c>
      <c r="B60" s="8" t="s">
        <v>215</v>
      </c>
      <c r="C60" s="11"/>
      <c r="D60" s="8" t="s">
        <v>3080</v>
      </c>
    </row>
    <row r="61" spans="1:4" x14ac:dyDescent="0.3">
      <c r="A61" s="7">
        <v>60</v>
      </c>
      <c r="B61" s="8" t="s">
        <v>2782</v>
      </c>
      <c r="C61" s="11" t="s">
        <v>961</v>
      </c>
      <c r="D61" s="8" t="s">
        <v>2807</v>
      </c>
    </row>
    <row r="62" spans="1:4" x14ac:dyDescent="0.3">
      <c r="A62" s="7">
        <v>61</v>
      </c>
      <c r="B62" s="8" t="s">
        <v>192</v>
      </c>
      <c r="C62" s="11"/>
      <c r="D62" s="8" t="s">
        <v>1540</v>
      </c>
    </row>
    <row r="63" spans="1:4" x14ac:dyDescent="0.3">
      <c r="A63" s="7">
        <v>62</v>
      </c>
      <c r="B63" s="8" t="s">
        <v>2687</v>
      </c>
      <c r="C63" s="11"/>
      <c r="D63" s="8" t="s">
        <v>2808</v>
      </c>
    </row>
    <row r="64" spans="1:4" x14ac:dyDescent="0.3">
      <c r="A64" s="7">
        <v>63</v>
      </c>
      <c r="B64" s="8" t="s">
        <v>2193</v>
      </c>
      <c r="C64" s="11"/>
      <c r="D64" s="8" t="s">
        <v>1558</v>
      </c>
    </row>
    <row r="65" spans="1:4" x14ac:dyDescent="0.3">
      <c r="A65" s="7">
        <v>64</v>
      </c>
      <c r="B65" s="8" t="s">
        <v>999</v>
      </c>
      <c r="C65" s="11"/>
      <c r="D65" s="8" t="s">
        <v>2809</v>
      </c>
    </row>
    <row r="66" spans="1:4" x14ac:dyDescent="0.3">
      <c r="A66" s="7">
        <v>65</v>
      </c>
      <c r="B66" s="8" t="s">
        <v>515</v>
      </c>
      <c r="C66" s="11" t="s">
        <v>989</v>
      </c>
      <c r="D66" s="8" t="s">
        <v>1527</v>
      </c>
    </row>
    <row r="67" spans="1:4" x14ac:dyDescent="0.3">
      <c r="A67" s="7">
        <v>66</v>
      </c>
      <c r="B67" s="8" t="s">
        <v>164</v>
      </c>
      <c r="C67" s="11" t="s">
        <v>948</v>
      </c>
      <c r="D67" s="8" t="s">
        <v>1560</v>
      </c>
    </row>
    <row r="68" spans="1:4" x14ac:dyDescent="0.3">
      <c r="A68" s="9">
        <v>67</v>
      </c>
      <c r="B68" s="10" t="s">
        <v>246</v>
      </c>
      <c r="C68" s="14" t="s">
        <v>965</v>
      </c>
      <c r="D68" s="10" t="s">
        <v>2810</v>
      </c>
    </row>
    <row r="69" spans="1:4" x14ac:dyDescent="0.3">
      <c r="A69" s="9">
        <v>68</v>
      </c>
      <c r="B69" s="10" t="s">
        <v>2278</v>
      </c>
      <c r="C69" s="14"/>
      <c r="D69" s="10" t="s">
        <v>2811</v>
      </c>
    </row>
    <row r="70" spans="1:4" x14ac:dyDescent="0.3">
      <c r="A70" s="9">
        <v>69</v>
      </c>
      <c r="B70" s="10" t="s">
        <v>2464</v>
      </c>
      <c r="C70" s="14" t="s">
        <v>970</v>
      </c>
      <c r="D70" s="10" t="s">
        <v>2812</v>
      </c>
    </row>
    <row r="71" spans="1:4" x14ac:dyDescent="0.3">
      <c r="A71" s="9">
        <v>70</v>
      </c>
      <c r="B71" s="10" t="s">
        <v>69</v>
      </c>
      <c r="C71" s="9"/>
      <c r="D71" s="10" t="s">
        <v>2813</v>
      </c>
    </row>
    <row r="72" spans="1:4" x14ac:dyDescent="0.3">
      <c r="A72" s="9">
        <v>71</v>
      </c>
      <c r="B72" s="10" t="s">
        <v>2745</v>
      </c>
      <c r="C72" s="14" t="s">
        <v>409</v>
      </c>
      <c r="D72" s="10" t="s">
        <v>3088</v>
      </c>
    </row>
    <row r="73" spans="1:4" x14ac:dyDescent="0.3">
      <c r="A73" s="9">
        <v>72</v>
      </c>
      <c r="B73" s="10" t="s">
        <v>214</v>
      </c>
      <c r="C73" s="9"/>
      <c r="D73" s="10" t="s">
        <v>1533</v>
      </c>
    </row>
    <row r="74" spans="1:4" x14ac:dyDescent="0.3">
      <c r="A74" s="9">
        <v>73</v>
      </c>
      <c r="B74" s="10" t="s">
        <v>490</v>
      </c>
      <c r="C74" s="14" t="s">
        <v>409</v>
      </c>
      <c r="D74" s="10" t="s">
        <v>1536</v>
      </c>
    </row>
    <row r="75" spans="1:4" x14ac:dyDescent="0.3">
      <c r="A75" s="9">
        <v>74</v>
      </c>
      <c r="B75" s="10" t="s">
        <v>537</v>
      </c>
      <c r="C75" s="14" t="s">
        <v>408</v>
      </c>
      <c r="D75" s="10" t="s">
        <v>1546</v>
      </c>
    </row>
    <row r="76" spans="1:4" x14ac:dyDescent="0.3">
      <c r="A76" s="9">
        <v>75</v>
      </c>
      <c r="B76" s="10" t="s">
        <v>339</v>
      </c>
      <c r="C76" s="14" t="s">
        <v>948</v>
      </c>
      <c r="D76" s="10" t="s">
        <v>1534</v>
      </c>
    </row>
    <row r="77" spans="1:4" x14ac:dyDescent="0.3">
      <c r="A77" s="9">
        <v>76</v>
      </c>
      <c r="B77" s="10" t="s">
        <v>340</v>
      </c>
      <c r="C77" s="14" t="s">
        <v>948</v>
      </c>
      <c r="D77" s="10" t="s">
        <v>1522</v>
      </c>
    </row>
    <row r="78" spans="1:4" x14ac:dyDescent="0.3">
      <c r="A78" s="9">
        <v>77</v>
      </c>
      <c r="B78" s="10" t="s">
        <v>486</v>
      </c>
      <c r="C78" s="14"/>
      <c r="D78" s="10" t="s">
        <v>1556</v>
      </c>
    </row>
    <row r="79" spans="1:4" x14ac:dyDescent="0.3">
      <c r="A79" s="9">
        <v>78</v>
      </c>
      <c r="B79" s="10" t="s">
        <v>479</v>
      </c>
      <c r="C79" s="14"/>
      <c r="D79" s="10" t="s">
        <v>2814</v>
      </c>
    </row>
    <row r="80" spans="1:4" x14ac:dyDescent="0.3">
      <c r="A80" s="9">
        <v>79</v>
      </c>
      <c r="B80" s="10" t="s">
        <v>2298</v>
      </c>
      <c r="C80" s="14" t="s">
        <v>949</v>
      </c>
      <c r="D80" s="10" t="s">
        <v>2815</v>
      </c>
    </row>
    <row r="81" spans="1:4" x14ac:dyDescent="0.3">
      <c r="A81" s="9">
        <v>80</v>
      </c>
      <c r="B81" s="10" t="s">
        <v>388</v>
      </c>
      <c r="C81" s="14" t="s">
        <v>404</v>
      </c>
      <c r="D81" s="10" t="s">
        <v>1552</v>
      </c>
    </row>
    <row r="82" spans="1:4" x14ac:dyDescent="0.3">
      <c r="A82" s="9">
        <v>81</v>
      </c>
      <c r="B82" s="10" t="s">
        <v>1462</v>
      </c>
      <c r="C82" s="14" t="s">
        <v>404</v>
      </c>
      <c r="D82" s="10" t="s">
        <v>1565</v>
      </c>
    </row>
    <row r="83" spans="1:4" x14ac:dyDescent="0.3">
      <c r="A83" s="9">
        <v>82</v>
      </c>
      <c r="B83" s="10" t="s">
        <v>2388</v>
      </c>
      <c r="C83" s="14"/>
      <c r="D83" s="10" t="s">
        <v>2816</v>
      </c>
    </row>
    <row r="84" spans="1:4" x14ac:dyDescent="0.3">
      <c r="A84" s="9">
        <v>83</v>
      </c>
      <c r="B84" s="10" t="s">
        <v>149</v>
      </c>
      <c r="C84" s="14" t="s">
        <v>404</v>
      </c>
      <c r="D84" s="10" t="s">
        <v>2817</v>
      </c>
    </row>
    <row r="85" spans="1:4" x14ac:dyDescent="0.3">
      <c r="A85" s="9">
        <v>84</v>
      </c>
      <c r="B85" s="10" t="s">
        <v>646</v>
      </c>
      <c r="C85" s="14" t="s">
        <v>408</v>
      </c>
      <c r="D85" s="10" t="s">
        <v>1566</v>
      </c>
    </row>
    <row r="86" spans="1:4" x14ac:dyDescent="0.3">
      <c r="A86" s="9">
        <v>85</v>
      </c>
      <c r="B86" s="10" t="s">
        <v>172</v>
      </c>
      <c r="C86" s="9" t="s">
        <v>409</v>
      </c>
      <c r="D86" s="10" t="s">
        <v>1553</v>
      </c>
    </row>
    <row r="87" spans="1:4" x14ac:dyDescent="0.3">
      <c r="A87" s="9">
        <v>86</v>
      </c>
      <c r="B87" s="10" t="s">
        <v>290</v>
      </c>
      <c r="C87" s="14"/>
      <c r="D87" s="10" t="s">
        <v>1548</v>
      </c>
    </row>
    <row r="88" spans="1:4" x14ac:dyDescent="0.3">
      <c r="A88" s="9">
        <v>87</v>
      </c>
      <c r="B88" s="10" t="s">
        <v>477</v>
      </c>
      <c r="C88" s="14" t="s">
        <v>409</v>
      </c>
      <c r="D88" s="10" t="s">
        <v>1547</v>
      </c>
    </row>
    <row r="89" spans="1:4" x14ac:dyDescent="0.3">
      <c r="A89" s="9">
        <v>88</v>
      </c>
      <c r="B89" s="10" t="s">
        <v>368</v>
      </c>
      <c r="C89" s="14" t="s">
        <v>949</v>
      </c>
      <c r="D89" s="10" t="s">
        <v>1550</v>
      </c>
    </row>
    <row r="90" spans="1:4" x14ac:dyDescent="0.3">
      <c r="A90" s="9">
        <v>89</v>
      </c>
      <c r="B90" s="10" t="s">
        <v>621</v>
      </c>
      <c r="C90" s="14" t="s">
        <v>408</v>
      </c>
      <c r="D90" s="10" t="s">
        <v>2818</v>
      </c>
    </row>
    <row r="91" spans="1:4" x14ac:dyDescent="0.3">
      <c r="A91" s="9">
        <v>90</v>
      </c>
      <c r="B91" s="10" t="s">
        <v>934</v>
      </c>
      <c r="C91" s="14" t="s">
        <v>417</v>
      </c>
      <c r="D91" s="10" t="s">
        <v>2819</v>
      </c>
    </row>
    <row r="92" spans="1:4" x14ac:dyDescent="0.3">
      <c r="A92" s="9">
        <v>91</v>
      </c>
      <c r="B92" s="10" t="s">
        <v>1080</v>
      </c>
      <c r="C92" s="14"/>
      <c r="D92" s="10" t="s">
        <v>1564</v>
      </c>
    </row>
    <row r="93" spans="1:4" x14ac:dyDescent="0.3">
      <c r="A93" s="9">
        <v>92</v>
      </c>
      <c r="B93" s="10" t="s">
        <v>556</v>
      </c>
      <c r="C93" s="14" t="s">
        <v>949</v>
      </c>
      <c r="D93" s="10" t="s">
        <v>3081</v>
      </c>
    </row>
    <row r="94" spans="1:4" x14ac:dyDescent="0.3">
      <c r="A94" s="9">
        <v>93</v>
      </c>
      <c r="B94" s="10" t="s">
        <v>277</v>
      </c>
      <c r="C94" s="14"/>
      <c r="D94" s="10" t="s">
        <v>1554</v>
      </c>
    </row>
    <row r="95" spans="1:4" x14ac:dyDescent="0.3">
      <c r="A95" s="9">
        <v>94</v>
      </c>
      <c r="B95" s="10" t="s">
        <v>643</v>
      </c>
      <c r="C95" s="14"/>
      <c r="D95" s="10" t="s">
        <v>2820</v>
      </c>
    </row>
    <row r="96" spans="1:4" x14ac:dyDescent="0.3">
      <c r="A96" s="9">
        <v>95</v>
      </c>
      <c r="B96" s="10" t="s">
        <v>2397</v>
      </c>
      <c r="C96" s="14" t="s">
        <v>948</v>
      </c>
      <c r="D96" s="10" t="s">
        <v>2821</v>
      </c>
    </row>
    <row r="97" spans="1:4" x14ac:dyDescent="0.3">
      <c r="A97" s="9">
        <v>96</v>
      </c>
      <c r="B97" s="10" t="s">
        <v>226</v>
      </c>
      <c r="C97" s="14"/>
      <c r="D97" s="10" t="s">
        <v>3092</v>
      </c>
    </row>
    <row r="98" spans="1:4" x14ac:dyDescent="0.3">
      <c r="A98" s="9">
        <v>97</v>
      </c>
      <c r="B98" s="10" t="s">
        <v>376</v>
      </c>
      <c r="C98" s="14" t="s">
        <v>949</v>
      </c>
      <c r="D98" s="10" t="s">
        <v>1551</v>
      </c>
    </row>
    <row r="99" spans="1:4" x14ac:dyDescent="0.3">
      <c r="A99" s="9">
        <v>98</v>
      </c>
      <c r="B99" s="10" t="s">
        <v>175</v>
      </c>
      <c r="C99" s="14" t="s">
        <v>949</v>
      </c>
      <c r="D99" s="10" t="s">
        <v>2822</v>
      </c>
    </row>
    <row r="100" spans="1:4" x14ac:dyDescent="0.3">
      <c r="A100" s="9">
        <v>99</v>
      </c>
      <c r="B100" s="10" t="s">
        <v>15</v>
      </c>
      <c r="C100" s="14" t="s">
        <v>409</v>
      </c>
      <c r="D100" s="10" t="s">
        <v>2823</v>
      </c>
    </row>
    <row r="101" spans="1:4" x14ac:dyDescent="0.3">
      <c r="A101" s="9">
        <v>100</v>
      </c>
      <c r="B101" s="10" t="s">
        <v>387</v>
      </c>
      <c r="C101" s="14" t="s">
        <v>409</v>
      </c>
      <c r="D101" s="10" t="s">
        <v>1559</v>
      </c>
    </row>
    <row r="102" spans="1:4" x14ac:dyDescent="0.3">
      <c r="A102" s="9">
        <v>101</v>
      </c>
      <c r="B102" s="10" t="s">
        <v>181</v>
      </c>
      <c r="C102" s="14" t="s">
        <v>1008</v>
      </c>
      <c r="D102" s="10" t="s">
        <v>3083</v>
      </c>
    </row>
    <row r="103" spans="1:4" x14ac:dyDescent="0.3">
      <c r="A103" s="9">
        <v>102</v>
      </c>
      <c r="B103" s="10" t="s">
        <v>2739</v>
      </c>
      <c r="C103" s="14"/>
      <c r="D103" s="10" t="s">
        <v>2824</v>
      </c>
    </row>
    <row r="104" spans="1:4" x14ac:dyDescent="0.3">
      <c r="A104" s="9">
        <v>103</v>
      </c>
      <c r="B104" s="10" t="s">
        <v>647</v>
      </c>
      <c r="C104" s="14"/>
      <c r="D104" s="10" t="s">
        <v>1557</v>
      </c>
    </row>
    <row r="105" spans="1:4" x14ac:dyDescent="0.3">
      <c r="A105" s="9">
        <v>104</v>
      </c>
      <c r="B105" s="10" t="s">
        <v>641</v>
      </c>
      <c r="C105" s="14" t="s">
        <v>408</v>
      </c>
      <c r="D105" s="10" t="s">
        <v>2825</v>
      </c>
    </row>
    <row r="106" spans="1:4" x14ac:dyDescent="0.3">
      <c r="A106" s="9">
        <v>105</v>
      </c>
      <c r="B106" s="10" t="s">
        <v>2139</v>
      </c>
      <c r="C106" s="14" t="s">
        <v>950</v>
      </c>
      <c r="D106" s="10" t="s">
        <v>2826</v>
      </c>
    </row>
    <row r="107" spans="1:4" x14ac:dyDescent="0.3">
      <c r="A107" s="9">
        <v>106</v>
      </c>
      <c r="B107" s="10" t="s">
        <v>2241</v>
      </c>
      <c r="C107" s="9"/>
      <c r="D107" s="10" t="s">
        <v>2827</v>
      </c>
    </row>
    <row r="108" spans="1:4" x14ac:dyDescent="0.3">
      <c r="A108" s="9">
        <v>107</v>
      </c>
      <c r="B108" s="10" t="s">
        <v>2572</v>
      </c>
      <c r="C108" s="14"/>
      <c r="D108" s="10" t="s">
        <v>2828</v>
      </c>
    </row>
    <row r="109" spans="1:4" x14ac:dyDescent="0.3">
      <c r="A109" s="9">
        <v>108</v>
      </c>
      <c r="B109" s="10" t="s">
        <v>247</v>
      </c>
      <c r="C109" s="14" t="s">
        <v>2787</v>
      </c>
      <c r="D109" s="10" t="s">
        <v>1555</v>
      </c>
    </row>
    <row r="110" spans="1:4" x14ac:dyDescent="0.3">
      <c r="A110" s="9">
        <v>109</v>
      </c>
      <c r="B110" s="10" t="s">
        <v>2345</v>
      </c>
      <c r="C110" s="14"/>
      <c r="D110" s="10" t="s">
        <v>2829</v>
      </c>
    </row>
    <row r="111" spans="1:4" x14ac:dyDescent="0.3">
      <c r="A111" s="9">
        <v>110</v>
      </c>
      <c r="B111" s="10" t="s">
        <v>295</v>
      </c>
      <c r="C111" s="14"/>
      <c r="D111" s="10" t="s">
        <v>2830</v>
      </c>
    </row>
    <row r="112" spans="1:4" x14ac:dyDescent="0.3">
      <c r="A112" s="9">
        <v>111</v>
      </c>
      <c r="B112" s="10" t="s">
        <v>96</v>
      </c>
      <c r="C112" s="14" t="s">
        <v>948</v>
      </c>
      <c r="D112" s="10" t="s">
        <v>2831</v>
      </c>
    </row>
    <row r="113" spans="1:4" x14ac:dyDescent="0.3">
      <c r="A113" s="9">
        <v>112</v>
      </c>
      <c r="B113" s="10" t="s">
        <v>2473</v>
      </c>
      <c r="C113" s="14"/>
      <c r="D113" s="10" t="s">
        <v>2832</v>
      </c>
    </row>
    <row r="114" spans="1:4" x14ac:dyDescent="0.3">
      <c r="A114" s="9">
        <v>113</v>
      </c>
      <c r="B114" s="10" t="s">
        <v>384</v>
      </c>
      <c r="C114" s="14"/>
      <c r="D114" s="10" t="s">
        <v>2833</v>
      </c>
    </row>
    <row r="115" spans="1:4" x14ac:dyDescent="0.3">
      <c r="A115" s="9">
        <v>114</v>
      </c>
      <c r="B115" s="10" t="s">
        <v>258</v>
      </c>
      <c r="C115" s="14"/>
      <c r="D115" s="10" t="s">
        <v>2834</v>
      </c>
    </row>
    <row r="116" spans="1:4" x14ac:dyDescent="0.3">
      <c r="A116" s="9">
        <v>115</v>
      </c>
      <c r="B116" s="10" t="s">
        <v>155</v>
      </c>
      <c r="C116" s="14" t="s">
        <v>970</v>
      </c>
      <c r="D116" s="10" t="s">
        <v>1563</v>
      </c>
    </row>
    <row r="117" spans="1:4" x14ac:dyDescent="0.3">
      <c r="A117" s="9">
        <v>116</v>
      </c>
      <c r="B117" s="10" t="s">
        <v>169</v>
      </c>
      <c r="C117" s="14"/>
      <c r="D117" s="10" t="s">
        <v>1567</v>
      </c>
    </row>
    <row r="118" spans="1:4" x14ac:dyDescent="0.3">
      <c r="A118" s="9">
        <v>117</v>
      </c>
      <c r="B118" s="10" t="s">
        <v>2168</v>
      </c>
      <c r="C118" s="9"/>
      <c r="D118" s="10" t="s">
        <v>2835</v>
      </c>
    </row>
    <row r="119" spans="1:4" x14ac:dyDescent="0.3">
      <c r="A119" s="9">
        <v>118</v>
      </c>
      <c r="B119" s="10" t="s">
        <v>2720</v>
      </c>
      <c r="C119" s="14" t="s">
        <v>2755</v>
      </c>
      <c r="D119" s="10" t="s">
        <v>3077</v>
      </c>
    </row>
    <row r="120" spans="1:4" x14ac:dyDescent="0.3">
      <c r="A120" s="9">
        <v>119</v>
      </c>
      <c r="B120" s="10" t="s">
        <v>527</v>
      </c>
      <c r="C120" s="14"/>
      <c r="D120" s="10" t="s">
        <v>1561</v>
      </c>
    </row>
    <row r="121" spans="1:4" x14ac:dyDescent="0.3">
      <c r="A121" s="9">
        <v>120</v>
      </c>
      <c r="B121" s="10" t="s">
        <v>219</v>
      </c>
      <c r="C121" s="14" t="s">
        <v>1483</v>
      </c>
      <c r="D121" s="10" t="s">
        <v>2836</v>
      </c>
    </row>
    <row r="122" spans="1:4" x14ac:dyDescent="0.3">
      <c r="A122" s="9">
        <v>121</v>
      </c>
      <c r="B122" s="10" t="s">
        <v>1912</v>
      </c>
      <c r="C122" s="14" t="s">
        <v>949</v>
      </c>
      <c r="D122" s="10" t="s">
        <v>3082</v>
      </c>
    </row>
    <row r="123" spans="1:4" x14ac:dyDescent="0.3">
      <c r="A123" s="9">
        <v>122</v>
      </c>
      <c r="B123" s="10" t="s">
        <v>2180</v>
      </c>
      <c r="C123" s="14"/>
      <c r="D123" s="10" t="s">
        <v>2837</v>
      </c>
    </row>
    <row r="124" spans="1:4" x14ac:dyDescent="0.3">
      <c r="A124" s="9">
        <v>123</v>
      </c>
      <c r="B124" s="10" t="s">
        <v>581</v>
      </c>
      <c r="C124" s="14" t="s">
        <v>409</v>
      </c>
      <c r="D124" s="10" t="s">
        <v>2068</v>
      </c>
    </row>
    <row r="125" spans="1:4" x14ac:dyDescent="0.3">
      <c r="A125" s="9">
        <v>124</v>
      </c>
      <c r="B125" s="10" t="s">
        <v>205</v>
      </c>
      <c r="C125" s="14"/>
      <c r="D125" s="10" t="s">
        <v>2838</v>
      </c>
    </row>
    <row r="126" spans="1:4" x14ac:dyDescent="0.3">
      <c r="A126" s="9">
        <v>125</v>
      </c>
      <c r="B126" s="10" t="s">
        <v>260</v>
      </c>
      <c r="C126" s="14" t="s">
        <v>404</v>
      </c>
      <c r="D126" s="10" t="s">
        <v>1568</v>
      </c>
    </row>
    <row r="127" spans="1:4" x14ac:dyDescent="0.3">
      <c r="A127" s="9">
        <v>126</v>
      </c>
      <c r="B127" s="10" t="s">
        <v>499</v>
      </c>
      <c r="C127" s="14"/>
      <c r="D127" s="10" t="s">
        <v>2840</v>
      </c>
    </row>
    <row r="128" spans="1:4" x14ac:dyDescent="0.3">
      <c r="A128" s="12">
        <v>127</v>
      </c>
      <c r="B128" s="13" t="s">
        <v>229</v>
      </c>
      <c r="C128" s="15"/>
      <c r="D128" s="13" t="s">
        <v>2839</v>
      </c>
    </row>
    <row r="129" spans="1:4" x14ac:dyDescent="0.3">
      <c r="A129" s="12">
        <v>128</v>
      </c>
      <c r="B129" s="13" t="s">
        <v>2695</v>
      </c>
      <c r="C129" s="15" t="s">
        <v>948</v>
      </c>
      <c r="D129" s="13" t="s">
        <v>2841</v>
      </c>
    </row>
    <row r="130" spans="1:4" x14ac:dyDescent="0.3">
      <c r="A130" s="12">
        <v>129</v>
      </c>
      <c r="B130" s="13" t="s">
        <v>2714</v>
      </c>
      <c r="C130" s="15"/>
      <c r="D130" s="13" t="s">
        <v>2842</v>
      </c>
    </row>
    <row r="131" spans="1:4" x14ac:dyDescent="0.3">
      <c r="A131" s="12">
        <v>130</v>
      </c>
      <c r="B131" s="13" t="s">
        <v>618</v>
      </c>
      <c r="C131" s="15" t="s">
        <v>949</v>
      </c>
      <c r="D131" s="13" t="s">
        <v>1576</v>
      </c>
    </row>
    <row r="132" spans="1:4" x14ac:dyDescent="0.3">
      <c r="A132" s="12">
        <v>131</v>
      </c>
      <c r="B132" s="13" t="s">
        <v>945</v>
      </c>
      <c r="C132" s="15" t="s">
        <v>417</v>
      </c>
      <c r="D132" s="13" t="s">
        <v>2843</v>
      </c>
    </row>
    <row r="133" spans="1:4" x14ac:dyDescent="0.3">
      <c r="A133" s="12">
        <v>132</v>
      </c>
      <c r="B133" s="13" t="s">
        <v>2756</v>
      </c>
      <c r="C133" s="15"/>
      <c r="D133" s="13" t="s">
        <v>2844</v>
      </c>
    </row>
    <row r="134" spans="1:4" x14ac:dyDescent="0.3">
      <c r="A134" s="12">
        <v>133</v>
      </c>
      <c r="B134" s="13" t="s">
        <v>538</v>
      </c>
      <c r="C134" s="15" t="s">
        <v>408</v>
      </c>
      <c r="D134" s="13" t="s">
        <v>1575</v>
      </c>
    </row>
    <row r="135" spans="1:4" x14ac:dyDescent="0.3">
      <c r="A135" s="12">
        <v>134</v>
      </c>
      <c r="B135" s="13" t="s">
        <v>2718</v>
      </c>
      <c r="C135" s="15" t="s">
        <v>950</v>
      </c>
      <c r="D135" s="13" t="s">
        <v>3091</v>
      </c>
    </row>
    <row r="136" spans="1:4" x14ac:dyDescent="0.3">
      <c r="A136" s="12">
        <v>135</v>
      </c>
      <c r="B136" s="13" t="s">
        <v>555</v>
      </c>
      <c r="C136" s="15" t="s">
        <v>970</v>
      </c>
      <c r="D136" s="13" t="s">
        <v>2845</v>
      </c>
    </row>
    <row r="137" spans="1:4" x14ac:dyDescent="0.3">
      <c r="A137" s="12">
        <v>136</v>
      </c>
      <c r="B137" s="13" t="s">
        <v>467</v>
      </c>
      <c r="C137" s="12"/>
      <c r="D137" s="13" t="s">
        <v>2846</v>
      </c>
    </row>
    <row r="138" spans="1:4" x14ac:dyDescent="0.3">
      <c r="A138" s="12">
        <v>137</v>
      </c>
      <c r="B138" s="13" t="s">
        <v>2141</v>
      </c>
      <c r="C138" s="15"/>
      <c r="D138" s="13" t="s">
        <v>2847</v>
      </c>
    </row>
    <row r="139" spans="1:4" x14ac:dyDescent="0.3">
      <c r="A139" s="12">
        <v>138</v>
      </c>
      <c r="B139" s="13" t="s">
        <v>217</v>
      </c>
      <c r="C139" s="15" t="s">
        <v>970</v>
      </c>
      <c r="D139" s="13" t="s">
        <v>2848</v>
      </c>
    </row>
    <row r="140" spans="1:4" x14ac:dyDescent="0.3">
      <c r="A140" s="12">
        <v>139</v>
      </c>
      <c r="B140" s="13" t="s">
        <v>927</v>
      </c>
      <c r="C140" s="15"/>
      <c r="D140" s="13" t="s">
        <v>2849</v>
      </c>
    </row>
    <row r="141" spans="1:4" x14ac:dyDescent="0.3">
      <c r="A141" s="12">
        <v>140</v>
      </c>
      <c r="B141" s="13" t="s">
        <v>549</v>
      </c>
      <c r="C141" s="15"/>
      <c r="D141" s="13" t="s">
        <v>2850</v>
      </c>
    </row>
    <row r="142" spans="1:4" x14ac:dyDescent="0.3">
      <c r="A142" s="12">
        <v>141</v>
      </c>
      <c r="B142" s="13" t="s">
        <v>596</v>
      </c>
      <c r="C142" s="15" t="s">
        <v>408</v>
      </c>
      <c r="D142" s="13" t="s">
        <v>1580</v>
      </c>
    </row>
    <row r="143" spans="1:4" x14ac:dyDescent="0.3">
      <c r="A143" s="12">
        <v>142</v>
      </c>
      <c r="B143" s="13" t="s">
        <v>2543</v>
      </c>
      <c r="C143" s="15" t="s">
        <v>408</v>
      </c>
      <c r="D143" s="13" t="s">
        <v>2851</v>
      </c>
    </row>
    <row r="144" spans="1:4" x14ac:dyDescent="0.3">
      <c r="A144" s="12">
        <v>143</v>
      </c>
      <c r="B144" s="13" t="s">
        <v>137</v>
      </c>
      <c r="C144" s="15"/>
      <c r="D144" s="13" t="s">
        <v>3084</v>
      </c>
    </row>
    <row r="145" spans="1:4" x14ac:dyDescent="0.3">
      <c r="A145" s="12">
        <v>144</v>
      </c>
      <c r="B145" s="13" t="s">
        <v>2379</v>
      </c>
      <c r="C145" s="15" t="s">
        <v>1012</v>
      </c>
      <c r="D145" s="13" t="s">
        <v>1593</v>
      </c>
    </row>
    <row r="146" spans="1:4" x14ac:dyDescent="0.3">
      <c r="A146" s="12">
        <v>145</v>
      </c>
      <c r="B146" s="13" t="s">
        <v>231</v>
      </c>
      <c r="C146" s="15" t="s">
        <v>404</v>
      </c>
      <c r="D146" s="13" t="s">
        <v>2852</v>
      </c>
    </row>
    <row r="147" spans="1:4" x14ac:dyDescent="0.3">
      <c r="A147" s="12">
        <v>146</v>
      </c>
      <c r="B147" s="13" t="s">
        <v>262</v>
      </c>
      <c r="C147" s="15"/>
      <c r="D147" s="13" t="s">
        <v>2853</v>
      </c>
    </row>
    <row r="148" spans="1:4" x14ac:dyDescent="0.3">
      <c r="A148" s="12">
        <v>147</v>
      </c>
      <c r="B148" s="13" t="s">
        <v>2303</v>
      </c>
      <c r="C148" s="15" t="s">
        <v>949</v>
      </c>
      <c r="D148" s="13" t="s">
        <v>2854</v>
      </c>
    </row>
    <row r="149" spans="1:4" x14ac:dyDescent="0.3">
      <c r="A149" s="12">
        <v>148</v>
      </c>
      <c r="B149" s="13" t="s">
        <v>2699</v>
      </c>
      <c r="C149" s="15"/>
      <c r="D149" s="13" t="s">
        <v>2855</v>
      </c>
    </row>
    <row r="150" spans="1:4" x14ac:dyDescent="0.3">
      <c r="A150" s="12">
        <v>149</v>
      </c>
      <c r="B150" s="13" t="s">
        <v>378</v>
      </c>
      <c r="C150" s="15"/>
      <c r="D150" s="13" t="s">
        <v>2856</v>
      </c>
    </row>
    <row r="151" spans="1:4" x14ac:dyDescent="0.3">
      <c r="A151" s="12">
        <v>150</v>
      </c>
      <c r="B151" s="13" t="s">
        <v>364</v>
      </c>
      <c r="C151" s="15"/>
      <c r="D151" s="13" t="s">
        <v>2857</v>
      </c>
    </row>
    <row r="152" spans="1:4" x14ac:dyDescent="0.3">
      <c r="A152" s="12">
        <v>151</v>
      </c>
      <c r="B152" s="13" t="s">
        <v>2658</v>
      </c>
      <c r="C152" s="15" t="s">
        <v>2781</v>
      </c>
      <c r="D152" s="13" t="s">
        <v>2858</v>
      </c>
    </row>
    <row r="153" spans="1:4" x14ac:dyDescent="0.3">
      <c r="A153" s="12">
        <v>152</v>
      </c>
      <c r="B153" s="13" t="s">
        <v>485</v>
      </c>
      <c r="C153" s="15"/>
      <c r="D153" s="13" t="s">
        <v>2859</v>
      </c>
    </row>
    <row r="154" spans="1:4" x14ac:dyDescent="0.3">
      <c r="A154" s="12">
        <v>153</v>
      </c>
      <c r="B154" s="13" t="s">
        <v>2771</v>
      </c>
      <c r="C154" s="12"/>
      <c r="D154" s="13" t="s">
        <v>1569</v>
      </c>
    </row>
    <row r="155" spans="1:4" x14ac:dyDescent="0.3">
      <c r="A155" s="12">
        <v>154</v>
      </c>
      <c r="B155" s="13" t="s">
        <v>429</v>
      </c>
      <c r="C155" s="15" t="s">
        <v>950</v>
      </c>
      <c r="D155" s="13" t="s">
        <v>1562</v>
      </c>
    </row>
    <row r="156" spans="1:4" x14ac:dyDescent="0.3">
      <c r="A156" s="12">
        <v>155</v>
      </c>
      <c r="B156" s="13" t="s">
        <v>516</v>
      </c>
      <c r="C156" s="15" t="s">
        <v>406</v>
      </c>
      <c r="D156" s="13" t="s">
        <v>1584</v>
      </c>
    </row>
    <row r="157" spans="1:4" x14ac:dyDescent="0.3">
      <c r="A157" s="12">
        <v>156</v>
      </c>
      <c r="B157" s="13" t="s">
        <v>997</v>
      </c>
      <c r="C157" s="15" t="s">
        <v>406</v>
      </c>
      <c r="D157" s="13" t="s">
        <v>1578</v>
      </c>
    </row>
    <row r="158" spans="1:4" x14ac:dyDescent="0.3">
      <c r="A158" s="12">
        <v>157</v>
      </c>
      <c r="B158" s="13" t="s">
        <v>2550</v>
      </c>
      <c r="C158" s="15" t="s">
        <v>406</v>
      </c>
      <c r="D158" s="13" t="s">
        <v>2860</v>
      </c>
    </row>
    <row r="159" spans="1:4" x14ac:dyDescent="0.3">
      <c r="A159" s="12">
        <v>158</v>
      </c>
      <c r="B159" s="13" t="s">
        <v>2636</v>
      </c>
      <c r="C159" s="15" t="s">
        <v>408</v>
      </c>
      <c r="D159" s="13" t="s">
        <v>2861</v>
      </c>
    </row>
    <row r="160" spans="1:4" x14ac:dyDescent="0.3">
      <c r="A160" s="12">
        <v>159</v>
      </c>
      <c r="B160" s="13" t="s">
        <v>2584</v>
      </c>
      <c r="C160" s="15" t="s">
        <v>408</v>
      </c>
      <c r="D160" s="13" t="s">
        <v>2862</v>
      </c>
    </row>
    <row r="161" spans="1:4" x14ac:dyDescent="0.3">
      <c r="A161" s="12">
        <v>160</v>
      </c>
      <c r="B161" s="13" t="s">
        <v>2716</v>
      </c>
      <c r="C161" s="12"/>
      <c r="D161" s="13" t="s">
        <v>2863</v>
      </c>
    </row>
    <row r="162" spans="1:4" x14ac:dyDescent="0.3">
      <c r="A162" s="12">
        <v>161</v>
      </c>
      <c r="B162" s="13" t="s">
        <v>128</v>
      </c>
      <c r="C162" s="15"/>
      <c r="D162" s="13" t="s">
        <v>1570</v>
      </c>
    </row>
    <row r="163" spans="1:4" x14ac:dyDescent="0.3">
      <c r="A163" s="12">
        <v>162</v>
      </c>
      <c r="B163" s="13" t="s">
        <v>162</v>
      </c>
      <c r="C163" s="15" t="s">
        <v>949</v>
      </c>
      <c r="D163" s="13" t="s">
        <v>1571</v>
      </c>
    </row>
    <row r="164" spans="1:4" x14ac:dyDescent="0.3">
      <c r="A164" s="12">
        <v>163</v>
      </c>
      <c r="B164" s="13" t="s">
        <v>575</v>
      </c>
      <c r="C164" s="15"/>
      <c r="D164" s="13" t="s">
        <v>1572</v>
      </c>
    </row>
    <row r="165" spans="1:4" x14ac:dyDescent="0.3">
      <c r="A165" s="12">
        <v>164</v>
      </c>
      <c r="B165" s="13" t="s">
        <v>371</v>
      </c>
      <c r="C165" s="15" t="s">
        <v>950</v>
      </c>
      <c r="D165" s="13" t="s">
        <v>1587</v>
      </c>
    </row>
    <row r="166" spans="1:4" x14ac:dyDescent="0.3">
      <c r="A166" s="12">
        <v>165</v>
      </c>
      <c r="B166" s="13" t="s">
        <v>2209</v>
      </c>
      <c r="C166" s="15"/>
      <c r="D166" s="13" t="s">
        <v>3089</v>
      </c>
    </row>
    <row r="167" spans="1:4" x14ac:dyDescent="0.3">
      <c r="A167" s="12">
        <v>166</v>
      </c>
      <c r="B167" s="13" t="s">
        <v>472</v>
      </c>
      <c r="C167" s="15"/>
      <c r="D167" s="13" t="s">
        <v>2864</v>
      </c>
    </row>
    <row r="168" spans="1:4" x14ac:dyDescent="0.3">
      <c r="A168" s="12">
        <v>167</v>
      </c>
      <c r="B168" s="13" t="s">
        <v>612</v>
      </c>
      <c r="C168" s="15"/>
      <c r="D168" s="13" t="s">
        <v>2865</v>
      </c>
    </row>
    <row r="169" spans="1:4" x14ac:dyDescent="0.3">
      <c r="A169" s="12">
        <v>168</v>
      </c>
      <c r="B169" s="13" t="s">
        <v>2378</v>
      </c>
      <c r="C169" s="15" t="s">
        <v>948</v>
      </c>
      <c r="D169" s="13" t="s">
        <v>2866</v>
      </c>
    </row>
    <row r="170" spans="1:4" x14ac:dyDescent="0.3">
      <c r="A170" s="12">
        <v>169</v>
      </c>
      <c r="B170" s="13" t="s">
        <v>2788</v>
      </c>
      <c r="C170" s="15" t="s">
        <v>949</v>
      </c>
      <c r="D170" s="13" t="s">
        <v>3087</v>
      </c>
    </row>
    <row r="171" spans="1:4" x14ac:dyDescent="0.3">
      <c r="A171" s="12">
        <v>170</v>
      </c>
      <c r="B171" s="13" t="s">
        <v>491</v>
      </c>
      <c r="C171" s="15" t="s">
        <v>404</v>
      </c>
      <c r="D171" s="13" t="s">
        <v>2867</v>
      </c>
    </row>
    <row r="172" spans="1:4" x14ac:dyDescent="0.3">
      <c r="A172" s="12">
        <v>171</v>
      </c>
      <c r="B172" s="13" t="s">
        <v>2198</v>
      </c>
      <c r="C172" s="15" t="s">
        <v>950</v>
      </c>
      <c r="D172" s="13" t="s">
        <v>2868</v>
      </c>
    </row>
    <row r="173" spans="1:4" x14ac:dyDescent="0.3">
      <c r="A173" s="12">
        <v>172</v>
      </c>
      <c r="B173" s="13" t="s">
        <v>458</v>
      </c>
      <c r="C173" s="15" t="s">
        <v>970</v>
      </c>
      <c r="D173" s="13" t="s">
        <v>2792</v>
      </c>
    </row>
    <row r="174" spans="1:4" x14ac:dyDescent="0.3">
      <c r="A174" s="12">
        <v>173</v>
      </c>
      <c r="B174" s="13" t="s">
        <v>348</v>
      </c>
      <c r="C174" s="15"/>
      <c r="D174" s="13" t="s">
        <v>2869</v>
      </c>
    </row>
    <row r="175" spans="1:4" x14ac:dyDescent="0.3">
      <c r="A175" s="12">
        <v>174</v>
      </c>
      <c r="B175" s="13" t="s">
        <v>2727</v>
      </c>
      <c r="C175" s="15" t="s">
        <v>2772</v>
      </c>
      <c r="D175" s="13" t="s">
        <v>2870</v>
      </c>
    </row>
    <row r="176" spans="1:4" x14ac:dyDescent="0.3">
      <c r="A176" s="12">
        <v>175</v>
      </c>
      <c r="B176" s="13" t="s">
        <v>182</v>
      </c>
      <c r="C176" s="15" t="s">
        <v>417</v>
      </c>
      <c r="D176" s="13" t="s">
        <v>2871</v>
      </c>
    </row>
    <row r="177" spans="1:4" x14ac:dyDescent="0.3">
      <c r="A177" s="12">
        <v>176</v>
      </c>
      <c r="B177" s="13" t="s">
        <v>298</v>
      </c>
      <c r="C177" s="15" t="s">
        <v>992</v>
      </c>
      <c r="D177" s="13" t="s">
        <v>1577</v>
      </c>
    </row>
    <row r="178" spans="1:4" x14ac:dyDescent="0.3">
      <c r="A178" s="12">
        <v>177</v>
      </c>
      <c r="B178" s="13" t="s">
        <v>492</v>
      </c>
      <c r="C178" s="12"/>
      <c r="D178" s="13" t="s">
        <v>1589</v>
      </c>
    </row>
    <row r="179" spans="1:4" x14ac:dyDescent="0.3">
      <c r="A179" s="12">
        <v>178</v>
      </c>
      <c r="B179" s="13" t="s">
        <v>2158</v>
      </c>
      <c r="C179" s="15"/>
      <c r="D179" s="13" t="s">
        <v>1573</v>
      </c>
    </row>
    <row r="180" spans="1:4" x14ac:dyDescent="0.3">
      <c r="A180" s="12">
        <v>179</v>
      </c>
      <c r="B180" s="13" t="s">
        <v>151</v>
      </c>
      <c r="C180" s="15"/>
      <c r="D180" s="13" t="s">
        <v>2872</v>
      </c>
    </row>
    <row r="181" spans="1:4" x14ac:dyDescent="0.3">
      <c r="A181" s="12">
        <v>180</v>
      </c>
      <c r="B181" s="13" t="s">
        <v>139</v>
      </c>
      <c r="C181" s="15"/>
      <c r="D181" s="13" t="s">
        <v>2873</v>
      </c>
    </row>
    <row r="182" spans="1:4" x14ac:dyDescent="0.3">
      <c r="A182" s="12">
        <v>181</v>
      </c>
      <c r="B182" s="13" t="s">
        <v>1104</v>
      </c>
      <c r="C182" s="15" t="s">
        <v>406</v>
      </c>
      <c r="D182" s="13" t="s">
        <v>2874</v>
      </c>
    </row>
    <row r="183" spans="1:4" x14ac:dyDescent="0.3">
      <c r="A183" s="12">
        <v>182</v>
      </c>
      <c r="B183" s="13" t="s">
        <v>2560</v>
      </c>
      <c r="C183" s="15" t="s">
        <v>408</v>
      </c>
      <c r="D183" s="13" t="s">
        <v>2875</v>
      </c>
    </row>
    <row r="184" spans="1:4" x14ac:dyDescent="0.3">
      <c r="A184" s="12">
        <v>183</v>
      </c>
      <c r="B184" s="13" t="s">
        <v>2421</v>
      </c>
      <c r="C184" s="15" t="s">
        <v>408</v>
      </c>
      <c r="D184" s="13" t="s">
        <v>2876</v>
      </c>
    </row>
    <row r="185" spans="1:4" x14ac:dyDescent="0.3">
      <c r="A185" s="12">
        <v>184</v>
      </c>
      <c r="B185" s="13" t="s">
        <v>2411</v>
      </c>
      <c r="C185" s="12"/>
      <c r="D185" s="13" t="s">
        <v>2877</v>
      </c>
    </row>
    <row r="186" spans="1:4" x14ac:dyDescent="0.3">
      <c r="A186" s="12">
        <v>185</v>
      </c>
      <c r="B186" s="13" t="s">
        <v>620</v>
      </c>
      <c r="C186" s="15"/>
      <c r="D186" s="13" t="s">
        <v>1581</v>
      </c>
    </row>
    <row r="187" spans="1:4" x14ac:dyDescent="0.3">
      <c r="A187" s="12">
        <v>186</v>
      </c>
      <c r="B187" s="13" t="s">
        <v>2352</v>
      </c>
      <c r="C187" s="15" t="s">
        <v>409</v>
      </c>
      <c r="D187" s="13" t="s">
        <v>2878</v>
      </c>
    </row>
    <row r="188" spans="1:4" x14ac:dyDescent="0.3">
      <c r="A188" s="12">
        <v>187</v>
      </c>
      <c r="B188" s="13" t="s">
        <v>924</v>
      </c>
      <c r="C188" s="15" t="s">
        <v>970</v>
      </c>
      <c r="D188" s="13" t="s">
        <v>2879</v>
      </c>
    </row>
    <row r="189" spans="1:4" x14ac:dyDescent="0.3">
      <c r="A189" s="12">
        <v>188</v>
      </c>
      <c r="B189" s="13" t="s">
        <v>528</v>
      </c>
      <c r="C189" s="15" t="s">
        <v>408</v>
      </c>
      <c r="D189" s="13" t="s">
        <v>1588</v>
      </c>
    </row>
    <row r="190" spans="1:4" x14ac:dyDescent="0.3">
      <c r="A190" s="12">
        <v>189</v>
      </c>
      <c r="B190" s="13" t="s">
        <v>241</v>
      </c>
      <c r="C190" s="15"/>
      <c r="D190" s="13" t="s">
        <v>2880</v>
      </c>
    </row>
    <row r="191" spans="1:4" x14ac:dyDescent="0.3">
      <c r="A191" s="12">
        <v>190</v>
      </c>
      <c r="B191" s="13" t="s">
        <v>2447</v>
      </c>
      <c r="C191" s="15" t="s">
        <v>404</v>
      </c>
      <c r="D191" s="13" t="s">
        <v>2882</v>
      </c>
    </row>
    <row r="192" spans="1:4" x14ac:dyDescent="0.3">
      <c r="A192" s="12">
        <v>191</v>
      </c>
      <c r="B192" s="13" t="s">
        <v>2539</v>
      </c>
      <c r="C192" s="15"/>
      <c r="D192" s="13" t="s">
        <v>2883</v>
      </c>
    </row>
    <row r="193" spans="1:4" x14ac:dyDescent="0.3">
      <c r="A193" s="12">
        <v>192</v>
      </c>
      <c r="B193" s="13" t="s">
        <v>637</v>
      </c>
      <c r="C193" s="15" t="s">
        <v>404</v>
      </c>
      <c r="D193" s="13" t="s">
        <v>1586</v>
      </c>
    </row>
    <row r="194" spans="1:4" x14ac:dyDescent="0.3">
      <c r="A194" s="12">
        <v>193</v>
      </c>
      <c r="B194" s="13" t="s">
        <v>1670</v>
      </c>
      <c r="C194" s="15"/>
      <c r="D194" s="13" t="s">
        <v>2884</v>
      </c>
    </row>
    <row r="195" spans="1:4" x14ac:dyDescent="0.3">
      <c r="A195" s="12">
        <v>194</v>
      </c>
      <c r="B195" s="13" t="s">
        <v>2367</v>
      </c>
      <c r="C195" s="15"/>
      <c r="D195" s="13" t="s">
        <v>1592</v>
      </c>
    </row>
    <row r="196" spans="1:4" x14ac:dyDescent="0.3">
      <c r="A196" s="12">
        <v>195</v>
      </c>
      <c r="B196" s="13" t="s">
        <v>72</v>
      </c>
      <c r="C196" s="15"/>
      <c r="D196" s="13" t="s">
        <v>2885</v>
      </c>
    </row>
    <row r="197" spans="1:4" x14ac:dyDescent="0.3">
      <c r="A197" s="12">
        <v>196</v>
      </c>
      <c r="B197" s="13" t="s">
        <v>533</v>
      </c>
      <c r="C197" s="15" t="s">
        <v>965</v>
      </c>
      <c r="D197" s="13" t="s">
        <v>2886</v>
      </c>
    </row>
    <row r="198" spans="1:4" x14ac:dyDescent="0.3">
      <c r="A198" s="12">
        <v>197</v>
      </c>
      <c r="B198" s="13" t="s">
        <v>223</v>
      </c>
      <c r="C198" s="15" t="s">
        <v>970</v>
      </c>
      <c r="D198" s="13" t="s">
        <v>1601</v>
      </c>
    </row>
    <row r="199" spans="1:4" x14ac:dyDescent="0.3">
      <c r="A199" s="12">
        <v>198</v>
      </c>
      <c r="B199" s="13" t="s">
        <v>2331</v>
      </c>
      <c r="C199" s="15"/>
      <c r="D199" s="13" t="s">
        <v>2887</v>
      </c>
    </row>
    <row r="200" spans="1:4" x14ac:dyDescent="0.3">
      <c r="A200" s="12">
        <v>199</v>
      </c>
      <c r="B200" s="13" t="s">
        <v>501</v>
      </c>
      <c r="C200" s="15" t="s">
        <v>406</v>
      </c>
      <c r="D200" s="13" t="s">
        <v>2888</v>
      </c>
    </row>
    <row r="201" spans="1:4" x14ac:dyDescent="0.3">
      <c r="A201" s="16">
        <v>200</v>
      </c>
      <c r="B201" s="17" t="s">
        <v>2453</v>
      </c>
      <c r="C201" s="18" t="s">
        <v>406</v>
      </c>
      <c r="D201" s="17" t="s">
        <v>2889</v>
      </c>
    </row>
    <row r="202" spans="1:4" x14ac:dyDescent="0.3">
      <c r="A202" s="16">
        <v>201</v>
      </c>
      <c r="B202" s="17" t="s">
        <v>2713</v>
      </c>
      <c r="C202" s="18" t="s">
        <v>406</v>
      </c>
      <c r="D202" s="17" t="s">
        <v>2890</v>
      </c>
    </row>
    <row r="203" spans="1:4" x14ac:dyDescent="0.3">
      <c r="A203" s="16">
        <v>202</v>
      </c>
      <c r="B203" s="17" t="s">
        <v>2719</v>
      </c>
      <c r="C203" s="18" t="s">
        <v>409</v>
      </c>
      <c r="D203" s="17" t="s">
        <v>2891</v>
      </c>
    </row>
    <row r="204" spans="1:4" x14ac:dyDescent="0.3">
      <c r="A204" s="16">
        <v>203</v>
      </c>
      <c r="B204" s="17" t="s">
        <v>532</v>
      </c>
      <c r="C204" s="16"/>
      <c r="D204" s="17" t="s">
        <v>2892</v>
      </c>
    </row>
    <row r="205" spans="1:4" x14ac:dyDescent="0.3">
      <c r="A205" s="16">
        <v>204</v>
      </c>
      <c r="B205" s="17" t="s">
        <v>2289</v>
      </c>
      <c r="C205" s="16" t="s">
        <v>409</v>
      </c>
      <c r="D205" s="17" t="s">
        <v>2893</v>
      </c>
    </row>
    <row r="206" spans="1:4" x14ac:dyDescent="0.3">
      <c r="A206" s="16">
        <v>205</v>
      </c>
      <c r="B206" s="17" t="s">
        <v>2228</v>
      </c>
      <c r="C206" s="18" t="s">
        <v>2777</v>
      </c>
      <c r="D206" s="17" t="s">
        <v>2894</v>
      </c>
    </row>
    <row r="207" spans="1:4" x14ac:dyDescent="0.3">
      <c r="A207" s="16">
        <v>206</v>
      </c>
      <c r="B207" s="17" t="s">
        <v>1453</v>
      </c>
      <c r="C207" s="18" t="s">
        <v>408</v>
      </c>
      <c r="D207" s="17" t="s">
        <v>1594</v>
      </c>
    </row>
    <row r="208" spans="1:4" x14ac:dyDescent="0.3">
      <c r="A208" s="16">
        <v>207</v>
      </c>
      <c r="B208" s="17" t="s">
        <v>159</v>
      </c>
      <c r="C208" s="18" t="s">
        <v>408</v>
      </c>
      <c r="D208" s="17" t="s">
        <v>2895</v>
      </c>
    </row>
    <row r="209" spans="1:4" x14ac:dyDescent="0.3">
      <c r="A209" s="16">
        <v>208</v>
      </c>
      <c r="B209" s="17" t="s">
        <v>2896</v>
      </c>
      <c r="C209" s="18" t="s">
        <v>961</v>
      </c>
      <c r="D209" s="17" t="s">
        <v>2897</v>
      </c>
    </row>
    <row r="210" spans="1:4" x14ac:dyDescent="0.3">
      <c r="A210" s="16">
        <v>209</v>
      </c>
      <c r="B210" s="17" t="s">
        <v>204</v>
      </c>
      <c r="C210" s="18" t="s">
        <v>409</v>
      </c>
      <c r="D210" s="17" t="s">
        <v>2898</v>
      </c>
    </row>
    <row r="211" spans="1:4" x14ac:dyDescent="0.3">
      <c r="A211" s="16">
        <v>210</v>
      </c>
      <c r="B211" s="17" t="s">
        <v>609</v>
      </c>
      <c r="C211" s="18" t="s">
        <v>406</v>
      </c>
      <c r="D211" s="17" t="s">
        <v>1583</v>
      </c>
    </row>
    <row r="212" spans="1:4" x14ac:dyDescent="0.3">
      <c r="A212" s="16">
        <v>211</v>
      </c>
      <c r="B212" s="17" t="s">
        <v>2724</v>
      </c>
      <c r="C212" s="18" t="s">
        <v>406</v>
      </c>
      <c r="D212" s="17" t="s">
        <v>2899</v>
      </c>
    </row>
    <row r="213" spans="1:4" x14ac:dyDescent="0.3">
      <c r="A213" s="16">
        <v>212</v>
      </c>
      <c r="B213" s="17" t="s">
        <v>212</v>
      </c>
      <c r="C213" s="18"/>
      <c r="D213" s="17" t="s">
        <v>2900</v>
      </c>
    </row>
    <row r="214" spans="1:4" x14ac:dyDescent="0.3">
      <c r="A214" s="16">
        <v>213</v>
      </c>
      <c r="B214" s="17" t="s">
        <v>2625</v>
      </c>
      <c r="C214" s="18" t="s">
        <v>408</v>
      </c>
      <c r="D214" s="17" t="s">
        <v>2901</v>
      </c>
    </row>
    <row r="215" spans="1:4" x14ac:dyDescent="0.3">
      <c r="A215" s="16">
        <v>214</v>
      </c>
      <c r="B215" s="17" t="s">
        <v>496</v>
      </c>
      <c r="C215" s="18" t="s">
        <v>408</v>
      </c>
      <c r="D215" s="17" t="s">
        <v>1596</v>
      </c>
    </row>
    <row r="216" spans="1:4" x14ac:dyDescent="0.3">
      <c r="A216" s="16">
        <v>215</v>
      </c>
      <c r="B216" s="17" t="s">
        <v>249</v>
      </c>
      <c r="C216" s="18" t="s">
        <v>949</v>
      </c>
      <c r="D216" s="17" t="s">
        <v>2902</v>
      </c>
    </row>
    <row r="217" spans="1:4" x14ac:dyDescent="0.3">
      <c r="A217" s="16">
        <v>216</v>
      </c>
      <c r="B217" s="17" t="s">
        <v>2164</v>
      </c>
      <c r="C217" s="16"/>
      <c r="D217" s="17" t="s">
        <v>2903</v>
      </c>
    </row>
    <row r="218" spans="1:4" x14ac:dyDescent="0.3">
      <c r="A218" s="16">
        <v>216</v>
      </c>
      <c r="B218" s="17" t="s">
        <v>593</v>
      </c>
      <c r="C218" s="18" t="s">
        <v>408</v>
      </c>
      <c r="D218" s="17" t="s">
        <v>1610</v>
      </c>
    </row>
    <row r="219" spans="1:4" x14ac:dyDescent="0.3">
      <c r="A219" s="16">
        <v>217</v>
      </c>
      <c r="B219" s="17" t="s">
        <v>2275</v>
      </c>
      <c r="C219" s="18"/>
      <c r="D219" s="17" t="s">
        <v>2904</v>
      </c>
    </row>
    <row r="220" spans="1:4" x14ac:dyDescent="0.3">
      <c r="A220" s="16">
        <v>218</v>
      </c>
      <c r="B220" s="17" t="s">
        <v>548</v>
      </c>
      <c r="C220" s="18" t="s">
        <v>408</v>
      </c>
      <c r="D220" s="17" t="s">
        <v>1595</v>
      </c>
    </row>
    <row r="221" spans="1:4" x14ac:dyDescent="0.3">
      <c r="A221" s="16">
        <v>219</v>
      </c>
      <c r="B221" s="17" t="s">
        <v>558</v>
      </c>
      <c r="C221" s="16"/>
      <c r="D221" s="17" t="s">
        <v>2905</v>
      </c>
    </row>
    <row r="222" spans="1:4" x14ac:dyDescent="0.3">
      <c r="A222" s="16">
        <v>220</v>
      </c>
      <c r="B222" s="17" t="s">
        <v>2437</v>
      </c>
      <c r="C222" s="18" t="s">
        <v>404</v>
      </c>
      <c r="D222" s="17" t="s">
        <v>2906</v>
      </c>
    </row>
    <row r="223" spans="1:4" x14ac:dyDescent="0.3">
      <c r="A223" s="16">
        <v>221</v>
      </c>
      <c r="B223" s="17" t="s">
        <v>2580</v>
      </c>
      <c r="C223" s="18" t="s">
        <v>404</v>
      </c>
      <c r="D223" s="17" t="s">
        <v>2907</v>
      </c>
    </row>
    <row r="224" spans="1:4" x14ac:dyDescent="0.3">
      <c r="A224" s="16">
        <v>222</v>
      </c>
      <c r="B224" s="17" t="s">
        <v>2556</v>
      </c>
      <c r="C224" s="18" t="s">
        <v>406</v>
      </c>
      <c r="D224" s="17" t="s">
        <v>2908</v>
      </c>
    </row>
    <row r="225" spans="1:4" x14ac:dyDescent="0.3">
      <c r="A225" s="16">
        <v>223</v>
      </c>
      <c r="B225" s="17" t="s">
        <v>2684</v>
      </c>
      <c r="C225" s="18" t="s">
        <v>408</v>
      </c>
      <c r="D225" s="17" t="s">
        <v>3085</v>
      </c>
    </row>
    <row r="226" spans="1:4" x14ac:dyDescent="0.3">
      <c r="A226" s="16">
        <v>224</v>
      </c>
      <c r="B226" s="17" t="s">
        <v>2406</v>
      </c>
      <c r="C226" s="18" t="s">
        <v>408</v>
      </c>
      <c r="D226" s="17" t="s">
        <v>2909</v>
      </c>
    </row>
    <row r="227" spans="1:4" x14ac:dyDescent="0.3">
      <c r="A227" s="16">
        <v>225</v>
      </c>
      <c r="B227" s="17" t="s">
        <v>131</v>
      </c>
      <c r="C227" s="16"/>
      <c r="D227" s="17" t="s">
        <v>1574</v>
      </c>
    </row>
    <row r="228" spans="1:4" x14ac:dyDescent="0.3">
      <c r="A228" s="16">
        <v>226</v>
      </c>
      <c r="B228" s="17" t="s">
        <v>2495</v>
      </c>
      <c r="C228" s="18" t="s">
        <v>408</v>
      </c>
      <c r="D228" s="17" t="s">
        <v>2910</v>
      </c>
    </row>
    <row r="229" spans="1:4" x14ac:dyDescent="0.3">
      <c r="A229" s="16">
        <v>227</v>
      </c>
      <c r="B229" s="17" t="s">
        <v>2511</v>
      </c>
      <c r="C229" s="18"/>
      <c r="D229" s="17" t="s">
        <v>2911</v>
      </c>
    </row>
    <row r="230" spans="1:4" x14ac:dyDescent="0.3">
      <c r="A230" s="16">
        <v>228</v>
      </c>
      <c r="B230" s="17" t="s">
        <v>483</v>
      </c>
      <c r="C230" s="18" t="s">
        <v>417</v>
      </c>
      <c r="D230" s="17" t="s">
        <v>1613</v>
      </c>
    </row>
    <row r="231" spans="1:4" x14ac:dyDescent="0.3">
      <c r="A231" s="16">
        <v>229</v>
      </c>
      <c r="B231" s="17" t="s">
        <v>2749</v>
      </c>
      <c r="C231" s="18" t="s">
        <v>986</v>
      </c>
      <c r="D231" s="17" t="s">
        <v>1614</v>
      </c>
    </row>
    <row r="232" spans="1:4" x14ac:dyDescent="0.3">
      <c r="A232" s="16">
        <v>230</v>
      </c>
      <c r="B232" s="17" t="s">
        <v>644</v>
      </c>
      <c r="C232" s="18" t="s">
        <v>408</v>
      </c>
      <c r="D232" s="17" t="s">
        <v>2912</v>
      </c>
    </row>
    <row r="233" spans="1:4" x14ac:dyDescent="0.3">
      <c r="A233" s="16">
        <v>231</v>
      </c>
      <c r="B233" s="17" t="s">
        <v>926</v>
      </c>
      <c r="C233" s="18" t="s">
        <v>970</v>
      </c>
      <c r="D233" s="17" t="s">
        <v>2913</v>
      </c>
    </row>
    <row r="234" spans="1:4" x14ac:dyDescent="0.3">
      <c r="A234" s="16">
        <v>232</v>
      </c>
      <c r="B234" s="17" t="s">
        <v>1659</v>
      </c>
      <c r="C234" s="18" t="s">
        <v>970</v>
      </c>
      <c r="D234" s="17" t="s">
        <v>1579</v>
      </c>
    </row>
    <row r="235" spans="1:4" x14ac:dyDescent="0.3">
      <c r="A235" s="16">
        <v>233</v>
      </c>
      <c r="B235" s="17" t="s">
        <v>2305</v>
      </c>
      <c r="C235" s="18" t="s">
        <v>970</v>
      </c>
      <c r="D235" s="17" t="s">
        <v>2914</v>
      </c>
    </row>
    <row r="236" spans="1:4" x14ac:dyDescent="0.3">
      <c r="A236" s="16">
        <v>234</v>
      </c>
      <c r="B236" s="17" t="s">
        <v>224</v>
      </c>
      <c r="C236" s="18" t="s">
        <v>970</v>
      </c>
      <c r="D236" s="17" t="s">
        <v>1649</v>
      </c>
    </row>
    <row r="237" spans="1:4" x14ac:dyDescent="0.3">
      <c r="A237" s="16">
        <v>235</v>
      </c>
      <c r="B237" s="17" t="s">
        <v>2775</v>
      </c>
      <c r="C237" s="18"/>
      <c r="D237" s="17" t="s">
        <v>2915</v>
      </c>
    </row>
    <row r="238" spans="1:4" x14ac:dyDescent="0.3">
      <c r="A238" s="16">
        <v>236</v>
      </c>
      <c r="B238" s="17" t="s">
        <v>595</v>
      </c>
      <c r="C238" s="18" t="s">
        <v>950</v>
      </c>
      <c r="D238" s="17" t="s">
        <v>2916</v>
      </c>
    </row>
    <row r="239" spans="1:4" x14ac:dyDescent="0.3">
      <c r="A239" s="16">
        <v>237</v>
      </c>
      <c r="B239" s="17" t="s">
        <v>939</v>
      </c>
      <c r="C239" s="18"/>
      <c r="D239" s="17" t="s">
        <v>2917</v>
      </c>
    </row>
    <row r="240" spans="1:4" x14ac:dyDescent="0.3">
      <c r="A240" s="16">
        <v>238</v>
      </c>
      <c r="B240" s="17" t="s">
        <v>559</v>
      </c>
      <c r="C240" s="18" t="s">
        <v>3020</v>
      </c>
      <c r="D240" s="17" t="s">
        <v>3093</v>
      </c>
    </row>
    <row r="241" spans="1:4" x14ac:dyDescent="0.3">
      <c r="A241" s="16">
        <v>239</v>
      </c>
      <c r="B241" s="17" t="s">
        <v>2316</v>
      </c>
      <c r="C241" s="18"/>
      <c r="D241" s="17" t="s">
        <v>2918</v>
      </c>
    </row>
    <row r="242" spans="1:4" x14ac:dyDescent="0.3">
      <c r="A242" s="16">
        <v>240</v>
      </c>
      <c r="B242" s="17" t="s">
        <v>2268</v>
      </c>
      <c r="C242" s="18" t="s">
        <v>409</v>
      </c>
      <c r="D242" s="17" t="s">
        <v>2919</v>
      </c>
    </row>
    <row r="243" spans="1:4" x14ac:dyDescent="0.3">
      <c r="A243" s="16">
        <v>241</v>
      </c>
      <c r="B243" s="17" t="s">
        <v>270</v>
      </c>
      <c r="C243" s="18" t="s">
        <v>970</v>
      </c>
      <c r="D243" s="17" t="s">
        <v>2920</v>
      </c>
    </row>
    <row r="244" spans="1:4" x14ac:dyDescent="0.3">
      <c r="A244" s="16">
        <v>242</v>
      </c>
      <c r="B244" s="17" t="s">
        <v>573</v>
      </c>
      <c r="C244" s="18" t="s">
        <v>408</v>
      </c>
      <c r="D244" s="17" t="s">
        <v>1609</v>
      </c>
    </row>
    <row r="245" spans="1:4" x14ac:dyDescent="0.3">
      <c r="A245" s="16">
        <v>243</v>
      </c>
      <c r="B245" s="17" t="s">
        <v>2593</v>
      </c>
      <c r="C245" s="18" t="s">
        <v>970</v>
      </c>
      <c r="D245" s="17" t="s">
        <v>2921</v>
      </c>
    </row>
    <row r="246" spans="1:4" x14ac:dyDescent="0.3">
      <c r="A246" s="16">
        <v>244</v>
      </c>
      <c r="B246" s="17" t="s">
        <v>2600</v>
      </c>
      <c r="C246" s="18" t="s">
        <v>408</v>
      </c>
      <c r="D246" s="17" t="s">
        <v>2922</v>
      </c>
    </row>
    <row r="247" spans="1:4" x14ac:dyDescent="0.3">
      <c r="A247" s="16">
        <v>245</v>
      </c>
      <c r="B247" s="17" t="s">
        <v>268</v>
      </c>
      <c r="C247" s="18" t="s">
        <v>404</v>
      </c>
      <c r="D247" s="17" t="s">
        <v>3096</v>
      </c>
    </row>
    <row r="248" spans="1:4" x14ac:dyDescent="0.3">
      <c r="A248" s="16">
        <v>246</v>
      </c>
      <c r="B248" s="17" t="s">
        <v>959</v>
      </c>
      <c r="C248" s="18" t="s">
        <v>408</v>
      </c>
      <c r="D248" s="17" t="s">
        <v>2923</v>
      </c>
    </row>
    <row r="249" spans="1:4" x14ac:dyDescent="0.3">
      <c r="A249" s="16">
        <v>247</v>
      </c>
      <c r="B249" s="17" t="s">
        <v>142</v>
      </c>
      <c r="C249" s="18" t="s">
        <v>408</v>
      </c>
      <c r="D249" s="17" t="s">
        <v>2924</v>
      </c>
    </row>
    <row r="250" spans="1:4" x14ac:dyDescent="0.3">
      <c r="A250" s="16">
        <v>248</v>
      </c>
      <c r="B250" s="17" t="s">
        <v>2327</v>
      </c>
      <c r="C250" s="18" t="s">
        <v>970</v>
      </c>
      <c r="D250" s="17" t="s">
        <v>2925</v>
      </c>
    </row>
    <row r="251" spans="1:4" x14ac:dyDescent="0.3">
      <c r="A251" s="16">
        <v>249</v>
      </c>
      <c r="B251" s="17" t="s">
        <v>603</v>
      </c>
      <c r="C251" s="18" t="s">
        <v>409</v>
      </c>
      <c r="D251" s="17" t="s">
        <v>2926</v>
      </c>
    </row>
    <row r="252" spans="1:4" x14ac:dyDescent="0.3">
      <c r="A252" s="16">
        <v>250</v>
      </c>
      <c r="B252" s="17" t="s">
        <v>563</v>
      </c>
      <c r="C252" s="18"/>
      <c r="D252" s="17" t="s">
        <v>2927</v>
      </c>
    </row>
    <row r="253" spans="1:4" x14ac:dyDescent="0.3">
      <c r="A253" s="16">
        <v>251</v>
      </c>
      <c r="B253" s="17" t="s">
        <v>2553</v>
      </c>
      <c r="C253" s="18" t="s">
        <v>406</v>
      </c>
      <c r="D253" s="17" t="s">
        <v>3094</v>
      </c>
    </row>
    <row r="254" spans="1:4" x14ac:dyDescent="0.3">
      <c r="A254" s="16">
        <v>252</v>
      </c>
      <c r="B254" s="17" t="s">
        <v>2518</v>
      </c>
      <c r="C254" s="18"/>
      <c r="D254" s="17" t="s">
        <v>2928</v>
      </c>
    </row>
    <row r="255" spans="1:4" x14ac:dyDescent="0.3">
      <c r="A255" s="16">
        <v>253</v>
      </c>
      <c r="B255" s="17" t="s">
        <v>2645</v>
      </c>
      <c r="C255" s="18" t="s">
        <v>1115</v>
      </c>
      <c r="D255" s="17" t="s">
        <v>2929</v>
      </c>
    </row>
    <row r="256" spans="1:4" x14ac:dyDescent="0.3">
      <c r="A256" s="16">
        <v>254</v>
      </c>
      <c r="B256" s="17" t="s">
        <v>2442</v>
      </c>
      <c r="C256" s="18" t="s">
        <v>406</v>
      </c>
      <c r="D256" s="17" t="s">
        <v>3095</v>
      </c>
    </row>
    <row r="257" spans="1:4" x14ac:dyDescent="0.3">
      <c r="A257" s="16">
        <v>255</v>
      </c>
      <c r="B257" s="17" t="s">
        <v>2930</v>
      </c>
      <c r="C257" s="18" t="s">
        <v>970</v>
      </c>
      <c r="D257" s="17" t="s">
        <v>2931</v>
      </c>
    </row>
    <row r="258" spans="1:4" x14ac:dyDescent="0.3">
      <c r="A258" s="16">
        <v>256</v>
      </c>
      <c r="B258" s="17" t="s">
        <v>565</v>
      </c>
      <c r="C258" s="18" t="s">
        <v>970</v>
      </c>
      <c r="D258" s="17" t="s">
        <v>3110</v>
      </c>
    </row>
    <row r="259" spans="1:4" x14ac:dyDescent="0.3">
      <c r="A259" s="16">
        <v>257</v>
      </c>
      <c r="B259" s="17" t="s">
        <v>607</v>
      </c>
      <c r="C259" s="18" t="s">
        <v>970</v>
      </c>
      <c r="D259" s="17" t="s">
        <v>2932</v>
      </c>
    </row>
    <row r="260" spans="1:4" x14ac:dyDescent="0.3">
      <c r="A260" s="16">
        <v>258</v>
      </c>
      <c r="B260" s="17" t="s">
        <v>2247</v>
      </c>
      <c r="C260" s="18"/>
      <c r="D260" s="17" t="s">
        <v>2933</v>
      </c>
    </row>
    <row r="261" spans="1:4" x14ac:dyDescent="0.3">
      <c r="A261" s="16">
        <v>259</v>
      </c>
      <c r="B261" s="17" t="s">
        <v>2146</v>
      </c>
      <c r="C261" s="16"/>
      <c r="D261" s="17" t="s">
        <v>3098</v>
      </c>
    </row>
    <row r="262" spans="1:4" x14ac:dyDescent="0.3">
      <c r="A262" s="16">
        <v>260</v>
      </c>
      <c r="B262" s="17" t="s">
        <v>525</v>
      </c>
      <c r="C262" s="18" t="s">
        <v>404</v>
      </c>
      <c r="D262" s="17" t="s">
        <v>3097</v>
      </c>
    </row>
    <row r="263" spans="1:4" x14ac:dyDescent="0.3">
      <c r="A263" s="16">
        <v>261</v>
      </c>
      <c r="B263" s="17" t="s">
        <v>2566</v>
      </c>
      <c r="C263" s="18" t="s">
        <v>408</v>
      </c>
      <c r="D263" s="17" t="s">
        <v>2934</v>
      </c>
    </row>
    <row r="264" spans="1:4" x14ac:dyDescent="0.3">
      <c r="A264" s="16">
        <v>262</v>
      </c>
      <c r="B264" s="17" t="s">
        <v>2486</v>
      </c>
      <c r="C264" s="18" t="s">
        <v>408</v>
      </c>
      <c r="D264" s="17" t="s">
        <v>2935</v>
      </c>
    </row>
    <row r="265" spans="1:4" x14ac:dyDescent="0.3">
      <c r="A265" s="19">
        <v>263</v>
      </c>
      <c r="B265" s="20" t="s">
        <v>2428</v>
      </c>
      <c r="C265" s="21" t="s">
        <v>406</v>
      </c>
      <c r="D265" s="20" t="s">
        <v>2936</v>
      </c>
    </row>
    <row r="266" spans="1:4" x14ac:dyDescent="0.3">
      <c r="A266" s="19">
        <v>264</v>
      </c>
      <c r="B266" s="20" t="s">
        <v>2418</v>
      </c>
      <c r="C266" s="21" t="s">
        <v>408</v>
      </c>
      <c r="D266" s="20" t="s">
        <v>2937</v>
      </c>
    </row>
    <row r="267" spans="1:4" x14ac:dyDescent="0.3">
      <c r="A267" s="19">
        <v>265</v>
      </c>
      <c r="B267" s="20" t="s">
        <v>2588</v>
      </c>
      <c r="C267" s="21"/>
      <c r="D267" s="20" t="s">
        <v>2938</v>
      </c>
    </row>
    <row r="268" spans="1:4" x14ac:dyDescent="0.3">
      <c r="A268" s="19">
        <v>266</v>
      </c>
      <c r="B268" s="20" t="s">
        <v>2500</v>
      </c>
      <c r="C268" s="21" t="s">
        <v>2779</v>
      </c>
      <c r="D268" s="20" t="s">
        <v>2939</v>
      </c>
    </row>
    <row r="269" spans="1:4" x14ac:dyDescent="0.3">
      <c r="A269" s="19">
        <v>267</v>
      </c>
      <c r="B269" s="20" t="s">
        <v>2623</v>
      </c>
      <c r="C269" s="21"/>
      <c r="D269" s="20" t="s">
        <v>3086</v>
      </c>
    </row>
    <row r="270" spans="1:4" x14ac:dyDescent="0.3">
      <c r="A270" s="19">
        <v>268</v>
      </c>
      <c r="B270" s="20" t="s">
        <v>1487</v>
      </c>
      <c r="C270" s="21"/>
      <c r="D270" s="20" t="s">
        <v>1582</v>
      </c>
    </row>
    <row r="271" spans="1:4" x14ac:dyDescent="0.3">
      <c r="A271" s="19">
        <v>269</v>
      </c>
      <c r="B271" s="20" t="s">
        <v>233</v>
      </c>
      <c r="C271" s="21" t="s">
        <v>970</v>
      </c>
      <c r="D271" s="20" t="s">
        <v>3099</v>
      </c>
    </row>
    <row r="272" spans="1:4" x14ac:dyDescent="0.3">
      <c r="A272" s="19">
        <v>270</v>
      </c>
      <c r="B272" s="20" t="s">
        <v>571</v>
      </c>
      <c r="C272" s="21" t="s">
        <v>406</v>
      </c>
      <c r="D272" s="20" t="s">
        <v>3106</v>
      </c>
    </row>
    <row r="273" spans="1:4" x14ac:dyDescent="0.3">
      <c r="A273" s="19">
        <v>271</v>
      </c>
      <c r="B273" s="20" t="s">
        <v>167</v>
      </c>
      <c r="C273" s="21" t="s">
        <v>2776</v>
      </c>
      <c r="D273" s="20" t="s">
        <v>1631</v>
      </c>
    </row>
    <row r="274" spans="1:4" x14ac:dyDescent="0.3">
      <c r="A274" s="19">
        <v>272</v>
      </c>
      <c r="B274" s="20" t="s">
        <v>1468</v>
      </c>
      <c r="C274" s="21" t="s">
        <v>404</v>
      </c>
      <c r="D274" s="20" t="s">
        <v>1653</v>
      </c>
    </row>
    <row r="275" spans="1:4" x14ac:dyDescent="0.3">
      <c r="A275" s="19">
        <v>273</v>
      </c>
      <c r="B275" s="20" t="s">
        <v>1471</v>
      </c>
      <c r="C275" s="21" t="s">
        <v>970</v>
      </c>
      <c r="D275" s="20" t="s">
        <v>3111</v>
      </c>
    </row>
    <row r="276" spans="1:4" x14ac:dyDescent="0.3">
      <c r="A276" s="19">
        <v>274</v>
      </c>
      <c r="B276" s="20" t="s">
        <v>2509</v>
      </c>
      <c r="C276" s="21" t="s">
        <v>406</v>
      </c>
      <c r="D276" s="20" t="s">
        <v>2940</v>
      </c>
    </row>
    <row r="277" spans="1:4" x14ac:dyDescent="0.3">
      <c r="A277" s="19">
        <v>275</v>
      </c>
      <c r="B277" s="20" t="s">
        <v>2773</v>
      </c>
      <c r="C277" s="21" t="s">
        <v>2777</v>
      </c>
      <c r="D277" s="20" t="s">
        <v>2941</v>
      </c>
    </row>
    <row r="278" spans="1:4" x14ac:dyDescent="0.3">
      <c r="A278" s="19">
        <v>276</v>
      </c>
      <c r="B278" s="20" t="s">
        <v>2527</v>
      </c>
      <c r="C278" s="21" t="s">
        <v>2778</v>
      </c>
      <c r="D278" s="20" t="s">
        <v>2942</v>
      </c>
    </row>
    <row r="279" spans="1:4" x14ac:dyDescent="0.3">
      <c r="A279" s="19">
        <v>277</v>
      </c>
      <c r="B279" s="20" t="s">
        <v>2774</v>
      </c>
      <c r="C279" s="21" t="s">
        <v>2777</v>
      </c>
      <c r="D279" s="20" t="s">
        <v>2943</v>
      </c>
    </row>
    <row r="280" spans="1:4" x14ac:dyDescent="0.3">
      <c r="A280" s="19">
        <v>278</v>
      </c>
      <c r="B280" s="20" t="s">
        <v>130</v>
      </c>
      <c r="C280" s="19"/>
      <c r="D280" s="20" t="s">
        <v>1606</v>
      </c>
    </row>
    <row r="281" spans="1:4" x14ac:dyDescent="0.3">
      <c r="A281" s="19">
        <v>279</v>
      </c>
      <c r="B281" s="20" t="s">
        <v>594</v>
      </c>
      <c r="C281" s="21"/>
      <c r="D281" s="20" t="s">
        <v>1629</v>
      </c>
    </row>
    <row r="282" spans="1:4" x14ac:dyDescent="0.3">
      <c r="A282" s="19">
        <v>280</v>
      </c>
      <c r="B282" s="20" t="s">
        <v>2342</v>
      </c>
      <c r="C282" s="21" t="s">
        <v>408</v>
      </c>
      <c r="D282" s="20" t="s">
        <v>2944</v>
      </c>
    </row>
    <row r="283" spans="1:4" x14ac:dyDescent="0.3">
      <c r="A283" s="19">
        <v>281</v>
      </c>
      <c r="B283" s="20" t="s">
        <v>279</v>
      </c>
      <c r="C283" s="21"/>
      <c r="D283" s="20" t="s">
        <v>1591</v>
      </c>
    </row>
    <row r="284" spans="1:4" x14ac:dyDescent="0.3">
      <c r="A284" s="19">
        <v>282</v>
      </c>
      <c r="B284" s="20" t="s">
        <v>518</v>
      </c>
      <c r="C284" s="21"/>
      <c r="D284" s="20" t="s">
        <v>2945</v>
      </c>
    </row>
    <row r="285" spans="1:4" x14ac:dyDescent="0.3">
      <c r="A285" s="19">
        <v>283</v>
      </c>
      <c r="B285" s="20" t="s">
        <v>471</v>
      </c>
      <c r="C285" s="21"/>
      <c r="D285" s="20" t="s">
        <v>2946</v>
      </c>
    </row>
    <row r="286" spans="1:4" x14ac:dyDescent="0.3">
      <c r="A286" s="19">
        <v>284</v>
      </c>
      <c r="B286" s="20" t="s">
        <v>2207</v>
      </c>
      <c r="C286" s="21"/>
      <c r="D286" s="20" t="s">
        <v>1585</v>
      </c>
    </row>
    <row r="287" spans="1:4" x14ac:dyDescent="0.3">
      <c r="A287" s="19">
        <v>285</v>
      </c>
      <c r="B287" s="20" t="s">
        <v>447</v>
      </c>
      <c r="C287" s="21" t="s">
        <v>970</v>
      </c>
      <c r="D287" s="20" t="s">
        <v>1605</v>
      </c>
    </row>
    <row r="288" spans="1:4" x14ac:dyDescent="0.3">
      <c r="A288" s="19">
        <v>286</v>
      </c>
      <c r="B288" s="440" t="s">
        <v>389</v>
      </c>
      <c r="C288" s="21" t="s">
        <v>970</v>
      </c>
      <c r="D288" s="20" t="s">
        <v>3107</v>
      </c>
    </row>
    <row r="289" spans="1:4" x14ac:dyDescent="0.3">
      <c r="A289" s="19">
        <v>287</v>
      </c>
      <c r="B289" s="440" t="s">
        <v>940</v>
      </c>
      <c r="C289" s="21" t="s">
        <v>970</v>
      </c>
      <c r="D289" s="20" t="s">
        <v>3090</v>
      </c>
    </row>
    <row r="290" spans="1:4" x14ac:dyDescent="0.3">
      <c r="A290" s="19">
        <v>288</v>
      </c>
      <c r="B290" s="20" t="s">
        <v>1354</v>
      </c>
      <c r="C290" s="21" t="s">
        <v>409</v>
      </c>
      <c r="D290" s="20" t="s">
        <v>2947</v>
      </c>
    </row>
    <row r="291" spans="1:4" x14ac:dyDescent="0.3">
      <c r="A291" s="19">
        <v>289</v>
      </c>
      <c r="B291" s="20" t="s">
        <v>173</v>
      </c>
      <c r="C291" s="19"/>
      <c r="D291" s="20" t="s">
        <v>2948</v>
      </c>
    </row>
    <row r="292" spans="1:4" x14ac:dyDescent="0.3">
      <c r="A292" s="19">
        <v>290</v>
      </c>
      <c r="B292" s="20" t="s">
        <v>1023</v>
      </c>
      <c r="C292" s="21"/>
      <c r="D292" s="20" t="s">
        <v>3112</v>
      </c>
    </row>
    <row r="293" spans="1:4" x14ac:dyDescent="0.3">
      <c r="A293" s="19">
        <v>291</v>
      </c>
      <c r="B293" s="20" t="s">
        <v>2368</v>
      </c>
      <c r="C293" s="21"/>
      <c r="D293" s="20" t="s">
        <v>2949</v>
      </c>
    </row>
    <row r="294" spans="1:4" x14ac:dyDescent="0.3">
      <c r="A294" s="19">
        <v>292</v>
      </c>
      <c r="B294" s="20" t="s">
        <v>143</v>
      </c>
      <c r="C294" s="21" t="s">
        <v>408</v>
      </c>
      <c r="D294" s="20" t="s">
        <v>2950</v>
      </c>
    </row>
    <row r="295" spans="1:4" x14ac:dyDescent="0.3">
      <c r="A295" s="19">
        <v>293</v>
      </c>
      <c r="B295" s="20" t="s">
        <v>2177</v>
      </c>
      <c r="C295" s="21"/>
      <c r="D295" s="20" t="s">
        <v>1599</v>
      </c>
    </row>
    <row r="296" spans="1:4" x14ac:dyDescent="0.3">
      <c r="A296" s="19">
        <v>294</v>
      </c>
      <c r="B296" s="20" t="s">
        <v>330</v>
      </c>
      <c r="C296" s="21"/>
      <c r="D296" s="20" t="s">
        <v>1597</v>
      </c>
    </row>
    <row r="297" spans="1:4" x14ac:dyDescent="0.3">
      <c r="A297" s="19">
        <v>295</v>
      </c>
      <c r="B297" s="20" t="s">
        <v>331</v>
      </c>
      <c r="C297" s="19"/>
      <c r="D297" s="20" t="s">
        <v>2951</v>
      </c>
    </row>
    <row r="298" spans="1:4" x14ac:dyDescent="0.3">
      <c r="A298" s="19">
        <v>296</v>
      </c>
      <c r="B298" s="20" t="s">
        <v>236</v>
      </c>
      <c r="C298" s="19"/>
      <c r="D298" s="20" t="s">
        <v>2952</v>
      </c>
    </row>
    <row r="299" spans="1:4" x14ac:dyDescent="0.3">
      <c r="A299" s="19">
        <v>297</v>
      </c>
      <c r="B299" s="20" t="s">
        <v>208</v>
      </c>
      <c r="C299" s="21"/>
      <c r="D299" s="20" t="s">
        <v>1640</v>
      </c>
    </row>
    <row r="300" spans="1:4" x14ac:dyDescent="0.3">
      <c r="A300" s="19">
        <v>298</v>
      </c>
      <c r="B300" s="20" t="s">
        <v>2488</v>
      </c>
      <c r="C300" s="19"/>
      <c r="D300" s="20" t="s">
        <v>2953</v>
      </c>
    </row>
    <row r="301" spans="1:4" x14ac:dyDescent="0.3">
      <c r="A301" s="19">
        <v>299</v>
      </c>
      <c r="B301" s="20" t="s">
        <v>174</v>
      </c>
      <c r="C301" s="21"/>
      <c r="D301" s="20" t="s">
        <v>1600</v>
      </c>
    </row>
    <row r="302" spans="1:4" x14ac:dyDescent="0.3">
      <c r="A302" s="19">
        <v>300</v>
      </c>
      <c r="B302" s="20" t="s">
        <v>611</v>
      </c>
      <c r="C302" s="19"/>
      <c r="D302" s="20" t="s">
        <v>1641</v>
      </c>
    </row>
    <row r="303" spans="1:4" x14ac:dyDescent="0.3">
      <c r="A303" s="19">
        <v>301</v>
      </c>
      <c r="B303" s="20" t="s">
        <v>495</v>
      </c>
      <c r="C303" s="21" t="s">
        <v>404</v>
      </c>
      <c r="D303" s="20" t="s">
        <v>1635</v>
      </c>
    </row>
    <row r="304" spans="1:4" x14ac:dyDescent="0.3">
      <c r="A304" s="19">
        <v>302</v>
      </c>
      <c r="B304" s="20" t="s">
        <v>2184</v>
      </c>
      <c r="C304" s="21"/>
      <c r="D304" s="20" t="s">
        <v>1644</v>
      </c>
    </row>
    <row r="305" spans="1:4" x14ac:dyDescent="0.3">
      <c r="A305" s="19">
        <v>303</v>
      </c>
      <c r="B305" s="20" t="s">
        <v>369</v>
      </c>
      <c r="C305" s="21"/>
      <c r="D305" s="20" t="s">
        <v>1643</v>
      </c>
    </row>
    <row r="306" spans="1:4" x14ac:dyDescent="0.3">
      <c r="A306" s="19">
        <v>304</v>
      </c>
      <c r="B306" s="20" t="s">
        <v>2170</v>
      </c>
      <c r="C306" s="21"/>
      <c r="D306" s="20" t="s">
        <v>2954</v>
      </c>
    </row>
    <row r="307" spans="1:4" x14ac:dyDescent="0.3">
      <c r="A307" s="19">
        <v>305</v>
      </c>
      <c r="B307" s="20" t="s">
        <v>2292</v>
      </c>
      <c r="C307" s="19"/>
      <c r="D307" s="20" t="s">
        <v>3100</v>
      </c>
    </row>
    <row r="308" spans="1:4" x14ac:dyDescent="0.3">
      <c r="A308" s="19">
        <v>306</v>
      </c>
      <c r="B308" s="20" t="s">
        <v>2261</v>
      </c>
      <c r="C308" s="19"/>
      <c r="D308" s="20" t="s">
        <v>2955</v>
      </c>
    </row>
    <row r="309" spans="1:4" x14ac:dyDescent="0.3">
      <c r="A309" s="19">
        <v>307</v>
      </c>
      <c r="B309" s="20" t="s">
        <v>622</v>
      </c>
      <c r="C309" s="21" t="s">
        <v>2780</v>
      </c>
      <c r="D309" s="20" t="s">
        <v>1603</v>
      </c>
    </row>
    <row r="310" spans="1:4" x14ac:dyDescent="0.3">
      <c r="A310" s="19">
        <v>308</v>
      </c>
      <c r="B310" s="20" t="s">
        <v>2242</v>
      </c>
      <c r="C310" s="21" t="s">
        <v>404</v>
      </c>
      <c r="D310" s="20" t="s">
        <v>2956</v>
      </c>
    </row>
    <row r="311" spans="1:4" x14ac:dyDescent="0.3">
      <c r="A311" s="19">
        <v>309</v>
      </c>
      <c r="B311" s="20" t="s">
        <v>261</v>
      </c>
      <c r="C311" s="21" t="s">
        <v>404</v>
      </c>
      <c r="D311" s="20" t="s">
        <v>1602</v>
      </c>
    </row>
    <row r="312" spans="1:4" x14ac:dyDescent="0.3">
      <c r="A312" s="19">
        <v>310</v>
      </c>
      <c r="B312" s="20" t="s">
        <v>1033</v>
      </c>
      <c r="C312" s="21"/>
      <c r="D312" s="20" t="s">
        <v>2957</v>
      </c>
    </row>
    <row r="313" spans="1:4" x14ac:dyDescent="0.3">
      <c r="A313" s="19">
        <v>311</v>
      </c>
      <c r="B313" s="20" t="s">
        <v>511</v>
      </c>
      <c r="C313" s="21"/>
      <c r="D313" s="20" t="s">
        <v>1647</v>
      </c>
    </row>
    <row r="314" spans="1:4" x14ac:dyDescent="0.3">
      <c r="A314" s="19">
        <v>312</v>
      </c>
      <c r="B314" s="20" t="s">
        <v>510</v>
      </c>
      <c r="C314" s="21"/>
      <c r="D314" s="20" t="s">
        <v>1646</v>
      </c>
    </row>
    <row r="315" spans="1:4" x14ac:dyDescent="0.3">
      <c r="A315" s="19">
        <v>313</v>
      </c>
      <c r="B315" s="20" t="s">
        <v>2391</v>
      </c>
      <c r="C315" s="21" t="s">
        <v>406</v>
      </c>
      <c r="D315" s="20" t="s">
        <v>2958</v>
      </c>
    </row>
    <row r="316" spans="1:4" x14ac:dyDescent="0.3">
      <c r="A316" s="19">
        <v>314</v>
      </c>
      <c r="B316" s="20" t="s">
        <v>2429</v>
      </c>
      <c r="C316" s="21" t="s">
        <v>408</v>
      </c>
      <c r="D316" s="20" t="s">
        <v>2959</v>
      </c>
    </row>
    <row r="317" spans="1:4" x14ac:dyDescent="0.3">
      <c r="A317" s="19">
        <v>315</v>
      </c>
      <c r="B317" s="20" t="s">
        <v>2529</v>
      </c>
      <c r="C317" s="21"/>
      <c r="D317" s="20" t="s">
        <v>2960</v>
      </c>
    </row>
    <row r="318" spans="1:4" x14ac:dyDescent="0.3">
      <c r="A318" s="19">
        <v>316</v>
      </c>
      <c r="B318" s="20" t="s">
        <v>2709</v>
      </c>
      <c r="C318" s="21"/>
      <c r="D318" s="20" t="s">
        <v>2961</v>
      </c>
    </row>
    <row r="319" spans="1:4" x14ac:dyDescent="0.3">
      <c r="A319" s="19">
        <v>317</v>
      </c>
      <c r="B319" s="20" t="s">
        <v>2380</v>
      </c>
      <c r="C319" s="21" t="s">
        <v>417</v>
      </c>
      <c r="D319" s="20" t="s">
        <v>1622</v>
      </c>
    </row>
    <row r="320" spans="1:4" x14ac:dyDescent="0.3">
      <c r="A320" s="19">
        <v>318</v>
      </c>
      <c r="B320" s="20" t="s">
        <v>2294</v>
      </c>
      <c r="C320" s="21"/>
      <c r="D320" s="20" t="s">
        <v>1645</v>
      </c>
    </row>
    <row r="321" spans="1:4" x14ac:dyDescent="0.3">
      <c r="A321" s="19">
        <v>319</v>
      </c>
      <c r="B321" s="20" t="s">
        <v>2311</v>
      </c>
      <c r="C321" s="21"/>
      <c r="D321" s="20" t="s">
        <v>2962</v>
      </c>
    </row>
    <row r="322" spans="1:4" x14ac:dyDescent="0.3">
      <c r="A322" s="19">
        <v>320</v>
      </c>
      <c r="B322" s="20" t="s">
        <v>584</v>
      </c>
      <c r="C322" s="21"/>
      <c r="D322" s="20" t="s">
        <v>1604</v>
      </c>
    </row>
    <row r="323" spans="1:4" x14ac:dyDescent="0.3">
      <c r="A323" s="19">
        <v>321</v>
      </c>
      <c r="B323" s="20" t="s">
        <v>1113</v>
      </c>
      <c r="C323" s="21"/>
      <c r="D323" s="20" t="s">
        <v>2963</v>
      </c>
    </row>
    <row r="324" spans="1:4" x14ac:dyDescent="0.3">
      <c r="A324" s="19">
        <v>322</v>
      </c>
      <c r="B324" s="20" t="s">
        <v>67</v>
      </c>
      <c r="C324" s="21" t="s">
        <v>1016</v>
      </c>
      <c r="D324" s="20" t="s">
        <v>3113</v>
      </c>
    </row>
    <row r="325" spans="1:4" x14ac:dyDescent="0.3">
      <c r="A325" s="19">
        <v>323</v>
      </c>
      <c r="B325" s="20" t="s">
        <v>2744</v>
      </c>
      <c r="C325" s="21" t="s">
        <v>951</v>
      </c>
      <c r="D325" s="20" t="s">
        <v>2964</v>
      </c>
    </row>
    <row r="326" spans="1:4" x14ac:dyDescent="0.3">
      <c r="A326" s="19">
        <v>324</v>
      </c>
      <c r="B326" s="20" t="s">
        <v>1913</v>
      </c>
      <c r="C326" s="21"/>
      <c r="D326" s="20" t="s">
        <v>2965</v>
      </c>
    </row>
    <row r="327" spans="1:4" x14ac:dyDescent="0.3">
      <c r="A327" s="19">
        <v>325</v>
      </c>
      <c r="B327" s="20" t="s">
        <v>186</v>
      </c>
      <c r="C327" s="21" t="s">
        <v>404</v>
      </c>
      <c r="D327" s="20" t="s">
        <v>2966</v>
      </c>
    </row>
    <row r="328" spans="1:4" x14ac:dyDescent="0.3">
      <c r="A328" s="19">
        <v>326</v>
      </c>
      <c r="B328" s="20" t="s">
        <v>2752</v>
      </c>
      <c r="C328" s="21" t="s">
        <v>407</v>
      </c>
      <c r="D328" s="20" t="s">
        <v>2967</v>
      </c>
    </row>
    <row r="329" spans="1:4" x14ac:dyDescent="0.3">
      <c r="A329" s="19">
        <v>327</v>
      </c>
      <c r="B329" s="20" t="s">
        <v>1914</v>
      </c>
      <c r="C329" s="21" t="s">
        <v>407</v>
      </c>
      <c r="D329" s="20" t="s">
        <v>2968</v>
      </c>
    </row>
    <row r="330" spans="1:4" x14ac:dyDescent="0.3">
      <c r="A330" s="19">
        <v>328</v>
      </c>
      <c r="B330" s="20" t="s">
        <v>592</v>
      </c>
      <c r="C330" s="21" t="s">
        <v>406</v>
      </c>
      <c r="D330" s="20" t="s">
        <v>2969</v>
      </c>
    </row>
    <row r="331" spans="1:4" x14ac:dyDescent="0.3">
      <c r="A331" s="19">
        <v>329</v>
      </c>
      <c r="B331" s="20" t="s">
        <v>2696</v>
      </c>
      <c r="C331" s="21" t="s">
        <v>407</v>
      </c>
      <c r="D331" s="20" t="s">
        <v>2970</v>
      </c>
    </row>
    <row r="332" spans="1:4" x14ac:dyDescent="0.3">
      <c r="A332" s="19">
        <v>330</v>
      </c>
      <c r="B332" s="20" t="s">
        <v>545</v>
      </c>
      <c r="C332" s="21" t="s">
        <v>950</v>
      </c>
      <c r="D332" s="20" t="s">
        <v>2971</v>
      </c>
    </row>
    <row r="333" spans="1:4" x14ac:dyDescent="0.3">
      <c r="A333" s="19">
        <v>331</v>
      </c>
      <c r="B333" s="20" t="s">
        <v>2735</v>
      </c>
      <c r="C333" s="21"/>
      <c r="D333" s="20" t="s">
        <v>1615</v>
      </c>
    </row>
    <row r="334" spans="1:4" x14ac:dyDescent="0.3">
      <c r="A334" s="19">
        <v>332</v>
      </c>
      <c r="B334" s="20" t="s">
        <v>580</v>
      </c>
      <c r="C334" s="21" t="s">
        <v>2758</v>
      </c>
      <c r="D334" s="20" t="s">
        <v>2972</v>
      </c>
    </row>
    <row r="335" spans="1:4" x14ac:dyDescent="0.3">
      <c r="A335" s="19">
        <v>333</v>
      </c>
      <c r="B335" s="20" t="s">
        <v>2733</v>
      </c>
      <c r="C335" s="21" t="s">
        <v>404</v>
      </c>
      <c r="D335" s="20" t="s">
        <v>2973</v>
      </c>
    </row>
    <row r="336" spans="1:4" x14ac:dyDescent="0.3">
      <c r="A336" s="19">
        <v>334</v>
      </c>
      <c r="B336" s="20" t="s">
        <v>2740</v>
      </c>
      <c r="C336" s="21" t="s">
        <v>406</v>
      </c>
      <c r="D336" s="20" t="s">
        <v>2974</v>
      </c>
    </row>
    <row r="337" spans="1:4" x14ac:dyDescent="0.3">
      <c r="A337" s="19">
        <v>335</v>
      </c>
      <c r="B337" s="20" t="s">
        <v>2760</v>
      </c>
      <c r="C337" s="21"/>
      <c r="D337" s="20" t="s">
        <v>1618</v>
      </c>
    </row>
    <row r="338" spans="1:4" x14ac:dyDescent="0.3">
      <c r="A338" s="19">
        <v>336</v>
      </c>
      <c r="B338" s="20" t="s">
        <v>617</v>
      </c>
      <c r="C338" s="21"/>
      <c r="D338" s="20" t="s">
        <v>1620</v>
      </c>
    </row>
    <row r="339" spans="1:4" x14ac:dyDescent="0.3">
      <c r="A339" s="19">
        <v>337</v>
      </c>
      <c r="B339" s="20" t="s">
        <v>2759</v>
      </c>
      <c r="C339" s="21" t="s">
        <v>404</v>
      </c>
      <c r="D339" s="20" t="s">
        <v>1616</v>
      </c>
    </row>
    <row r="340" spans="1:4" x14ac:dyDescent="0.3">
      <c r="A340" s="19">
        <v>338</v>
      </c>
      <c r="B340" s="20" t="s">
        <v>2761</v>
      </c>
      <c r="C340" s="21"/>
      <c r="D340" s="20" t="s">
        <v>2975</v>
      </c>
    </row>
    <row r="341" spans="1:4" x14ac:dyDescent="0.3">
      <c r="A341" s="19">
        <v>339</v>
      </c>
      <c r="B341" s="20" t="s">
        <v>2766</v>
      </c>
      <c r="C341" s="21"/>
      <c r="D341" s="20" t="s">
        <v>2976</v>
      </c>
    </row>
    <row r="342" spans="1:4" x14ac:dyDescent="0.3">
      <c r="A342" s="19">
        <v>340</v>
      </c>
      <c r="B342" s="20" t="s">
        <v>2731</v>
      </c>
      <c r="C342" s="21"/>
      <c r="D342" s="20" t="s">
        <v>2977</v>
      </c>
    </row>
    <row r="343" spans="1:4" x14ac:dyDescent="0.3">
      <c r="A343" s="19">
        <v>341</v>
      </c>
      <c r="B343" s="20" t="s">
        <v>2697</v>
      </c>
      <c r="C343" s="21" t="s">
        <v>417</v>
      </c>
      <c r="D343" s="20" t="s">
        <v>2978</v>
      </c>
    </row>
    <row r="344" spans="1:4" x14ac:dyDescent="0.3">
      <c r="A344" s="19">
        <v>342</v>
      </c>
      <c r="B344" s="20" t="s">
        <v>2767</v>
      </c>
      <c r="C344" s="21"/>
      <c r="D344" s="20" t="s">
        <v>2979</v>
      </c>
    </row>
    <row r="345" spans="1:4" x14ac:dyDescent="0.3">
      <c r="A345" s="19">
        <v>343</v>
      </c>
      <c r="B345" s="3" t="s">
        <v>2708</v>
      </c>
      <c r="C345" s="21" t="s">
        <v>407</v>
      </c>
      <c r="D345" s="20" t="s">
        <v>2980</v>
      </c>
    </row>
    <row r="346" spans="1:4" x14ac:dyDescent="0.3">
      <c r="A346" s="19">
        <v>344</v>
      </c>
      <c r="B346" s="20" t="s">
        <v>2768</v>
      </c>
      <c r="C346" s="21"/>
      <c r="D346" s="20" t="s">
        <v>2981</v>
      </c>
    </row>
    <row r="347" spans="1:4" x14ac:dyDescent="0.3">
      <c r="A347" s="19">
        <v>345</v>
      </c>
      <c r="B347" s="20" t="s">
        <v>2729</v>
      </c>
      <c r="C347" s="21"/>
      <c r="D347" s="20" t="s">
        <v>2982</v>
      </c>
    </row>
    <row r="348" spans="1:4" x14ac:dyDescent="0.3">
      <c r="A348" s="19">
        <v>346</v>
      </c>
      <c r="B348" s="20" t="s">
        <v>2750</v>
      </c>
      <c r="C348" s="21" t="s">
        <v>417</v>
      </c>
      <c r="D348" s="20" t="s">
        <v>2983</v>
      </c>
    </row>
    <row r="349" spans="1:4" x14ac:dyDescent="0.3">
      <c r="A349" s="19">
        <v>347</v>
      </c>
      <c r="B349" s="20" t="s">
        <v>2757</v>
      </c>
      <c r="C349" s="21"/>
      <c r="D349" s="20" t="s">
        <v>2984</v>
      </c>
    </row>
    <row r="350" spans="1:4" x14ac:dyDescent="0.3">
      <c r="A350" s="19">
        <v>348</v>
      </c>
      <c r="B350" s="20" t="s">
        <v>1395</v>
      </c>
      <c r="C350" s="19"/>
      <c r="D350" s="20" t="s">
        <v>2985</v>
      </c>
    </row>
    <row r="351" spans="1:4" x14ac:dyDescent="0.3">
      <c r="A351" s="19">
        <v>349</v>
      </c>
      <c r="B351" s="20" t="s">
        <v>536</v>
      </c>
      <c r="C351" s="21" t="s">
        <v>406</v>
      </c>
      <c r="D351" s="20" t="s">
        <v>1632</v>
      </c>
    </row>
    <row r="352" spans="1:4" x14ac:dyDescent="0.3">
      <c r="A352" s="19">
        <v>350</v>
      </c>
      <c r="B352" s="20" t="s">
        <v>1488</v>
      </c>
      <c r="C352" s="21"/>
      <c r="D352" s="20" t="s">
        <v>1608</v>
      </c>
    </row>
    <row r="353" spans="1:4" x14ac:dyDescent="0.3">
      <c r="A353" s="19">
        <v>351</v>
      </c>
      <c r="B353" s="20" t="s">
        <v>1883</v>
      </c>
      <c r="C353" s="21" t="s">
        <v>970</v>
      </c>
      <c r="D353" s="20" t="s">
        <v>2986</v>
      </c>
    </row>
    <row r="354" spans="1:4" x14ac:dyDescent="0.3">
      <c r="A354" s="19">
        <v>352</v>
      </c>
      <c r="B354" s="20" t="s">
        <v>935</v>
      </c>
      <c r="C354" s="21"/>
      <c r="D354" s="20" t="s">
        <v>1607</v>
      </c>
    </row>
    <row r="355" spans="1:4" x14ac:dyDescent="0.3">
      <c r="A355" s="19">
        <v>353</v>
      </c>
      <c r="B355" s="20" t="s">
        <v>531</v>
      </c>
      <c r="C355" s="21"/>
      <c r="D355" s="20" t="s">
        <v>1611</v>
      </c>
    </row>
    <row r="356" spans="1:4" x14ac:dyDescent="0.3">
      <c r="A356" s="19">
        <v>354</v>
      </c>
      <c r="B356" s="20" t="s">
        <v>661</v>
      </c>
      <c r="C356" s="21" t="s">
        <v>406</v>
      </c>
      <c r="D356" s="20" t="s">
        <v>1633</v>
      </c>
    </row>
    <row r="357" spans="1:4" x14ac:dyDescent="0.3">
      <c r="A357" s="19">
        <v>355</v>
      </c>
      <c r="B357" s="20" t="s">
        <v>553</v>
      </c>
      <c r="C357" s="21"/>
      <c r="D357" s="20" t="s">
        <v>1627</v>
      </c>
    </row>
    <row r="358" spans="1:4" x14ac:dyDescent="0.3">
      <c r="A358" s="19">
        <v>356</v>
      </c>
      <c r="B358" s="20" t="s">
        <v>395</v>
      </c>
      <c r="C358" s="21"/>
      <c r="D358" s="20" t="s">
        <v>1630</v>
      </c>
    </row>
    <row r="359" spans="1:4" x14ac:dyDescent="0.3">
      <c r="A359" s="19">
        <v>357</v>
      </c>
      <c r="B359" s="20" t="s">
        <v>1204</v>
      </c>
      <c r="C359" s="21" t="s">
        <v>970</v>
      </c>
      <c r="D359" s="20" t="s">
        <v>1655</v>
      </c>
    </row>
    <row r="360" spans="1:4" x14ac:dyDescent="0.3">
      <c r="A360" s="19">
        <v>358</v>
      </c>
      <c r="B360" s="20" t="s">
        <v>1058</v>
      </c>
      <c r="C360" s="21" t="s">
        <v>970</v>
      </c>
      <c r="D360" s="20" t="s">
        <v>1634</v>
      </c>
    </row>
    <row r="361" spans="1:4" x14ac:dyDescent="0.3">
      <c r="A361" s="19">
        <v>359</v>
      </c>
      <c r="B361" s="20" t="s">
        <v>321</v>
      </c>
      <c r="C361" s="19" t="s">
        <v>970</v>
      </c>
      <c r="D361" s="20" t="s">
        <v>1652</v>
      </c>
    </row>
    <row r="362" spans="1:4" x14ac:dyDescent="0.3">
      <c r="A362" s="19">
        <v>360</v>
      </c>
      <c r="B362" s="20" t="s">
        <v>597</v>
      </c>
      <c r="C362" s="21" t="s">
        <v>970</v>
      </c>
      <c r="D362" s="20" t="s">
        <v>3114</v>
      </c>
    </row>
    <row r="363" spans="1:4" x14ac:dyDescent="0.3">
      <c r="A363" s="19">
        <v>361</v>
      </c>
      <c r="B363" s="20" t="s">
        <v>2638</v>
      </c>
      <c r="C363" s="21" t="s">
        <v>970</v>
      </c>
      <c r="D363" s="20" t="s">
        <v>2987</v>
      </c>
    </row>
    <row r="364" spans="1:4" x14ac:dyDescent="0.3">
      <c r="A364" s="19">
        <v>362</v>
      </c>
      <c r="B364" s="20" t="s">
        <v>2666</v>
      </c>
      <c r="C364" s="21"/>
      <c r="D364" s="20" t="s">
        <v>2988</v>
      </c>
    </row>
    <row r="365" spans="1:4" x14ac:dyDescent="0.3">
      <c r="A365" s="19">
        <v>363</v>
      </c>
      <c r="B365" s="20" t="s">
        <v>2350</v>
      </c>
      <c r="C365" s="21"/>
      <c r="D365" s="20" t="s">
        <v>1628</v>
      </c>
    </row>
    <row r="366" spans="1:4" x14ac:dyDescent="0.3">
      <c r="A366" s="19">
        <v>364</v>
      </c>
      <c r="B366" s="20" t="s">
        <v>1077</v>
      </c>
      <c r="C366" s="21"/>
      <c r="D366" s="20" t="s">
        <v>1612</v>
      </c>
    </row>
    <row r="367" spans="1:4" x14ac:dyDescent="0.3">
      <c r="A367" s="19">
        <v>365</v>
      </c>
      <c r="B367" s="20" t="s">
        <v>1003</v>
      </c>
      <c r="C367" s="21" t="s">
        <v>970</v>
      </c>
      <c r="D367" s="20" t="s">
        <v>2989</v>
      </c>
    </row>
    <row r="368" spans="1:4" x14ac:dyDescent="0.3">
      <c r="A368" s="19">
        <v>366</v>
      </c>
      <c r="B368" s="20" t="s">
        <v>2648</v>
      </c>
      <c r="C368" s="21"/>
      <c r="D368" s="20" t="s">
        <v>2990</v>
      </c>
    </row>
    <row r="369" spans="1:4" x14ac:dyDescent="0.3">
      <c r="A369" s="19">
        <v>367</v>
      </c>
      <c r="B369" s="20" t="s">
        <v>2685</v>
      </c>
      <c r="C369" s="21"/>
      <c r="D369" s="20" t="s">
        <v>3115</v>
      </c>
    </row>
    <row r="370" spans="1:4" x14ac:dyDescent="0.3">
      <c r="A370" s="19">
        <v>368</v>
      </c>
      <c r="B370" s="20" t="s">
        <v>2143</v>
      </c>
      <c r="C370" s="21"/>
      <c r="D370" s="20" t="s">
        <v>1625</v>
      </c>
    </row>
    <row r="371" spans="1:4" x14ac:dyDescent="0.3">
      <c r="A371" s="19">
        <v>369</v>
      </c>
      <c r="B371" s="20" t="s">
        <v>240</v>
      </c>
      <c r="C371" s="21"/>
      <c r="D371" s="20" t="s">
        <v>1623</v>
      </c>
    </row>
    <row r="372" spans="1:4" x14ac:dyDescent="0.3">
      <c r="A372" s="19">
        <v>370</v>
      </c>
      <c r="B372" s="20" t="s">
        <v>225</v>
      </c>
      <c r="C372" s="21"/>
      <c r="D372" s="20" t="s">
        <v>1626</v>
      </c>
    </row>
    <row r="373" spans="1:4" x14ac:dyDescent="0.3">
      <c r="A373" s="19">
        <v>371</v>
      </c>
      <c r="B373" s="20" t="s">
        <v>179</v>
      </c>
      <c r="C373" s="21"/>
      <c r="D373" s="20" t="s">
        <v>3116</v>
      </c>
    </row>
    <row r="374" spans="1:4" x14ac:dyDescent="0.3">
      <c r="A374" s="19">
        <v>372</v>
      </c>
      <c r="B374" s="20" t="s">
        <v>2650</v>
      </c>
      <c r="C374" s="21" t="s">
        <v>417</v>
      </c>
      <c r="D374" s="20" t="s">
        <v>2991</v>
      </c>
    </row>
    <row r="375" spans="1:4" x14ac:dyDescent="0.3">
      <c r="A375" s="19">
        <v>373</v>
      </c>
      <c r="B375" s="20" t="s">
        <v>470</v>
      </c>
      <c r="C375" s="19"/>
      <c r="D375" s="20" t="s">
        <v>3109</v>
      </c>
    </row>
    <row r="376" spans="1:4" x14ac:dyDescent="0.3">
      <c r="A376" s="19">
        <v>374</v>
      </c>
      <c r="B376" s="20" t="s">
        <v>583</v>
      </c>
      <c r="C376" s="21"/>
      <c r="D376" s="20" t="s">
        <v>1650</v>
      </c>
    </row>
    <row r="377" spans="1:4" x14ac:dyDescent="0.3">
      <c r="A377" s="19">
        <v>375</v>
      </c>
      <c r="B377" s="20" t="s">
        <v>524</v>
      </c>
      <c r="C377" s="19"/>
      <c r="D377" s="20" t="s">
        <v>3102</v>
      </c>
    </row>
    <row r="378" spans="1:4" x14ac:dyDescent="0.3">
      <c r="A378" s="19">
        <v>376</v>
      </c>
      <c r="B378" s="20" t="s">
        <v>634</v>
      </c>
      <c r="C378" s="21" t="s">
        <v>408</v>
      </c>
      <c r="D378" s="20" t="s">
        <v>1651</v>
      </c>
    </row>
    <row r="379" spans="1:4" x14ac:dyDescent="0.3">
      <c r="A379" s="19">
        <v>377</v>
      </c>
      <c r="B379" s="20" t="s">
        <v>2212</v>
      </c>
      <c r="C379" s="21" t="s">
        <v>970</v>
      </c>
      <c r="D379" s="20" t="s">
        <v>1590</v>
      </c>
    </row>
    <row r="380" spans="1:4" x14ac:dyDescent="0.3">
      <c r="A380" s="19">
        <v>378</v>
      </c>
      <c r="B380" s="20" t="s">
        <v>2392</v>
      </c>
      <c r="C380" s="19"/>
      <c r="D380" s="20" t="s">
        <v>1648</v>
      </c>
    </row>
    <row r="381" spans="1:4" x14ac:dyDescent="0.3">
      <c r="A381" s="19">
        <v>379</v>
      </c>
      <c r="B381" s="20" t="s">
        <v>1666</v>
      </c>
      <c r="C381" s="19"/>
      <c r="D381" s="20" t="s">
        <v>3117</v>
      </c>
    </row>
    <row r="382" spans="1:4" x14ac:dyDescent="0.3">
      <c r="A382" s="19">
        <v>380</v>
      </c>
      <c r="B382" s="20" t="s">
        <v>534</v>
      </c>
      <c r="C382" s="19"/>
      <c r="D382" s="20" t="s">
        <v>2992</v>
      </c>
    </row>
    <row r="383" spans="1:4" x14ac:dyDescent="0.3">
      <c r="A383" s="19">
        <v>381</v>
      </c>
      <c r="B383" s="20" t="s">
        <v>146</v>
      </c>
      <c r="C383" s="21" t="s">
        <v>970</v>
      </c>
      <c r="D383" s="20" t="s">
        <v>1598</v>
      </c>
    </row>
    <row r="384" spans="1:4" x14ac:dyDescent="0.3">
      <c r="A384" s="19">
        <v>382</v>
      </c>
      <c r="B384" s="20" t="s">
        <v>1048</v>
      </c>
      <c r="C384" s="21"/>
      <c r="D384" s="20" t="s">
        <v>2993</v>
      </c>
    </row>
    <row r="385" spans="1:4" x14ac:dyDescent="0.3">
      <c r="A385" s="19">
        <v>383</v>
      </c>
      <c r="B385" s="20" t="s">
        <v>1071</v>
      </c>
      <c r="C385" s="21"/>
      <c r="D385" s="20" t="s">
        <v>2994</v>
      </c>
    </row>
    <row r="386" spans="1:4" x14ac:dyDescent="0.3">
      <c r="A386" s="19">
        <v>384</v>
      </c>
      <c r="B386" s="20" t="s">
        <v>2693</v>
      </c>
      <c r="C386" s="21"/>
      <c r="D386" s="20" t="s">
        <v>1639</v>
      </c>
    </row>
    <row r="387" spans="1:4" x14ac:dyDescent="0.3">
      <c r="A387" s="19">
        <v>385</v>
      </c>
      <c r="B387" s="20" t="s">
        <v>588</v>
      </c>
      <c r="C387" s="21"/>
      <c r="D387" s="20" t="s">
        <v>2995</v>
      </c>
    </row>
    <row r="388" spans="1:4" x14ac:dyDescent="0.3">
      <c r="A388" s="19">
        <v>386</v>
      </c>
      <c r="B388" s="20" t="s">
        <v>2354</v>
      </c>
      <c r="C388" s="21" t="s">
        <v>408</v>
      </c>
      <c r="D388" s="20" t="s">
        <v>2996</v>
      </c>
    </row>
    <row r="389" spans="1:4" x14ac:dyDescent="0.3">
      <c r="A389" s="19">
        <v>387</v>
      </c>
      <c r="B389" s="20" t="s">
        <v>1117</v>
      </c>
      <c r="C389" s="19"/>
      <c r="D389" s="20" t="s">
        <v>1637</v>
      </c>
    </row>
    <row r="390" spans="1:4" x14ac:dyDescent="0.3">
      <c r="A390" s="19">
        <v>388</v>
      </c>
      <c r="B390" s="20" t="s">
        <v>195</v>
      </c>
      <c r="C390" s="19"/>
      <c r="D390" s="20" t="s">
        <v>1638</v>
      </c>
    </row>
    <row r="391" spans="1:4" x14ac:dyDescent="0.3">
      <c r="A391" s="19">
        <v>389</v>
      </c>
      <c r="B391" s="20" t="s">
        <v>185</v>
      </c>
      <c r="C391" s="21"/>
      <c r="D391" s="20" t="s">
        <v>2997</v>
      </c>
    </row>
    <row r="392" spans="1:4" x14ac:dyDescent="0.3">
      <c r="A392" s="19">
        <v>390</v>
      </c>
      <c r="B392" s="20" t="s">
        <v>218</v>
      </c>
      <c r="C392" s="19"/>
      <c r="D392" s="20" t="s">
        <v>2998</v>
      </c>
    </row>
    <row r="393" spans="1:4" x14ac:dyDescent="0.3">
      <c r="A393" s="19">
        <v>391</v>
      </c>
      <c r="B393" s="20" t="s">
        <v>245</v>
      </c>
      <c r="C393" s="21"/>
      <c r="D393" s="20" t="s">
        <v>2999</v>
      </c>
    </row>
    <row r="394" spans="1:4" x14ac:dyDescent="0.3">
      <c r="A394" s="19">
        <v>392</v>
      </c>
      <c r="B394" s="20" t="s">
        <v>196</v>
      </c>
      <c r="C394" s="21"/>
      <c r="D394" s="20" t="s">
        <v>1636</v>
      </c>
    </row>
    <row r="395" spans="1:4" x14ac:dyDescent="0.3">
      <c r="A395" s="19">
        <v>393</v>
      </c>
      <c r="B395" s="20" t="s">
        <v>227</v>
      </c>
      <c r="C395" s="19"/>
      <c r="D395" s="20" t="s">
        <v>3000</v>
      </c>
    </row>
    <row r="396" spans="1:4" x14ac:dyDescent="0.3">
      <c r="A396" s="19">
        <v>394</v>
      </c>
      <c r="B396" s="20" t="s">
        <v>973</v>
      </c>
      <c r="C396" s="19"/>
      <c r="D396" s="20" t="s">
        <v>3118</v>
      </c>
    </row>
    <row r="397" spans="1:4" x14ac:dyDescent="0.3">
      <c r="A397" s="19">
        <v>395</v>
      </c>
      <c r="B397" s="20" t="s">
        <v>567</v>
      </c>
      <c r="C397" s="21"/>
      <c r="D397" s="20" t="s">
        <v>1624</v>
      </c>
    </row>
    <row r="398" spans="1:4" x14ac:dyDescent="0.3">
      <c r="A398" s="19">
        <v>396</v>
      </c>
      <c r="B398" s="20" t="s">
        <v>2480</v>
      </c>
      <c r="C398" s="21" t="s">
        <v>406</v>
      </c>
      <c r="D398" s="20" t="s">
        <v>3001</v>
      </c>
    </row>
    <row r="399" spans="1:4" x14ac:dyDescent="0.3">
      <c r="A399" s="19">
        <v>397</v>
      </c>
      <c r="B399" s="20" t="s">
        <v>193</v>
      </c>
      <c r="C399" s="21"/>
      <c r="D399" s="20" t="s">
        <v>1642</v>
      </c>
    </row>
    <row r="400" spans="1:4" x14ac:dyDescent="0.3">
      <c r="A400" s="19">
        <v>398</v>
      </c>
      <c r="B400" s="20" t="s">
        <v>2521</v>
      </c>
      <c r="C400" s="19"/>
      <c r="D400" s="20" t="s">
        <v>3002</v>
      </c>
    </row>
    <row r="401" spans="1:4" x14ac:dyDescent="0.3">
      <c r="A401" s="19">
        <v>399</v>
      </c>
      <c r="B401" s="20" t="s">
        <v>1069</v>
      </c>
      <c r="C401" s="21"/>
      <c r="D401" s="20" t="s">
        <v>3003</v>
      </c>
    </row>
    <row r="402" spans="1:4" x14ac:dyDescent="0.3">
      <c r="A402" s="19">
        <v>400</v>
      </c>
      <c r="B402" s="20" t="s">
        <v>2683</v>
      </c>
      <c r="C402" s="21" t="s">
        <v>970</v>
      </c>
      <c r="D402" s="20" t="s">
        <v>3004</v>
      </c>
    </row>
    <row r="403" spans="1:4" x14ac:dyDescent="0.3">
      <c r="A403" s="19">
        <v>401</v>
      </c>
      <c r="B403" s="20" t="s">
        <v>129</v>
      </c>
      <c r="C403" s="21"/>
      <c r="D403" s="20" t="s">
        <v>1617</v>
      </c>
    </row>
    <row r="404" spans="1:4" x14ac:dyDescent="0.3">
      <c r="A404" s="19">
        <v>402</v>
      </c>
      <c r="B404" s="20" t="s">
        <v>1916</v>
      </c>
      <c r="C404" s="21"/>
      <c r="D404" s="20" t="s">
        <v>1621</v>
      </c>
    </row>
    <row r="405" spans="1:4" x14ac:dyDescent="0.3">
      <c r="A405" s="19">
        <v>403</v>
      </c>
      <c r="B405" s="20" t="s">
        <v>2762</v>
      </c>
      <c r="C405" s="21"/>
      <c r="D405" s="20" t="s">
        <v>3005</v>
      </c>
    </row>
    <row r="406" spans="1:4" x14ac:dyDescent="0.3">
      <c r="A406" s="19">
        <v>404</v>
      </c>
      <c r="B406" s="20" t="s">
        <v>1915</v>
      </c>
      <c r="C406" s="21"/>
      <c r="D406" s="20" t="s">
        <v>1619</v>
      </c>
    </row>
    <row r="407" spans="1:4" x14ac:dyDescent="0.3">
      <c r="A407" s="19">
        <v>406</v>
      </c>
      <c r="B407" s="20" t="s">
        <v>1919</v>
      </c>
      <c r="C407" s="441"/>
      <c r="D407" s="20" t="s">
        <v>3006</v>
      </c>
    </row>
  </sheetData>
  <sortState xmlns:xlrd2="http://schemas.microsoft.com/office/spreadsheetml/2017/richdata2" ref="A2:D407">
    <sortCondition ref="A2:A407"/>
  </sortState>
  <pageMargins left="0.7" right="0.7" top="0.75" bottom="0.75" header="0.3" footer="0.3"/>
  <pageSetup orientation="landscape"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B2F65-5BAA-4478-8757-75E98BBC22D0}">
  <dimension ref="A1:R241"/>
  <sheetViews>
    <sheetView workbookViewId="0">
      <selection activeCell="Q29" sqref="Q29"/>
    </sheetView>
  </sheetViews>
  <sheetFormatPr defaultRowHeight="14.4" x14ac:dyDescent="0.3"/>
  <cols>
    <col min="1" max="1" width="3.109375" style="1" bestFit="1" customWidth="1"/>
    <col min="2" max="2" width="16.5546875" bestFit="1" customWidth="1"/>
    <col min="3" max="3" width="6.109375" style="1" bestFit="1" customWidth="1"/>
    <col min="4" max="4" width="2" customWidth="1"/>
    <col min="5" max="5" width="3.109375" style="1" bestFit="1" customWidth="1"/>
    <col min="6" max="6" width="15.6640625" bestFit="1" customWidth="1"/>
    <col min="7" max="7" width="5.88671875" style="1" bestFit="1" customWidth="1"/>
    <col min="8" max="8" width="2" customWidth="1"/>
    <col min="9" max="9" width="3.109375" style="1" bestFit="1" customWidth="1"/>
    <col min="10" max="10" width="17.6640625" bestFit="1" customWidth="1"/>
    <col min="11" max="11" width="5.6640625" style="1" bestFit="1" customWidth="1"/>
    <col min="12" max="12" width="2.44140625" customWidth="1"/>
    <col min="13" max="13" width="3.109375" style="1" bestFit="1" customWidth="1"/>
    <col min="14" max="14" width="15.88671875" bestFit="1" customWidth="1"/>
    <col min="15" max="15" width="5.109375" style="1" bestFit="1" customWidth="1"/>
    <col min="16" max="16" width="1.109375" style="420" customWidth="1"/>
    <col min="17" max="17" width="33" bestFit="1" customWidth="1"/>
    <col min="18" max="18" width="47.109375" customWidth="1"/>
  </cols>
  <sheetData>
    <row r="1" spans="1:18" x14ac:dyDescent="0.3">
      <c r="A1" s="561" t="s">
        <v>1479</v>
      </c>
      <c r="B1" s="562"/>
      <c r="C1" s="562"/>
      <c r="D1" s="562"/>
      <c r="E1" s="562"/>
      <c r="F1" s="562"/>
      <c r="G1" s="562"/>
      <c r="H1" s="562"/>
      <c r="I1" s="562"/>
      <c r="J1" s="562"/>
      <c r="K1" s="562"/>
      <c r="L1" s="562"/>
      <c r="M1" s="562"/>
      <c r="N1" s="562"/>
      <c r="O1" s="562"/>
      <c r="P1" s="20"/>
      <c r="Q1" s="3"/>
    </row>
    <row r="2" spans="1:18" x14ac:dyDescent="0.3">
      <c r="A2" s="4" t="s">
        <v>398</v>
      </c>
      <c r="B2" s="442" t="s">
        <v>399</v>
      </c>
      <c r="C2" s="4" t="s">
        <v>400</v>
      </c>
      <c r="D2" s="20"/>
      <c r="E2" s="4" t="s">
        <v>398</v>
      </c>
      <c r="F2" s="4" t="s">
        <v>401</v>
      </c>
      <c r="G2" s="4" t="s">
        <v>400</v>
      </c>
      <c r="H2" s="20"/>
      <c r="I2" s="4" t="s">
        <v>398</v>
      </c>
      <c r="J2" s="4" t="s">
        <v>402</v>
      </c>
      <c r="K2" s="4" t="s">
        <v>400</v>
      </c>
      <c r="L2" s="20"/>
      <c r="M2" s="4" t="s">
        <v>398</v>
      </c>
      <c r="N2" s="4" t="s">
        <v>403</v>
      </c>
      <c r="O2" s="4" t="s">
        <v>400</v>
      </c>
      <c r="P2" s="20"/>
      <c r="Q2" s="3"/>
    </row>
    <row r="3" spans="1:18" x14ac:dyDescent="0.3">
      <c r="A3" s="5">
        <v>1</v>
      </c>
      <c r="B3" s="6" t="s">
        <v>203</v>
      </c>
      <c r="C3" s="424" t="s">
        <v>948</v>
      </c>
      <c r="D3" s="20"/>
      <c r="E3" s="5">
        <v>6</v>
      </c>
      <c r="F3" s="6" t="s">
        <v>2364</v>
      </c>
      <c r="G3" s="424" t="s">
        <v>948</v>
      </c>
      <c r="H3" s="20"/>
      <c r="I3" s="5">
        <v>3</v>
      </c>
      <c r="J3" s="6" t="s">
        <v>379</v>
      </c>
      <c r="K3" s="424" t="s">
        <v>948</v>
      </c>
      <c r="L3" s="20"/>
      <c r="M3" s="7">
        <v>28</v>
      </c>
      <c r="N3" s="8" t="s">
        <v>180</v>
      </c>
      <c r="O3" s="11" t="s">
        <v>948</v>
      </c>
      <c r="P3" s="20"/>
      <c r="Q3" s="441" t="s">
        <v>410</v>
      </c>
    </row>
    <row r="4" spans="1:18" ht="15" customHeight="1" x14ac:dyDescent="0.3">
      <c r="A4" s="5">
        <v>2</v>
      </c>
      <c r="B4" s="6" t="s">
        <v>925</v>
      </c>
      <c r="C4" s="424" t="s">
        <v>948</v>
      </c>
      <c r="D4" s="20"/>
      <c r="E4" s="5">
        <v>7</v>
      </c>
      <c r="F4" s="6" t="s">
        <v>190</v>
      </c>
      <c r="G4" s="424" t="s">
        <v>948</v>
      </c>
      <c r="H4" s="20"/>
      <c r="I4" s="5">
        <v>4</v>
      </c>
      <c r="J4" s="6" t="s">
        <v>383</v>
      </c>
      <c r="K4" s="424" t="s">
        <v>948</v>
      </c>
      <c r="L4" s="20"/>
      <c r="M4" s="7">
        <v>29</v>
      </c>
      <c r="N4" s="8" t="s">
        <v>133</v>
      </c>
      <c r="O4" s="7"/>
      <c r="P4" s="20"/>
      <c r="Q4" s="425" t="s">
        <v>411</v>
      </c>
      <c r="R4" s="457" t="s">
        <v>3075</v>
      </c>
    </row>
    <row r="5" spans="1:18" x14ac:dyDescent="0.3">
      <c r="A5" s="5">
        <v>5</v>
      </c>
      <c r="B5" s="6" t="s">
        <v>152</v>
      </c>
      <c r="C5" s="424"/>
      <c r="D5" s="20"/>
      <c r="E5" s="7">
        <v>20</v>
      </c>
      <c r="F5" s="8" t="s">
        <v>608</v>
      </c>
      <c r="G5" s="7" t="s">
        <v>409</v>
      </c>
      <c r="H5" s="20"/>
      <c r="I5" s="5">
        <v>6</v>
      </c>
      <c r="J5" s="6" t="s">
        <v>168</v>
      </c>
      <c r="K5" s="424" t="s">
        <v>948</v>
      </c>
      <c r="L5" s="20"/>
      <c r="M5" s="7">
        <v>30</v>
      </c>
      <c r="N5" s="8" t="s">
        <v>310</v>
      </c>
      <c r="O5" s="11" t="s">
        <v>1498</v>
      </c>
      <c r="P5" s="20"/>
      <c r="Q5" s="425" t="s">
        <v>412</v>
      </c>
    </row>
    <row r="6" spans="1:18" x14ac:dyDescent="0.3">
      <c r="A6" s="5">
        <v>8</v>
      </c>
      <c r="B6" s="6" t="s">
        <v>265</v>
      </c>
      <c r="C6" s="424"/>
      <c r="D6" s="20"/>
      <c r="E6" s="7">
        <v>33</v>
      </c>
      <c r="F6" s="8" t="s">
        <v>3009</v>
      </c>
      <c r="G6" s="7"/>
      <c r="H6" s="20"/>
      <c r="I6" s="5">
        <v>7</v>
      </c>
      <c r="J6" s="6" t="s">
        <v>615</v>
      </c>
      <c r="K6" s="424" t="s">
        <v>948</v>
      </c>
      <c r="L6" s="20"/>
      <c r="M6" s="7">
        <v>31</v>
      </c>
      <c r="N6" s="8" t="s">
        <v>2397</v>
      </c>
      <c r="O6" s="11" t="s">
        <v>948</v>
      </c>
      <c r="P6" s="20"/>
      <c r="Q6" s="425" t="s">
        <v>413</v>
      </c>
    </row>
    <row r="7" spans="1:18" x14ac:dyDescent="0.3">
      <c r="A7" s="7">
        <v>16</v>
      </c>
      <c r="B7" s="8" t="s">
        <v>197</v>
      </c>
      <c r="C7" s="11" t="s">
        <v>948</v>
      </c>
      <c r="D7" s="20"/>
      <c r="E7" s="7">
        <v>34</v>
      </c>
      <c r="F7" s="8" t="s">
        <v>127</v>
      </c>
      <c r="G7" s="11" t="s">
        <v>985</v>
      </c>
      <c r="H7" s="20"/>
      <c r="I7" s="5">
        <v>9</v>
      </c>
      <c r="J7" s="6" t="s">
        <v>234</v>
      </c>
      <c r="K7" s="424" t="s">
        <v>948</v>
      </c>
      <c r="L7" s="20"/>
      <c r="M7" s="7">
        <v>32</v>
      </c>
      <c r="N7" s="8" t="s">
        <v>206</v>
      </c>
      <c r="O7" s="11" t="s">
        <v>1008</v>
      </c>
      <c r="P7" s="20"/>
      <c r="Q7" s="425" t="s">
        <v>414</v>
      </c>
    </row>
    <row r="8" spans="1:18" x14ac:dyDescent="0.3">
      <c r="A8" s="7">
        <v>17</v>
      </c>
      <c r="B8" s="8" t="s">
        <v>126</v>
      </c>
      <c r="C8" s="11"/>
      <c r="D8" s="20"/>
      <c r="E8" s="7">
        <v>35</v>
      </c>
      <c r="F8" s="8" t="s">
        <v>239</v>
      </c>
      <c r="G8" s="11" t="s">
        <v>404</v>
      </c>
      <c r="H8" s="20"/>
      <c r="I8" s="5">
        <v>10</v>
      </c>
      <c r="J8" s="6" t="s">
        <v>599</v>
      </c>
      <c r="K8" s="424" t="s">
        <v>981</v>
      </c>
      <c r="L8" s="20"/>
      <c r="M8" s="458">
        <v>71</v>
      </c>
      <c r="N8" s="459" t="s">
        <v>96</v>
      </c>
      <c r="O8" s="460" t="s">
        <v>1469</v>
      </c>
      <c r="P8" s="20"/>
      <c r="Q8" s="425" t="s">
        <v>415</v>
      </c>
    </row>
    <row r="9" spans="1:18" x14ac:dyDescent="0.3">
      <c r="A9" s="7">
        <v>18</v>
      </c>
      <c r="B9" s="8" t="s">
        <v>209</v>
      </c>
      <c r="C9" s="11" t="s">
        <v>948</v>
      </c>
      <c r="D9" s="20"/>
      <c r="E9" s="7">
        <v>36</v>
      </c>
      <c r="F9" s="8" t="s">
        <v>284</v>
      </c>
      <c r="G9" s="7"/>
      <c r="H9" s="20"/>
      <c r="I9" s="5">
        <v>11</v>
      </c>
      <c r="J9" s="6" t="s">
        <v>2687</v>
      </c>
      <c r="K9" s="424"/>
      <c r="L9" s="20"/>
      <c r="M9" s="9">
        <v>91</v>
      </c>
      <c r="N9" s="10" t="s">
        <v>295</v>
      </c>
      <c r="O9" s="9"/>
      <c r="P9" s="20"/>
      <c r="Q9" s="425" t="s">
        <v>416</v>
      </c>
    </row>
    <row r="10" spans="1:18" x14ac:dyDescent="0.3">
      <c r="A10" s="7">
        <v>19</v>
      </c>
      <c r="B10" s="8" t="s">
        <v>2720</v>
      </c>
      <c r="C10" s="11" t="s">
        <v>408</v>
      </c>
      <c r="D10" s="20"/>
      <c r="E10" s="7">
        <v>37</v>
      </c>
      <c r="F10" s="8" t="s">
        <v>221</v>
      </c>
      <c r="G10" s="7" t="s">
        <v>409</v>
      </c>
      <c r="H10" s="20"/>
      <c r="I10" s="5">
        <v>12</v>
      </c>
      <c r="J10" s="6" t="s">
        <v>582</v>
      </c>
      <c r="K10" s="424" t="s">
        <v>1008</v>
      </c>
      <c r="L10" s="20"/>
      <c r="M10" s="9">
        <v>92</v>
      </c>
      <c r="N10" s="10" t="s">
        <v>277</v>
      </c>
      <c r="O10" s="14" t="s">
        <v>948</v>
      </c>
      <c r="P10" s="20"/>
      <c r="Q10" s="425" t="s">
        <v>954</v>
      </c>
    </row>
    <row r="11" spans="1:18" x14ac:dyDescent="0.3">
      <c r="A11" s="7">
        <v>26</v>
      </c>
      <c r="B11" s="8" t="s">
        <v>148</v>
      </c>
      <c r="C11" s="11" t="s">
        <v>408</v>
      </c>
      <c r="D11" s="20"/>
      <c r="E11" s="7">
        <v>38</v>
      </c>
      <c r="F11" s="8" t="s">
        <v>633</v>
      </c>
      <c r="G11" s="11"/>
      <c r="H11" s="20"/>
      <c r="I11" s="5">
        <v>13</v>
      </c>
      <c r="J11" s="6" t="s">
        <v>566</v>
      </c>
      <c r="K11" s="424" t="s">
        <v>1008</v>
      </c>
      <c r="L11" s="20"/>
      <c r="M11" s="9">
        <v>93</v>
      </c>
      <c r="N11" s="10" t="s">
        <v>2473</v>
      </c>
      <c r="O11" s="14"/>
      <c r="P11" s="20"/>
      <c r="Q11" s="425" t="s">
        <v>922</v>
      </c>
    </row>
    <row r="12" spans="1:18" x14ac:dyDescent="0.3">
      <c r="A12" s="7">
        <v>25</v>
      </c>
      <c r="B12" s="8" t="s">
        <v>3007</v>
      </c>
      <c r="C12" s="11" t="s">
        <v>408</v>
      </c>
      <c r="D12" s="20"/>
      <c r="E12" s="7">
        <v>39</v>
      </c>
      <c r="F12" s="8" t="s">
        <v>2462</v>
      </c>
      <c r="G12" s="11"/>
      <c r="H12" s="20"/>
      <c r="I12" s="5">
        <v>14</v>
      </c>
      <c r="J12" s="6" t="s">
        <v>136</v>
      </c>
      <c r="K12" s="424" t="s">
        <v>1008</v>
      </c>
      <c r="L12" s="20"/>
      <c r="M12" s="9">
        <v>94</v>
      </c>
      <c r="N12" s="10" t="s">
        <v>643</v>
      </c>
      <c r="O12" s="14" t="s">
        <v>978</v>
      </c>
      <c r="P12" s="20"/>
      <c r="Q12" s="425" t="s">
        <v>963</v>
      </c>
    </row>
    <row r="13" spans="1:18" x14ac:dyDescent="0.3">
      <c r="A13" s="7">
        <v>49</v>
      </c>
      <c r="B13" s="8" t="s">
        <v>515</v>
      </c>
      <c r="C13" s="11" t="s">
        <v>989</v>
      </c>
      <c r="D13" s="20"/>
      <c r="E13" s="7">
        <v>59</v>
      </c>
      <c r="F13" s="8" t="s">
        <v>1320</v>
      </c>
      <c r="G13" s="11" t="s">
        <v>1012</v>
      </c>
      <c r="H13" s="20"/>
      <c r="I13" s="5">
        <v>15</v>
      </c>
      <c r="J13" s="6" t="s">
        <v>222</v>
      </c>
      <c r="K13" s="424" t="s">
        <v>1483</v>
      </c>
      <c r="L13" s="20"/>
      <c r="M13" s="9">
        <v>101</v>
      </c>
      <c r="N13" s="10" t="s">
        <v>2097</v>
      </c>
      <c r="O13" s="14" t="s">
        <v>975</v>
      </c>
      <c r="P13" s="20"/>
      <c r="Q13" s="425" t="s">
        <v>966</v>
      </c>
    </row>
    <row r="14" spans="1:18" x14ac:dyDescent="0.3">
      <c r="A14" s="7">
        <v>50</v>
      </c>
      <c r="B14" s="8" t="s">
        <v>164</v>
      </c>
      <c r="C14" s="11" t="s">
        <v>948</v>
      </c>
      <c r="D14" s="20"/>
      <c r="E14" s="7">
        <v>60</v>
      </c>
      <c r="F14" s="8" t="s">
        <v>211</v>
      </c>
      <c r="G14" s="11" t="s">
        <v>950</v>
      </c>
      <c r="H14" s="20"/>
      <c r="I14" s="7">
        <v>21</v>
      </c>
      <c r="J14" s="8" t="s">
        <v>177</v>
      </c>
      <c r="K14" s="11"/>
      <c r="L14" s="20"/>
      <c r="M14" s="9">
        <v>102</v>
      </c>
      <c r="N14" s="10" t="s">
        <v>232</v>
      </c>
      <c r="O14" s="14" t="s">
        <v>1483</v>
      </c>
      <c r="P14" s="20"/>
      <c r="Q14" s="425" t="s">
        <v>967</v>
      </c>
    </row>
    <row r="15" spans="1:18" x14ac:dyDescent="0.3">
      <c r="A15" s="9">
        <v>75</v>
      </c>
      <c r="B15" s="10" t="s">
        <v>317</v>
      </c>
      <c r="C15" s="14" t="s">
        <v>404</v>
      </c>
      <c r="D15" s="20"/>
      <c r="E15" s="7">
        <v>61</v>
      </c>
      <c r="F15" s="8" t="s">
        <v>350</v>
      </c>
      <c r="G15" s="11" t="s">
        <v>1012</v>
      </c>
      <c r="H15" s="20"/>
      <c r="I15" s="7">
        <v>22</v>
      </c>
      <c r="J15" s="8" t="s">
        <v>273</v>
      </c>
      <c r="K15" s="11" t="s">
        <v>949</v>
      </c>
      <c r="L15" s="20"/>
      <c r="M15" s="12">
        <v>130</v>
      </c>
      <c r="N15" s="13" t="s">
        <v>492</v>
      </c>
      <c r="O15" s="12"/>
      <c r="P15" s="20"/>
      <c r="Q15" s="441" t="s">
        <v>419</v>
      </c>
    </row>
    <row r="16" spans="1:18" x14ac:dyDescent="0.3">
      <c r="A16" s="9">
        <v>76</v>
      </c>
      <c r="B16" s="10" t="s">
        <v>2714</v>
      </c>
      <c r="C16" s="14" t="s">
        <v>408</v>
      </c>
      <c r="D16" s="20"/>
      <c r="E16" s="7">
        <v>62</v>
      </c>
      <c r="F16" s="8" t="s">
        <v>158</v>
      </c>
      <c r="G16" s="11" t="s">
        <v>1008</v>
      </c>
      <c r="H16" s="20"/>
      <c r="I16" s="7">
        <v>23</v>
      </c>
      <c r="J16" s="8" t="s">
        <v>333</v>
      </c>
      <c r="K16" s="7"/>
      <c r="L16" s="20"/>
      <c r="M16" s="12">
        <v>131</v>
      </c>
      <c r="N16" s="13" t="s">
        <v>2447</v>
      </c>
      <c r="O16" s="15" t="s">
        <v>404</v>
      </c>
      <c r="P16" s="20"/>
      <c r="Q16" s="426" t="s">
        <v>478</v>
      </c>
    </row>
    <row r="17" spans="1:17" x14ac:dyDescent="0.3">
      <c r="A17" s="9">
        <v>77</v>
      </c>
      <c r="B17" s="10" t="s">
        <v>15</v>
      </c>
      <c r="C17" s="14"/>
      <c r="D17" s="20"/>
      <c r="E17" s="7">
        <v>63</v>
      </c>
      <c r="F17" s="8" t="s">
        <v>166</v>
      </c>
      <c r="G17" s="11" t="s">
        <v>950</v>
      </c>
      <c r="H17" s="20"/>
      <c r="I17" s="7">
        <v>24</v>
      </c>
      <c r="J17" s="8" t="s">
        <v>156</v>
      </c>
      <c r="K17" s="7"/>
      <c r="L17" s="20"/>
      <c r="M17" s="12">
        <v>132</v>
      </c>
      <c r="N17" s="13" t="s">
        <v>2539</v>
      </c>
      <c r="O17" s="15"/>
      <c r="P17" s="20"/>
      <c r="Q17" s="427" t="s">
        <v>418</v>
      </c>
    </row>
    <row r="18" spans="1:17" x14ac:dyDescent="0.3">
      <c r="A18" s="9">
        <v>78</v>
      </c>
      <c r="B18" s="10" t="s">
        <v>387</v>
      </c>
      <c r="C18" s="14" t="s">
        <v>409</v>
      </c>
      <c r="D18" s="20"/>
      <c r="E18" s="7">
        <v>64</v>
      </c>
      <c r="F18" s="8" t="s">
        <v>377</v>
      </c>
      <c r="G18" s="11" t="s">
        <v>1008</v>
      </c>
      <c r="H18" s="20"/>
      <c r="I18" s="7">
        <v>25</v>
      </c>
      <c r="J18" s="8" t="s">
        <v>610</v>
      </c>
      <c r="K18" s="11" t="s">
        <v>408</v>
      </c>
      <c r="L18" s="20"/>
      <c r="M18" s="12">
        <v>133</v>
      </c>
      <c r="N18" s="13" t="s">
        <v>2625</v>
      </c>
      <c r="O18" s="15" t="s">
        <v>408</v>
      </c>
      <c r="P18" s="20"/>
      <c r="Q18" s="428" t="s">
        <v>420</v>
      </c>
    </row>
    <row r="19" spans="1:17" x14ac:dyDescent="0.3">
      <c r="A19" s="9">
        <v>107</v>
      </c>
      <c r="B19" s="10" t="s">
        <v>2741</v>
      </c>
      <c r="C19" s="14"/>
      <c r="D19" s="20"/>
      <c r="E19" s="7">
        <v>65</v>
      </c>
      <c r="F19" s="8" t="s">
        <v>253</v>
      </c>
      <c r="G19" s="11" t="s">
        <v>1012</v>
      </c>
      <c r="H19" s="20"/>
      <c r="I19" s="7">
        <v>26</v>
      </c>
      <c r="J19" s="8" t="s">
        <v>386</v>
      </c>
      <c r="K19" s="7"/>
      <c r="L19" s="20"/>
      <c r="M19" s="12">
        <v>134</v>
      </c>
      <c r="N19" s="13" t="s">
        <v>2164</v>
      </c>
      <c r="O19" s="12" t="s">
        <v>409</v>
      </c>
      <c r="P19" s="20"/>
      <c r="Q19" s="429" t="s">
        <v>421</v>
      </c>
    </row>
    <row r="20" spans="1:17" x14ac:dyDescent="0.3">
      <c r="A20" s="9">
        <v>108</v>
      </c>
      <c r="B20" s="10" t="s">
        <v>3008</v>
      </c>
      <c r="C20" s="14"/>
      <c r="D20" s="20"/>
      <c r="E20" s="7">
        <v>66</v>
      </c>
      <c r="F20" s="8" t="s">
        <v>153</v>
      </c>
      <c r="G20" s="11" t="s">
        <v>1008</v>
      </c>
      <c r="H20" s="20"/>
      <c r="I20" s="7">
        <v>27</v>
      </c>
      <c r="J20" s="8" t="s">
        <v>304</v>
      </c>
      <c r="K20" s="7" t="s">
        <v>409</v>
      </c>
      <c r="L20" s="20"/>
      <c r="M20" s="12">
        <v>135</v>
      </c>
      <c r="N20" s="13" t="s">
        <v>2043</v>
      </c>
      <c r="O20" s="15" t="s">
        <v>982</v>
      </c>
      <c r="P20" s="20"/>
      <c r="Q20" s="430" t="s">
        <v>444</v>
      </c>
    </row>
    <row r="21" spans="1:17" x14ac:dyDescent="0.3">
      <c r="A21" s="9">
        <v>109</v>
      </c>
      <c r="B21" s="10" t="s">
        <v>175</v>
      </c>
      <c r="C21" s="14" t="s">
        <v>949</v>
      </c>
      <c r="D21" s="20"/>
      <c r="E21" s="7">
        <v>67</v>
      </c>
      <c r="F21" s="8" t="s">
        <v>183</v>
      </c>
      <c r="G21" s="11" t="s">
        <v>1008</v>
      </c>
      <c r="H21" s="20"/>
      <c r="I21" s="7">
        <v>40</v>
      </c>
      <c r="J21" s="8" t="s">
        <v>554</v>
      </c>
      <c r="K21" s="7"/>
      <c r="L21" s="20"/>
      <c r="M21" s="12">
        <v>136</v>
      </c>
      <c r="N21" s="13" t="s">
        <v>528</v>
      </c>
      <c r="O21" s="15" t="s">
        <v>978</v>
      </c>
      <c r="P21" s="20"/>
      <c r="Q21" s="418" t="s">
        <v>422</v>
      </c>
    </row>
    <row r="22" spans="1:17" x14ac:dyDescent="0.3">
      <c r="A22" s="9">
        <v>110</v>
      </c>
      <c r="B22" s="10" t="s">
        <v>376</v>
      </c>
      <c r="C22" s="14" t="s">
        <v>1490</v>
      </c>
      <c r="D22" s="20"/>
      <c r="E22" s="7">
        <v>68</v>
      </c>
      <c r="F22" s="8" t="s">
        <v>246</v>
      </c>
      <c r="G22" s="11" t="s">
        <v>1014</v>
      </c>
      <c r="H22" s="20"/>
      <c r="I22" s="7">
        <v>41</v>
      </c>
      <c r="J22" s="8" t="s">
        <v>367</v>
      </c>
      <c r="K22" s="11" t="s">
        <v>948</v>
      </c>
      <c r="L22" s="20"/>
      <c r="M22" s="12">
        <v>137</v>
      </c>
      <c r="N22" s="13" t="s">
        <v>2566</v>
      </c>
      <c r="O22" s="15" t="s">
        <v>408</v>
      </c>
      <c r="P22" s="20"/>
      <c r="Q22" s="431" t="s">
        <v>423</v>
      </c>
    </row>
    <row r="23" spans="1:17" x14ac:dyDescent="0.3">
      <c r="A23" s="9">
        <v>111</v>
      </c>
      <c r="B23" s="10" t="s">
        <v>2742</v>
      </c>
      <c r="C23" s="14" t="s">
        <v>955</v>
      </c>
      <c r="D23" s="20"/>
      <c r="E23" s="9">
        <v>79</v>
      </c>
      <c r="F23" s="10" t="s">
        <v>199</v>
      </c>
      <c r="G23" s="14" t="s">
        <v>949</v>
      </c>
      <c r="H23" s="20"/>
      <c r="I23" s="7">
        <v>42</v>
      </c>
      <c r="J23" s="8" t="s">
        <v>2378</v>
      </c>
      <c r="K23" s="11" t="s">
        <v>948</v>
      </c>
      <c r="L23" s="20"/>
      <c r="M23" s="12">
        <v>178</v>
      </c>
      <c r="N23" s="13" t="s">
        <v>2486</v>
      </c>
      <c r="O23" s="15" t="s">
        <v>408</v>
      </c>
      <c r="P23" s="20"/>
      <c r="Q23" s="432" t="s">
        <v>424</v>
      </c>
    </row>
    <row r="24" spans="1:17" x14ac:dyDescent="0.3">
      <c r="A24" s="9">
        <v>112</v>
      </c>
      <c r="B24" s="10" t="s">
        <v>527</v>
      </c>
      <c r="C24" s="14" t="s">
        <v>955</v>
      </c>
      <c r="D24" s="20"/>
      <c r="E24" s="9">
        <v>80</v>
      </c>
      <c r="F24" s="10" t="s">
        <v>540</v>
      </c>
      <c r="G24" s="14"/>
      <c r="H24" s="20"/>
      <c r="I24" s="7">
        <v>43</v>
      </c>
      <c r="J24" s="8" t="s">
        <v>192</v>
      </c>
      <c r="K24" s="11" t="s">
        <v>407</v>
      </c>
      <c r="L24" s="20"/>
      <c r="M24" s="12">
        <v>179</v>
      </c>
      <c r="N24" s="13" t="s">
        <v>2069</v>
      </c>
      <c r="O24" s="15" t="s">
        <v>949</v>
      </c>
      <c r="P24" s="20"/>
      <c r="Q24" s="3"/>
    </row>
    <row r="25" spans="1:17" x14ac:dyDescent="0.3">
      <c r="A25" s="9">
        <v>113</v>
      </c>
      <c r="B25" s="10" t="s">
        <v>219</v>
      </c>
      <c r="C25" s="14" t="s">
        <v>1483</v>
      </c>
      <c r="D25" s="20"/>
      <c r="E25" s="9">
        <v>84</v>
      </c>
      <c r="F25" s="10" t="s">
        <v>149</v>
      </c>
      <c r="G25" s="14" t="s">
        <v>404</v>
      </c>
      <c r="H25" s="20"/>
      <c r="I25" s="7">
        <v>44</v>
      </c>
      <c r="J25" s="8" t="s">
        <v>305</v>
      </c>
      <c r="K25" s="11"/>
      <c r="L25" s="20"/>
      <c r="M25" s="12">
        <v>180</v>
      </c>
      <c r="N25" s="13" t="s">
        <v>151</v>
      </c>
      <c r="O25" s="15"/>
      <c r="P25" s="20"/>
      <c r="Q25" s="3"/>
    </row>
    <row r="26" spans="1:17" x14ac:dyDescent="0.3">
      <c r="A26" s="12">
        <v>145</v>
      </c>
      <c r="B26" s="13" t="s">
        <v>238</v>
      </c>
      <c r="C26" s="15" t="s">
        <v>404</v>
      </c>
      <c r="D26" s="20"/>
      <c r="E26" s="9">
        <v>85</v>
      </c>
      <c r="F26" s="10" t="s">
        <v>1941</v>
      </c>
      <c r="G26" s="14"/>
      <c r="H26" s="20"/>
      <c r="I26" s="7">
        <v>45</v>
      </c>
      <c r="J26" s="8" t="s">
        <v>1485</v>
      </c>
      <c r="K26" s="11" t="s">
        <v>949</v>
      </c>
      <c r="L26" s="20"/>
      <c r="M26" s="12">
        <v>181</v>
      </c>
      <c r="N26" s="13" t="s">
        <v>139</v>
      </c>
      <c r="O26" s="15" t="s">
        <v>948</v>
      </c>
      <c r="P26" s="20"/>
      <c r="Q26" s="3"/>
    </row>
    <row r="27" spans="1:17" x14ac:dyDescent="0.3">
      <c r="A27" s="12">
        <v>146</v>
      </c>
      <c r="B27" s="13" t="s">
        <v>2733</v>
      </c>
      <c r="C27" s="15"/>
      <c r="D27" s="20"/>
      <c r="E27" s="9">
        <v>86</v>
      </c>
      <c r="F27" s="10" t="s">
        <v>172</v>
      </c>
      <c r="G27" s="9" t="s">
        <v>409</v>
      </c>
      <c r="H27" s="20"/>
      <c r="I27" s="7">
        <v>46</v>
      </c>
      <c r="J27" s="8" t="s">
        <v>2572</v>
      </c>
      <c r="K27" s="11"/>
      <c r="L27" s="20"/>
      <c r="M27" s="12">
        <v>182</v>
      </c>
      <c r="N27" s="13" t="s">
        <v>2042</v>
      </c>
      <c r="O27" s="15" t="s">
        <v>409</v>
      </c>
      <c r="P27" s="20"/>
      <c r="Q27" s="3"/>
    </row>
    <row r="28" spans="1:17" x14ac:dyDescent="0.3">
      <c r="A28" s="12">
        <v>147</v>
      </c>
      <c r="B28" s="13" t="s">
        <v>2740</v>
      </c>
      <c r="C28" s="15"/>
      <c r="D28" s="20"/>
      <c r="E28" s="9">
        <v>87</v>
      </c>
      <c r="F28" s="10" t="s">
        <v>388</v>
      </c>
      <c r="G28" s="14" t="s">
        <v>948</v>
      </c>
      <c r="H28" s="20"/>
      <c r="I28" s="7">
        <v>47</v>
      </c>
      <c r="J28" s="8" t="s">
        <v>1342</v>
      </c>
      <c r="K28" s="11" t="s">
        <v>1007</v>
      </c>
      <c r="L28" s="20"/>
      <c r="M28" s="12">
        <v>183</v>
      </c>
      <c r="N28" s="13" t="s">
        <v>162</v>
      </c>
      <c r="O28" s="15" t="s">
        <v>405</v>
      </c>
      <c r="P28" s="20"/>
      <c r="Q28" s="3"/>
    </row>
    <row r="29" spans="1:17" x14ac:dyDescent="0.3">
      <c r="A29" s="12">
        <v>148</v>
      </c>
      <c r="B29" s="13" t="s">
        <v>945</v>
      </c>
      <c r="C29" s="15" t="s">
        <v>417</v>
      </c>
      <c r="D29" s="20"/>
      <c r="E29" s="9">
        <v>88</v>
      </c>
      <c r="F29" s="10" t="s">
        <v>2658</v>
      </c>
      <c r="G29" s="14" t="s">
        <v>2781</v>
      </c>
      <c r="H29" s="20"/>
      <c r="I29" s="7">
        <v>48</v>
      </c>
      <c r="J29" s="8" t="s">
        <v>479</v>
      </c>
      <c r="K29" s="11"/>
      <c r="L29" s="20"/>
      <c r="M29" s="12">
        <v>184</v>
      </c>
      <c r="N29" s="13" t="s">
        <v>612</v>
      </c>
      <c r="O29" s="15" t="s">
        <v>404</v>
      </c>
      <c r="P29" s="20"/>
      <c r="Q29" s="3"/>
    </row>
    <row r="30" spans="1:17" x14ac:dyDescent="0.3">
      <c r="A30" s="12">
        <v>149</v>
      </c>
      <c r="B30" s="13" t="s">
        <v>182</v>
      </c>
      <c r="C30" s="15" t="s">
        <v>417</v>
      </c>
      <c r="D30" s="20"/>
      <c r="E30" s="9">
        <v>89</v>
      </c>
      <c r="F30" s="10" t="s">
        <v>646</v>
      </c>
      <c r="G30" s="14"/>
      <c r="H30" s="20"/>
      <c r="I30" s="7">
        <v>51</v>
      </c>
      <c r="J30" s="8" t="s">
        <v>490</v>
      </c>
      <c r="K30" s="7" t="s">
        <v>409</v>
      </c>
      <c r="L30" s="20"/>
      <c r="M30" s="12">
        <v>212</v>
      </c>
      <c r="N30" s="13" t="s">
        <v>226</v>
      </c>
      <c r="O30" s="15" t="s">
        <v>1012</v>
      </c>
      <c r="P30" s="20"/>
      <c r="Q30" s="3"/>
    </row>
    <row r="31" spans="1:17" x14ac:dyDescent="0.3">
      <c r="A31" s="12">
        <v>150</v>
      </c>
      <c r="B31" s="13" t="s">
        <v>298</v>
      </c>
      <c r="C31" s="15" t="s">
        <v>992</v>
      </c>
      <c r="D31" s="20"/>
      <c r="E31" s="9">
        <v>90</v>
      </c>
      <c r="F31" s="10" t="s">
        <v>499</v>
      </c>
      <c r="G31" s="9"/>
      <c r="H31" s="20"/>
      <c r="I31" s="7">
        <v>52</v>
      </c>
      <c r="J31" s="8" t="s">
        <v>340</v>
      </c>
      <c r="K31" s="11" t="s">
        <v>974</v>
      </c>
      <c r="L31" s="20"/>
      <c r="M31" s="12">
        <v>213</v>
      </c>
      <c r="N31" s="13" t="s">
        <v>575</v>
      </c>
      <c r="O31" s="15" t="s">
        <v>980</v>
      </c>
      <c r="P31" s="20"/>
      <c r="Q31" s="3"/>
    </row>
    <row r="32" spans="1:17" x14ac:dyDescent="0.3">
      <c r="A32" s="12">
        <v>151</v>
      </c>
      <c r="B32" s="13" t="s">
        <v>618</v>
      </c>
      <c r="C32" s="15" t="s">
        <v>949</v>
      </c>
      <c r="D32" s="20"/>
      <c r="E32" s="9">
        <v>103</v>
      </c>
      <c r="F32" s="10" t="s">
        <v>364</v>
      </c>
      <c r="G32" s="14"/>
      <c r="H32" s="20"/>
      <c r="I32" s="7">
        <v>53</v>
      </c>
      <c r="J32" s="8" t="s">
        <v>517</v>
      </c>
      <c r="K32" s="11" t="s">
        <v>1008</v>
      </c>
      <c r="L32" s="20"/>
      <c r="M32" s="12">
        <v>214</v>
      </c>
      <c r="N32" s="13" t="s">
        <v>371</v>
      </c>
      <c r="O32" s="15" t="s">
        <v>1012</v>
      </c>
      <c r="P32" s="20"/>
      <c r="Q32" s="3"/>
    </row>
    <row r="33" spans="1:17" x14ac:dyDescent="0.3">
      <c r="A33" s="16">
        <v>216</v>
      </c>
      <c r="B33" s="17" t="s">
        <v>2727</v>
      </c>
      <c r="C33" s="18" t="s">
        <v>951</v>
      </c>
      <c r="D33" s="20"/>
      <c r="E33" s="9">
        <v>104</v>
      </c>
      <c r="F33" s="10" t="s">
        <v>1939</v>
      </c>
      <c r="G33" s="14" t="s">
        <v>949</v>
      </c>
      <c r="H33" s="20"/>
      <c r="I33" s="7">
        <v>54</v>
      </c>
      <c r="J33" s="8" t="s">
        <v>324</v>
      </c>
      <c r="K33" s="11" t="s">
        <v>1008</v>
      </c>
      <c r="L33" s="20"/>
      <c r="M33" s="12">
        <v>215</v>
      </c>
      <c r="N33" s="13" t="s">
        <v>993</v>
      </c>
      <c r="O33" s="15" t="s">
        <v>1012</v>
      </c>
      <c r="P33" s="20"/>
      <c r="Q33" s="3"/>
    </row>
    <row r="34" spans="1:17" x14ac:dyDescent="0.3">
      <c r="A34" s="16">
        <v>217</v>
      </c>
      <c r="B34" s="17" t="s">
        <v>483</v>
      </c>
      <c r="C34" s="18" t="s">
        <v>417</v>
      </c>
      <c r="D34" s="20"/>
      <c r="E34" s="9">
        <v>105</v>
      </c>
      <c r="F34" s="10" t="s">
        <v>3010</v>
      </c>
      <c r="G34" s="14" t="s">
        <v>949</v>
      </c>
      <c r="H34" s="20"/>
      <c r="I34" s="7">
        <v>55</v>
      </c>
      <c r="J34" s="8" t="s">
        <v>29</v>
      </c>
      <c r="K34" s="11" t="s">
        <v>1493</v>
      </c>
      <c r="L34" s="20"/>
      <c r="M34" s="16">
        <v>219</v>
      </c>
      <c r="N34" s="17" t="s">
        <v>637</v>
      </c>
      <c r="O34" s="18" t="s">
        <v>406</v>
      </c>
      <c r="P34" s="20"/>
      <c r="Q34" s="3"/>
    </row>
    <row r="35" spans="1:17" x14ac:dyDescent="0.3">
      <c r="A35" s="16">
        <v>218</v>
      </c>
      <c r="B35" s="17" t="s">
        <v>644</v>
      </c>
      <c r="C35" s="18" t="s">
        <v>408</v>
      </c>
      <c r="D35" s="20"/>
      <c r="E35" s="9">
        <v>106</v>
      </c>
      <c r="F35" s="10" t="s">
        <v>1942</v>
      </c>
      <c r="G35" s="14"/>
      <c r="H35" s="20"/>
      <c r="I35" s="7">
        <v>56</v>
      </c>
      <c r="J35" s="8" t="s">
        <v>214</v>
      </c>
      <c r="K35" s="11" t="s">
        <v>1483</v>
      </c>
      <c r="L35" s="20"/>
      <c r="M35" s="16">
        <v>220</v>
      </c>
      <c r="N35" s="17" t="s">
        <v>548</v>
      </c>
      <c r="O35" s="18" t="s">
        <v>417</v>
      </c>
      <c r="P35" s="20"/>
      <c r="Q35" s="3"/>
    </row>
    <row r="36" spans="1:17" x14ac:dyDescent="0.3">
      <c r="A36" s="16">
        <v>259</v>
      </c>
      <c r="B36" s="17" t="s">
        <v>2752</v>
      </c>
      <c r="C36" s="18" t="s">
        <v>407</v>
      </c>
      <c r="D36" s="20"/>
      <c r="E36" s="9">
        <v>114</v>
      </c>
      <c r="F36" s="10" t="s">
        <v>1938</v>
      </c>
      <c r="G36" s="14" t="s">
        <v>1016</v>
      </c>
      <c r="H36" s="20"/>
      <c r="I36" s="7">
        <v>57</v>
      </c>
      <c r="J36" s="8" t="s">
        <v>339</v>
      </c>
      <c r="K36" s="11" t="s">
        <v>1008</v>
      </c>
      <c r="L36" s="20"/>
      <c r="M36" s="16">
        <v>221</v>
      </c>
      <c r="N36" s="17" t="s">
        <v>496</v>
      </c>
      <c r="O36" s="18" t="s">
        <v>978</v>
      </c>
      <c r="P36" s="20"/>
      <c r="Q36" s="3"/>
    </row>
    <row r="37" spans="1:17" x14ac:dyDescent="0.3">
      <c r="A37" s="16">
        <v>260</v>
      </c>
      <c r="B37" s="17" t="s">
        <v>2721</v>
      </c>
      <c r="C37" s="18" t="s">
        <v>407</v>
      </c>
      <c r="D37" s="20"/>
      <c r="E37" s="9">
        <v>115</v>
      </c>
      <c r="F37" s="10" t="s">
        <v>69</v>
      </c>
      <c r="G37" s="9" t="s">
        <v>950</v>
      </c>
      <c r="H37" s="20"/>
      <c r="I37" s="7">
        <v>58</v>
      </c>
      <c r="J37" s="8" t="s">
        <v>215</v>
      </c>
      <c r="K37" s="11" t="s">
        <v>950</v>
      </c>
      <c r="L37" s="20"/>
      <c r="M37" s="16">
        <v>255</v>
      </c>
      <c r="N37" s="17" t="s">
        <v>249</v>
      </c>
      <c r="O37" s="18"/>
      <c r="P37" s="20"/>
      <c r="Q37" s="3"/>
    </row>
    <row r="38" spans="1:17" x14ac:dyDescent="0.3">
      <c r="A38" s="16">
        <v>261</v>
      </c>
      <c r="B38" s="17" t="s">
        <v>592</v>
      </c>
      <c r="C38" s="18" t="s">
        <v>406</v>
      </c>
      <c r="D38" s="20"/>
      <c r="E38" s="9">
        <v>116</v>
      </c>
      <c r="F38" s="10" t="s">
        <v>336</v>
      </c>
      <c r="G38" s="14" t="s">
        <v>950</v>
      </c>
      <c r="H38" s="20"/>
      <c r="I38" s="9">
        <v>69</v>
      </c>
      <c r="J38" s="10" t="s">
        <v>537</v>
      </c>
      <c r="K38" s="14" t="s">
        <v>408</v>
      </c>
      <c r="L38" s="20"/>
      <c r="M38" s="16">
        <v>268</v>
      </c>
      <c r="N38" s="17" t="s">
        <v>235</v>
      </c>
      <c r="O38" s="18" t="s">
        <v>949</v>
      </c>
      <c r="P38" s="20"/>
      <c r="Q38" s="3"/>
    </row>
    <row r="39" spans="1:17" x14ac:dyDescent="0.3">
      <c r="A39" s="16">
        <v>262</v>
      </c>
      <c r="B39" s="17" t="s">
        <v>1913</v>
      </c>
      <c r="C39" s="18"/>
      <c r="D39" s="20"/>
      <c r="E39" s="9">
        <v>117</v>
      </c>
      <c r="F39" s="10" t="s">
        <v>2085</v>
      </c>
      <c r="G39" s="14" t="s">
        <v>1008</v>
      </c>
      <c r="H39" s="20"/>
      <c r="I39" s="9">
        <v>70</v>
      </c>
      <c r="J39" s="10" t="s">
        <v>486</v>
      </c>
      <c r="K39" s="14"/>
      <c r="L39" s="20"/>
      <c r="M39" s="16">
        <v>269</v>
      </c>
      <c r="N39" s="17" t="s">
        <v>976</v>
      </c>
      <c r="O39" s="18" t="s">
        <v>977</v>
      </c>
      <c r="P39" s="20"/>
      <c r="Q39" s="3"/>
    </row>
    <row r="40" spans="1:17" x14ac:dyDescent="0.3">
      <c r="A40" s="16">
        <v>263</v>
      </c>
      <c r="B40" s="17" t="s">
        <v>2735</v>
      </c>
      <c r="C40" s="18"/>
      <c r="D40" s="20"/>
      <c r="E40" s="9">
        <v>118</v>
      </c>
      <c r="F40" s="10" t="s">
        <v>1940</v>
      </c>
      <c r="G40" s="14" t="s">
        <v>950</v>
      </c>
      <c r="H40" s="20"/>
      <c r="I40" s="9">
        <v>72</v>
      </c>
      <c r="J40" s="10" t="s">
        <v>621</v>
      </c>
      <c r="K40" s="14" t="s">
        <v>417</v>
      </c>
      <c r="L40" s="20"/>
      <c r="M40" s="16">
        <v>270</v>
      </c>
      <c r="N40" s="17" t="s">
        <v>495</v>
      </c>
      <c r="O40" s="18"/>
      <c r="P40" s="20"/>
      <c r="Q40" s="3"/>
    </row>
    <row r="41" spans="1:17" x14ac:dyDescent="0.3">
      <c r="A41" s="16">
        <v>264</v>
      </c>
      <c r="B41" s="17" t="s">
        <v>580</v>
      </c>
      <c r="C41" s="18" t="s">
        <v>952</v>
      </c>
      <c r="D41" s="20"/>
      <c r="E41" s="12">
        <v>119</v>
      </c>
      <c r="F41" s="13" t="s">
        <v>1945</v>
      </c>
      <c r="G41" s="12"/>
      <c r="H41" s="20"/>
      <c r="I41" s="9">
        <v>73</v>
      </c>
      <c r="J41" s="10" t="s">
        <v>477</v>
      </c>
      <c r="K41" s="14" t="s">
        <v>948</v>
      </c>
      <c r="L41" s="20"/>
      <c r="M41" s="16">
        <v>271</v>
      </c>
      <c r="N41" s="17" t="s">
        <v>2488</v>
      </c>
      <c r="O41" s="18"/>
      <c r="P41" s="20"/>
      <c r="Q41" s="3"/>
    </row>
    <row r="42" spans="1:17" x14ac:dyDescent="0.3">
      <c r="A42" s="16">
        <v>265</v>
      </c>
      <c r="B42" s="17" t="s">
        <v>2072</v>
      </c>
      <c r="C42" s="18" t="s">
        <v>407</v>
      </c>
      <c r="D42" s="20"/>
      <c r="E42" s="12">
        <v>120</v>
      </c>
      <c r="F42" s="13" t="s">
        <v>2550</v>
      </c>
      <c r="G42" s="15" t="s">
        <v>406</v>
      </c>
      <c r="H42" s="20"/>
      <c r="I42" s="9">
        <v>74</v>
      </c>
      <c r="J42" s="10" t="s">
        <v>647</v>
      </c>
      <c r="K42" s="9" t="s">
        <v>409</v>
      </c>
      <c r="L42" s="20"/>
      <c r="M42" s="16">
        <v>272</v>
      </c>
      <c r="N42" s="17" t="s">
        <v>607</v>
      </c>
      <c r="O42" s="18" t="s">
        <v>1465</v>
      </c>
      <c r="P42" s="20"/>
      <c r="Q42" s="3"/>
    </row>
    <row r="43" spans="1:17" x14ac:dyDescent="0.3">
      <c r="A43" s="16">
        <v>266</v>
      </c>
      <c r="B43" s="17" t="s">
        <v>186</v>
      </c>
      <c r="C43" s="18" t="s">
        <v>404</v>
      </c>
      <c r="D43" s="20"/>
      <c r="E43" s="12">
        <v>121</v>
      </c>
      <c r="F43" s="13" t="s">
        <v>2636</v>
      </c>
      <c r="G43" s="12" t="s">
        <v>408</v>
      </c>
      <c r="H43" s="20"/>
      <c r="I43" s="9">
        <v>81</v>
      </c>
      <c r="J43" s="10" t="s">
        <v>2543</v>
      </c>
      <c r="K43" s="14" t="s">
        <v>408</v>
      </c>
      <c r="L43" s="20"/>
      <c r="M43" s="16">
        <v>273</v>
      </c>
      <c r="N43" s="17" t="s">
        <v>525</v>
      </c>
      <c r="O43" s="18" t="s">
        <v>406</v>
      </c>
      <c r="P43" s="20"/>
      <c r="Q43" s="3"/>
    </row>
    <row r="44" spans="1:17" x14ac:dyDescent="0.3">
      <c r="A44" s="16">
        <v>267</v>
      </c>
      <c r="B44" s="17" t="s">
        <v>244</v>
      </c>
      <c r="C44" s="18" t="s">
        <v>405</v>
      </c>
      <c r="D44" s="20"/>
      <c r="E44" s="12">
        <v>122</v>
      </c>
      <c r="F44" s="13" t="s">
        <v>2584</v>
      </c>
      <c r="G44" s="15" t="s">
        <v>408</v>
      </c>
      <c r="H44" s="20"/>
      <c r="I44" s="9">
        <v>82</v>
      </c>
      <c r="J44" s="10" t="s">
        <v>549</v>
      </c>
      <c r="K44" s="14" t="s">
        <v>404</v>
      </c>
      <c r="L44" s="20"/>
      <c r="M44" s="16">
        <v>274</v>
      </c>
      <c r="N44" s="17" t="s">
        <v>146</v>
      </c>
      <c r="O44" s="16" t="s">
        <v>408</v>
      </c>
      <c r="P44" s="20"/>
      <c r="Q44" s="3"/>
    </row>
    <row r="45" spans="1:17" x14ac:dyDescent="0.3">
      <c r="A45" s="16">
        <v>316</v>
      </c>
      <c r="B45" s="17" t="s">
        <v>2766</v>
      </c>
      <c r="C45" s="18"/>
      <c r="D45" s="20"/>
      <c r="E45" s="12">
        <v>126</v>
      </c>
      <c r="F45" s="13" t="s">
        <v>489</v>
      </c>
      <c r="G45" s="15" t="s">
        <v>968</v>
      </c>
      <c r="H45" s="20"/>
      <c r="I45" s="9">
        <v>83</v>
      </c>
      <c r="J45" s="10" t="s">
        <v>641</v>
      </c>
      <c r="K45" s="14" t="s">
        <v>991</v>
      </c>
      <c r="L45" s="20"/>
      <c r="M45" s="16">
        <v>275</v>
      </c>
      <c r="N45" s="17" t="s">
        <v>174</v>
      </c>
      <c r="O45" s="18" t="s">
        <v>948</v>
      </c>
      <c r="P45" s="20"/>
      <c r="Q45" s="3"/>
    </row>
    <row r="46" spans="1:17" x14ac:dyDescent="0.3">
      <c r="A46" s="16">
        <v>317</v>
      </c>
      <c r="B46" s="17" t="s">
        <v>2731</v>
      </c>
      <c r="C46" s="18"/>
      <c r="D46" s="20"/>
      <c r="E46" s="12">
        <v>127</v>
      </c>
      <c r="F46" s="13" t="s">
        <v>260</v>
      </c>
      <c r="G46" s="15"/>
      <c r="H46" s="20"/>
      <c r="I46" s="9">
        <v>95</v>
      </c>
      <c r="J46" s="10" t="s">
        <v>290</v>
      </c>
      <c r="K46" s="9"/>
      <c r="L46" s="20"/>
      <c r="M46" s="16">
        <v>276</v>
      </c>
      <c r="N46" s="17" t="s">
        <v>161</v>
      </c>
      <c r="O46" s="18" t="s">
        <v>406</v>
      </c>
      <c r="P46" s="20"/>
      <c r="Q46" s="3"/>
    </row>
    <row r="47" spans="1:17" x14ac:dyDescent="0.3">
      <c r="A47" s="16">
        <v>318</v>
      </c>
      <c r="B47" s="17" t="s">
        <v>2706</v>
      </c>
      <c r="C47" s="18"/>
      <c r="D47" s="20"/>
      <c r="E47" s="12">
        <v>128</v>
      </c>
      <c r="F47" s="13" t="s">
        <v>1080</v>
      </c>
      <c r="G47" s="15" t="s">
        <v>968</v>
      </c>
      <c r="H47" s="20"/>
      <c r="I47" s="9">
        <v>96</v>
      </c>
      <c r="J47" s="10" t="s">
        <v>368</v>
      </c>
      <c r="K47" s="14" t="s">
        <v>409</v>
      </c>
      <c r="L47" s="20"/>
      <c r="M47" s="16">
        <v>277</v>
      </c>
      <c r="N47" s="17" t="s">
        <v>2664</v>
      </c>
      <c r="O47" s="18"/>
      <c r="P47" s="20"/>
      <c r="Q47" s="3"/>
    </row>
    <row r="48" spans="1:17" x14ac:dyDescent="0.3">
      <c r="A48" s="16">
        <v>319</v>
      </c>
      <c r="B48" s="17" t="s">
        <v>2747</v>
      </c>
      <c r="C48" s="18" t="s">
        <v>417</v>
      </c>
      <c r="D48" s="20"/>
      <c r="E48" s="12">
        <v>129</v>
      </c>
      <c r="F48" s="13" t="s">
        <v>2560</v>
      </c>
      <c r="G48" s="12" t="s">
        <v>408</v>
      </c>
      <c r="H48" s="20"/>
      <c r="I48" s="9">
        <v>97</v>
      </c>
      <c r="J48" s="10" t="s">
        <v>2453</v>
      </c>
      <c r="K48" s="14" t="s">
        <v>406</v>
      </c>
      <c r="L48" s="20"/>
      <c r="M48" s="16">
        <v>278</v>
      </c>
      <c r="N48" s="17" t="s">
        <v>2070</v>
      </c>
      <c r="O48" s="18" t="s">
        <v>949</v>
      </c>
      <c r="P48" s="20"/>
      <c r="Q48" s="3"/>
    </row>
    <row r="49" spans="1:17" x14ac:dyDescent="0.3">
      <c r="A49" s="16">
        <v>320</v>
      </c>
      <c r="B49" s="17" t="s">
        <v>482</v>
      </c>
      <c r="C49" s="18" t="s">
        <v>951</v>
      </c>
      <c r="D49" s="20"/>
      <c r="E49" s="12">
        <v>153</v>
      </c>
      <c r="F49" s="13" t="s">
        <v>1104</v>
      </c>
      <c r="G49" s="15" t="s">
        <v>404</v>
      </c>
      <c r="H49" s="20"/>
      <c r="I49" s="9">
        <v>98</v>
      </c>
      <c r="J49" s="10" t="s">
        <v>2713</v>
      </c>
      <c r="K49" s="14" t="s">
        <v>406</v>
      </c>
      <c r="L49" s="20"/>
      <c r="M49" s="16">
        <v>279</v>
      </c>
      <c r="N49" s="17" t="s">
        <v>241</v>
      </c>
      <c r="O49" s="18"/>
      <c r="P49" s="20"/>
      <c r="Q49" s="3"/>
    </row>
    <row r="50" spans="1:17" x14ac:dyDescent="0.3">
      <c r="A50" s="16">
        <v>321</v>
      </c>
      <c r="B50" s="17" t="s">
        <v>2076</v>
      </c>
      <c r="C50" s="18" t="s">
        <v>404</v>
      </c>
      <c r="D50" s="20"/>
      <c r="E50" s="12">
        <v>154</v>
      </c>
      <c r="F50" s="13" t="s">
        <v>516</v>
      </c>
      <c r="G50" s="15" t="s">
        <v>1467</v>
      </c>
      <c r="H50" s="20"/>
      <c r="I50" s="9">
        <v>99</v>
      </c>
      <c r="J50" s="10" t="s">
        <v>2437</v>
      </c>
      <c r="K50" s="14" t="s">
        <v>404</v>
      </c>
      <c r="L50" s="20"/>
      <c r="M50" s="16">
        <v>280</v>
      </c>
      <c r="N50" s="17" t="s">
        <v>2044</v>
      </c>
      <c r="O50" s="16"/>
      <c r="P50" s="20"/>
      <c r="Q50" s="3"/>
    </row>
    <row r="51" spans="1:17" x14ac:dyDescent="0.3">
      <c r="A51" s="16">
        <v>322</v>
      </c>
      <c r="B51" s="17" t="s">
        <v>502</v>
      </c>
      <c r="C51" s="18" t="s">
        <v>404</v>
      </c>
      <c r="D51" s="20"/>
      <c r="E51" s="12">
        <v>155</v>
      </c>
      <c r="F51" s="13" t="s">
        <v>2421</v>
      </c>
      <c r="G51" s="12" t="s">
        <v>408</v>
      </c>
      <c r="H51" s="20"/>
      <c r="I51" s="9">
        <v>100</v>
      </c>
      <c r="J51" s="10" t="s">
        <v>263</v>
      </c>
      <c r="K51" s="14" t="s">
        <v>948</v>
      </c>
      <c r="L51" s="20"/>
      <c r="M51" s="16">
        <v>281</v>
      </c>
      <c r="N51" s="17" t="s">
        <v>330</v>
      </c>
      <c r="O51" s="16"/>
      <c r="P51" s="20"/>
      <c r="Q51" s="3"/>
    </row>
    <row r="52" spans="1:17" x14ac:dyDescent="0.3">
      <c r="A52" s="16">
        <v>323</v>
      </c>
      <c r="B52" s="17" t="s">
        <v>129</v>
      </c>
      <c r="C52" s="18"/>
      <c r="D52" s="20"/>
      <c r="E52" s="12">
        <v>156</v>
      </c>
      <c r="F52" s="13" t="s">
        <v>2411</v>
      </c>
      <c r="G52" s="12"/>
      <c r="H52" s="20"/>
      <c r="I52" s="12">
        <v>123</v>
      </c>
      <c r="J52" s="13" t="s">
        <v>2406</v>
      </c>
      <c r="K52" s="15" t="s">
        <v>408</v>
      </c>
      <c r="L52" s="20"/>
      <c r="M52" s="16">
        <v>282</v>
      </c>
      <c r="N52" s="17" t="s">
        <v>2071</v>
      </c>
      <c r="O52" s="18" t="s">
        <v>1016</v>
      </c>
      <c r="P52" s="20"/>
      <c r="Q52" s="3"/>
    </row>
    <row r="53" spans="1:17" x14ac:dyDescent="0.3">
      <c r="A53" s="16">
        <v>324</v>
      </c>
      <c r="B53" s="17" t="s">
        <v>617</v>
      </c>
      <c r="C53" s="18"/>
      <c r="D53" s="20"/>
      <c r="E53" s="12">
        <v>157</v>
      </c>
      <c r="F53" s="13" t="s">
        <v>315</v>
      </c>
      <c r="G53" s="15" t="s">
        <v>1114</v>
      </c>
      <c r="H53" s="20"/>
      <c r="I53" s="12">
        <v>124</v>
      </c>
      <c r="J53" s="13" t="s">
        <v>2511</v>
      </c>
      <c r="K53" s="15"/>
      <c r="L53" s="20"/>
      <c r="M53" s="19">
        <v>359</v>
      </c>
      <c r="N53" s="20" t="s">
        <v>600</v>
      </c>
      <c r="O53" s="21" t="s">
        <v>404</v>
      </c>
      <c r="P53" s="20"/>
      <c r="Q53" s="3"/>
    </row>
    <row r="54" spans="1:17" x14ac:dyDescent="0.3">
      <c r="A54" s="16">
        <v>325</v>
      </c>
      <c r="B54" s="17" t="s">
        <v>632</v>
      </c>
      <c r="C54" s="18" t="s">
        <v>417</v>
      </c>
      <c r="D54" s="20"/>
      <c r="E54" s="12">
        <v>158</v>
      </c>
      <c r="F54" s="13" t="s">
        <v>485</v>
      </c>
      <c r="G54" s="15" t="s">
        <v>986</v>
      </c>
      <c r="H54" s="20"/>
      <c r="I54" s="12">
        <v>125</v>
      </c>
      <c r="J54" s="13" t="s">
        <v>2495</v>
      </c>
      <c r="K54" s="15" t="s">
        <v>408</v>
      </c>
      <c r="L54" s="20"/>
      <c r="M54" s="19">
        <v>360</v>
      </c>
      <c r="N54" s="20" t="s">
        <v>242</v>
      </c>
      <c r="O54" s="21"/>
      <c r="P54" s="20"/>
      <c r="Q54" s="3"/>
    </row>
    <row r="55" spans="1:17" x14ac:dyDescent="0.3">
      <c r="A55" s="16">
        <v>326</v>
      </c>
      <c r="B55" s="17" t="s">
        <v>2077</v>
      </c>
      <c r="C55" s="18" t="s">
        <v>404</v>
      </c>
      <c r="D55" s="20"/>
      <c r="E55" s="12">
        <v>159</v>
      </c>
      <c r="F55" s="13" t="s">
        <v>934</v>
      </c>
      <c r="G55" s="15" t="s">
        <v>408</v>
      </c>
      <c r="H55" s="20"/>
      <c r="I55" s="12">
        <v>138</v>
      </c>
      <c r="J55" s="13" t="s">
        <v>169</v>
      </c>
      <c r="K55" s="15" t="s">
        <v>409</v>
      </c>
      <c r="L55" s="20"/>
      <c r="M55" s="19">
        <v>361</v>
      </c>
      <c r="N55" s="20" t="s">
        <v>944</v>
      </c>
      <c r="O55" s="21" t="s">
        <v>978</v>
      </c>
      <c r="P55" s="20"/>
      <c r="Q55" s="3"/>
    </row>
    <row r="56" spans="1:17" x14ac:dyDescent="0.3">
      <c r="A56" s="16">
        <v>327</v>
      </c>
      <c r="B56" s="17" t="s">
        <v>1480</v>
      </c>
      <c r="C56" s="18"/>
      <c r="D56" s="20"/>
      <c r="E56" s="12">
        <v>170</v>
      </c>
      <c r="F56" s="13" t="s">
        <v>1946</v>
      </c>
      <c r="G56" s="15" t="s">
        <v>407</v>
      </c>
      <c r="H56" s="20"/>
      <c r="I56" s="12">
        <v>139</v>
      </c>
      <c r="J56" s="13" t="s">
        <v>2580</v>
      </c>
      <c r="K56" s="15" t="s">
        <v>404</v>
      </c>
      <c r="L56" s="20"/>
      <c r="M56" s="19">
        <v>362</v>
      </c>
      <c r="N56" s="20" t="s">
        <v>208</v>
      </c>
      <c r="O56" s="19"/>
      <c r="P56" s="20"/>
      <c r="Q56" s="3"/>
    </row>
    <row r="57" spans="1:17" x14ac:dyDescent="0.3">
      <c r="A57" s="16">
        <v>328</v>
      </c>
      <c r="B57" s="17" t="s">
        <v>2784</v>
      </c>
      <c r="C57" s="18" t="s">
        <v>2785</v>
      </c>
      <c r="D57" s="20"/>
      <c r="E57" s="12">
        <v>171</v>
      </c>
      <c r="F57" s="13" t="s">
        <v>1314</v>
      </c>
      <c r="G57" s="15" t="s">
        <v>964</v>
      </c>
      <c r="H57" s="20"/>
      <c r="I57" s="12">
        <v>140</v>
      </c>
      <c r="J57" s="13" t="s">
        <v>72</v>
      </c>
      <c r="K57" s="15" t="s">
        <v>409</v>
      </c>
      <c r="L57" s="20"/>
      <c r="M57" s="19">
        <v>363</v>
      </c>
      <c r="N57" s="20" t="s">
        <v>2525</v>
      </c>
      <c r="O57" s="21"/>
      <c r="P57" s="20"/>
      <c r="Q57" s="3"/>
    </row>
    <row r="58" spans="1:17" x14ac:dyDescent="0.3">
      <c r="A58" s="16">
        <v>329</v>
      </c>
      <c r="B58" s="17" t="s">
        <v>2697</v>
      </c>
      <c r="C58" s="18" t="s">
        <v>417</v>
      </c>
      <c r="D58" s="20"/>
      <c r="E58" s="12">
        <v>172</v>
      </c>
      <c r="F58" s="13" t="s">
        <v>1943</v>
      </c>
      <c r="G58" s="15" t="s">
        <v>1016</v>
      </c>
      <c r="H58" s="20"/>
      <c r="I58" s="12">
        <v>141</v>
      </c>
      <c r="J58" s="13" t="s">
        <v>137</v>
      </c>
      <c r="K58" s="15" t="s">
        <v>949</v>
      </c>
      <c r="L58" s="20"/>
      <c r="M58" s="19">
        <v>364</v>
      </c>
      <c r="N58" s="20" t="s">
        <v>2607</v>
      </c>
      <c r="O58" s="21" t="s">
        <v>408</v>
      </c>
      <c r="P58" s="20"/>
      <c r="Q58" s="3"/>
    </row>
    <row r="59" spans="1:17" x14ac:dyDescent="0.3">
      <c r="A59" s="16">
        <v>330</v>
      </c>
      <c r="B59" s="17" t="s">
        <v>2767</v>
      </c>
      <c r="C59" s="18"/>
      <c r="D59" s="20"/>
      <c r="E59" s="12">
        <v>173</v>
      </c>
      <c r="F59" s="13" t="s">
        <v>1948</v>
      </c>
      <c r="G59" s="12" t="s">
        <v>950</v>
      </c>
      <c r="H59" s="20"/>
      <c r="I59" s="12">
        <v>142</v>
      </c>
      <c r="J59" s="13" t="s">
        <v>2684</v>
      </c>
      <c r="K59" s="15" t="s">
        <v>408</v>
      </c>
      <c r="L59" s="20"/>
      <c r="M59" s="19">
        <v>365</v>
      </c>
      <c r="N59" s="20" t="s">
        <v>1117</v>
      </c>
      <c r="O59" s="21" t="s">
        <v>408</v>
      </c>
      <c r="P59" s="20"/>
      <c r="Q59" s="3"/>
    </row>
    <row r="60" spans="1:17" x14ac:dyDescent="0.3">
      <c r="A60" s="16">
        <v>331</v>
      </c>
      <c r="B60" s="17" t="s">
        <v>2708</v>
      </c>
      <c r="C60" s="18" t="s">
        <v>407</v>
      </c>
      <c r="D60" s="20"/>
      <c r="E60" s="12">
        <v>174</v>
      </c>
      <c r="F60" s="13" t="s">
        <v>1947</v>
      </c>
      <c r="G60" s="15" t="s">
        <v>3016</v>
      </c>
      <c r="H60" s="20"/>
      <c r="I60" s="12">
        <v>143</v>
      </c>
      <c r="J60" s="13" t="s">
        <v>1453</v>
      </c>
      <c r="K60" s="15" t="s">
        <v>987</v>
      </c>
      <c r="L60" s="20"/>
      <c r="M60" s="19">
        <v>383</v>
      </c>
      <c r="N60" s="20" t="s">
        <v>2632</v>
      </c>
      <c r="O60" s="21" t="s">
        <v>970</v>
      </c>
      <c r="P60" s="20"/>
      <c r="Q60" s="3"/>
    </row>
    <row r="61" spans="1:17" x14ac:dyDescent="0.3">
      <c r="A61" s="16">
        <v>332</v>
      </c>
      <c r="B61" s="17" t="s">
        <v>2768</v>
      </c>
      <c r="C61" s="18"/>
      <c r="D61" s="20"/>
      <c r="E61" s="12">
        <v>175</v>
      </c>
      <c r="F61" s="13" t="s">
        <v>1944</v>
      </c>
      <c r="G61" s="15" t="s">
        <v>956</v>
      </c>
      <c r="H61" s="20"/>
      <c r="I61" s="12">
        <v>144</v>
      </c>
      <c r="J61" s="13" t="s">
        <v>533</v>
      </c>
      <c r="K61" s="15" t="s">
        <v>409</v>
      </c>
      <c r="L61" s="20"/>
      <c r="M61" s="19">
        <v>384</v>
      </c>
      <c r="N61" s="20" t="s">
        <v>2688</v>
      </c>
      <c r="O61" s="21" t="s">
        <v>404</v>
      </c>
      <c r="P61" s="20"/>
      <c r="Q61" s="3"/>
    </row>
    <row r="62" spans="1:17" x14ac:dyDescent="0.3">
      <c r="A62" s="16">
        <v>333</v>
      </c>
      <c r="B62" s="17" t="s">
        <v>2729</v>
      </c>
      <c r="C62" s="18"/>
      <c r="D62" s="20"/>
      <c r="E62" s="12">
        <v>176</v>
      </c>
      <c r="F62" s="13" t="s">
        <v>128</v>
      </c>
      <c r="G62" s="15" t="s">
        <v>1012</v>
      </c>
      <c r="H62" s="20"/>
      <c r="I62" s="12">
        <v>152</v>
      </c>
      <c r="J62" s="13" t="s">
        <v>2623</v>
      </c>
      <c r="K62" s="12"/>
      <c r="L62" s="20"/>
      <c r="M62" s="19">
        <v>385</v>
      </c>
      <c r="N62" s="20" t="s">
        <v>2384</v>
      </c>
      <c r="O62" s="21"/>
      <c r="P62" s="20"/>
      <c r="Q62" s="3"/>
    </row>
    <row r="63" spans="1:17" x14ac:dyDescent="0.3">
      <c r="A63" s="16">
        <v>334</v>
      </c>
      <c r="B63" s="17" t="s">
        <v>2750</v>
      </c>
      <c r="C63" s="18" t="s">
        <v>417</v>
      </c>
      <c r="D63" s="20"/>
      <c r="E63" s="12">
        <v>177</v>
      </c>
      <c r="F63" s="13" t="s">
        <v>429</v>
      </c>
      <c r="G63" s="15" t="s">
        <v>1015</v>
      </c>
      <c r="H63" s="20"/>
      <c r="I63" s="12">
        <v>160</v>
      </c>
      <c r="J63" s="13" t="s">
        <v>217</v>
      </c>
      <c r="K63" s="12"/>
      <c r="L63" s="20"/>
      <c r="M63" s="19">
        <v>386</v>
      </c>
      <c r="N63" s="20" t="s">
        <v>2440</v>
      </c>
      <c r="O63" s="21" t="s">
        <v>408</v>
      </c>
      <c r="P63" s="20"/>
      <c r="Q63" s="3"/>
    </row>
    <row r="64" spans="1:17" x14ac:dyDescent="0.3">
      <c r="A64" s="16">
        <v>335</v>
      </c>
      <c r="B64" s="17" t="s">
        <v>348</v>
      </c>
      <c r="C64" s="18" t="s">
        <v>950</v>
      </c>
      <c r="D64" s="20"/>
      <c r="E64" s="16">
        <v>227</v>
      </c>
      <c r="F64" s="17" t="s">
        <v>959</v>
      </c>
      <c r="G64" s="18" t="s">
        <v>406</v>
      </c>
      <c r="H64" s="20"/>
      <c r="I64" s="12">
        <v>161</v>
      </c>
      <c r="J64" s="13" t="s">
        <v>150</v>
      </c>
      <c r="K64" s="12"/>
      <c r="L64" s="20"/>
      <c r="M64" s="19">
        <v>387</v>
      </c>
      <c r="N64" s="20" t="s">
        <v>2045</v>
      </c>
      <c r="O64" s="21" t="s">
        <v>409</v>
      </c>
      <c r="P64" s="20"/>
      <c r="Q64" s="3"/>
    </row>
    <row r="65" spans="1:17" x14ac:dyDescent="0.3">
      <c r="A65" s="16">
        <v>336</v>
      </c>
      <c r="B65" s="17" t="s">
        <v>545</v>
      </c>
      <c r="C65" s="18" t="s">
        <v>950</v>
      </c>
      <c r="D65" s="20"/>
      <c r="E65" s="16">
        <v>228</v>
      </c>
      <c r="F65" s="17" t="s">
        <v>609</v>
      </c>
      <c r="G65" s="18" t="s">
        <v>406</v>
      </c>
      <c r="H65" s="20"/>
      <c r="I65" s="12">
        <v>162</v>
      </c>
      <c r="J65" s="13" t="s">
        <v>1993</v>
      </c>
      <c r="K65" s="12" t="s">
        <v>409</v>
      </c>
      <c r="L65" s="20"/>
      <c r="M65" s="19">
        <v>388</v>
      </c>
      <c r="N65" s="20" t="s">
        <v>972</v>
      </c>
      <c r="O65" s="21" t="s">
        <v>978</v>
      </c>
      <c r="P65" s="20"/>
      <c r="Q65" s="3"/>
    </row>
    <row r="66" spans="1:17" x14ac:dyDescent="0.3">
      <c r="A66" s="16">
        <v>337</v>
      </c>
      <c r="B66" s="17" t="s">
        <v>2696</v>
      </c>
      <c r="C66" s="18" t="s">
        <v>1016</v>
      </c>
      <c r="D66" s="20"/>
      <c r="E66" s="16">
        <v>229</v>
      </c>
      <c r="F66" s="17" t="s">
        <v>573</v>
      </c>
      <c r="G66" s="18" t="s">
        <v>408</v>
      </c>
      <c r="H66" s="20"/>
      <c r="I66" s="12">
        <v>163</v>
      </c>
      <c r="J66" s="13" t="s">
        <v>3011</v>
      </c>
      <c r="K66" s="15"/>
      <c r="L66" s="20"/>
      <c r="M66" s="19">
        <v>389</v>
      </c>
      <c r="N66" s="20" t="s">
        <v>2655</v>
      </c>
      <c r="O66" s="21"/>
      <c r="P66" s="20"/>
      <c r="Q66" s="3"/>
    </row>
    <row r="67" spans="1:17" x14ac:dyDescent="0.3">
      <c r="A67" s="16">
        <v>338</v>
      </c>
      <c r="B67" s="17" t="s">
        <v>2762</v>
      </c>
      <c r="C67" s="18"/>
      <c r="D67" s="20"/>
      <c r="E67" s="16">
        <v>230</v>
      </c>
      <c r="F67" s="17" t="s">
        <v>2593</v>
      </c>
      <c r="G67" s="18" t="s">
        <v>970</v>
      </c>
      <c r="H67" s="20"/>
      <c r="I67" s="12">
        <v>164</v>
      </c>
      <c r="J67" s="13" t="s">
        <v>2775</v>
      </c>
      <c r="K67" s="15"/>
      <c r="L67" s="20"/>
      <c r="M67" s="19">
        <v>412</v>
      </c>
      <c r="N67" s="20" t="s">
        <v>616</v>
      </c>
      <c r="O67" s="21" t="s">
        <v>409</v>
      </c>
      <c r="P67" s="20"/>
      <c r="Q67" s="3"/>
    </row>
    <row r="68" spans="1:17" x14ac:dyDescent="0.3">
      <c r="A68" s="19">
        <v>373</v>
      </c>
      <c r="B68" s="20" t="s">
        <v>347</v>
      </c>
      <c r="C68" s="21"/>
      <c r="D68" s="20"/>
      <c r="E68" s="16">
        <v>231</v>
      </c>
      <c r="F68" s="17" t="s">
        <v>2600</v>
      </c>
      <c r="G68" s="18" t="s">
        <v>408</v>
      </c>
      <c r="H68" s="20"/>
      <c r="I68" s="12">
        <v>165</v>
      </c>
      <c r="J68" s="13" t="s">
        <v>1992</v>
      </c>
      <c r="K68" s="12"/>
      <c r="L68" s="20"/>
      <c r="M68" s="19">
        <v>413</v>
      </c>
      <c r="N68" s="20" t="s">
        <v>624</v>
      </c>
      <c r="O68" s="21" t="s">
        <v>406</v>
      </c>
      <c r="P68" s="20"/>
      <c r="Q68" s="3"/>
    </row>
    <row r="69" spans="1:17" x14ac:dyDescent="0.3">
      <c r="A69" s="19">
        <v>374</v>
      </c>
      <c r="B69" s="3" t="s">
        <v>189</v>
      </c>
      <c r="C69" s="441"/>
      <c r="D69" s="20"/>
      <c r="E69" s="16">
        <v>232</v>
      </c>
      <c r="F69" s="17" t="s">
        <v>563</v>
      </c>
      <c r="G69" s="16"/>
      <c r="H69" s="20"/>
      <c r="I69" s="12">
        <v>166</v>
      </c>
      <c r="J69" s="13" t="s">
        <v>1991</v>
      </c>
      <c r="K69" s="15" t="s">
        <v>949</v>
      </c>
      <c r="L69" s="20"/>
      <c r="M69" s="19">
        <v>414</v>
      </c>
      <c r="N69" s="20" t="s">
        <v>188</v>
      </c>
      <c r="O69" s="19"/>
      <c r="P69" s="20"/>
      <c r="Q69" s="3"/>
    </row>
    <row r="70" spans="1:17" x14ac:dyDescent="0.3">
      <c r="A70" s="19">
        <v>375</v>
      </c>
      <c r="B70" s="20" t="s">
        <v>2738</v>
      </c>
      <c r="C70" s="21" t="s">
        <v>953</v>
      </c>
      <c r="D70" s="20"/>
      <c r="E70" s="16">
        <v>233</v>
      </c>
      <c r="F70" s="17" t="s">
        <v>2553</v>
      </c>
      <c r="G70" s="18" t="s">
        <v>406</v>
      </c>
      <c r="H70" s="20"/>
      <c r="I70" s="12">
        <v>167</v>
      </c>
      <c r="J70" s="13" t="s">
        <v>1995</v>
      </c>
      <c r="K70" s="15" t="s">
        <v>1039</v>
      </c>
      <c r="L70" s="20"/>
      <c r="M70" s="19">
        <v>415</v>
      </c>
      <c r="N70" s="20" t="s">
        <v>196</v>
      </c>
      <c r="O70" s="19"/>
      <c r="P70" s="20"/>
      <c r="Q70" s="3"/>
    </row>
    <row r="71" spans="1:17" x14ac:dyDescent="0.3">
      <c r="A71" s="19">
        <v>376</v>
      </c>
      <c r="B71" s="20" t="s">
        <v>498</v>
      </c>
      <c r="C71" s="21"/>
      <c r="D71" s="20"/>
      <c r="E71" s="16">
        <v>234</v>
      </c>
      <c r="F71" s="17" t="s">
        <v>2518</v>
      </c>
      <c r="G71" s="18"/>
      <c r="H71" s="20"/>
      <c r="I71" s="12">
        <v>168</v>
      </c>
      <c r="J71" s="13" t="s">
        <v>467</v>
      </c>
      <c r="K71" s="15" t="s">
        <v>978</v>
      </c>
      <c r="L71" s="20"/>
      <c r="M71" s="19" t="s">
        <v>374</v>
      </c>
      <c r="N71" s="20" t="s">
        <v>2734</v>
      </c>
      <c r="O71" s="21" t="s">
        <v>970</v>
      </c>
      <c r="P71" s="20"/>
      <c r="Q71" s="3"/>
    </row>
    <row r="72" spans="1:17" x14ac:dyDescent="0.3">
      <c r="A72" s="19">
        <v>377</v>
      </c>
      <c r="B72" s="20" t="s">
        <v>1877</v>
      </c>
      <c r="C72" s="21"/>
      <c r="D72" s="20"/>
      <c r="E72" s="16">
        <v>235</v>
      </c>
      <c r="F72" s="17" t="s">
        <v>2645</v>
      </c>
      <c r="G72" s="18" t="s">
        <v>1115</v>
      </c>
      <c r="H72" s="20"/>
      <c r="I72" s="12">
        <v>169</v>
      </c>
      <c r="J72" s="13" t="s">
        <v>542</v>
      </c>
      <c r="K72" s="15" t="s">
        <v>409</v>
      </c>
      <c r="L72" s="20"/>
      <c r="M72" s="19" t="s">
        <v>374</v>
      </c>
      <c r="N72" s="20" t="s">
        <v>2614</v>
      </c>
      <c r="O72" s="21"/>
      <c r="P72" s="20"/>
      <c r="Q72" s="3"/>
    </row>
    <row r="73" spans="1:17" x14ac:dyDescent="0.3">
      <c r="A73" s="19">
        <v>378</v>
      </c>
      <c r="B73" s="20" t="s">
        <v>259</v>
      </c>
      <c r="C73" s="21" t="s">
        <v>405</v>
      </c>
      <c r="D73" s="20"/>
      <c r="E73" s="16">
        <v>236</v>
      </c>
      <c r="F73" s="17" t="s">
        <v>2442</v>
      </c>
      <c r="G73" s="18" t="s">
        <v>406</v>
      </c>
      <c r="H73" s="20"/>
      <c r="I73" s="12">
        <v>185</v>
      </c>
      <c r="J73" s="13" t="s">
        <v>159</v>
      </c>
      <c r="K73" s="15" t="s">
        <v>949</v>
      </c>
      <c r="L73" s="20"/>
      <c r="M73" s="19" t="s">
        <v>374</v>
      </c>
      <c r="N73" s="20" t="s">
        <v>613</v>
      </c>
      <c r="O73" s="21" t="s">
        <v>407</v>
      </c>
      <c r="P73" s="20"/>
      <c r="Q73" s="3"/>
    </row>
    <row r="74" spans="1:17" x14ac:dyDescent="0.3">
      <c r="A74" s="19">
        <v>379</v>
      </c>
      <c r="B74" s="20" t="s">
        <v>601</v>
      </c>
      <c r="C74" s="21"/>
      <c r="D74" s="20"/>
      <c r="E74" s="16">
        <v>237</v>
      </c>
      <c r="F74" s="17" t="s">
        <v>204</v>
      </c>
      <c r="G74" s="18" t="s">
        <v>407</v>
      </c>
      <c r="H74" s="20"/>
      <c r="I74" s="12">
        <v>186</v>
      </c>
      <c r="J74" s="13" t="s">
        <v>458</v>
      </c>
      <c r="K74" s="15"/>
      <c r="L74" s="20"/>
      <c r="M74" s="19" t="s">
        <v>374</v>
      </c>
      <c r="N74" s="20" t="s">
        <v>2074</v>
      </c>
      <c r="O74" s="21" t="s">
        <v>407</v>
      </c>
      <c r="P74" s="20"/>
      <c r="Q74" s="3"/>
    </row>
    <row r="75" spans="1:17" x14ac:dyDescent="0.3">
      <c r="A75" s="19">
        <v>380</v>
      </c>
      <c r="B75" s="20" t="s">
        <v>2078</v>
      </c>
      <c r="C75" s="21"/>
      <c r="D75" s="20"/>
      <c r="E75" s="16">
        <v>238</v>
      </c>
      <c r="F75" s="17" t="s">
        <v>620</v>
      </c>
      <c r="G75" s="16"/>
      <c r="H75" s="20"/>
      <c r="I75" s="12">
        <v>187</v>
      </c>
      <c r="J75" s="13" t="s">
        <v>131</v>
      </c>
      <c r="K75" s="15" t="s">
        <v>988</v>
      </c>
      <c r="L75" s="20"/>
      <c r="M75" s="19" t="s">
        <v>374</v>
      </c>
      <c r="N75" s="20" t="s">
        <v>2075</v>
      </c>
      <c r="O75" s="21" t="s">
        <v>407</v>
      </c>
      <c r="P75" s="20"/>
      <c r="Q75" s="3"/>
    </row>
    <row r="76" spans="1:17" x14ac:dyDescent="0.3">
      <c r="A76" s="19">
        <v>381</v>
      </c>
      <c r="B76" s="20" t="s">
        <v>2769</v>
      </c>
      <c r="C76" s="21"/>
      <c r="D76" s="20"/>
      <c r="E76" s="16">
        <v>239</v>
      </c>
      <c r="F76" s="17" t="s">
        <v>1950</v>
      </c>
      <c r="G76" s="18"/>
      <c r="H76" s="20"/>
      <c r="I76" s="12">
        <v>188</v>
      </c>
      <c r="J76" s="13" t="s">
        <v>538</v>
      </c>
      <c r="K76" s="15" t="s">
        <v>978</v>
      </c>
      <c r="L76" s="20"/>
      <c r="M76" s="19" t="s">
        <v>374</v>
      </c>
      <c r="N76" s="20" t="s">
        <v>606</v>
      </c>
      <c r="O76" s="21"/>
      <c r="P76" s="20"/>
      <c r="Q76" s="3"/>
    </row>
    <row r="77" spans="1:17" x14ac:dyDescent="0.3">
      <c r="A77" s="19">
        <v>382</v>
      </c>
      <c r="B77" s="20" t="s">
        <v>2711</v>
      </c>
      <c r="C77" s="21"/>
      <c r="D77" s="20"/>
      <c r="E77" s="16">
        <v>240</v>
      </c>
      <c r="F77" s="17" t="s">
        <v>212</v>
      </c>
      <c r="G77" s="16" t="s">
        <v>409</v>
      </c>
      <c r="H77" s="20"/>
      <c r="I77" s="12">
        <v>189</v>
      </c>
      <c r="J77" s="13" t="s">
        <v>940</v>
      </c>
      <c r="K77" s="15" t="s">
        <v>1465</v>
      </c>
      <c r="L77" s="20"/>
      <c r="M77" s="19" t="s">
        <v>374</v>
      </c>
      <c r="N77" s="20" t="s">
        <v>2047</v>
      </c>
      <c r="O77" s="21"/>
      <c r="P77" s="20"/>
      <c r="Q77" s="3"/>
    </row>
    <row r="78" spans="1:17" x14ac:dyDescent="0.3">
      <c r="A78" s="19" t="s">
        <v>0</v>
      </c>
      <c r="B78" s="20" t="s">
        <v>220</v>
      </c>
      <c r="C78" s="21"/>
      <c r="D78" s="20"/>
      <c r="E78" s="16">
        <v>241</v>
      </c>
      <c r="F78" s="17" t="s">
        <v>593</v>
      </c>
      <c r="G78" s="18" t="s">
        <v>408</v>
      </c>
      <c r="H78" s="20"/>
      <c r="I78" s="12">
        <v>190</v>
      </c>
      <c r="J78" s="13" t="s">
        <v>491</v>
      </c>
      <c r="K78" s="15" t="s">
        <v>407</v>
      </c>
      <c r="L78" s="20"/>
      <c r="M78" s="19" t="s">
        <v>374</v>
      </c>
      <c r="N78" s="20" t="s">
        <v>2048</v>
      </c>
      <c r="O78" s="19"/>
      <c r="P78" s="20"/>
      <c r="Q78" s="3"/>
    </row>
    <row r="79" spans="1:17" x14ac:dyDescent="0.3">
      <c r="A79" s="19" t="s">
        <v>0</v>
      </c>
      <c r="B79" s="3" t="s">
        <v>2079</v>
      </c>
      <c r="C79" s="441" t="s">
        <v>990</v>
      </c>
      <c r="D79" s="20"/>
      <c r="E79" s="16">
        <v>247</v>
      </c>
      <c r="F79" s="17" t="s">
        <v>2509</v>
      </c>
      <c r="G79" s="18" t="s">
        <v>406</v>
      </c>
      <c r="H79" s="20"/>
      <c r="I79" s="12">
        <v>191</v>
      </c>
      <c r="J79" s="13" t="s">
        <v>558</v>
      </c>
      <c r="K79" s="12"/>
      <c r="L79" s="20"/>
      <c r="M79" s="19" t="s">
        <v>374</v>
      </c>
      <c r="N79" s="20" t="s">
        <v>2049</v>
      </c>
      <c r="O79" s="19" t="s">
        <v>405</v>
      </c>
      <c r="P79" s="20"/>
      <c r="Q79" s="3"/>
    </row>
    <row r="80" spans="1:17" x14ac:dyDescent="0.3">
      <c r="A80" s="19" t="s">
        <v>0</v>
      </c>
      <c r="B80" s="20" t="s">
        <v>446</v>
      </c>
      <c r="C80" s="21"/>
      <c r="D80" s="20"/>
      <c r="E80" s="16">
        <v>248</v>
      </c>
      <c r="F80" s="17" t="s">
        <v>935</v>
      </c>
      <c r="G80" s="18" t="s">
        <v>404</v>
      </c>
      <c r="H80" s="20"/>
      <c r="I80" s="12">
        <v>192</v>
      </c>
      <c r="J80" s="13" t="s">
        <v>2556</v>
      </c>
      <c r="K80" s="15" t="s">
        <v>406</v>
      </c>
      <c r="L80" s="20"/>
      <c r="M80" s="19" t="s">
        <v>374</v>
      </c>
      <c r="N80" s="20" t="s">
        <v>185</v>
      </c>
      <c r="O80" s="21" t="s">
        <v>404</v>
      </c>
      <c r="P80" s="20"/>
      <c r="Q80" s="3"/>
    </row>
    <row r="81" spans="1:17" x14ac:dyDescent="0.3">
      <c r="A81" s="19" t="s">
        <v>0</v>
      </c>
      <c r="B81" s="20" t="s">
        <v>67</v>
      </c>
      <c r="C81" s="21" t="s">
        <v>1016</v>
      </c>
      <c r="D81" s="20"/>
      <c r="E81" s="16">
        <v>249</v>
      </c>
      <c r="F81" s="17" t="s">
        <v>2773</v>
      </c>
      <c r="G81" s="18" t="s">
        <v>2777</v>
      </c>
      <c r="H81" s="20"/>
      <c r="I81" s="12">
        <v>193</v>
      </c>
      <c r="J81" s="13" t="s">
        <v>2428</v>
      </c>
      <c r="K81" s="15" t="s">
        <v>406</v>
      </c>
      <c r="L81" s="20"/>
      <c r="M81" s="19" t="s">
        <v>374</v>
      </c>
      <c r="N81" s="20" t="s">
        <v>979</v>
      </c>
      <c r="O81" s="19"/>
      <c r="P81" s="20"/>
      <c r="Q81" s="3"/>
    </row>
    <row r="82" spans="1:17" x14ac:dyDescent="0.3">
      <c r="A82" s="19" t="s">
        <v>0</v>
      </c>
      <c r="B82" s="20" t="s">
        <v>2715</v>
      </c>
      <c r="C82" s="21" t="s">
        <v>1016</v>
      </c>
      <c r="D82" s="20"/>
      <c r="E82" s="16">
        <v>250</v>
      </c>
      <c r="F82" s="17" t="s">
        <v>2527</v>
      </c>
      <c r="G82" s="18" t="s">
        <v>2778</v>
      </c>
      <c r="H82" s="20"/>
      <c r="I82" s="12">
        <v>194</v>
      </c>
      <c r="J82" s="13" t="s">
        <v>2418</v>
      </c>
      <c r="K82" s="15" t="s">
        <v>408</v>
      </c>
      <c r="L82" s="20"/>
      <c r="M82" s="19" t="s">
        <v>374</v>
      </c>
      <c r="N82" s="20" t="s">
        <v>236</v>
      </c>
      <c r="O82" s="21" t="s">
        <v>407</v>
      </c>
      <c r="P82" s="20"/>
      <c r="Q82" s="3"/>
    </row>
    <row r="83" spans="1:17" x14ac:dyDescent="0.3">
      <c r="A83" s="19" t="s">
        <v>0</v>
      </c>
      <c r="B83" s="20" t="s">
        <v>1918</v>
      </c>
      <c r="C83" s="21" t="s">
        <v>950</v>
      </c>
      <c r="D83" s="20"/>
      <c r="E83" s="16">
        <v>251</v>
      </c>
      <c r="F83" s="17" t="s">
        <v>2774</v>
      </c>
      <c r="G83" s="18" t="s">
        <v>2777</v>
      </c>
      <c r="H83" s="20"/>
      <c r="I83" s="12">
        <v>195</v>
      </c>
      <c r="J83" s="13" t="s">
        <v>2588</v>
      </c>
      <c r="K83" s="15"/>
      <c r="L83" s="20"/>
      <c r="M83" s="19" t="s">
        <v>374</v>
      </c>
      <c r="N83" s="20" t="s">
        <v>534</v>
      </c>
      <c r="O83" s="19"/>
      <c r="P83" s="20"/>
      <c r="Q83" s="3"/>
    </row>
    <row r="84" spans="1:17" x14ac:dyDescent="0.3">
      <c r="A84" s="19" t="s">
        <v>0</v>
      </c>
      <c r="B84" s="20" t="s">
        <v>2080</v>
      </c>
      <c r="C84" s="21" t="s">
        <v>950</v>
      </c>
      <c r="D84" s="20"/>
      <c r="E84" s="16">
        <v>252</v>
      </c>
      <c r="F84" s="17" t="s">
        <v>142</v>
      </c>
      <c r="G84" s="18" t="s">
        <v>949</v>
      </c>
      <c r="H84" s="20"/>
      <c r="I84" s="12">
        <v>196</v>
      </c>
      <c r="J84" s="13" t="s">
        <v>2500</v>
      </c>
      <c r="K84" s="15" t="s">
        <v>2779</v>
      </c>
      <c r="L84" s="20"/>
      <c r="M84" s="19" t="s">
        <v>374</v>
      </c>
      <c r="N84" s="20" t="s">
        <v>973</v>
      </c>
      <c r="O84" s="19"/>
      <c r="P84" s="20"/>
      <c r="Q84" s="3"/>
    </row>
    <row r="85" spans="1:17" x14ac:dyDescent="0.3">
      <c r="A85" s="433" t="s">
        <v>0</v>
      </c>
      <c r="B85" s="434" t="s">
        <v>141</v>
      </c>
      <c r="C85" s="435"/>
      <c r="D85" s="20"/>
      <c r="E85" s="16">
        <v>253</v>
      </c>
      <c r="F85" s="17" t="s">
        <v>1956</v>
      </c>
      <c r="G85" s="18" t="s">
        <v>404</v>
      </c>
      <c r="H85" s="20"/>
      <c r="I85" s="12">
        <v>197</v>
      </c>
      <c r="J85" s="13" t="s">
        <v>2007</v>
      </c>
      <c r="K85" s="15" t="s">
        <v>1017</v>
      </c>
      <c r="L85" s="20"/>
      <c r="M85" s="19" t="s">
        <v>374</v>
      </c>
      <c r="N85" s="20" t="s">
        <v>2050</v>
      </c>
      <c r="O85" s="19"/>
      <c r="P85" s="20"/>
      <c r="Q85" s="3"/>
    </row>
    <row r="86" spans="1:17" x14ac:dyDescent="0.3">
      <c r="A86" s="433" t="s">
        <v>1119</v>
      </c>
      <c r="B86" s="434" t="s">
        <v>448</v>
      </c>
      <c r="C86" s="435"/>
      <c r="D86" s="20"/>
      <c r="E86" s="16">
        <v>254</v>
      </c>
      <c r="F86" s="17" t="s">
        <v>1487</v>
      </c>
      <c r="G86" s="16"/>
      <c r="H86" s="20"/>
      <c r="I86" s="12">
        <v>198</v>
      </c>
      <c r="J86" s="13" t="s">
        <v>384</v>
      </c>
      <c r="K86" s="15" t="s">
        <v>1008</v>
      </c>
      <c r="L86" s="20"/>
      <c r="M86" s="19" t="s">
        <v>374</v>
      </c>
      <c r="N86" s="20" t="s">
        <v>2051</v>
      </c>
      <c r="O86" s="19"/>
      <c r="P86" s="20"/>
      <c r="Q86" s="3"/>
    </row>
    <row r="87" spans="1:17" x14ac:dyDescent="0.3">
      <c r="A87" s="433" t="s">
        <v>0</v>
      </c>
      <c r="B87" s="434" t="s">
        <v>660</v>
      </c>
      <c r="C87" s="435"/>
      <c r="D87" s="20"/>
      <c r="E87" s="16">
        <v>255</v>
      </c>
      <c r="F87" s="17" t="s">
        <v>594</v>
      </c>
      <c r="G87" s="18" t="s">
        <v>404</v>
      </c>
      <c r="H87" s="20"/>
      <c r="I87" s="12">
        <v>199</v>
      </c>
      <c r="J87" s="13" t="s">
        <v>247</v>
      </c>
      <c r="K87" s="15" t="s">
        <v>1017</v>
      </c>
      <c r="L87" s="20"/>
      <c r="M87" s="19" t="s">
        <v>374</v>
      </c>
      <c r="N87" s="20" t="s">
        <v>445</v>
      </c>
      <c r="O87" s="21"/>
      <c r="P87" s="20"/>
      <c r="Q87" s="3"/>
    </row>
    <row r="88" spans="1:17" x14ac:dyDescent="0.3">
      <c r="A88" s="433" t="s">
        <v>0</v>
      </c>
      <c r="B88" s="434" t="s">
        <v>1466</v>
      </c>
      <c r="C88" s="435"/>
      <c r="D88" s="20"/>
      <c r="E88" s="16">
        <v>286</v>
      </c>
      <c r="F88" s="17" t="s">
        <v>480</v>
      </c>
      <c r="G88" s="16"/>
      <c r="H88" s="20"/>
      <c r="I88" s="12">
        <v>200</v>
      </c>
      <c r="J88" s="13" t="s">
        <v>555</v>
      </c>
      <c r="K88" s="15" t="s">
        <v>950</v>
      </c>
      <c r="L88" s="20"/>
      <c r="M88" s="19" t="s">
        <v>374</v>
      </c>
      <c r="N88" s="20" t="s">
        <v>2052</v>
      </c>
      <c r="O88" s="19"/>
      <c r="P88" s="20"/>
      <c r="Q88" s="3"/>
    </row>
    <row r="89" spans="1:17" x14ac:dyDescent="0.3">
      <c r="A89" s="433" t="s">
        <v>0</v>
      </c>
      <c r="B89" s="434" t="s">
        <v>1360</v>
      </c>
      <c r="C89" s="435"/>
      <c r="D89" s="20"/>
      <c r="E89" s="16">
        <v>287</v>
      </c>
      <c r="F89" s="17" t="s">
        <v>270</v>
      </c>
      <c r="G89" s="18" t="s">
        <v>407</v>
      </c>
      <c r="H89" s="20"/>
      <c r="I89" s="12">
        <v>201</v>
      </c>
      <c r="J89" s="13" t="s">
        <v>2067</v>
      </c>
      <c r="K89" s="15" t="s">
        <v>1015</v>
      </c>
      <c r="L89" s="20"/>
      <c r="M89" s="19" t="s">
        <v>374</v>
      </c>
      <c r="N89" s="20" t="s">
        <v>2098</v>
      </c>
      <c r="O89" s="21" t="s">
        <v>404</v>
      </c>
      <c r="P89" s="20"/>
      <c r="Q89" s="3"/>
    </row>
    <row r="90" spans="1:17" x14ac:dyDescent="0.3">
      <c r="A90" s="433" t="s">
        <v>0</v>
      </c>
      <c r="B90" s="434" t="s">
        <v>2081</v>
      </c>
      <c r="C90" s="435"/>
      <c r="D90" s="20"/>
      <c r="E90" s="16">
        <v>288</v>
      </c>
      <c r="F90" s="17" t="s">
        <v>365</v>
      </c>
      <c r="G90" s="18" t="s">
        <v>407</v>
      </c>
      <c r="H90" s="20"/>
      <c r="I90" s="12">
        <v>202</v>
      </c>
      <c r="J90" s="13" t="s">
        <v>1994</v>
      </c>
      <c r="K90" s="15" t="s">
        <v>1011</v>
      </c>
      <c r="L90" s="20"/>
      <c r="M90" s="19" t="s">
        <v>374</v>
      </c>
      <c r="N90" s="20" t="s">
        <v>2099</v>
      </c>
      <c r="O90" s="19"/>
      <c r="P90" s="20"/>
      <c r="Q90" s="3"/>
    </row>
    <row r="91" spans="1:17" x14ac:dyDescent="0.3">
      <c r="A91" s="433" t="s">
        <v>0</v>
      </c>
      <c r="B91" s="434" t="s">
        <v>1923</v>
      </c>
      <c r="C91" s="435"/>
      <c r="D91" s="20"/>
      <c r="E91" s="16">
        <v>289</v>
      </c>
      <c r="F91" s="17" t="s">
        <v>1953</v>
      </c>
      <c r="G91" s="18" t="s">
        <v>970</v>
      </c>
      <c r="H91" s="20"/>
      <c r="I91" s="12">
        <v>203</v>
      </c>
      <c r="J91" s="13" t="s">
        <v>155</v>
      </c>
      <c r="K91" s="15" t="s">
        <v>1016</v>
      </c>
      <c r="L91" s="20"/>
      <c r="M91" s="19" t="s">
        <v>374</v>
      </c>
      <c r="N91" s="20" t="s">
        <v>372</v>
      </c>
      <c r="O91" s="21" t="s">
        <v>406</v>
      </c>
      <c r="P91" s="20"/>
      <c r="Q91" s="3"/>
    </row>
    <row r="92" spans="1:17" x14ac:dyDescent="0.3">
      <c r="A92" s="433" t="s">
        <v>0</v>
      </c>
      <c r="B92" s="434" t="s">
        <v>1924</v>
      </c>
      <c r="C92" s="435"/>
      <c r="D92" s="20"/>
      <c r="E92" s="16">
        <v>290</v>
      </c>
      <c r="F92" s="17" t="s">
        <v>1955</v>
      </c>
      <c r="G92" s="18" t="s">
        <v>970</v>
      </c>
      <c r="H92" s="20"/>
      <c r="I92" s="12">
        <v>204</v>
      </c>
      <c r="J92" s="13" t="s">
        <v>380</v>
      </c>
      <c r="K92" s="15" t="s">
        <v>1008</v>
      </c>
      <c r="L92" s="20"/>
      <c r="M92" s="19" t="s">
        <v>374</v>
      </c>
      <c r="N92" s="20" t="s">
        <v>2053</v>
      </c>
      <c r="O92" s="19"/>
      <c r="P92" s="20"/>
      <c r="Q92" s="3"/>
    </row>
    <row r="93" spans="1:17" x14ac:dyDescent="0.3">
      <c r="A93" s="433" t="s">
        <v>0</v>
      </c>
      <c r="B93" s="434" t="s">
        <v>1926</v>
      </c>
      <c r="C93" s="435"/>
      <c r="D93" s="20"/>
      <c r="E93" s="16">
        <v>291</v>
      </c>
      <c r="F93" s="17" t="s">
        <v>1488</v>
      </c>
      <c r="G93" s="18" t="s">
        <v>406</v>
      </c>
      <c r="H93" s="20"/>
      <c r="I93" s="12">
        <v>205</v>
      </c>
      <c r="J93" s="13" t="s">
        <v>187</v>
      </c>
      <c r="K93" s="15" t="s">
        <v>950</v>
      </c>
      <c r="L93" s="20"/>
      <c r="M93" s="19" t="s">
        <v>374</v>
      </c>
      <c r="N93" s="20" t="s">
        <v>228</v>
      </c>
      <c r="O93" s="21" t="s">
        <v>408</v>
      </c>
      <c r="P93" s="20"/>
      <c r="Q93" s="3"/>
    </row>
    <row r="94" spans="1:17" x14ac:dyDescent="0.3">
      <c r="A94" s="433" t="s">
        <v>0</v>
      </c>
      <c r="B94" s="434" t="s">
        <v>1927</v>
      </c>
      <c r="C94" s="435"/>
      <c r="D94" s="20"/>
      <c r="E94" s="16">
        <v>292</v>
      </c>
      <c r="F94" s="17" t="s">
        <v>1489</v>
      </c>
      <c r="G94" s="18" t="s">
        <v>407</v>
      </c>
      <c r="H94" s="20"/>
      <c r="I94" s="12">
        <v>206</v>
      </c>
      <c r="J94" s="13" t="s">
        <v>640</v>
      </c>
      <c r="K94" s="15" t="s">
        <v>955</v>
      </c>
      <c r="L94" s="20"/>
      <c r="M94" s="19" t="s">
        <v>374</v>
      </c>
      <c r="N94" s="20" t="s">
        <v>1481</v>
      </c>
      <c r="O94" s="21" t="s">
        <v>408</v>
      </c>
      <c r="P94" s="20"/>
      <c r="Q94" s="3"/>
    </row>
    <row r="95" spans="1:17" x14ac:dyDescent="0.3">
      <c r="A95" s="433" t="s">
        <v>0</v>
      </c>
      <c r="B95" s="434" t="s">
        <v>1928</v>
      </c>
      <c r="C95" s="435"/>
      <c r="D95" s="20"/>
      <c r="E95" s="16">
        <v>293</v>
      </c>
      <c r="F95" s="17" t="s">
        <v>191</v>
      </c>
      <c r="G95" s="18" t="s">
        <v>407</v>
      </c>
      <c r="H95" s="20"/>
      <c r="I95" s="12">
        <v>207</v>
      </c>
      <c r="J95" s="13" t="s">
        <v>231</v>
      </c>
      <c r="K95" s="15" t="s">
        <v>1008</v>
      </c>
      <c r="L95" s="20"/>
      <c r="M95" s="19" t="s">
        <v>374</v>
      </c>
      <c r="N95" s="20" t="s">
        <v>2054</v>
      </c>
      <c r="O95" s="19"/>
      <c r="P95" s="20"/>
      <c r="Q95" s="3"/>
    </row>
    <row r="96" spans="1:17" x14ac:dyDescent="0.3">
      <c r="A96" s="433" t="s">
        <v>0</v>
      </c>
      <c r="B96" s="434" t="s">
        <v>1929</v>
      </c>
      <c r="C96" s="435"/>
      <c r="D96" s="20"/>
      <c r="E96" s="16">
        <v>294</v>
      </c>
      <c r="F96" s="17" t="s">
        <v>1957</v>
      </c>
      <c r="G96" s="18"/>
      <c r="H96" s="20"/>
      <c r="I96" s="12">
        <v>208</v>
      </c>
      <c r="J96" s="13" t="s">
        <v>579</v>
      </c>
      <c r="K96" s="15" t="s">
        <v>1008</v>
      </c>
      <c r="L96" s="20"/>
      <c r="M96" s="19" t="s">
        <v>374</v>
      </c>
      <c r="N96" s="20" t="s">
        <v>245</v>
      </c>
      <c r="O96" s="19"/>
      <c r="P96" s="20"/>
      <c r="Q96" s="3"/>
    </row>
    <row r="97" spans="1:17" x14ac:dyDescent="0.3">
      <c r="A97" s="433" t="s">
        <v>0</v>
      </c>
      <c r="B97" s="434" t="s">
        <v>946</v>
      </c>
      <c r="C97" s="435"/>
      <c r="D97" s="20"/>
      <c r="E97" s="16">
        <v>295</v>
      </c>
      <c r="F97" s="17" t="s">
        <v>531</v>
      </c>
      <c r="G97" s="16"/>
      <c r="H97" s="20"/>
      <c r="I97" s="12">
        <v>209</v>
      </c>
      <c r="J97" s="13" t="s">
        <v>262</v>
      </c>
      <c r="K97" s="12" t="s">
        <v>1012</v>
      </c>
      <c r="L97" s="20"/>
      <c r="M97" s="19" t="s">
        <v>374</v>
      </c>
      <c r="N97" s="20" t="s">
        <v>243</v>
      </c>
      <c r="O97" s="21" t="s">
        <v>408</v>
      </c>
      <c r="P97" s="20"/>
      <c r="Q97" s="3"/>
    </row>
    <row r="98" spans="1:17" x14ac:dyDescent="0.3">
      <c r="A98" s="433" t="s">
        <v>0</v>
      </c>
      <c r="B98" s="434" t="s">
        <v>2082</v>
      </c>
      <c r="C98" s="435"/>
      <c r="D98" s="20"/>
      <c r="E98" s="16">
        <v>296</v>
      </c>
      <c r="F98" s="17" t="s">
        <v>1077</v>
      </c>
      <c r="G98" s="18" t="s">
        <v>970</v>
      </c>
      <c r="H98" s="20"/>
      <c r="I98" s="12">
        <v>210</v>
      </c>
      <c r="J98" s="13" t="s">
        <v>532</v>
      </c>
      <c r="K98" s="15" t="s">
        <v>950</v>
      </c>
      <c r="L98" s="20"/>
      <c r="M98" s="19" t="s">
        <v>374</v>
      </c>
      <c r="N98" s="20" t="s">
        <v>2055</v>
      </c>
      <c r="O98" s="21"/>
      <c r="P98" s="20"/>
      <c r="Q98" s="3"/>
    </row>
    <row r="99" spans="1:17" x14ac:dyDescent="0.3">
      <c r="A99" s="433" t="s">
        <v>0</v>
      </c>
      <c r="B99" s="434" t="s">
        <v>2083</v>
      </c>
      <c r="C99" s="435"/>
      <c r="D99" s="20"/>
      <c r="E99" s="16">
        <v>297</v>
      </c>
      <c r="F99" s="17" t="s">
        <v>1958</v>
      </c>
      <c r="G99" s="18" t="s">
        <v>970</v>
      </c>
      <c r="H99" s="20"/>
      <c r="I99" s="12">
        <v>211</v>
      </c>
      <c r="J99" s="13" t="s">
        <v>1998</v>
      </c>
      <c r="K99" s="12"/>
      <c r="L99" s="20"/>
      <c r="M99" s="19" t="s">
        <v>374</v>
      </c>
      <c r="N99" s="20" t="s">
        <v>2056</v>
      </c>
      <c r="O99" s="19"/>
      <c r="P99" s="20"/>
      <c r="Q99" s="3"/>
    </row>
    <row r="100" spans="1:17" x14ac:dyDescent="0.3">
      <c r="A100" s="433" t="s">
        <v>0</v>
      </c>
      <c r="B100" s="434" t="s">
        <v>1931</v>
      </c>
      <c r="C100" s="435"/>
      <c r="D100" s="20"/>
      <c r="E100" s="16">
        <v>298</v>
      </c>
      <c r="F100" s="17" t="s">
        <v>1949</v>
      </c>
      <c r="G100" s="18" t="s">
        <v>950</v>
      </c>
      <c r="H100" s="20"/>
      <c r="I100" s="16">
        <v>222</v>
      </c>
      <c r="J100" s="17" t="s">
        <v>1482</v>
      </c>
      <c r="K100" s="18" t="s">
        <v>970</v>
      </c>
      <c r="L100" s="20"/>
      <c r="M100" s="19" t="s">
        <v>374</v>
      </c>
      <c r="N100" s="20" t="s">
        <v>2057</v>
      </c>
      <c r="O100" s="19"/>
      <c r="P100" s="20"/>
      <c r="Q100" s="3"/>
    </row>
    <row r="101" spans="1:17" x14ac:dyDescent="0.3">
      <c r="A101" s="433" t="s">
        <v>0</v>
      </c>
      <c r="B101" s="434" t="s">
        <v>1932</v>
      </c>
      <c r="C101" s="435"/>
      <c r="D101" s="20"/>
      <c r="E101" s="16">
        <v>299</v>
      </c>
      <c r="F101" s="17" t="s">
        <v>1970</v>
      </c>
      <c r="G101" s="18" t="s">
        <v>1491</v>
      </c>
      <c r="H101" s="20"/>
      <c r="I101" s="16">
        <v>223</v>
      </c>
      <c r="J101" s="17" t="s">
        <v>501</v>
      </c>
      <c r="K101" s="18" t="s">
        <v>406</v>
      </c>
      <c r="L101" s="20"/>
      <c r="M101" s="19" t="s">
        <v>374</v>
      </c>
      <c r="N101" s="20" t="s">
        <v>393</v>
      </c>
      <c r="O101" s="21" t="s">
        <v>408</v>
      </c>
      <c r="P101" s="20"/>
      <c r="Q101" s="3"/>
    </row>
    <row r="102" spans="1:17" x14ac:dyDescent="0.3">
      <c r="A102" s="433" t="s">
        <v>0</v>
      </c>
      <c r="B102" s="434" t="s">
        <v>1933</v>
      </c>
      <c r="C102" s="435"/>
      <c r="D102" s="20"/>
      <c r="E102" s="16">
        <v>300</v>
      </c>
      <c r="F102" s="17" t="s">
        <v>1960</v>
      </c>
      <c r="G102" s="18" t="s">
        <v>1496</v>
      </c>
      <c r="H102" s="20"/>
      <c r="I102" s="16">
        <v>224</v>
      </c>
      <c r="J102" s="17" t="s">
        <v>261</v>
      </c>
      <c r="K102" s="18" t="s">
        <v>404</v>
      </c>
      <c r="L102" s="20"/>
      <c r="M102" s="19" t="s">
        <v>374</v>
      </c>
      <c r="N102" s="20" t="s">
        <v>280</v>
      </c>
      <c r="O102" s="21" t="s">
        <v>407</v>
      </c>
      <c r="P102" s="20"/>
      <c r="Q102" s="3"/>
    </row>
    <row r="103" spans="1:17" x14ac:dyDescent="0.3">
      <c r="A103" s="433" t="s">
        <v>0</v>
      </c>
      <c r="B103" s="434" t="s">
        <v>572</v>
      </c>
      <c r="C103" s="435"/>
      <c r="D103" s="20"/>
      <c r="E103" s="16">
        <v>301</v>
      </c>
      <c r="F103" s="17" t="s">
        <v>1961</v>
      </c>
      <c r="G103" s="18" t="s">
        <v>1012</v>
      </c>
      <c r="H103" s="20"/>
      <c r="I103" s="16">
        <v>225</v>
      </c>
      <c r="J103" s="17" t="s">
        <v>622</v>
      </c>
      <c r="K103" s="18" t="s">
        <v>406</v>
      </c>
      <c r="L103" s="20"/>
      <c r="M103" s="19" t="s">
        <v>374</v>
      </c>
      <c r="N103" s="20" t="s">
        <v>312</v>
      </c>
      <c r="O103" s="21"/>
      <c r="P103" s="20"/>
      <c r="Q103" s="3"/>
    </row>
    <row r="104" spans="1:17" x14ac:dyDescent="0.3">
      <c r="A104" s="433" t="s">
        <v>0</v>
      </c>
      <c r="B104" s="434" t="s">
        <v>2084</v>
      </c>
      <c r="C104" s="435"/>
      <c r="D104" s="20"/>
      <c r="E104" s="19">
        <v>339</v>
      </c>
      <c r="F104" s="20" t="s">
        <v>553</v>
      </c>
      <c r="G104" s="19"/>
      <c r="H104" s="20"/>
      <c r="I104" s="16">
        <v>226</v>
      </c>
      <c r="J104" s="17" t="s">
        <v>559</v>
      </c>
      <c r="K104" s="18" t="s">
        <v>964</v>
      </c>
      <c r="L104" s="20"/>
      <c r="M104" s="19" t="s">
        <v>374</v>
      </c>
      <c r="N104" s="20" t="s">
        <v>588</v>
      </c>
      <c r="O104" s="21" t="s">
        <v>407</v>
      </c>
      <c r="P104" s="20"/>
      <c r="Q104" s="3"/>
    </row>
    <row r="105" spans="1:17" x14ac:dyDescent="0.3">
      <c r="A105" s="433" t="s">
        <v>0</v>
      </c>
      <c r="B105" s="434" t="s">
        <v>560</v>
      </c>
      <c r="C105" s="435"/>
      <c r="D105" s="20"/>
      <c r="E105" s="19">
        <v>340</v>
      </c>
      <c r="F105" s="3" t="s">
        <v>1967</v>
      </c>
      <c r="G105" s="441" t="s">
        <v>404</v>
      </c>
      <c r="H105" s="20"/>
      <c r="I105" s="16">
        <v>242</v>
      </c>
      <c r="J105" s="17" t="s">
        <v>2391</v>
      </c>
      <c r="K105" s="18" t="s">
        <v>406</v>
      </c>
      <c r="L105" s="20"/>
      <c r="M105" s="19" t="s">
        <v>374</v>
      </c>
      <c r="N105" s="20" t="s">
        <v>522</v>
      </c>
      <c r="O105" s="21" t="s">
        <v>406</v>
      </c>
      <c r="P105" s="20"/>
      <c r="Q105" s="3"/>
    </row>
    <row r="106" spans="1:17" x14ac:dyDescent="0.3">
      <c r="A106" s="433" t="s">
        <v>0</v>
      </c>
      <c r="B106" s="434" t="s">
        <v>1150</v>
      </c>
      <c r="C106" s="435"/>
      <c r="D106" s="20"/>
      <c r="E106" s="19">
        <v>341</v>
      </c>
      <c r="F106" s="20" t="s">
        <v>536</v>
      </c>
      <c r="G106" s="21" t="s">
        <v>406</v>
      </c>
      <c r="H106" s="20"/>
      <c r="I106" s="16">
        <v>243</v>
      </c>
      <c r="J106" s="17" t="s">
        <v>2429</v>
      </c>
      <c r="K106" s="18" t="s">
        <v>408</v>
      </c>
      <c r="L106" s="20"/>
      <c r="M106" s="19" t="s">
        <v>374</v>
      </c>
      <c r="N106" s="20" t="s">
        <v>1064</v>
      </c>
      <c r="O106" s="19"/>
      <c r="P106" s="20"/>
      <c r="Q106" s="3"/>
    </row>
    <row r="107" spans="1:17" x14ac:dyDescent="0.3">
      <c r="A107" s="433" t="s">
        <v>0</v>
      </c>
      <c r="B107" s="434" t="s">
        <v>512</v>
      </c>
      <c r="C107" s="435"/>
      <c r="D107" s="20"/>
      <c r="E107" s="19">
        <v>342</v>
      </c>
      <c r="F107" s="20" t="s">
        <v>2638</v>
      </c>
      <c r="G107" s="21" t="s">
        <v>970</v>
      </c>
      <c r="H107" s="20"/>
      <c r="I107" s="16">
        <v>244</v>
      </c>
      <c r="J107" s="17" t="s">
        <v>596</v>
      </c>
      <c r="K107" s="18" t="s">
        <v>978</v>
      </c>
      <c r="L107" s="20"/>
      <c r="M107" s="19" t="s">
        <v>374</v>
      </c>
      <c r="N107" s="20" t="s">
        <v>590</v>
      </c>
      <c r="O107" s="19"/>
      <c r="P107" s="20"/>
      <c r="Q107" s="3"/>
    </row>
    <row r="108" spans="1:17" x14ac:dyDescent="0.3">
      <c r="A108" s="433" t="s">
        <v>0</v>
      </c>
      <c r="B108" s="434" t="s">
        <v>1934</v>
      </c>
      <c r="C108" s="435"/>
      <c r="D108" s="20"/>
      <c r="E108" s="19">
        <v>343</v>
      </c>
      <c r="F108" s="20" t="s">
        <v>2666</v>
      </c>
      <c r="G108" s="21"/>
      <c r="H108" s="20"/>
      <c r="I108" s="16">
        <v>245</v>
      </c>
      <c r="J108" s="17" t="s">
        <v>939</v>
      </c>
      <c r="K108" s="18" t="s">
        <v>407</v>
      </c>
      <c r="L108" s="20"/>
      <c r="M108" s="19" t="s">
        <v>374</v>
      </c>
      <c r="N108" s="20" t="s">
        <v>659</v>
      </c>
      <c r="O108" s="19"/>
      <c r="P108" s="20"/>
      <c r="Q108" s="3"/>
    </row>
    <row r="109" spans="1:17" x14ac:dyDescent="0.3">
      <c r="A109" s="433" t="s">
        <v>0</v>
      </c>
      <c r="B109" s="434" t="s">
        <v>1935</v>
      </c>
      <c r="C109" s="435"/>
      <c r="D109" s="20"/>
      <c r="E109" s="19">
        <v>344</v>
      </c>
      <c r="F109" s="20" t="s">
        <v>2435</v>
      </c>
      <c r="G109" s="21" t="s">
        <v>406</v>
      </c>
      <c r="H109" s="20"/>
      <c r="I109" s="16">
        <v>246</v>
      </c>
      <c r="J109" s="17" t="s">
        <v>2006</v>
      </c>
      <c r="K109" s="18" t="s">
        <v>991</v>
      </c>
      <c r="L109" s="20"/>
      <c r="M109" s="19" t="s">
        <v>374</v>
      </c>
      <c r="N109" s="20" t="s">
        <v>195</v>
      </c>
      <c r="O109" s="21" t="s">
        <v>980</v>
      </c>
      <c r="P109" s="20"/>
      <c r="Q109" s="3"/>
    </row>
    <row r="110" spans="1:17" x14ac:dyDescent="0.3">
      <c r="A110" s="433" t="s">
        <v>0</v>
      </c>
      <c r="B110" s="434" t="s">
        <v>436</v>
      </c>
      <c r="C110" s="435"/>
      <c r="D110" s="20"/>
      <c r="E110" s="19">
        <v>345</v>
      </c>
      <c r="F110" s="20" t="s">
        <v>2712</v>
      </c>
      <c r="G110" s="21"/>
      <c r="H110" s="20"/>
      <c r="I110" s="16">
        <v>256</v>
      </c>
      <c r="J110" s="17" t="s">
        <v>2529</v>
      </c>
      <c r="K110" s="18"/>
      <c r="L110" s="20"/>
      <c r="M110" s="19" t="s">
        <v>374</v>
      </c>
      <c r="N110" s="20" t="s">
        <v>611</v>
      </c>
      <c r="O110" s="21" t="s">
        <v>980</v>
      </c>
      <c r="P110" s="20"/>
      <c r="Q110" s="3"/>
    </row>
    <row r="111" spans="1:17" x14ac:dyDescent="0.3">
      <c r="A111" s="433" t="s">
        <v>0</v>
      </c>
      <c r="B111" s="434" t="s">
        <v>602</v>
      </c>
      <c r="C111" s="435"/>
      <c r="D111" s="20"/>
      <c r="E111" s="19">
        <v>366</v>
      </c>
      <c r="F111" s="20" t="s">
        <v>639</v>
      </c>
      <c r="G111" s="21" t="s">
        <v>970</v>
      </c>
      <c r="H111" s="20"/>
      <c r="I111" s="16">
        <v>257</v>
      </c>
      <c r="J111" s="17" t="s">
        <v>2480</v>
      </c>
      <c r="K111" s="18" t="s">
        <v>406</v>
      </c>
      <c r="L111" s="20"/>
      <c r="M111" s="19" t="s">
        <v>374</v>
      </c>
      <c r="N111" s="20" t="s">
        <v>2046</v>
      </c>
      <c r="O111" s="21" t="s">
        <v>980</v>
      </c>
      <c r="P111" s="20"/>
      <c r="Q111" s="3"/>
    </row>
    <row r="112" spans="1:17" x14ac:dyDescent="0.3">
      <c r="A112" s="433" t="s">
        <v>0</v>
      </c>
      <c r="B112" s="434" t="s">
        <v>1936</v>
      </c>
      <c r="C112" s="435"/>
      <c r="D112" s="20"/>
      <c r="E112" s="19">
        <v>367</v>
      </c>
      <c r="F112" s="20" t="s">
        <v>154</v>
      </c>
      <c r="G112" s="19"/>
      <c r="H112" s="20"/>
      <c r="I112" s="16">
        <v>258</v>
      </c>
      <c r="J112" s="17" t="s">
        <v>2009</v>
      </c>
      <c r="K112" s="18"/>
      <c r="L112" s="20"/>
      <c r="M112" s="19" t="s">
        <v>374</v>
      </c>
      <c r="N112" s="20" t="s">
        <v>2100</v>
      </c>
      <c r="O112" s="21" t="s">
        <v>980</v>
      </c>
      <c r="P112" s="20"/>
      <c r="Q112" s="3"/>
    </row>
    <row r="113" spans="1:17" x14ac:dyDescent="0.3">
      <c r="A113" s="433" t="s">
        <v>0</v>
      </c>
      <c r="B113" s="434" t="s">
        <v>1937</v>
      </c>
      <c r="C113" s="435"/>
      <c r="D113" s="20"/>
      <c r="E113" s="19">
        <v>368</v>
      </c>
      <c r="F113" s="20" t="s">
        <v>476</v>
      </c>
      <c r="G113" s="21" t="s">
        <v>408</v>
      </c>
      <c r="H113" s="20"/>
      <c r="I113" s="16">
        <v>283</v>
      </c>
      <c r="J113" s="17" t="s">
        <v>223</v>
      </c>
      <c r="K113" s="18" t="s">
        <v>949</v>
      </c>
      <c r="L113" s="20"/>
      <c r="M113" s="19" t="s">
        <v>374</v>
      </c>
      <c r="N113" s="20" t="s">
        <v>2101</v>
      </c>
      <c r="O113" s="21" t="s">
        <v>980</v>
      </c>
      <c r="P113" s="20"/>
      <c r="Q113" s="3"/>
    </row>
    <row r="114" spans="1:17" x14ac:dyDescent="0.3">
      <c r="A114" s="433" t="s">
        <v>0</v>
      </c>
      <c r="B114" s="434" t="s">
        <v>1922</v>
      </c>
      <c r="C114" s="435" t="s">
        <v>950</v>
      </c>
      <c r="D114" s="20"/>
      <c r="E114" s="19">
        <v>369</v>
      </c>
      <c r="F114" s="20" t="s">
        <v>1962</v>
      </c>
      <c r="G114" s="21" t="s">
        <v>409</v>
      </c>
      <c r="H114" s="20"/>
      <c r="I114" s="16">
        <v>284</v>
      </c>
      <c r="J114" s="17" t="s">
        <v>584</v>
      </c>
      <c r="K114" s="18" t="s">
        <v>978</v>
      </c>
      <c r="L114" s="20"/>
      <c r="M114" s="19" t="s">
        <v>374</v>
      </c>
      <c r="N114" s="20" t="s">
        <v>2102</v>
      </c>
      <c r="O114" s="21" t="s">
        <v>980</v>
      </c>
      <c r="P114" s="20"/>
      <c r="Q114" s="3"/>
    </row>
    <row r="115" spans="1:17" x14ac:dyDescent="0.3">
      <c r="A115" s="433" t="s">
        <v>0</v>
      </c>
      <c r="B115" s="434" t="s">
        <v>1925</v>
      </c>
      <c r="C115" s="435" t="s">
        <v>950</v>
      </c>
      <c r="D115" s="20"/>
      <c r="E115" s="19">
        <v>370</v>
      </c>
      <c r="F115" s="20" t="s">
        <v>1966</v>
      </c>
      <c r="G115" s="21" t="s">
        <v>405</v>
      </c>
      <c r="H115" s="20"/>
      <c r="I115" s="16">
        <v>285</v>
      </c>
      <c r="J115" s="17" t="s">
        <v>143</v>
      </c>
      <c r="K115" s="18" t="s">
        <v>978</v>
      </c>
      <c r="L115" s="20"/>
      <c r="M115" s="19" t="s">
        <v>374</v>
      </c>
      <c r="N115" s="20" t="s">
        <v>2058</v>
      </c>
      <c r="O115" s="21" t="s">
        <v>980</v>
      </c>
      <c r="P115" s="20"/>
      <c r="Q115" s="3"/>
    </row>
    <row r="116" spans="1:17" x14ac:dyDescent="0.3">
      <c r="A116" s="436"/>
      <c r="B116" s="434"/>
      <c r="C116" s="435"/>
      <c r="D116" s="20"/>
      <c r="E116" s="19">
        <v>371</v>
      </c>
      <c r="F116" s="20" t="s">
        <v>167</v>
      </c>
      <c r="G116" s="21" t="s">
        <v>406</v>
      </c>
      <c r="H116" s="20"/>
      <c r="I116" s="16">
        <v>302</v>
      </c>
      <c r="J116" s="17" t="s">
        <v>518</v>
      </c>
      <c r="K116" s="18" t="s">
        <v>404</v>
      </c>
      <c r="L116" s="20"/>
      <c r="M116" s="433" t="s">
        <v>374</v>
      </c>
      <c r="N116" s="434" t="s">
        <v>227</v>
      </c>
      <c r="O116" s="435"/>
      <c r="P116" s="20"/>
      <c r="Q116" s="3"/>
    </row>
    <row r="117" spans="1:17" x14ac:dyDescent="0.3">
      <c r="A117" s="436"/>
      <c r="B117" s="3"/>
      <c r="C117" s="441"/>
      <c r="D117" s="20"/>
      <c r="E117" s="19">
        <v>372</v>
      </c>
      <c r="F117" s="20" t="s">
        <v>1468</v>
      </c>
      <c r="G117" s="21" t="s">
        <v>406</v>
      </c>
      <c r="H117" s="20"/>
      <c r="I117" s="16">
        <v>303</v>
      </c>
      <c r="J117" s="17" t="s">
        <v>224</v>
      </c>
      <c r="K117" s="18" t="s">
        <v>949</v>
      </c>
      <c r="L117" s="20"/>
      <c r="M117" s="433" t="s">
        <v>374</v>
      </c>
      <c r="N117" s="434" t="s">
        <v>459</v>
      </c>
      <c r="O117" s="435" t="s">
        <v>407</v>
      </c>
      <c r="P117" s="20"/>
      <c r="Q117" s="3"/>
    </row>
    <row r="118" spans="1:17" x14ac:dyDescent="0.3">
      <c r="A118" s="436"/>
      <c r="B118" s="3"/>
      <c r="C118" s="441"/>
      <c r="D118" s="20"/>
      <c r="E118" s="19">
        <v>390</v>
      </c>
      <c r="F118" s="20" t="s">
        <v>395</v>
      </c>
      <c r="G118" s="19"/>
      <c r="H118" s="20"/>
      <c r="I118" s="16">
        <v>304</v>
      </c>
      <c r="J118" s="17" t="s">
        <v>2521</v>
      </c>
      <c r="K118" s="18"/>
      <c r="L118" s="20"/>
      <c r="M118" s="433" t="s">
        <v>374</v>
      </c>
      <c r="N118" s="434" t="s">
        <v>481</v>
      </c>
      <c r="O118" s="435" t="s">
        <v>407</v>
      </c>
      <c r="P118" s="20"/>
      <c r="Q118" s="3"/>
    </row>
    <row r="119" spans="1:17" x14ac:dyDescent="0.3">
      <c r="A119" s="436"/>
      <c r="B119" s="3"/>
      <c r="C119" s="441"/>
      <c r="D119" s="20"/>
      <c r="E119" s="19">
        <v>391</v>
      </c>
      <c r="F119" s="20" t="s">
        <v>1971</v>
      </c>
      <c r="G119" s="21" t="s">
        <v>970</v>
      </c>
      <c r="H119" s="20"/>
      <c r="I119" s="16">
        <v>305</v>
      </c>
      <c r="J119" s="17" t="s">
        <v>926</v>
      </c>
      <c r="K119" s="18" t="s">
        <v>949</v>
      </c>
      <c r="L119" s="20"/>
      <c r="M119" s="433" t="s">
        <v>374</v>
      </c>
      <c r="N119" s="434" t="s">
        <v>2103</v>
      </c>
      <c r="O119" s="435" t="s">
        <v>407</v>
      </c>
      <c r="P119" s="20"/>
      <c r="Q119" s="3"/>
    </row>
    <row r="120" spans="1:17" x14ac:dyDescent="0.3">
      <c r="A120" s="436"/>
      <c r="B120" s="3"/>
      <c r="C120" s="441"/>
      <c r="D120" s="20"/>
      <c r="E120" s="19">
        <v>392</v>
      </c>
      <c r="F120" s="20" t="s">
        <v>176</v>
      </c>
      <c r="G120" s="21" t="s">
        <v>406</v>
      </c>
      <c r="H120" s="20"/>
      <c r="I120" s="16">
        <v>306</v>
      </c>
      <c r="J120" s="17" t="s">
        <v>279</v>
      </c>
      <c r="K120" s="18"/>
      <c r="L120" s="20"/>
      <c r="M120" s="433" t="s">
        <v>374</v>
      </c>
      <c r="N120" s="434" t="s">
        <v>202</v>
      </c>
      <c r="O120" s="435" t="s">
        <v>407</v>
      </c>
      <c r="P120" s="20"/>
      <c r="Q120" s="3"/>
    </row>
    <row r="121" spans="1:17" x14ac:dyDescent="0.3">
      <c r="A121" s="436"/>
      <c r="B121" s="3"/>
      <c r="C121" s="441"/>
      <c r="D121" s="20"/>
      <c r="E121" s="19">
        <v>393</v>
      </c>
      <c r="F121" s="20" t="s">
        <v>1964</v>
      </c>
      <c r="G121" s="21" t="s">
        <v>969</v>
      </c>
      <c r="H121" s="20"/>
      <c r="I121" s="16">
        <v>307</v>
      </c>
      <c r="J121" s="17" t="s">
        <v>2000</v>
      </c>
      <c r="K121" s="16"/>
      <c r="L121" s="20"/>
      <c r="M121" s="433" t="s">
        <v>374</v>
      </c>
      <c r="N121" s="434" t="s">
        <v>2062</v>
      </c>
      <c r="O121" s="435" t="s">
        <v>407</v>
      </c>
      <c r="P121" s="20"/>
      <c r="Q121" s="3"/>
    </row>
    <row r="122" spans="1:17" x14ac:dyDescent="0.3">
      <c r="A122" s="436"/>
      <c r="B122" s="3"/>
      <c r="C122" s="441"/>
      <c r="D122" s="20"/>
      <c r="E122" s="19">
        <v>394</v>
      </c>
      <c r="F122" s="20" t="s">
        <v>2073</v>
      </c>
      <c r="G122" s="19"/>
      <c r="H122" s="20"/>
      <c r="I122" s="16">
        <v>308</v>
      </c>
      <c r="J122" s="17" t="s">
        <v>173</v>
      </c>
      <c r="K122" s="18" t="s">
        <v>1012</v>
      </c>
      <c r="L122" s="20"/>
      <c r="M122" s="433" t="s">
        <v>374</v>
      </c>
      <c r="N122" s="434" t="s">
        <v>331</v>
      </c>
      <c r="O122" s="433"/>
      <c r="P122" s="20"/>
      <c r="Q122" s="3"/>
    </row>
    <row r="123" spans="1:17" x14ac:dyDescent="0.3">
      <c r="A123" s="436"/>
      <c r="B123" s="3"/>
      <c r="C123" s="441"/>
      <c r="D123" s="20"/>
      <c r="E123" s="19">
        <v>395</v>
      </c>
      <c r="F123" s="20" t="s">
        <v>661</v>
      </c>
      <c r="G123" s="21" t="s">
        <v>406</v>
      </c>
      <c r="H123" s="20"/>
      <c r="I123" s="16">
        <v>309</v>
      </c>
      <c r="J123" s="17" t="s">
        <v>1996</v>
      </c>
      <c r="K123" s="18" t="s">
        <v>1483</v>
      </c>
      <c r="L123" s="20"/>
      <c r="M123" s="433" t="s">
        <v>374</v>
      </c>
      <c r="N123" s="434" t="s">
        <v>487</v>
      </c>
      <c r="O123" s="433"/>
      <c r="P123" s="20"/>
      <c r="Q123" s="3"/>
    </row>
    <row r="124" spans="1:17" x14ac:dyDescent="0.3">
      <c r="A124" s="436"/>
      <c r="B124" s="3"/>
      <c r="C124" s="441"/>
      <c r="D124" s="20"/>
      <c r="E124" s="19">
        <v>396</v>
      </c>
      <c r="F124" s="20" t="s">
        <v>1058</v>
      </c>
      <c r="G124" s="21" t="s">
        <v>406</v>
      </c>
      <c r="H124" s="20"/>
      <c r="I124" s="16">
        <v>310</v>
      </c>
      <c r="J124" s="17" t="s">
        <v>1997</v>
      </c>
      <c r="K124" s="18" t="s">
        <v>955</v>
      </c>
      <c r="L124" s="20"/>
      <c r="M124" s="433" t="s">
        <v>374</v>
      </c>
      <c r="N124" s="434" t="s">
        <v>463</v>
      </c>
      <c r="O124" s="433"/>
      <c r="P124" s="20"/>
      <c r="Q124" s="3"/>
    </row>
    <row r="125" spans="1:17" x14ac:dyDescent="0.3">
      <c r="A125" s="436"/>
      <c r="B125" s="3"/>
      <c r="C125" s="441"/>
      <c r="D125" s="20"/>
      <c r="E125" s="19">
        <v>397</v>
      </c>
      <c r="F125" s="20" t="s">
        <v>571</v>
      </c>
      <c r="G125" s="21" t="s">
        <v>406</v>
      </c>
      <c r="H125" s="20"/>
      <c r="I125" s="16">
        <v>311</v>
      </c>
      <c r="J125" s="17" t="s">
        <v>927</v>
      </c>
      <c r="K125" s="18" t="s">
        <v>1013</v>
      </c>
      <c r="L125" s="20"/>
      <c r="M125" s="433" t="s">
        <v>374</v>
      </c>
      <c r="N125" s="434" t="s">
        <v>147</v>
      </c>
      <c r="O125" s="433"/>
      <c r="P125" s="20"/>
      <c r="Q125" s="3"/>
    </row>
    <row r="126" spans="1:17" x14ac:dyDescent="0.3">
      <c r="A126" s="436"/>
      <c r="B126" s="3"/>
      <c r="C126" s="441"/>
      <c r="D126" s="20"/>
      <c r="E126" s="19">
        <v>398</v>
      </c>
      <c r="F126" s="20" t="s">
        <v>1654</v>
      </c>
      <c r="G126" s="19"/>
      <c r="H126" s="20"/>
      <c r="I126" s="16">
        <v>312</v>
      </c>
      <c r="J126" s="17" t="s">
        <v>1999</v>
      </c>
      <c r="K126" s="18" t="s">
        <v>1497</v>
      </c>
      <c r="L126" s="20"/>
      <c r="M126" s="433" t="s">
        <v>374</v>
      </c>
      <c r="N126" s="434" t="s">
        <v>465</v>
      </c>
      <c r="O126" s="433"/>
      <c r="P126" s="20"/>
      <c r="Q126" s="3"/>
    </row>
    <row r="127" spans="1:17" x14ac:dyDescent="0.3">
      <c r="A127" s="436"/>
      <c r="B127" s="3"/>
      <c r="C127" s="441"/>
      <c r="D127" s="20"/>
      <c r="E127" s="19">
        <v>399</v>
      </c>
      <c r="F127" s="20" t="s">
        <v>1204</v>
      </c>
      <c r="G127" s="21" t="s">
        <v>406</v>
      </c>
      <c r="H127" s="20"/>
      <c r="I127" s="16">
        <v>313</v>
      </c>
      <c r="J127" s="17" t="s">
        <v>2001</v>
      </c>
      <c r="K127" s="18" t="s">
        <v>950</v>
      </c>
      <c r="L127" s="20"/>
      <c r="M127" s="433" t="s">
        <v>374</v>
      </c>
      <c r="N127" s="434" t="s">
        <v>2104</v>
      </c>
      <c r="O127" s="433"/>
      <c r="P127" s="20"/>
      <c r="Q127" s="3"/>
    </row>
    <row r="128" spans="1:17" x14ac:dyDescent="0.3">
      <c r="A128" s="436"/>
      <c r="B128" s="3"/>
      <c r="C128" s="441"/>
      <c r="D128" s="20"/>
      <c r="E128" s="19" t="s">
        <v>16</v>
      </c>
      <c r="F128" s="20" t="s">
        <v>562</v>
      </c>
      <c r="G128" s="21" t="s">
        <v>404</v>
      </c>
      <c r="H128" s="20"/>
      <c r="I128" s="16">
        <v>314</v>
      </c>
      <c r="J128" s="17" t="s">
        <v>2003</v>
      </c>
      <c r="K128" s="18" t="s">
        <v>950</v>
      </c>
      <c r="L128" s="20"/>
      <c r="M128" s="433" t="s">
        <v>374</v>
      </c>
      <c r="N128" s="434" t="s">
        <v>2105</v>
      </c>
      <c r="O128" s="433"/>
      <c r="P128" s="20"/>
      <c r="Q128" s="3"/>
    </row>
    <row r="129" spans="1:17" x14ac:dyDescent="0.3">
      <c r="A129" s="436"/>
      <c r="B129" s="3"/>
      <c r="C129" s="441"/>
      <c r="D129" s="20"/>
      <c r="E129" s="19" t="s">
        <v>16</v>
      </c>
      <c r="F129" s="20" t="s">
        <v>541</v>
      </c>
      <c r="G129" s="21" t="s">
        <v>970</v>
      </c>
      <c r="H129" s="20"/>
      <c r="I129" s="16">
        <v>315</v>
      </c>
      <c r="J129" s="17" t="s">
        <v>2004</v>
      </c>
      <c r="K129" s="18" t="s">
        <v>950</v>
      </c>
      <c r="L129" s="20"/>
      <c r="M129" s="433" t="s">
        <v>374</v>
      </c>
      <c r="N129" s="434" t="s">
        <v>569</v>
      </c>
      <c r="O129" s="433"/>
      <c r="P129" s="20"/>
      <c r="Q129" s="3"/>
    </row>
    <row r="130" spans="1:17" x14ac:dyDescent="0.3">
      <c r="A130" s="436"/>
      <c r="B130" s="3"/>
      <c r="C130" s="441"/>
      <c r="D130" s="20"/>
      <c r="E130" s="19" t="s">
        <v>16</v>
      </c>
      <c r="F130" s="20" t="s">
        <v>1969</v>
      </c>
      <c r="G130" s="21"/>
      <c r="H130" s="20"/>
      <c r="I130" s="19">
        <v>346</v>
      </c>
      <c r="J130" s="20" t="s">
        <v>369</v>
      </c>
      <c r="K130" s="21"/>
      <c r="L130" s="20"/>
      <c r="M130" s="433" t="s">
        <v>374</v>
      </c>
      <c r="N130" s="434" t="s">
        <v>576</v>
      </c>
      <c r="O130" s="433"/>
      <c r="P130" s="20"/>
      <c r="Q130" s="3"/>
    </row>
    <row r="131" spans="1:17" x14ac:dyDescent="0.3">
      <c r="A131" s="436"/>
      <c r="B131" s="3"/>
      <c r="C131" s="441"/>
      <c r="D131" s="20"/>
      <c r="E131" s="19" t="s">
        <v>16</v>
      </c>
      <c r="F131" s="20" t="s">
        <v>366</v>
      </c>
      <c r="G131" s="21"/>
      <c r="H131" s="20"/>
      <c r="I131" s="19">
        <v>347</v>
      </c>
      <c r="J131" s="20" t="s">
        <v>524</v>
      </c>
      <c r="K131" s="21" t="s">
        <v>978</v>
      </c>
      <c r="L131" s="20"/>
      <c r="M131" s="433" t="s">
        <v>374</v>
      </c>
      <c r="N131" s="434" t="s">
        <v>140</v>
      </c>
      <c r="O131" s="433"/>
      <c r="P131" s="20"/>
      <c r="Q131" s="3"/>
    </row>
    <row r="132" spans="1:17" x14ac:dyDescent="0.3">
      <c r="A132" s="436"/>
      <c r="B132" s="3"/>
      <c r="C132" s="441"/>
      <c r="D132" s="20"/>
      <c r="E132" s="19" t="s">
        <v>16</v>
      </c>
      <c r="F132" s="20" t="s">
        <v>213</v>
      </c>
      <c r="G132" s="19"/>
      <c r="H132" s="20"/>
      <c r="I132" s="19">
        <v>348</v>
      </c>
      <c r="J132" s="440" t="s">
        <v>1037</v>
      </c>
      <c r="K132" s="21" t="s">
        <v>978</v>
      </c>
      <c r="L132" s="20"/>
      <c r="M132" s="433" t="s">
        <v>374</v>
      </c>
      <c r="N132" s="434" t="s">
        <v>1082</v>
      </c>
      <c r="O132" s="433"/>
      <c r="P132" s="20"/>
      <c r="Q132" s="3"/>
    </row>
    <row r="133" spans="1:17" x14ac:dyDescent="0.3">
      <c r="A133" s="436"/>
      <c r="B133" s="3"/>
      <c r="C133" s="441"/>
      <c r="D133" s="20"/>
      <c r="E133" s="19" t="s">
        <v>16</v>
      </c>
      <c r="F133" s="20" t="s">
        <v>256</v>
      </c>
      <c r="G133" s="21"/>
      <c r="H133" s="20"/>
      <c r="I133" s="19">
        <v>349</v>
      </c>
      <c r="J133" s="20" t="s">
        <v>3012</v>
      </c>
      <c r="K133" s="21" t="s">
        <v>406</v>
      </c>
      <c r="L133" s="20"/>
      <c r="M133" s="433" t="s">
        <v>374</v>
      </c>
      <c r="N133" s="434" t="s">
        <v>2063</v>
      </c>
      <c r="O133" s="433"/>
      <c r="P133" s="20"/>
      <c r="Q133" s="3"/>
    </row>
    <row r="134" spans="1:17" x14ac:dyDescent="0.3">
      <c r="A134" s="436"/>
      <c r="B134" s="3"/>
      <c r="C134" s="441"/>
      <c r="D134" s="20"/>
      <c r="E134" s="19" t="s">
        <v>16</v>
      </c>
      <c r="F134" s="20" t="s">
        <v>589</v>
      </c>
      <c r="G134" s="21"/>
      <c r="H134" s="20"/>
      <c r="I134" s="19">
        <v>350</v>
      </c>
      <c r="J134" s="20" t="s">
        <v>2730</v>
      </c>
      <c r="K134" s="21"/>
      <c r="L134" s="20"/>
      <c r="M134" s="433" t="s">
        <v>374</v>
      </c>
      <c r="N134" s="434" t="s">
        <v>2106</v>
      </c>
      <c r="O134" s="433"/>
      <c r="P134" s="20"/>
      <c r="Q134" s="3"/>
    </row>
    <row r="135" spans="1:17" x14ac:dyDescent="0.3">
      <c r="A135" s="436"/>
      <c r="B135" s="3"/>
      <c r="C135" s="441"/>
      <c r="D135" s="20"/>
      <c r="E135" s="19" t="s">
        <v>16</v>
      </c>
      <c r="F135" s="20" t="s">
        <v>503</v>
      </c>
      <c r="G135" s="19"/>
      <c r="H135" s="20"/>
      <c r="I135" s="19">
        <v>351</v>
      </c>
      <c r="J135" s="20" t="s">
        <v>2629</v>
      </c>
      <c r="K135" s="21"/>
      <c r="L135" s="20"/>
      <c r="M135" s="433" t="s">
        <v>374</v>
      </c>
      <c r="N135" s="434" t="s">
        <v>2107</v>
      </c>
      <c r="O135" s="433"/>
      <c r="P135" s="20"/>
      <c r="Q135" s="3"/>
    </row>
    <row r="136" spans="1:17" x14ac:dyDescent="0.3">
      <c r="A136" s="436"/>
      <c r="B136" s="3"/>
      <c r="C136" s="441"/>
      <c r="D136" s="20"/>
      <c r="E136" s="19" t="s">
        <v>16</v>
      </c>
      <c r="F136" s="20" t="s">
        <v>1990</v>
      </c>
      <c r="G136" s="19"/>
      <c r="H136" s="20"/>
      <c r="I136" s="19">
        <v>352</v>
      </c>
      <c r="J136" s="20" t="s">
        <v>2604</v>
      </c>
      <c r="K136" s="21"/>
      <c r="L136" s="20"/>
      <c r="M136" s="433" t="s">
        <v>374</v>
      </c>
      <c r="N136" s="434" t="s">
        <v>2108</v>
      </c>
      <c r="O136" s="433"/>
      <c r="P136" s="20"/>
      <c r="Q136" s="3"/>
    </row>
    <row r="137" spans="1:17" x14ac:dyDescent="0.3">
      <c r="A137" s="436"/>
      <c r="B137" s="3"/>
      <c r="C137" s="441"/>
      <c r="D137" s="20"/>
      <c r="E137" s="19" t="s">
        <v>16</v>
      </c>
      <c r="F137" s="20" t="s">
        <v>1883</v>
      </c>
      <c r="G137" s="19"/>
      <c r="H137" s="20"/>
      <c r="I137" s="19">
        <v>353</v>
      </c>
      <c r="J137" s="20" t="s">
        <v>2692</v>
      </c>
      <c r="K137" s="21" t="s">
        <v>406</v>
      </c>
      <c r="L137" s="20"/>
      <c r="M137" s="433" t="s">
        <v>374</v>
      </c>
      <c r="N137" s="434" t="s">
        <v>2109</v>
      </c>
      <c r="O137" s="433"/>
      <c r="P137" s="20"/>
      <c r="Q137" s="3"/>
    </row>
    <row r="138" spans="1:17" x14ac:dyDescent="0.3">
      <c r="A138" s="436"/>
      <c r="B138" s="3"/>
      <c r="C138" s="441"/>
      <c r="D138" s="20"/>
      <c r="E138" s="19" t="s">
        <v>16</v>
      </c>
      <c r="F138" s="20" t="s">
        <v>2375</v>
      </c>
      <c r="G138" s="21" t="s">
        <v>970</v>
      </c>
      <c r="H138" s="20"/>
      <c r="I138" s="19">
        <v>354</v>
      </c>
      <c r="J138" s="20" t="s">
        <v>2709</v>
      </c>
      <c r="K138" s="21" t="s">
        <v>408</v>
      </c>
      <c r="L138" s="20"/>
      <c r="M138" s="433" t="s">
        <v>374</v>
      </c>
      <c r="N138" s="434" t="s">
        <v>2110</v>
      </c>
      <c r="O138" s="433"/>
      <c r="P138" s="20"/>
      <c r="Q138" s="3"/>
    </row>
    <row r="139" spans="1:17" x14ac:dyDescent="0.3">
      <c r="A139" s="436"/>
      <c r="B139" s="3"/>
      <c r="C139" s="441"/>
      <c r="D139" s="20"/>
      <c r="E139" s="19" t="s">
        <v>16</v>
      </c>
      <c r="F139" s="20" t="s">
        <v>2717</v>
      </c>
      <c r="G139" s="21" t="s">
        <v>406</v>
      </c>
      <c r="H139" s="20"/>
      <c r="I139" s="19">
        <v>355</v>
      </c>
      <c r="J139" s="20" t="s">
        <v>3013</v>
      </c>
      <c r="K139" s="21" t="s">
        <v>405</v>
      </c>
      <c r="L139" s="20"/>
      <c r="M139" s="433" t="s">
        <v>374</v>
      </c>
      <c r="N139" s="434" t="s">
        <v>251</v>
      </c>
      <c r="O139" s="435" t="s">
        <v>407</v>
      </c>
      <c r="P139" s="20"/>
      <c r="Q139" s="3"/>
    </row>
    <row r="140" spans="1:17" x14ac:dyDescent="0.3">
      <c r="A140" s="436"/>
      <c r="B140" s="3"/>
      <c r="C140" s="441"/>
      <c r="D140" s="20"/>
      <c r="E140" s="19" t="s">
        <v>16</v>
      </c>
      <c r="F140" s="20" t="s">
        <v>2389</v>
      </c>
      <c r="G140" s="21"/>
      <c r="H140" s="20"/>
      <c r="I140" s="19">
        <v>356</v>
      </c>
      <c r="J140" s="20" t="s">
        <v>2648</v>
      </c>
      <c r="K140" s="21" t="s">
        <v>404</v>
      </c>
      <c r="L140" s="20"/>
      <c r="M140" s="433" t="s">
        <v>374</v>
      </c>
      <c r="N140" s="434" t="s">
        <v>2064</v>
      </c>
      <c r="O140" s="433"/>
      <c r="P140" s="20"/>
      <c r="Q140" s="3"/>
    </row>
    <row r="141" spans="1:17" x14ac:dyDescent="0.3">
      <c r="A141" s="436"/>
      <c r="B141" s="3"/>
      <c r="C141" s="441"/>
      <c r="D141" s="20"/>
      <c r="E141" s="19" t="s">
        <v>16</v>
      </c>
      <c r="F141" s="20" t="s">
        <v>2467</v>
      </c>
      <c r="G141" s="21"/>
      <c r="H141" s="20"/>
      <c r="I141" s="19">
        <v>357</v>
      </c>
      <c r="J141" s="20" t="s">
        <v>2482</v>
      </c>
      <c r="K141" s="21" t="s">
        <v>408</v>
      </c>
      <c r="L141" s="20"/>
      <c r="M141" s="433" t="s">
        <v>374</v>
      </c>
      <c r="N141" s="434" t="s">
        <v>332</v>
      </c>
      <c r="O141" s="433"/>
      <c r="P141" s="20"/>
      <c r="Q141" s="3"/>
    </row>
    <row r="142" spans="1:17" x14ac:dyDescent="0.3">
      <c r="A142" s="436"/>
      <c r="B142" s="3"/>
      <c r="C142" s="441"/>
      <c r="D142" s="20"/>
      <c r="E142" s="19" t="s">
        <v>16</v>
      </c>
      <c r="F142" s="20" t="s">
        <v>1322</v>
      </c>
      <c r="G142" s="21"/>
      <c r="H142" s="20"/>
      <c r="I142" s="19">
        <v>358</v>
      </c>
      <c r="J142" s="20" t="s">
        <v>1484</v>
      </c>
      <c r="K142" s="21" t="s">
        <v>406</v>
      </c>
      <c r="L142" s="20"/>
      <c r="M142" s="433" t="s">
        <v>374</v>
      </c>
      <c r="N142" s="434" t="s">
        <v>2065</v>
      </c>
      <c r="O142" s="433"/>
      <c r="P142" s="20"/>
      <c r="Q142" s="3"/>
    </row>
    <row r="143" spans="1:17" x14ac:dyDescent="0.3">
      <c r="A143" s="436"/>
      <c r="B143" s="3"/>
      <c r="C143" s="441"/>
      <c r="D143" s="20"/>
      <c r="E143" s="19" t="s">
        <v>16</v>
      </c>
      <c r="F143" s="20" t="s">
        <v>957</v>
      </c>
      <c r="G143" s="21"/>
      <c r="H143" s="20"/>
      <c r="I143" s="19">
        <v>400</v>
      </c>
      <c r="J143" s="20" t="s">
        <v>447</v>
      </c>
      <c r="K143" s="19"/>
      <c r="L143" s="20"/>
      <c r="M143" s="433" t="s">
        <v>374</v>
      </c>
      <c r="N143" s="434" t="s">
        <v>2059</v>
      </c>
      <c r="O143" s="435" t="s">
        <v>1016</v>
      </c>
      <c r="P143" s="20"/>
      <c r="Q143" s="3"/>
    </row>
    <row r="144" spans="1:17" x14ac:dyDescent="0.3">
      <c r="A144" s="436"/>
      <c r="B144" s="3"/>
      <c r="C144" s="441"/>
      <c r="D144" s="20"/>
      <c r="E144" s="19" t="s">
        <v>16</v>
      </c>
      <c r="F144" s="20" t="s">
        <v>184</v>
      </c>
      <c r="G144" s="19"/>
      <c r="H144" s="20"/>
      <c r="I144" s="19">
        <v>401</v>
      </c>
      <c r="J144" s="20" t="s">
        <v>587</v>
      </c>
      <c r="K144" s="21" t="s">
        <v>406</v>
      </c>
      <c r="L144" s="20"/>
      <c r="M144" s="433" t="s">
        <v>374</v>
      </c>
      <c r="N144" s="434" t="s">
        <v>2060</v>
      </c>
      <c r="O144" s="435" t="s">
        <v>1016</v>
      </c>
      <c r="P144" s="20"/>
      <c r="Q144" s="3"/>
    </row>
    <row r="145" spans="1:17" x14ac:dyDescent="0.3">
      <c r="A145" s="436"/>
      <c r="B145" s="3"/>
      <c r="C145" s="441"/>
      <c r="D145" s="20"/>
      <c r="E145" s="19" t="s">
        <v>16</v>
      </c>
      <c r="F145" s="20" t="s">
        <v>1981</v>
      </c>
      <c r="G145" s="21" t="s">
        <v>406</v>
      </c>
      <c r="H145" s="20"/>
      <c r="I145" s="19">
        <v>402</v>
      </c>
      <c r="J145" s="20" t="s">
        <v>2021</v>
      </c>
      <c r="K145" s="21"/>
      <c r="L145" s="20"/>
      <c r="M145" s="433" t="s">
        <v>374</v>
      </c>
      <c r="N145" s="434" t="s">
        <v>134</v>
      </c>
      <c r="O145" s="435" t="s">
        <v>1016</v>
      </c>
      <c r="P145" s="20"/>
      <c r="Q145" s="3"/>
    </row>
    <row r="146" spans="1:17" x14ac:dyDescent="0.3">
      <c r="A146" s="436"/>
      <c r="B146" s="3"/>
      <c r="C146" s="441"/>
      <c r="D146" s="20"/>
      <c r="E146" s="19" t="s">
        <v>16</v>
      </c>
      <c r="F146" s="20" t="s">
        <v>2356</v>
      </c>
      <c r="G146" s="21"/>
      <c r="H146" s="20"/>
      <c r="I146" s="19">
        <v>403</v>
      </c>
      <c r="J146" s="20" t="s">
        <v>509</v>
      </c>
      <c r="K146" s="21" t="s">
        <v>949</v>
      </c>
      <c r="L146" s="20"/>
      <c r="M146" s="433" t="s">
        <v>374</v>
      </c>
      <c r="N146" s="434" t="s">
        <v>2111</v>
      </c>
      <c r="O146" s="435" t="s">
        <v>1016</v>
      </c>
      <c r="P146" s="20"/>
      <c r="Q146" s="3"/>
    </row>
    <row r="147" spans="1:17" x14ac:dyDescent="0.3">
      <c r="A147" s="436"/>
      <c r="B147" s="3"/>
      <c r="C147" s="441"/>
      <c r="D147" s="20"/>
      <c r="E147" s="19" t="s">
        <v>16</v>
      </c>
      <c r="F147" s="20" t="s">
        <v>2376</v>
      </c>
      <c r="G147" s="21"/>
      <c r="H147" s="20"/>
      <c r="I147" s="19">
        <v>404</v>
      </c>
      <c r="J147" s="20" t="s">
        <v>216</v>
      </c>
      <c r="K147" s="21"/>
      <c r="L147" s="20"/>
      <c r="M147" s="433" t="s">
        <v>374</v>
      </c>
      <c r="N147" s="434" t="s">
        <v>201</v>
      </c>
      <c r="O147" s="435" t="s">
        <v>980</v>
      </c>
      <c r="P147" s="20"/>
      <c r="Q147" s="3"/>
    </row>
    <row r="148" spans="1:17" x14ac:dyDescent="0.3">
      <c r="A148" s="436"/>
      <c r="B148" s="3"/>
      <c r="C148" s="441"/>
      <c r="D148" s="20"/>
      <c r="E148" s="19" t="s">
        <v>16</v>
      </c>
      <c r="F148" s="20" t="s">
        <v>508</v>
      </c>
      <c r="G148" s="21"/>
      <c r="H148" s="20"/>
      <c r="I148" s="19">
        <v>405</v>
      </c>
      <c r="J148" s="20" t="s">
        <v>389</v>
      </c>
      <c r="K148" s="21" t="s">
        <v>949</v>
      </c>
      <c r="L148" s="20"/>
      <c r="M148" s="433" t="s">
        <v>374</v>
      </c>
      <c r="N148" s="434" t="s">
        <v>2061</v>
      </c>
      <c r="O148" s="435" t="s">
        <v>980</v>
      </c>
      <c r="P148" s="20"/>
      <c r="Q148" s="3"/>
    </row>
    <row r="149" spans="1:17" x14ac:dyDescent="0.3">
      <c r="A149" s="436"/>
      <c r="B149" s="3"/>
      <c r="C149" s="441"/>
      <c r="D149" s="20"/>
      <c r="E149" s="19" t="s">
        <v>16</v>
      </c>
      <c r="F149" s="20" t="s">
        <v>1972</v>
      </c>
      <c r="G149" s="21" t="s">
        <v>970</v>
      </c>
      <c r="H149" s="20"/>
      <c r="I149" s="19">
        <v>406</v>
      </c>
      <c r="J149" s="20" t="s">
        <v>363</v>
      </c>
      <c r="K149" s="21" t="s">
        <v>978</v>
      </c>
      <c r="L149" s="20"/>
      <c r="M149" s="433" t="s">
        <v>374</v>
      </c>
      <c r="N149" s="434" t="s">
        <v>529</v>
      </c>
      <c r="O149" s="435" t="s">
        <v>1016</v>
      </c>
      <c r="P149" s="20"/>
      <c r="Q149" s="3"/>
    </row>
    <row r="150" spans="1:17" x14ac:dyDescent="0.3">
      <c r="A150" s="436"/>
      <c r="B150" s="3"/>
      <c r="C150" s="441"/>
      <c r="D150" s="20"/>
      <c r="E150" s="19" t="s">
        <v>16</v>
      </c>
      <c r="F150" s="20" t="s">
        <v>321</v>
      </c>
      <c r="G150" s="21" t="s">
        <v>970</v>
      </c>
      <c r="H150" s="20"/>
      <c r="I150" s="19">
        <v>407</v>
      </c>
      <c r="J150" s="20" t="s">
        <v>631</v>
      </c>
      <c r="K150" s="21" t="s">
        <v>978</v>
      </c>
      <c r="L150" s="20"/>
      <c r="M150" s="436"/>
      <c r="N150" s="3"/>
      <c r="O150" s="436"/>
      <c r="P150" s="20"/>
      <c r="Q150" s="3"/>
    </row>
    <row r="151" spans="1:17" x14ac:dyDescent="0.3">
      <c r="A151" s="436"/>
      <c r="B151" s="3"/>
      <c r="C151" s="441"/>
      <c r="D151" s="20"/>
      <c r="E151" s="19" t="s">
        <v>16</v>
      </c>
      <c r="F151" s="20" t="s">
        <v>1973</v>
      </c>
      <c r="G151" s="21" t="s">
        <v>971</v>
      </c>
      <c r="H151" s="20"/>
      <c r="I151" s="19">
        <v>408</v>
      </c>
      <c r="J151" s="20" t="s">
        <v>585</v>
      </c>
      <c r="K151" s="19"/>
      <c r="L151" s="20"/>
      <c r="M151" s="436"/>
      <c r="N151" s="3"/>
      <c r="O151" s="436"/>
      <c r="P151" s="20"/>
      <c r="Q151" s="3"/>
    </row>
    <row r="152" spans="1:17" x14ac:dyDescent="0.3">
      <c r="A152" s="436"/>
      <c r="B152" s="3"/>
      <c r="C152" s="441"/>
      <c r="D152" s="20"/>
      <c r="E152" s="19" t="s">
        <v>16</v>
      </c>
      <c r="F152" s="20" t="s">
        <v>1974</v>
      </c>
      <c r="G152" s="21"/>
      <c r="H152" s="20"/>
      <c r="I152" s="19">
        <v>409</v>
      </c>
      <c r="J152" s="20" t="s">
        <v>2016</v>
      </c>
      <c r="K152" s="21" t="s">
        <v>949</v>
      </c>
      <c r="L152" s="20"/>
      <c r="M152" s="436"/>
      <c r="N152" s="3"/>
      <c r="O152" s="436"/>
      <c r="P152" s="20"/>
      <c r="Q152" s="3"/>
    </row>
    <row r="153" spans="1:17" x14ac:dyDescent="0.3">
      <c r="A153" s="436"/>
      <c r="B153" s="3"/>
      <c r="C153" s="441"/>
      <c r="D153" s="20"/>
      <c r="E153" s="19" t="s">
        <v>16</v>
      </c>
      <c r="F153" s="20" t="s">
        <v>1975</v>
      </c>
      <c r="G153" s="21" t="s">
        <v>433</v>
      </c>
      <c r="H153" s="20"/>
      <c r="I153" s="19">
        <v>410</v>
      </c>
      <c r="J153" s="20" t="s">
        <v>225</v>
      </c>
      <c r="K153" s="21"/>
      <c r="L153" s="20"/>
      <c r="M153" s="436"/>
      <c r="N153" s="3"/>
      <c r="O153" s="436"/>
      <c r="P153" s="20"/>
      <c r="Q153" s="3"/>
    </row>
    <row r="154" spans="1:17" x14ac:dyDescent="0.3">
      <c r="A154" s="436"/>
      <c r="B154" s="3"/>
      <c r="C154" s="441"/>
      <c r="D154" s="20"/>
      <c r="E154" s="19" t="s">
        <v>16</v>
      </c>
      <c r="F154" s="20" t="s">
        <v>1951</v>
      </c>
      <c r="G154" s="21" t="s">
        <v>1491</v>
      </c>
      <c r="H154" s="20"/>
      <c r="I154" s="19">
        <v>411</v>
      </c>
      <c r="J154" s="20" t="s">
        <v>470</v>
      </c>
      <c r="K154" s="21" t="s">
        <v>407</v>
      </c>
      <c r="L154" s="20"/>
      <c r="M154" s="436"/>
      <c r="N154" s="3"/>
      <c r="O154" s="436"/>
      <c r="P154" s="20"/>
      <c r="Q154" s="3"/>
    </row>
    <row r="155" spans="1:17" x14ac:dyDescent="0.3">
      <c r="A155" s="436"/>
      <c r="B155" s="3"/>
      <c r="C155" s="441"/>
      <c r="D155" s="20"/>
      <c r="E155" s="19" t="s">
        <v>16</v>
      </c>
      <c r="F155" s="20" t="s">
        <v>1952</v>
      </c>
      <c r="G155" s="21" t="s">
        <v>950</v>
      </c>
      <c r="H155" s="20"/>
      <c r="I155" s="19" t="s">
        <v>373</v>
      </c>
      <c r="J155" s="20" t="s">
        <v>2019</v>
      </c>
      <c r="K155" s="21"/>
      <c r="L155" s="20"/>
      <c r="M155" s="436"/>
      <c r="N155" s="3"/>
      <c r="O155" s="436"/>
      <c r="P155" s="20"/>
      <c r="Q155" s="3"/>
    </row>
    <row r="156" spans="1:17" x14ac:dyDescent="0.3">
      <c r="A156" s="436"/>
      <c r="B156" s="3"/>
      <c r="C156" s="441"/>
      <c r="D156" s="20"/>
      <c r="E156" s="19" t="s">
        <v>16</v>
      </c>
      <c r="F156" s="20" t="s">
        <v>1959</v>
      </c>
      <c r="G156" s="21" t="s">
        <v>1012</v>
      </c>
      <c r="H156" s="20"/>
      <c r="I156" s="19" t="s">
        <v>373</v>
      </c>
      <c r="J156" s="20" t="s">
        <v>248</v>
      </c>
      <c r="K156" s="21" t="s">
        <v>949</v>
      </c>
      <c r="L156" s="20"/>
      <c r="M156" s="436"/>
      <c r="N156" s="3"/>
      <c r="O156" s="436"/>
      <c r="P156" s="20"/>
      <c r="Q156" s="3"/>
    </row>
    <row r="157" spans="1:17" x14ac:dyDescent="0.3">
      <c r="A157" s="436"/>
      <c r="B157" s="3"/>
      <c r="C157" s="441"/>
      <c r="D157" s="20"/>
      <c r="E157" s="19" t="s">
        <v>16</v>
      </c>
      <c r="F157" s="20" t="s">
        <v>1954</v>
      </c>
      <c r="G157" s="21" t="s">
        <v>1013</v>
      </c>
      <c r="H157" s="20"/>
      <c r="I157" s="19" t="s">
        <v>373</v>
      </c>
      <c r="J157" s="20" t="s">
        <v>200</v>
      </c>
      <c r="K157" s="21" t="s">
        <v>405</v>
      </c>
      <c r="L157" s="20"/>
      <c r="M157" s="436"/>
      <c r="N157" s="3"/>
      <c r="O157" s="436"/>
      <c r="P157" s="20"/>
      <c r="Q157" s="3"/>
    </row>
    <row r="158" spans="1:17" x14ac:dyDescent="0.3">
      <c r="A158" s="436"/>
      <c r="B158" s="3"/>
      <c r="C158" s="441"/>
      <c r="D158" s="20"/>
      <c r="E158" s="19" t="s">
        <v>16</v>
      </c>
      <c r="F158" s="20" t="s">
        <v>1364</v>
      </c>
      <c r="G158" s="21" t="s">
        <v>950</v>
      </c>
      <c r="H158" s="20"/>
      <c r="I158" s="19" t="s">
        <v>373</v>
      </c>
      <c r="J158" s="20" t="s">
        <v>2650</v>
      </c>
      <c r="K158" s="21" t="s">
        <v>417</v>
      </c>
      <c r="L158" s="20"/>
      <c r="M158" s="436"/>
      <c r="N158" s="3"/>
      <c r="O158" s="436"/>
      <c r="P158" s="20"/>
      <c r="Q158" s="3"/>
    </row>
    <row r="159" spans="1:17" x14ac:dyDescent="0.3">
      <c r="A159" s="436"/>
      <c r="B159" s="3"/>
      <c r="C159" s="441"/>
      <c r="D159" s="20"/>
      <c r="E159" s="19" t="s">
        <v>16</v>
      </c>
      <c r="F159" s="20" t="s">
        <v>484</v>
      </c>
      <c r="G159" s="19" t="s">
        <v>950</v>
      </c>
      <c r="H159" s="20"/>
      <c r="I159" s="19" t="s">
        <v>373</v>
      </c>
      <c r="J159" s="20" t="s">
        <v>2683</v>
      </c>
      <c r="K159" s="21" t="s">
        <v>970</v>
      </c>
      <c r="L159" s="20"/>
      <c r="M159" s="436"/>
      <c r="N159" s="3"/>
      <c r="O159" s="436"/>
      <c r="P159" s="20"/>
      <c r="Q159" s="3"/>
    </row>
    <row r="160" spans="1:17" x14ac:dyDescent="0.3">
      <c r="A160" s="436"/>
      <c r="B160" s="3"/>
      <c r="C160" s="441"/>
      <c r="D160" s="20"/>
      <c r="E160" s="19" t="s">
        <v>16</v>
      </c>
      <c r="F160" s="20" t="s">
        <v>1968</v>
      </c>
      <c r="G160" s="21" t="s">
        <v>950</v>
      </c>
      <c r="H160" s="20"/>
      <c r="I160" s="19" t="s">
        <v>373</v>
      </c>
      <c r="J160" s="20" t="s">
        <v>1663</v>
      </c>
      <c r="K160" s="21"/>
      <c r="L160" s="20"/>
      <c r="M160" s="436"/>
      <c r="N160" s="3"/>
      <c r="O160" s="436"/>
      <c r="P160" s="20"/>
      <c r="Q160" s="3"/>
    </row>
    <row r="161" spans="1:17" x14ac:dyDescent="0.3">
      <c r="A161" s="436"/>
      <c r="B161" s="3"/>
      <c r="C161" s="441"/>
      <c r="D161" s="20"/>
      <c r="E161" s="19" t="s">
        <v>16</v>
      </c>
      <c r="F161" s="20" t="s">
        <v>1963</v>
      </c>
      <c r="G161" s="21" t="s">
        <v>1491</v>
      </c>
      <c r="H161" s="20"/>
      <c r="I161" s="19" t="s">
        <v>373</v>
      </c>
      <c r="J161" s="20" t="s">
        <v>3014</v>
      </c>
      <c r="K161" s="21"/>
      <c r="L161" s="20"/>
      <c r="M161" s="436"/>
      <c r="N161" s="3"/>
      <c r="O161" s="436"/>
      <c r="P161" s="20"/>
      <c r="Q161" s="3"/>
    </row>
    <row r="162" spans="1:17" x14ac:dyDescent="0.3">
      <c r="A162" s="436"/>
      <c r="B162" s="3"/>
      <c r="C162" s="441"/>
      <c r="D162" s="20"/>
      <c r="E162" s="19" t="s">
        <v>16</v>
      </c>
      <c r="F162" s="20" t="s">
        <v>1965</v>
      </c>
      <c r="G162" s="21" t="s">
        <v>1012</v>
      </c>
      <c r="H162" s="20"/>
      <c r="I162" s="19" t="s">
        <v>373</v>
      </c>
      <c r="J162" s="20" t="s">
        <v>2668</v>
      </c>
      <c r="K162" s="21"/>
      <c r="L162" s="20"/>
      <c r="M162" s="436"/>
      <c r="N162" s="3"/>
      <c r="O162" s="436"/>
      <c r="P162" s="20"/>
      <c r="Q162" s="3"/>
    </row>
    <row r="163" spans="1:17" x14ac:dyDescent="0.3">
      <c r="A163" s="436"/>
      <c r="B163" s="3"/>
      <c r="C163" s="441"/>
      <c r="D163" s="20"/>
      <c r="E163" s="19" t="s">
        <v>16</v>
      </c>
      <c r="F163" s="20" t="s">
        <v>500</v>
      </c>
      <c r="G163" s="21" t="s">
        <v>1012</v>
      </c>
      <c r="H163" s="20"/>
      <c r="I163" s="19" t="s">
        <v>373</v>
      </c>
      <c r="J163" s="20" t="s">
        <v>144</v>
      </c>
      <c r="K163" s="21" t="s">
        <v>405</v>
      </c>
      <c r="L163" s="20"/>
      <c r="M163" s="436"/>
      <c r="N163" s="3"/>
      <c r="O163" s="436"/>
      <c r="P163" s="20"/>
      <c r="Q163" s="3"/>
    </row>
    <row r="164" spans="1:17" x14ac:dyDescent="0.3">
      <c r="A164" s="436"/>
      <c r="B164" s="3"/>
      <c r="C164" s="441"/>
      <c r="D164" s="20"/>
      <c r="E164" s="19" t="s">
        <v>16</v>
      </c>
      <c r="F164" s="20" t="s">
        <v>2086</v>
      </c>
      <c r="G164" s="21" t="s">
        <v>1491</v>
      </c>
      <c r="H164" s="20"/>
      <c r="I164" s="19" t="s">
        <v>373</v>
      </c>
      <c r="J164" s="20" t="s">
        <v>1401</v>
      </c>
      <c r="K164" s="19"/>
      <c r="L164" s="20"/>
      <c r="M164" s="436"/>
      <c r="N164" s="3"/>
      <c r="O164" s="436"/>
      <c r="P164" s="20"/>
      <c r="Q164" s="3"/>
    </row>
    <row r="165" spans="1:17" x14ac:dyDescent="0.3">
      <c r="A165" s="436"/>
      <c r="B165" s="3"/>
      <c r="C165" s="441"/>
      <c r="D165" s="20"/>
      <c r="E165" s="19" t="s">
        <v>16</v>
      </c>
      <c r="F165" s="20" t="s">
        <v>1124</v>
      </c>
      <c r="G165" s="21" t="s">
        <v>1492</v>
      </c>
      <c r="H165" s="20"/>
      <c r="I165" s="19" t="s">
        <v>373</v>
      </c>
      <c r="J165" s="440" t="s">
        <v>1486</v>
      </c>
      <c r="K165" s="21" t="s">
        <v>978</v>
      </c>
      <c r="L165" s="20"/>
      <c r="M165" s="436"/>
      <c r="N165" s="3"/>
      <c r="O165" s="436"/>
      <c r="P165" s="20"/>
      <c r="Q165" s="3"/>
    </row>
    <row r="166" spans="1:17" x14ac:dyDescent="0.3">
      <c r="A166" s="436"/>
      <c r="B166" s="3"/>
      <c r="C166" s="441"/>
      <c r="D166" s="20"/>
      <c r="E166" s="433" t="s">
        <v>16</v>
      </c>
      <c r="F166" s="434" t="s">
        <v>1892</v>
      </c>
      <c r="G166" s="433"/>
      <c r="H166" s="20"/>
      <c r="I166" s="19" t="s">
        <v>373</v>
      </c>
      <c r="J166" s="20" t="s">
        <v>391</v>
      </c>
      <c r="K166" s="21"/>
      <c r="L166" s="20"/>
      <c r="M166" s="436"/>
      <c r="N166" s="3"/>
      <c r="O166" s="436"/>
      <c r="P166" s="20"/>
      <c r="Q166" s="3"/>
    </row>
    <row r="167" spans="1:17" x14ac:dyDescent="0.3">
      <c r="A167" s="436"/>
      <c r="B167" s="3"/>
      <c r="C167" s="441"/>
      <c r="D167" s="20"/>
      <c r="E167" s="433" t="s">
        <v>16</v>
      </c>
      <c r="F167" s="434" t="s">
        <v>507</v>
      </c>
      <c r="G167" s="435" t="s">
        <v>970</v>
      </c>
      <c r="H167" s="20"/>
      <c r="I167" s="19" t="s">
        <v>373</v>
      </c>
      <c r="J167" s="20" t="s">
        <v>1494</v>
      </c>
      <c r="K167" s="21" t="s">
        <v>978</v>
      </c>
      <c r="L167" s="20"/>
      <c r="M167" s="436"/>
      <c r="N167" s="3"/>
      <c r="O167" s="436"/>
      <c r="P167" s="20"/>
      <c r="Q167" s="3"/>
    </row>
    <row r="168" spans="1:17" x14ac:dyDescent="0.3">
      <c r="A168" s="436"/>
      <c r="B168" s="3"/>
      <c r="C168" s="441"/>
      <c r="D168" s="20"/>
      <c r="E168" s="433" t="s">
        <v>16</v>
      </c>
      <c r="F168" s="434" t="s">
        <v>578</v>
      </c>
      <c r="G168" s="435" t="s">
        <v>970</v>
      </c>
      <c r="H168" s="20"/>
      <c r="I168" s="19" t="s">
        <v>373</v>
      </c>
      <c r="J168" s="20" t="s">
        <v>132</v>
      </c>
      <c r="K168" s="21" t="s">
        <v>404</v>
      </c>
      <c r="L168" s="20"/>
      <c r="M168" s="436"/>
      <c r="N168" s="3"/>
      <c r="O168" s="436"/>
      <c r="P168" s="20"/>
      <c r="Q168" s="3"/>
    </row>
    <row r="169" spans="1:17" x14ac:dyDescent="0.3">
      <c r="A169" s="436"/>
      <c r="B169" s="3"/>
      <c r="C169" s="441"/>
      <c r="D169" s="20"/>
      <c r="E169" s="433" t="s">
        <v>16</v>
      </c>
      <c r="F169" s="434" t="s">
        <v>286</v>
      </c>
      <c r="G169" s="435" t="s">
        <v>970</v>
      </c>
      <c r="H169" s="20"/>
      <c r="I169" s="19" t="s">
        <v>373</v>
      </c>
      <c r="J169" s="20" t="s">
        <v>523</v>
      </c>
      <c r="K169" s="21" t="s">
        <v>405</v>
      </c>
      <c r="L169" s="20"/>
      <c r="M169" s="436"/>
      <c r="N169" s="3"/>
      <c r="O169" s="436"/>
      <c r="P169" s="20"/>
      <c r="Q169" s="3"/>
    </row>
    <row r="170" spans="1:17" x14ac:dyDescent="0.3">
      <c r="A170" s="436"/>
      <c r="B170" s="3"/>
      <c r="C170" s="441"/>
      <c r="D170" s="20"/>
      <c r="E170" s="433" t="s">
        <v>16</v>
      </c>
      <c r="F170" s="434" t="s">
        <v>163</v>
      </c>
      <c r="G170" s="435" t="s">
        <v>970</v>
      </c>
      <c r="H170" s="20"/>
      <c r="I170" s="19" t="s">
        <v>373</v>
      </c>
      <c r="J170" s="20" t="s">
        <v>1470</v>
      </c>
      <c r="K170" s="21" t="s">
        <v>978</v>
      </c>
      <c r="L170" s="20"/>
      <c r="M170" s="436"/>
      <c r="N170" s="3"/>
      <c r="O170" s="436"/>
      <c r="P170" s="20"/>
      <c r="Q170" s="3"/>
    </row>
    <row r="171" spans="1:17" x14ac:dyDescent="0.3">
      <c r="A171" s="436"/>
      <c r="B171" s="3"/>
      <c r="C171" s="441"/>
      <c r="D171" s="20"/>
      <c r="E171" s="433" t="s">
        <v>16</v>
      </c>
      <c r="F171" s="434" t="s">
        <v>2087</v>
      </c>
      <c r="G171" s="433"/>
      <c r="H171" s="20"/>
      <c r="I171" s="19" t="s">
        <v>373</v>
      </c>
      <c r="J171" s="20" t="s">
        <v>160</v>
      </c>
      <c r="K171" s="21" t="s">
        <v>949</v>
      </c>
      <c r="L171" s="20"/>
      <c r="M171" s="436"/>
      <c r="N171" s="3"/>
      <c r="O171" s="436"/>
      <c r="P171" s="20"/>
      <c r="Q171" s="3"/>
    </row>
    <row r="172" spans="1:17" x14ac:dyDescent="0.3">
      <c r="A172" s="436"/>
      <c r="B172" s="3"/>
      <c r="C172" s="441"/>
      <c r="D172" s="20"/>
      <c r="E172" s="433" t="s">
        <v>16</v>
      </c>
      <c r="F172" s="434" t="s">
        <v>1976</v>
      </c>
      <c r="G172" s="435"/>
      <c r="H172" s="20"/>
      <c r="I172" s="19" t="s">
        <v>373</v>
      </c>
      <c r="J172" s="20" t="s">
        <v>634</v>
      </c>
      <c r="K172" s="21" t="s">
        <v>978</v>
      </c>
      <c r="L172" s="20"/>
      <c r="M172" s="436"/>
      <c r="N172" s="3"/>
      <c r="O172" s="436"/>
      <c r="P172" s="20"/>
      <c r="Q172" s="3"/>
    </row>
    <row r="173" spans="1:17" x14ac:dyDescent="0.3">
      <c r="A173" s="436"/>
      <c r="B173" s="3"/>
      <c r="C173" s="441"/>
      <c r="D173" s="20"/>
      <c r="E173" s="433" t="s">
        <v>16</v>
      </c>
      <c r="F173" s="434" t="s">
        <v>1977</v>
      </c>
      <c r="G173" s="435"/>
      <c r="H173" s="20"/>
      <c r="I173" s="19" t="s">
        <v>373</v>
      </c>
      <c r="J173" s="20" t="s">
        <v>2027</v>
      </c>
      <c r="K173" s="21" t="s">
        <v>405</v>
      </c>
      <c r="L173" s="20"/>
      <c r="M173" s="436"/>
      <c r="N173" s="3"/>
      <c r="O173" s="436"/>
      <c r="P173" s="20"/>
      <c r="Q173" s="3"/>
    </row>
    <row r="174" spans="1:17" x14ac:dyDescent="0.3">
      <c r="A174" s="436"/>
      <c r="B174" s="3"/>
      <c r="C174" s="441"/>
      <c r="D174" s="20"/>
      <c r="E174" s="433" t="s">
        <v>16</v>
      </c>
      <c r="F174" s="434" t="s">
        <v>1126</v>
      </c>
      <c r="G174" s="433" t="s">
        <v>406</v>
      </c>
      <c r="H174" s="20"/>
      <c r="I174" s="19" t="s">
        <v>373</v>
      </c>
      <c r="J174" s="20" t="s">
        <v>623</v>
      </c>
      <c r="K174" s="21" t="s">
        <v>407</v>
      </c>
      <c r="L174" s="20"/>
      <c r="M174" s="436"/>
      <c r="N174" s="3"/>
      <c r="O174" s="436"/>
      <c r="P174" s="20"/>
      <c r="Q174" s="3"/>
    </row>
    <row r="175" spans="1:17" x14ac:dyDescent="0.3">
      <c r="A175" s="436"/>
      <c r="B175" s="3"/>
      <c r="C175" s="441"/>
      <c r="D175" s="20"/>
      <c r="E175" s="433" t="s">
        <v>16</v>
      </c>
      <c r="F175" s="434" t="s">
        <v>1118</v>
      </c>
      <c r="G175" s="433"/>
      <c r="H175" s="20"/>
      <c r="I175" s="19" t="s">
        <v>373</v>
      </c>
      <c r="J175" s="20" t="s">
        <v>2002</v>
      </c>
      <c r="K175" s="21" t="s">
        <v>1496</v>
      </c>
      <c r="L175" s="20"/>
      <c r="M175" s="436"/>
      <c r="N175" s="3"/>
      <c r="O175" s="436"/>
      <c r="P175" s="20"/>
      <c r="Q175" s="3"/>
    </row>
    <row r="176" spans="1:17" x14ac:dyDescent="0.3">
      <c r="A176" s="436"/>
      <c r="B176" s="3"/>
      <c r="C176" s="441"/>
      <c r="D176" s="20"/>
      <c r="E176" s="433" t="s">
        <v>16</v>
      </c>
      <c r="F176" s="434" t="s">
        <v>577</v>
      </c>
      <c r="G176" s="435" t="s">
        <v>970</v>
      </c>
      <c r="H176" s="20"/>
      <c r="I176" s="19" t="s">
        <v>373</v>
      </c>
      <c r="J176" s="20" t="s">
        <v>2005</v>
      </c>
      <c r="K176" s="19" t="s">
        <v>1038</v>
      </c>
      <c r="L176" s="20"/>
      <c r="M176" s="436"/>
      <c r="N176" s="3"/>
      <c r="O176" s="436"/>
      <c r="P176" s="20"/>
      <c r="Q176" s="3"/>
    </row>
    <row r="177" spans="1:17" x14ac:dyDescent="0.3">
      <c r="A177" s="436"/>
      <c r="B177" s="3"/>
      <c r="C177" s="441"/>
      <c r="D177" s="20"/>
      <c r="E177" s="433" t="s">
        <v>16</v>
      </c>
      <c r="F177" s="434" t="s">
        <v>1978</v>
      </c>
      <c r="G177" s="435"/>
      <c r="H177" s="20"/>
      <c r="I177" s="19" t="s">
        <v>373</v>
      </c>
      <c r="J177" s="20" t="s">
        <v>178</v>
      </c>
      <c r="K177" s="21" t="s">
        <v>3015</v>
      </c>
      <c r="L177" s="20"/>
      <c r="M177" s="436"/>
      <c r="N177" s="3"/>
      <c r="O177" s="436"/>
      <c r="P177" s="20"/>
      <c r="Q177" s="3"/>
    </row>
    <row r="178" spans="1:17" x14ac:dyDescent="0.3">
      <c r="A178" s="436"/>
      <c r="B178" s="3"/>
      <c r="C178" s="441"/>
      <c r="D178" s="20"/>
      <c r="E178" s="433" t="s">
        <v>16</v>
      </c>
      <c r="F178" s="434" t="s">
        <v>1979</v>
      </c>
      <c r="G178" s="435"/>
      <c r="H178" s="20"/>
      <c r="I178" s="19" t="s">
        <v>373</v>
      </c>
      <c r="J178" s="20" t="s">
        <v>595</v>
      </c>
      <c r="K178" s="21" t="s">
        <v>1013</v>
      </c>
      <c r="L178" s="20"/>
      <c r="M178" s="436"/>
      <c r="N178" s="3"/>
      <c r="O178" s="436"/>
      <c r="P178" s="20"/>
      <c r="Q178" s="3"/>
    </row>
    <row r="179" spans="1:17" x14ac:dyDescent="0.3">
      <c r="A179" s="436"/>
      <c r="B179" s="3"/>
      <c r="C179" s="441"/>
      <c r="D179" s="20"/>
      <c r="E179" s="433" t="s">
        <v>16</v>
      </c>
      <c r="F179" s="434" t="s">
        <v>1980</v>
      </c>
      <c r="G179" s="435"/>
      <c r="H179" s="20"/>
      <c r="I179" s="19" t="s">
        <v>373</v>
      </c>
      <c r="J179" s="20" t="s">
        <v>2008</v>
      </c>
      <c r="K179" s="21" t="s">
        <v>1016</v>
      </c>
      <c r="L179" s="20"/>
      <c r="M179" s="436"/>
      <c r="N179" s="3"/>
      <c r="O179" s="436"/>
      <c r="P179" s="20"/>
      <c r="Q179" s="3"/>
    </row>
    <row r="180" spans="1:17" x14ac:dyDescent="0.3">
      <c r="A180" s="436"/>
      <c r="B180" s="3"/>
      <c r="C180" s="441"/>
      <c r="D180" s="20"/>
      <c r="E180" s="433" t="s">
        <v>16</v>
      </c>
      <c r="F180" s="434" t="s">
        <v>1982</v>
      </c>
      <c r="G180" s="435" t="s">
        <v>970</v>
      </c>
      <c r="H180" s="20"/>
      <c r="I180" s="19" t="s">
        <v>373</v>
      </c>
      <c r="J180" s="20" t="s">
        <v>2010</v>
      </c>
      <c r="K180" s="21" t="s">
        <v>1012</v>
      </c>
      <c r="L180" s="20"/>
      <c r="M180" s="436"/>
      <c r="N180" s="3"/>
      <c r="O180" s="436"/>
      <c r="P180" s="20"/>
      <c r="Q180" s="3"/>
    </row>
    <row r="181" spans="1:17" x14ac:dyDescent="0.3">
      <c r="A181" s="436"/>
      <c r="B181" s="3"/>
      <c r="C181" s="441"/>
      <c r="D181" s="20"/>
      <c r="E181" s="433" t="s">
        <v>16</v>
      </c>
      <c r="F181" s="434" t="s">
        <v>1121</v>
      </c>
      <c r="G181" s="435" t="s">
        <v>970</v>
      </c>
      <c r="H181" s="20"/>
      <c r="I181" s="19" t="s">
        <v>373</v>
      </c>
      <c r="J181" s="20" t="s">
        <v>469</v>
      </c>
      <c r="K181" s="21" t="s">
        <v>1016</v>
      </c>
      <c r="L181" s="20"/>
      <c r="M181" s="436"/>
      <c r="N181" s="3"/>
      <c r="O181" s="436"/>
      <c r="P181" s="20"/>
      <c r="Q181" s="3"/>
    </row>
    <row r="182" spans="1:17" x14ac:dyDescent="0.3">
      <c r="A182" s="436"/>
      <c r="B182" s="3"/>
      <c r="C182" s="441"/>
      <c r="D182" s="20"/>
      <c r="E182" s="433" t="s">
        <v>16</v>
      </c>
      <c r="F182" s="434" t="s">
        <v>1125</v>
      </c>
      <c r="G182" s="433"/>
      <c r="H182" s="20"/>
      <c r="I182" s="19" t="s">
        <v>373</v>
      </c>
      <c r="J182" s="20" t="s">
        <v>475</v>
      </c>
      <c r="K182" s="21" t="s">
        <v>950</v>
      </c>
      <c r="L182" s="20"/>
      <c r="M182" s="436"/>
      <c r="N182" s="3"/>
      <c r="O182" s="436"/>
      <c r="P182" s="20"/>
      <c r="Q182" s="3"/>
    </row>
    <row r="183" spans="1:17" x14ac:dyDescent="0.3">
      <c r="A183" s="436"/>
      <c r="B183" s="3"/>
      <c r="C183" s="441"/>
      <c r="D183" s="20"/>
      <c r="E183" s="433" t="s">
        <v>16</v>
      </c>
      <c r="F183" s="434" t="s">
        <v>1983</v>
      </c>
      <c r="G183" s="435" t="s">
        <v>970</v>
      </c>
      <c r="H183" s="20"/>
      <c r="I183" s="19" t="s">
        <v>373</v>
      </c>
      <c r="J183" s="20" t="s">
        <v>2011</v>
      </c>
      <c r="K183" s="21" t="s">
        <v>1016</v>
      </c>
      <c r="L183" s="20"/>
      <c r="M183" s="436"/>
      <c r="N183" s="3"/>
      <c r="O183" s="436"/>
      <c r="P183" s="20"/>
      <c r="Q183" s="3"/>
    </row>
    <row r="184" spans="1:17" x14ac:dyDescent="0.3">
      <c r="A184" s="436"/>
      <c r="B184" s="3"/>
      <c r="C184" s="441"/>
      <c r="D184" s="20"/>
      <c r="E184" s="433" t="s">
        <v>16</v>
      </c>
      <c r="F184" s="434" t="s">
        <v>1984</v>
      </c>
      <c r="G184" s="433"/>
      <c r="H184" s="20"/>
      <c r="I184" s="19" t="s">
        <v>373</v>
      </c>
      <c r="J184" s="20" t="s">
        <v>2012</v>
      </c>
      <c r="K184" s="21" t="s">
        <v>950</v>
      </c>
      <c r="L184" s="20"/>
      <c r="M184" s="436"/>
      <c r="N184" s="3"/>
      <c r="O184" s="436"/>
      <c r="P184" s="20"/>
      <c r="Q184" s="3"/>
    </row>
    <row r="185" spans="1:17" x14ac:dyDescent="0.3">
      <c r="A185" s="436"/>
      <c r="B185" s="3"/>
      <c r="C185" s="441"/>
      <c r="D185" s="20"/>
      <c r="E185" s="433" t="s">
        <v>16</v>
      </c>
      <c r="F185" s="434" t="s">
        <v>1985</v>
      </c>
      <c r="G185" s="433"/>
      <c r="H185" s="20"/>
      <c r="I185" s="19" t="s">
        <v>373</v>
      </c>
      <c r="J185" s="20" t="s">
        <v>2013</v>
      </c>
      <c r="K185" s="21" t="s">
        <v>950</v>
      </c>
      <c r="L185" s="20"/>
      <c r="M185" s="436"/>
      <c r="N185" s="3"/>
      <c r="O185" s="436"/>
      <c r="P185" s="20"/>
      <c r="Q185" s="3"/>
    </row>
    <row r="186" spans="1:17" x14ac:dyDescent="0.3">
      <c r="A186" s="436"/>
      <c r="B186" s="3"/>
      <c r="C186" s="441"/>
      <c r="D186" s="20"/>
      <c r="E186" s="433" t="s">
        <v>16</v>
      </c>
      <c r="F186" s="434" t="s">
        <v>550</v>
      </c>
      <c r="G186" s="433"/>
      <c r="H186" s="20"/>
      <c r="I186" s="19" t="s">
        <v>373</v>
      </c>
      <c r="J186" s="20" t="s">
        <v>2014</v>
      </c>
      <c r="K186" s="19" t="s">
        <v>1012</v>
      </c>
      <c r="L186" s="20"/>
      <c r="M186" s="436"/>
      <c r="N186" s="3"/>
      <c r="O186" s="436"/>
      <c r="P186" s="20"/>
      <c r="Q186" s="3"/>
    </row>
    <row r="187" spans="1:17" x14ac:dyDescent="0.3">
      <c r="A187" s="436"/>
      <c r="B187" s="3"/>
      <c r="C187" s="441"/>
      <c r="D187" s="20"/>
      <c r="E187" s="433" t="s">
        <v>16</v>
      </c>
      <c r="F187" s="434" t="s">
        <v>2088</v>
      </c>
      <c r="G187" s="433"/>
      <c r="H187" s="20"/>
      <c r="I187" s="19" t="s">
        <v>373</v>
      </c>
      <c r="J187" s="20" t="s">
        <v>1351</v>
      </c>
      <c r="K187" s="21" t="s">
        <v>950</v>
      </c>
      <c r="L187" s="20"/>
      <c r="M187" s="436"/>
      <c r="N187" s="3"/>
      <c r="O187" s="436"/>
      <c r="P187" s="20"/>
      <c r="Q187" s="3"/>
    </row>
    <row r="188" spans="1:17" x14ac:dyDescent="0.3">
      <c r="A188" s="436"/>
      <c r="B188" s="3"/>
      <c r="C188" s="441"/>
      <c r="D188" s="20"/>
      <c r="E188" s="433" t="s">
        <v>16</v>
      </c>
      <c r="F188" s="434" t="s">
        <v>2089</v>
      </c>
      <c r="G188" s="433"/>
      <c r="H188" s="20"/>
      <c r="I188" s="19" t="s">
        <v>373</v>
      </c>
      <c r="J188" s="20" t="s">
        <v>240</v>
      </c>
      <c r="K188" s="21" t="s">
        <v>950</v>
      </c>
      <c r="L188" s="20"/>
      <c r="M188" s="436"/>
      <c r="N188" s="3"/>
      <c r="O188" s="436"/>
      <c r="P188" s="20"/>
      <c r="Q188" s="3"/>
    </row>
    <row r="189" spans="1:17" x14ac:dyDescent="0.3">
      <c r="A189" s="436"/>
      <c r="B189" s="3"/>
      <c r="C189" s="441"/>
      <c r="D189" s="20"/>
      <c r="E189" s="433" t="s">
        <v>16</v>
      </c>
      <c r="F189" s="434" t="s">
        <v>591</v>
      </c>
      <c r="G189" s="433"/>
      <c r="H189" s="20"/>
      <c r="I189" s="19" t="s">
        <v>373</v>
      </c>
      <c r="J189" s="20" t="s">
        <v>2015</v>
      </c>
      <c r="K189" s="21" t="s">
        <v>1011</v>
      </c>
      <c r="L189" s="20"/>
      <c r="M189" s="436"/>
      <c r="N189" s="3"/>
      <c r="O189" s="436"/>
      <c r="P189" s="20"/>
      <c r="Q189" s="3"/>
    </row>
    <row r="190" spans="1:17" x14ac:dyDescent="0.3">
      <c r="A190" s="436"/>
      <c r="B190" s="3"/>
      <c r="C190" s="441"/>
      <c r="D190" s="20"/>
      <c r="E190" s="433" t="s">
        <v>16</v>
      </c>
      <c r="F190" s="434" t="s">
        <v>1122</v>
      </c>
      <c r="G190" s="433"/>
      <c r="H190" s="20"/>
      <c r="I190" s="19" t="s">
        <v>373</v>
      </c>
      <c r="J190" s="20" t="s">
        <v>257</v>
      </c>
      <c r="K190" s="21" t="s">
        <v>1018</v>
      </c>
      <c r="L190" s="20"/>
      <c r="M190" s="436"/>
      <c r="N190" s="3"/>
      <c r="O190" s="436"/>
      <c r="P190" s="20"/>
      <c r="Q190" s="3"/>
    </row>
    <row r="191" spans="1:17" x14ac:dyDescent="0.3">
      <c r="A191" s="436"/>
      <c r="B191" s="3"/>
      <c r="C191" s="441"/>
      <c r="D191" s="20"/>
      <c r="E191" s="433" t="s">
        <v>16</v>
      </c>
      <c r="F191" s="434" t="s">
        <v>2090</v>
      </c>
      <c r="G191" s="435" t="s">
        <v>960</v>
      </c>
      <c r="H191" s="20"/>
      <c r="I191" s="19" t="s">
        <v>373</v>
      </c>
      <c r="J191" s="20" t="s">
        <v>2017</v>
      </c>
      <c r="K191" s="19" t="s">
        <v>950</v>
      </c>
      <c r="L191" s="20"/>
      <c r="M191" s="436"/>
      <c r="N191" s="3"/>
      <c r="O191" s="436"/>
      <c r="P191" s="20"/>
      <c r="Q191" s="3"/>
    </row>
    <row r="192" spans="1:17" x14ac:dyDescent="0.3">
      <c r="A192" s="436"/>
      <c r="B192" s="3"/>
      <c r="C192" s="441"/>
      <c r="D192" s="20"/>
      <c r="E192" s="433" t="s">
        <v>16</v>
      </c>
      <c r="F192" s="434" t="s">
        <v>962</v>
      </c>
      <c r="G192" s="435" t="s">
        <v>425</v>
      </c>
      <c r="H192" s="20"/>
      <c r="I192" s="19" t="s">
        <v>373</v>
      </c>
      <c r="J192" s="20" t="s">
        <v>2018</v>
      </c>
      <c r="K192" s="21" t="s">
        <v>950</v>
      </c>
      <c r="L192" s="20"/>
      <c r="M192" s="436"/>
      <c r="N192" s="3"/>
      <c r="O192" s="436"/>
      <c r="P192" s="20"/>
      <c r="Q192" s="3"/>
    </row>
    <row r="193" spans="1:17" x14ac:dyDescent="0.3">
      <c r="A193" s="436"/>
      <c r="B193" s="3"/>
      <c r="C193" s="441"/>
      <c r="D193" s="20"/>
      <c r="E193" s="433" t="s">
        <v>16</v>
      </c>
      <c r="F193" s="434" t="s">
        <v>2091</v>
      </c>
      <c r="G193" s="435" t="s">
        <v>961</v>
      </c>
      <c r="H193" s="20"/>
      <c r="I193" s="19" t="s">
        <v>373</v>
      </c>
      <c r="J193" s="20" t="s">
        <v>2020</v>
      </c>
      <c r="K193" s="21" t="s">
        <v>1016</v>
      </c>
      <c r="L193" s="20"/>
      <c r="M193" s="436"/>
      <c r="N193" s="3"/>
      <c r="O193" s="436"/>
      <c r="P193" s="20"/>
      <c r="Q193" s="3"/>
    </row>
    <row r="194" spans="1:17" x14ac:dyDescent="0.3">
      <c r="A194" s="436"/>
      <c r="B194" s="3"/>
      <c r="C194" s="441"/>
      <c r="D194" s="20"/>
      <c r="E194" s="433" t="s">
        <v>16</v>
      </c>
      <c r="F194" s="434" t="s">
        <v>2092</v>
      </c>
      <c r="G194" s="435" t="s">
        <v>961</v>
      </c>
      <c r="H194" s="20"/>
      <c r="I194" s="19" t="s">
        <v>373</v>
      </c>
      <c r="J194" s="20" t="s">
        <v>2022</v>
      </c>
      <c r="K194" s="21" t="s">
        <v>1495</v>
      </c>
      <c r="L194" s="20"/>
      <c r="M194" s="436"/>
      <c r="N194" s="3"/>
      <c r="O194" s="436"/>
      <c r="P194" s="20"/>
      <c r="Q194" s="3"/>
    </row>
    <row r="195" spans="1:17" x14ac:dyDescent="0.3">
      <c r="A195" s="436"/>
      <c r="B195" s="3"/>
      <c r="C195" s="441"/>
      <c r="D195" s="20"/>
      <c r="E195" s="433" t="s">
        <v>16</v>
      </c>
      <c r="F195" s="434" t="s">
        <v>958</v>
      </c>
      <c r="G195" s="433"/>
      <c r="H195" s="20"/>
      <c r="I195" s="19" t="s">
        <v>373</v>
      </c>
      <c r="J195" s="20" t="s">
        <v>138</v>
      </c>
      <c r="K195" s="21" t="s">
        <v>1015</v>
      </c>
      <c r="L195" s="20"/>
      <c r="M195" s="436"/>
      <c r="N195" s="3"/>
      <c r="O195" s="436"/>
      <c r="P195" s="20"/>
      <c r="Q195" s="3"/>
    </row>
    <row r="196" spans="1:17" x14ac:dyDescent="0.3">
      <c r="A196" s="436"/>
      <c r="B196" s="3"/>
      <c r="C196" s="441"/>
      <c r="D196" s="20"/>
      <c r="E196" s="433" t="s">
        <v>16</v>
      </c>
      <c r="F196" s="434" t="s">
        <v>1986</v>
      </c>
      <c r="G196" s="435" t="s">
        <v>970</v>
      </c>
      <c r="H196" s="20"/>
      <c r="I196" s="19" t="s">
        <v>373</v>
      </c>
      <c r="J196" s="20" t="s">
        <v>2023</v>
      </c>
      <c r="K196" s="19" t="s">
        <v>950</v>
      </c>
      <c r="L196" s="20"/>
      <c r="M196" s="436"/>
      <c r="N196" s="3"/>
      <c r="O196" s="436"/>
      <c r="P196" s="20"/>
      <c r="Q196" s="3"/>
    </row>
    <row r="197" spans="1:17" x14ac:dyDescent="0.3">
      <c r="A197" s="436"/>
      <c r="B197" s="3"/>
      <c r="C197" s="441"/>
      <c r="D197" s="20"/>
      <c r="E197" s="433" t="s">
        <v>16</v>
      </c>
      <c r="F197" s="434" t="s">
        <v>1987</v>
      </c>
      <c r="G197" s="433"/>
      <c r="H197" s="20"/>
      <c r="I197" s="19" t="s">
        <v>373</v>
      </c>
      <c r="J197" s="20" t="s">
        <v>2024</v>
      </c>
      <c r="K197" s="21" t="s">
        <v>950</v>
      </c>
      <c r="L197" s="20"/>
      <c r="M197" s="436"/>
      <c r="N197" s="3"/>
      <c r="O197" s="436"/>
      <c r="P197" s="20"/>
      <c r="Q197" s="3"/>
    </row>
    <row r="198" spans="1:17" x14ac:dyDescent="0.3">
      <c r="A198" s="436"/>
      <c r="B198" s="3"/>
      <c r="C198" s="441"/>
      <c r="D198" s="20"/>
      <c r="E198" s="433" t="s">
        <v>16</v>
      </c>
      <c r="F198" s="434" t="s">
        <v>1988</v>
      </c>
      <c r="G198" s="435" t="s">
        <v>970</v>
      </c>
      <c r="H198" s="20"/>
      <c r="I198" s="19" t="s">
        <v>373</v>
      </c>
      <c r="J198" s="20" t="s">
        <v>2025</v>
      </c>
      <c r="K198" s="19" t="s">
        <v>950</v>
      </c>
      <c r="L198" s="20"/>
      <c r="M198" s="436"/>
      <c r="N198" s="3"/>
      <c r="O198" s="436"/>
      <c r="P198" s="20"/>
      <c r="Q198" s="3"/>
    </row>
    <row r="199" spans="1:17" x14ac:dyDescent="0.3">
      <c r="A199" s="436"/>
      <c r="B199" s="3"/>
      <c r="C199" s="441"/>
      <c r="D199" s="20"/>
      <c r="E199" s="433" t="s">
        <v>16</v>
      </c>
      <c r="F199" s="434" t="s">
        <v>2093</v>
      </c>
      <c r="G199" s="435" t="s">
        <v>970</v>
      </c>
      <c r="H199" s="20"/>
      <c r="I199" s="19" t="s">
        <v>373</v>
      </c>
      <c r="J199" s="20" t="s">
        <v>2026</v>
      </c>
      <c r="K199" s="21" t="s">
        <v>950</v>
      </c>
      <c r="L199" s="20"/>
      <c r="M199" s="436"/>
      <c r="N199" s="3"/>
      <c r="O199" s="436"/>
      <c r="P199" s="20"/>
      <c r="Q199" s="3"/>
    </row>
    <row r="200" spans="1:17" x14ac:dyDescent="0.3">
      <c r="A200" s="436"/>
      <c r="B200" s="3"/>
      <c r="C200" s="441"/>
      <c r="D200" s="20"/>
      <c r="E200" s="433" t="s">
        <v>16</v>
      </c>
      <c r="F200" s="434" t="s">
        <v>1989</v>
      </c>
      <c r="G200" s="435" t="s">
        <v>406</v>
      </c>
      <c r="H200" s="20"/>
      <c r="I200" s="433" t="s">
        <v>373</v>
      </c>
      <c r="J200" s="434" t="s">
        <v>370</v>
      </c>
      <c r="K200" s="435" t="s">
        <v>406</v>
      </c>
      <c r="L200" s="20"/>
      <c r="M200" s="436"/>
      <c r="N200" s="3"/>
      <c r="O200" s="436"/>
      <c r="P200" s="20"/>
      <c r="Q200" s="3"/>
    </row>
    <row r="201" spans="1:17" x14ac:dyDescent="0.3">
      <c r="A201" s="436"/>
      <c r="B201" s="3"/>
      <c r="C201" s="441"/>
      <c r="D201" s="20"/>
      <c r="E201" s="433" t="s">
        <v>16</v>
      </c>
      <c r="F201" s="434" t="s">
        <v>513</v>
      </c>
      <c r="G201" s="433"/>
      <c r="H201" s="20"/>
      <c r="I201" s="433" t="s">
        <v>373</v>
      </c>
      <c r="J201" s="434" t="s">
        <v>543</v>
      </c>
      <c r="K201" s="435" t="s">
        <v>982</v>
      </c>
      <c r="L201" s="20"/>
      <c r="M201" s="436"/>
      <c r="N201" s="3"/>
      <c r="O201" s="436"/>
      <c r="P201" s="20"/>
      <c r="Q201" s="3"/>
    </row>
    <row r="202" spans="1:17" x14ac:dyDescent="0.3">
      <c r="A202" s="436"/>
      <c r="B202" s="3"/>
      <c r="C202" s="441"/>
      <c r="D202" s="20"/>
      <c r="E202" s="433" t="s">
        <v>16</v>
      </c>
      <c r="F202" s="434" t="s">
        <v>619</v>
      </c>
      <c r="G202" s="435" t="s">
        <v>970</v>
      </c>
      <c r="H202" s="20"/>
      <c r="I202" s="433" t="s">
        <v>373</v>
      </c>
      <c r="J202" s="434" t="s">
        <v>1116</v>
      </c>
      <c r="K202" s="435" t="s">
        <v>406</v>
      </c>
      <c r="L202" s="20"/>
      <c r="M202" s="436"/>
      <c r="N202" s="3"/>
      <c r="O202" s="436"/>
      <c r="P202" s="20"/>
      <c r="Q202" s="3"/>
    </row>
    <row r="203" spans="1:17" x14ac:dyDescent="0.3">
      <c r="A203" s="436"/>
      <c r="B203" s="3"/>
      <c r="C203" s="441"/>
      <c r="D203" s="3"/>
      <c r="E203" s="436"/>
      <c r="F203" s="437"/>
      <c r="G203" s="436"/>
      <c r="H203" s="3"/>
      <c r="I203" s="433" t="s">
        <v>373</v>
      </c>
      <c r="J203" s="434" t="s">
        <v>1120</v>
      </c>
      <c r="K203" s="435" t="s">
        <v>405</v>
      </c>
      <c r="L203" s="3"/>
      <c r="M203" s="436"/>
      <c r="N203" s="3"/>
      <c r="O203" s="436"/>
      <c r="P203" s="20"/>
      <c r="Q203" s="3"/>
    </row>
    <row r="204" spans="1:17" x14ac:dyDescent="0.3">
      <c r="A204" s="436"/>
      <c r="B204" s="3"/>
      <c r="C204" s="441"/>
      <c r="D204" s="3"/>
      <c r="E204" s="436"/>
      <c r="F204" s="437"/>
      <c r="G204" s="436"/>
      <c r="H204" s="3"/>
      <c r="I204" s="433" t="s">
        <v>373</v>
      </c>
      <c r="J204" s="434" t="s">
        <v>519</v>
      </c>
      <c r="K204" s="435" t="s">
        <v>1115</v>
      </c>
      <c r="L204" s="3"/>
      <c r="M204" s="436"/>
      <c r="N204" s="3"/>
      <c r="O204" s="436"/>
      <c r="P204" s="20"/>
      <c r="Q204" s="3"/>
    </row>
    <row r="205" spans="1:17" x14ac:dyDescent="0.3">
      <c r="A205" s="436"/>
      <c r="B205" s="3"/>
      <c r="C205" s="441"/>
      <c r="D205" s="3"/>
      <c r="E205" s="436"/>
      <c r="F205" s="437"/>
      <c r="G205" s="436"/>
      <c r="H205" s="3"/>
      <c r="I205" s="433" t="s">
        <v>373</v>
      </c>
      <c r="J205" s="434" t="s">
        <v>514</v>
      </c>
      <c r="K205" s="433"/>
      <c r="L205" s="3"/>
      <c r="M205" s="436"/>
      <c r="N205" s="3"/>
      <c r="O205" s="436"/>
      <c r="P205" s="20"/>
      <c r="Q205" s="3"/>
    </row>
    <row r="206" spans="1:17" x14ac:dyDescent="0.3">
      <c r="A206" s="436"/>
      <c r="B206" s="3"/>
      <c r="C206" s="441"/>
      <c r="D206" s="3"/>
      <c r="E206" s="436"/>
      <c r="F206" s="437"/>
      <c r="G206" s="436"/>
      <c r="H206" s="3"/>
      <c r="I206" s="433" t="s">
        <v>373</v>
      </c>
      <c r="J206" s="434" t="s">
        <v>1036</v>
      </c>
      <c r="K206" s="435"/>
      <c r="L206" s="3"/>
      <c r="M206" s="436"/>
      <c r="N206" s="3"/>
      <c r="O206" s="436"/>
      <c r="P206" s="20"/>
      <c r="Q206" s="3"/>
    </row>
    <row r="207" spans="1:17" x14ac:dyDescent="0.3">
      <c r="A207" s="436"/>
      <c r="B207" s="3"/>
      <c r="C207" s="441"/>
      <c r="D207" s="3"/>
      <c r="E207" s="436"/>
      <c r="F207" s="437"/>
      <c r="G207" s="436"/>
      <c r="H207" s="3"/>
      <c r="I207" s="433" t="s">
        <v>373</v>
      </c>
      <c r="J207" s="434" t="s">
        <v>357</v>
      </c>
      <c r="K207" s="435" t="s">
        <v>978</v>
      </c>
      <c r="L207" s="3"/>
      <c r="M207" s="436"/>
      <c r="N207" s="3"/>
      <c r="O207" s="436"/>
      <c r="P207" s="20"/>
      <c r="Q207" s="3"/>
    </row>
    <row r="208" spans="1:17" x14ac:dyDescent="0.3">
      <c r="A208" s="436"/>
      <c r="B208" s="3"/>
      <c r="C208" s="441"/>
      <c r="D208" s="3"/>
      <c r="E208" s="436"/>
      <c r="F208" s="437"/>
      <c r="G208" s="436"/>
      <c r="H208" s="3"/>
      <c r="I208" s="433" t="s">
        <v>373</v>
      </c>
      <c r="J208" s="434" t="s">
        <v>1881</v>
      </c>
      <c r="K208" s="435" t="s">
        <v>949</v>
      </c>
      <c r="L208" s="3"/>
      <c r="M208" s="436"/>
      <c r="N208" s="3"/>
      <c r="O208" s="436"/>
      <c r="P208" s="20"/>
      <c r="Q208" s="3"/>
    </row>
    <row r="209" spans="1:17" x14ac:dyDescent="0.3">
      <c r="A209" s="436"/>
      <c r="B209" s="3"/>
      <c r="C209" s="441"/>
      <c r="D209" s="3"/>
      <c r="E209" s="436"/>
      <c r="F209" s="437"/>
      <c r="G209" s="436"/>
      <c r="H209" s="3"/>
      <c r="I209" s="433" t="s">
        <v>373</v>
      </c>
      <c r="J209" s="434" t="s">
        <v>2028</v>
      </c>
      <c r="K209" s="433"/>
      <c r="L209" s="3"/>
      <c r="M209" s="436"/>
      <c r="N209" s="3"/>
      <c r="O209" s="436"/>
      <c r="P209" s="20"/>
      <c r="Q209" s="3"/>
    </row>
    <row r="210" spans="1:17" x14ac:dyDescent="0.3">
      <c r="A210" s="436"/>
      <c r="B210" s="3"/>
      <c r="C210" s="441"/>
      <c r="D210" s="3"/>
      <c r="E210" s="436"/>
      <c r="F210" s="437"/>
      <c r="G210" s="436"/>
      <c r="H210" s="3"/>
      <c r="I210" s="433" t="s">
        <v>373</v>
      </c>
      <c r="J210" s="434" t="s">
        <v>1886</v>
      </c>
      <c r="K210" s="433"/>
      <c r="L210" s="3"/>
      <c r="M210" s="436"/>
      <c r="N210" s="3"/>
      <c r="O210" s="436"/>
      <c r="P210" s="20"/>
      <c r="Q210" s="3"/>
    </row>
    <row r="211" spans="1:17" x14ac:dyDescent="0.3">
      <c r="A211" s="436"/>
      <c r="B211" s="3"/>
      <c r="C211" s="441"/>
      <c r="D211" s="3"/>
      <c r="E211" s="436"/>
      <c r="F211" s="437"/>
      <c r="G211" s="436"/>
      <c r="H211" s="3"/>
      <c r="I211" s="433" t="s">
        <v>373</v>
      </c>
      <c r="J211" s="434" t="s">
        <v>342</v>
      </c>
      <c r="K211" s="435" t="s">
        <v>407</v>
      </c>
      <c r="L211" s="3"/>
      <c r="M211" s="436"/>
      <c r="N211" s="3"/>
      <c r="O211" s="436"/>
      <c r="P211" s="20"/>
      <c r="Q211" s="3"/>
    </row>
    <row r="212" spans="1:17" x14ac:dyDescent="0.3">
      <c r="A212" s="436"/>
      <c r="B212" s="3"/>
      <c r="C212" s="441"/>
      <c r="D212" s="3"/>
      <c r="E212" s="436"/>
      <c r="F212" s="437"/>
      <c r="G212" s="436"/>
      <c r="H212" s="3"/>
      <c r="I212" s="433" t="s">
        <v>373</v>
      </c>
      <c r="J212" s="434" t="s">
        <v>474</v>
      </c>
      <c r="K212" s="435" t="s">
        <v>407</v>
      </c>
      <c r="L212" s="3"/>
      <c r="M212" s="436"/>
      <c r="N212" s="3"/>
      <c r="O212" s="436"/>
      <c r="P212" s="20"/>
      <c r="Q212" s="3"/>
    </row>
    <row r="213" spans="1:17" x14ac:dyDescent="0.3">
      <c r="A213" s="436"/>
      <c r="B213" s="3"/>
      <c r="C213" s="441"/>
      <c r="D213" s="3"/>
      <c r="E213" s="436"/>
      <c r="F213" s="437"/>
      <c r="G213" s="436"/>
      <c r="H213" s="3"/>
      <c r="I213" s="433" t="s">
        <v>373</v>
      </c>
      <c r="J213" s="434" t="s">
        <v>2029</v>
      </c>
      <c r="K213" s="435" t="s">
        <v>407</v>
      </c>
      <c r="L213" s="3"/>
      <c r="M213" s="436"/>
      <c r="N213" s="3"/>
      <c r="O213" s="436"/>
      <c r="P213" s="20"/>
      <c r="Q213" s="3"/>
    </row>
    <row r="214" spans="1:17" x14ac:dyDescent="0.3">
      <c r="A214" s="436"/>
      <c r="B214" s="3"/>
      <c r="C214" s="441"/>
      <c r="D214" s="3"/>
      <c r="E214" s="436"/>
      <c r="F214" s="437"/>
      <c r="G214" s="436"/>
      <c r="H214" s="3"/>
      <c r="I214" s="433" t="s">
        <v>373</v>
      </c>
      <c r="J214" s="434" t="s">
        <v>942</v>
      </c>
      <c r="K214" s="435" t="s">
        <v>949</v>
      </c>
      <c r="L214" s="3"/>
      <c r="M214" s="436"/>
      <c r="N214" s="3"/>
      <c r="O214" s="436"/>
      <c r="P214" s="20"/>
      <c r="Q214" s="3"/>
    </row>
    <row r="215" spans="1:17" x14ac:dyDescent="0.3">
      <c r="A215" s="436"/>
      <c r="B215" s="3"/>
      <c r="C215" s="436"/>
      <c r="D215" s="3"/>
      <c r="E215" s="436"/>
      <c r="F215" s="437"/>
      <c r="G215" s="436"/>
      <c r="H215" s="3"/>
      <c r="I215" s="433" t="s">
        <v>373</v>
      </c>
      <c r="J215" s="434" t="s">
        <v>1089</v>
      </c>
      <c r="K215" s="435" t="s">
        <v>978</v>
      </c>
      <c r="L215" s="3"/>
      <c r="M215" s="436"/>
      <c r="N215" s="3"/>
      <c r="O215" s="436"/>
      <c r="P215" s="20"/>
      <c r="Q215" s="3"/>
    </row>
    <row r="216" spans="1:17" x14ac:dyDescent="0.3">
      <c r="A216" s="436"/>
      <c r="B216" s="3"/>
      <c r="C216" s="436"/>
      <c r="D216" s="3"/>
      <c r="E216" s="436"/>
      <c r="F216" s="437"/>
      <c r="G216" s="436"/>
      <c r="H216" s="3"/>
      <c r="I216" s="433" t="s">
        <v>373</v>
      </c>
      <c r="J216" s="434" t="s">
        <v>1123</v>
      </c>
      <c r="K216" s="435" t="s">
        <v>409</v>
      </c>
      <c r="L216" s="3"/>
      <c r="M216" s="436"/>
      <c r="N216" s="3"/>
      <c r="O216" s="436"/>
      <c r="P216" s="20"/>
      <c r="Q216" s="3"/>
    </row>
    <row r="217" spans="1:17" x14ac:dyDescent="0.3">
      <c r="A217" s="436"/>
      <c r="B217" s="3"/>
      <c r="C217" s="436"/>
      <c r="D217" s="3"/>
      <c r="E217" s="436"/>
      <c r="F217" s="437"/>
      <c r="G217" s="436"/>
      <c r="H217" s="3"/>
      <c r="I217" s="433" t="s">
        <v>373</v>
      </c>
      <c r="J217" s="434" t="s">
        <v>2031</v>
      </c>
      <c r="K217" s="435" t="s">
        <v>407</v>
      </c>
      <c r="L217" s="3"/>
      <c r="M217" s="436"/>
      <c r="N217" s="3"/>
      <c r="O217" s="436"/>
      <c r="P217" s="20"/>
      <c r="Q217" s="3"/>
    </row>
    <row r="218" spans="1:17" x14ac:dyDescent="0.3">
      <c r="A218" s="436"/>
      <c r="B218" s="3"/>
      <c r="C218" s="436"/>
      <c r="D218" s="3"/>
      <c r="E218" s="436"/>
      <c r="F218" s="437"/>
      <c r="G218" s="436"/>
      <c r="H218" s="3"/>
      <c r="I218" s="433" t="s">
        <v>373</v>
      </c>
      <c r="J218" s="434" t="s">
        <v>2032</v>
      </c>
      <c r="K218" s="433"/>
      <c r="L218" s="3"/>
      <c r="M218" s="436"/>
      <c r="N218" s="3"/>
      <c r="O218" s="436"/>
      <c r="P218" s="20"/>
      <c r="Q218" s="3"/>
    </row>
    <row r="219" spans="1:17" x14ac:dyDescent="0.3">
      <c r="A219" s="436"/>
      <c r="B219" s="3"/>
      <c r="C219" s="436"/>
      <c r="D219" s="3"/>
      <c r="E219" s="436"/>
      <c r="F219" s="437"/>
      <c r="G219" s="436"/>
      <c r="H219" s="3"/>
      <c r="I219" s="433" t="s">
        <v>373</v>
      </c>
      <c r="J219" s="434" t="s">
        <v>2033</v>
      </c>
      <c r="K219" s="433"/>
      <c r="L219" s="3"/>
      <c r="M219" s="436"/>
      <c r="N219" s="3"/>
      <c r="O219" s="436"/>
      <c r="P219" s="20"/>
      <c r="Q219" s="3"/>
    </row>
    <row r="220" spans="1:17" x14ac:dyDescent="0.3">
      <c r="A220" s="436"/>
      <c r="B220" s="3"/>
      <c r="C220" s="436"/>
      <c r="D220" s="3"/>
      <c r="E220" s="436"/>
      <c r="F220" s="437"/>
      <c r="G220" s="436"/>
      <c r="H220" s="3"/>
      <c r="I220" s="433" t="s">
        <v>373</v>
      </c>
      <c r="J220" s="434" t="s">
        <v>2034</v>
      </c>
      <c r="K220" s="433"/>
      <c r="L220" s="3"/>
      <c r="M220" s="436"/>
      <c r="N220" s="3"/>
      <c r="O220" s="436"/>
      <c r="P220" s="20"/>
      <c r="Q220" s="3"/>
    </row>
    <row r="221" spans="1:17" x14ac:dyDescent="0.3">
      <c r="A221" s="436"/>
      <c r="B221" s="3"/>
      <c r="C221" s="436"/>
      <c r="D221" s="3"/>
      <c r="E221" s="436"/>
      <c r="F221" s="437"/>
      <c r="G221" s="436"/>
      <c r="H221" s="3"/>
      <c r="I221" s="433" t="s">
        <v>373</v>
      </c>
      <c r="J221" s="434" t="s">
        <v>2066</v>
      </c>
      <c r="K221" s="435" t="s">
        <v>404</v>
      </c>
      <c r="L221" s="3"/>
      <c r="M221" s="436"/>
      <c r="N221" s="3"/>
      <c r="O221" s="436"/>
      <c r="P221" s="20"/>
      <c r="Q221" s="3"/>
    </row>
    <row r="222" spans="1:17" x14ac:dyDescent="0.3">
      <c r="A222" s="436"/>
      <c r="B222" s="3"/>
      <c r="C222" s="436"/>
      <c r="D222" s="3"/>
      <c r="E222" s="436"/>
      <c r="F222" s="437"/>
      <c r="G222" s="436"/>
      <c r="H222" s="3"/>
      <c r="I222" s="433" t="s">
        <v>373</v>
      </c>
      <c r="J222" s="434" t="s">
        <v>568</v>
      </c>
      <c r="K222" s="435" t="s">
        <v>405</v>
      </c>
      <c r="L222" s="3"/>
      <c r="M222" s="436"/>
      <c r="N222" s="3"/>
      <c r="O222" s="436"/>
      <c r="P222" s="20"/>
      <c r="Q222" s="3"/>
    </row>
    <row r="223" spans="1:17" x14ac:dyDescent="0.3">
      <c r="A223" s="436"/>
      <c r="B223" s="3"/>
      <c r="C223" s="436"/>
      <c r="D223" s="3"/>
      <c r="E223" s="436"/>
      <c r="F223" s="437"/>
      <c r="G223" s="436"/>
      <c r="H223" s="3"/>
      <c r="I223" s="433" t="s">
        <v>373</v>
      </c>
      <c r="J223" s="434" t="s">
        <v>2035</v>
      </c>
      <c r="K223" s="433"/>
      <c r="L223" s="3"/>
      <c r="M223" s="436"/>
      <c r="N223" s="3"/>
      <c r="O223" s="436"/>
      <c r="P223" s="20"/>
      <c r="Q223" s="3"/>
    </row>
    <row r="224" spans="1:17" x14ac:dyDescent="0.3">
      <c r="A224" s="436"/>
      <c r="B224" s="3"/>
      <c r="C224" s="436"/>
      <c r="D224" s="3"/>
      <c r="E224" s="436"/>
      <c r="F224" s="437"/>
      <c r="G224" s="436"/>
      <c r="H224" s="3"/>
      <c r="I224" s="433" t="s">
        <v>373</v>
      </c>
      <c r="J224" s="434" t="s">
        <v>194</v>
      </c>
      <c r="K224" s="435" t="s">
        <v>407</v>
      </c>
      <c r="L224" s="3"/>
      <c r="M224" s="436"/>
      <c r="N224" s="3"/>
      <c r="O224" s="436"/>
      <c r="P224" s="20"/>
      <c r="Q224" s="3"/>
    </row>
    <row r="225" spans="1:17" x14ac:dyDescent="0.3">
      <c r="A225" s="436"/>
      <c r="B225" s="3"/>
      <c r="C225" s="436"/>
      <c r="D225" s="3"/>
      <c r="E225" s="436"/>
      <c r="F225" s="437"/>
      <c r="G225" s="436"/>
      <c r="H225" s="3"/>
      <c r="I225" s="433" t="s">
        <v>373</v>
      </c>
      <c r="J225" s="434" t="s">
        <v>2036</v>
      </c>
      <c r="K225" s="433" t="s">
        <v>409</v>
      </c>
      <c r="L225" s="3"/>
      <c r="M225" s="436"/>
      <c r="N225" s="3"/>
      <c r="O225" s="436"/>
      <c r="P225" s="20"/>
      <c r="Q225" s="3"/>
    </row>
    <row r="226" spans="1:17" x14ac:dyDescent="0.3">
      <c r="A226" s="436"/>
      <c r="B226" s="3"/>
      <c r="C226" s="436"/>
      <c r="D226" s="3"/>
      <c r="E226" s="436"/>
      <c r="F226" s="437"/>
      <c r="G226" s="436"/>
      <c r="H226" s="3"/>
      <c r="I226" s="433" t="s">
        <v>373</v>
      </c>
      <c r="J226" s="434" t="s">
        <v>2037</v>
      </c>
      <c r="K226" s="433"/>
      <c r="L226" s="3"/>
      <c r="M226" s="436"/>
      <c r="N226" s="3"/>
      <c r="O226" s="436"/>
      <c r="P226" s="20"/>
      <c r="Q226" s="3"/>
    </row>
    <row r="227" spans="1:17" x14ac:dyDescent="0.3">
      <c r="A227" s="436"/>
      <c r="B227" s="3"/>
      <c r="C227" s="436"/>
      <c r="D227" s="3"/>
      <c r="E227" s="436"/>
      <c r="F227" s="437"/>
      <c r="G227" s="436"/>
      <c r="H227" s="3"/>
      <c r="I227" s="433" t="s">
        <v>373</v>
      </c>
      <c r="J227" s="434" t="s">
        <v>170</v>
      </c>
      <c r="K227" s="433"/>
      <c r="L227" s="3"/>
      <c r="M227" s="436"/>
      <c r="N227" s="3"/>
      <c r="O227" s="436"/>
      <c r="P227" s="20"/>
      <c r="Q227" s="3"/>
    </row>
    <row r="228" spans="1:17" x14ac:dyDescent="0.3">
      <c r="A228" s="436"/>
      <c r="B228" s="3"/>
      <c r="C228" s="436"/>
      <c r="D228" s="3"/>
      <c r="E228" s="436"/>
      <c r="F228" s="437"/>
      <c r="G228" s="436"/>
      <c r="H228" s="3"/>
      <c r="I228" s="433" t="s">
        <v>373</v>
      </c>
      <c r="J228" s="434" t="s">
        <v>2038</v>
      </c>
      <c r="K228" s="433"/>
      <c r="L228" s="3"/>
      <c r="M228" s="436"/>
      <c r="N228" s="3"/>
      <c r="O228" s="436"/>
      <c r="P228" s="20"/>
      <c r="Q228" s="3"/>
    </row>
    <row r="229" spans="1:17" x14ac:dyDescent="0.3">
      <c r="A229" s="436"/>
      <c r="B229" s="3"/>
      <c r="C229" s="436"/>
      <c r="D229" s="3"/>
      <c r="E229" s="436"/>
      <c r="F229" s="437"/>
      <c r="G229" s="436"/>
      <c r="H229" s="3"/>
      <c r="I229" s="433" t="s">
        <v>373</v>
      </c>
      <c r="J229" s="434" t="s">
        <v>597</v>
      </c>
      <c r="K229" s="435"/>
      <c r="L229" s="3"/>
      <c r="M229" s="436"/>
      <c r="N229" s="3"/>
      <c r="O229" s="436"/>
      <c r="P229" s="20"/>
      <c r="Q229" s="3"/>
    </row>
    <row r="230" spans="1:17" x14ac:dyDescent="0.3">
      <c r="A230" s="436"/>
      <c r="B230" s="3"/>
      <c r="C230" s="436"/>
      <c r="D230" s="3"/>
      <c r="E230" s="436"/>
      <c r="F230" s="437"/>
      <c r="G230" s="436"/>
      <c r="H230" s="3"/>
      <c r="I230" s="433" t="s">
        <v>373</v>
      </c>
      <c r="J230" s="434" t="s">
        <v>274</v>
      </c>
      <c r="K230" s="435" t="s">
        <v>407</v>
      </c>
      <c r="L230" s="3"/>
      <c r="M230" s="436"/>
      <c r="N230" s="3"/>
      <c r="O230" s="436"/>
      <c r="P230" s="20"/>
      <c r="Q230" s="3"/>
    </row>
    <row r="231" spans="1:17" x14ac:dyDescent="0.3">
      <c r="A231" s="436"/>
      <c r="B231" s="3"/>
      <c r="C231" s="436"/>
      <c r="D231" s="3"/>
      <c r="E231" s="436"/>
      <c r="F231" s="3"/>
      <c r="G231" s="436"/>
      <c r="H231" s="3"/>
      <c r="I231" s="433" t="s">
        <v>373</v>
      </c>
      <c r="J231" s="434" t="s">
        <v>2039</v>
      </c>
      <c r="K231" s="435"/>
      <c r="L231" s="3"/>
      <c r="M231" s="436"/>
      <c r="N231" s="3"/>
      <c r="O231" s="436"/>
      <c r="P231" s="20"/>
      <c r="Q231" s="3"/>
    </row>
    <row r="232" spans="1:17" x14ac:dyDescent="0.3">
      <c r="A232" s="436"/>
      <c r="B232" s="3"/>
      <c r="C232" s="436"/>
      <c r="D232" s="3"/>
      <c r="E232" s="436"/>
      <c r="F232" s="3"/>
      <c r="G232" s="436"/>
      <c r="H232" s="3"/>
      <c r="I232" s="433" t="s">
        <v>373</v>
      </c>
      <c r="J232" s="434" t="s">
        <v>2094</v>
      </c>
      <c r="K232" s="435" t="s">
        <v>407</v>
      </c>
      <c r="L232" s="3"/>
      <c r="M232" s="436"/>
      <c r="N232" s="3"/>
      <c r="O232" s="436"/>
      <c r="P232" s="20"/>
      <c r="Q232" s="3"/>
    </row>
    <row r="233" spans="1:17" x14ac:dyDescent="0.3">
      <c r="A233" s="436"/>
      <c r="B233" s="3"/>
      <c r="C233" s="436"/>
      <c r="D233" s="3"/>
      <c r="E233" s="436"/>
      <c r="F233" s="3"/>
      <c r="G233" s="436"/>
      <c r="H233" s="3"/>
      <c r="I233" s="433" t="s">
        <v>373</v>
      </c>
      <c r="J233" s="434" t="s">
        <v>497</v>
      </c>
      <c r="K233" s="433"/>
      <c r="L233" s="3"/>
      <c r="M233" s="436"/>
      <c r="N233" s="3"/>
      <c r="O233" s="436"/>
      <c r="P233" s="20"/>
      <c r="Q233" s="3"/>
    </row>
    <row r="234" spans="1:17" x14ac:dyDescent="0.3">
      <c r="A234" s="436"/>
      <c r="B234" s="3"/>
      <c r="C234" s="436"/>
      <c r="D234" s="3"/>
      <c r="E234" s="436"/>
      <c r="F234" s="3"/>
      <c r="G234" s="436"/>
      <c r="H234" s="3"/>
      <c r="I234" s="433" t="s">
        <v>373</v>
      </c>
      <c r="J234" s="434" t="s">
        <v>2040</v>
      </c>
      <c r="K234" s="435" t="s">
        <v>407</v>
      </c>
      <c r="L234" s="3"/>
      <c r="M234" s="436"/>
      <c r="N234" s="3"/>
      <c r="O234" s="436"/>
      <c r="P234" s="20"/>
      <c r="Q234" s="3"/>
    </row>
    <row r="235" spans="1:17" x14ac:dyDescent="0.3">
      <c r="A235" s="436"/>
      <c r="B235" s="3"/>
      <c r="C235" s="436"/>
      <c r="D235" s="3"/>
      <c r="E235" s="436"/>
      <c r="F235" s="3"/>
      <c r="G235" s="436"/>
      <c r="H235" s="3"/>
      <c r="I235" s="433" t="s">
        <v>373</v>
      </c>
      <c r="J235" s="434" t="s">
        <v>1904</v>
      </c>
      <c r="K235" s="435" t="s">
        <v>950</v>
      </c>
      <c r="L235" s="3"/>
      <c r="M235" s="436"/>
      <c r="N235" s="3"/>
      <c r="O235" s="436"/>
      <c r="P235" s="20"/>
      <c r="Q235" s="3"/>
    </row>
    <row r="236" spans="1:17" x14ac:dyDescent="0.3">
      <c r="A236" s="436"/>
      <c r="B236" s="3"/>
      <c r="C236" s="436"/>
      <c r="D236" s="3"/>
      <c r="E236" s="436"/>
      <c r="F236" s="3"/>
      <c r="G236" s="436"/>
      <c r="H236" s="3"/>
      <c r="I236" s="433" t="s">
        <v>373</v>
      </c>
      <c r="J236" s="434" t="s">
        <v>2030</v>
      </c>
      <c r="K236" s="435" t="s">
        <v>950</v>
      </c>
      <c r="L236" s="3"/>
      <c r="M236" s="436"/>
      <c r="N236" s="3"/>
      <c r="O236" s="436"/>
      <c r="P236" s="20"/>
      <c r="Q236" s="3"/>
    </row>
    <row r="237" spans="1:17" x14ac:dyDescent="0.3">
      <c r="A237" s="436"/>
      <c r="B237" s="3"/>
      <c r="C237" s="436"/>
      <c r="D237" s="3"/>
      <c r="E237" s="436"/>
      <c r="F237" s="3"/>
      <c r="G237" s="436"/>
      <c r="H237" s="3"/>
      <c r="I237" s="433" t="s">
        <v>373</v>
      </c>
      <c r="J237" s="434" t="s">
        <v>2095</v>
      </c>
      <c r="K237" s="435" t="s">
        <v>983</v>
      </c>
      <c r="L237" s="3"/>
      <c r="M237" s="436"/>
      <c r="N237" s="3"/>
      <c r="O237" s="436"/>
      <c r="P237" s="20"/>
      <c r="Q237" s="3"/>
    </row>
    <row r="238" spans="1:17" x14ac:dyDescent="0.3">
      <c r="A238" s="436"/>
      <c r="B238" s="3"/>
      <c r="C238" s="436"/>
      <c r="D238" s="3"/>
      <c r="E238" s="436"/>
      <c r="F238" s="3"/>
      <c r="G238" s="436"/>
      <c r="H238" s="3"/>
      <c r="I238" s="433" t="s">
        <v>373</v>
      </c>
      <c r="J238" s="434" t="s">
        <v>264</v>
      </c>
      <c r="K238" s="435" t="s">
        <v>950</v>
      </c>
      <c r="L238" s="3"/>
      <c r="M238" s="436"/>
      <c r="N238" s="3"/>
      <c r="O238" s="436"/>
      <c r="P238" s="20"/>
      <c r="Q238" s="3"/>
    </row>
    <row r="239" spans="1:17" x14ac:dyDescent="0.3">
      <c r="A239" s="436"/>
      <c r="B239" s="3"/>
      <c r="C239" s="436"/>
      <c r="D239" s="3"/>
      <c r="E239" s="436"/>
      <c r="F239" s="3"/>
      <c r="G239" s="436"/>
      <c r="H239" s="3"/>
      <c r="I239" s="433" t="s">
        <v>373</v>
      </c>
      <c r="J239" s="434" t="s">
        <v>574</v>
      </c>
      <c r="K239" s="435" t="s">
        <v>950</v>
      </c>
      <c r="L239" s="3"/>
      <c r="M239" s="436"/>
      <c r="N239" s="3"/>
      <c r="O239" s="436"/>
      <c r="P239" s="20"/>
      <c r="Q239" s="3"/>
    </row>
    <row r="240" spans="1:17" x14ac:dyDescent="0.3">
      <c r="A240" s="436"/>
      <c r="B240" s="3"/>
      <c r="C240" s="436"/>
      <c r="D240" s="3"/>
      <c r="E240" s="436"/>
      <c r="F240" s="3"/>
      <c r="G240" s="436"/>
      <c r="H240" s="3"/>
      <c r="I240" s="433" t="s">
        <v>373</v>
      </c>
      <c r="J240" s="434" t="s">
        <v>2041</v>
      </c>
      <c r="K240" s="433" t="s">
        <v>950</v>
      </c>
      <c r="L240" s="3"/>
      <c r="M240" s="436"/>
      <c r="N240" s="3"/>
      <c r="O240" s="436"/>
      <c r="P240" s="20"/>
      <c r="Q240" s="3"/>
    </row>
    <row r="241" spans="1:17" x14ac:dyDescent="0.3">
      <c r="A241" s="436"/>
      <c r="B241" s="3"/>
      <c r="C241" s="436"/>
      <c r="D241" s="3"/>
      <c r="E241" s="436"/>
      <c r="F241" s="3"/>
      <c r="G241" s="436"/>
      <c r="H241" s="3"/>
      <c r="I241" s="433" t="s">
        <v>373</v>
      </c>
      <c r="J241" s="434" t="s">
        <v>2096</v>
      </c>
      <c r="K241" s="435" t="s">
        <v>984</v>
      </c>
      <c r="L241" s="3"/>
      <c r="M241" s="436"/>
      <c r="N241" s="3"/>
      <c r="O241" s="436"/>
      <c r="P241" s="20"/>
      <c r="Q241" s="3"/>
    </row>
  </sheetData>
  <mergeCells count="1">
    <mergeCell ref="A1:O1"/>
  </mergeCells>
  <pageMargins left="0" right="0" top="0" bottom="0" header="0" footer="0"/>
  <pageSetup scale="54" orientation="landscape"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19DDB-FAF3-4A52-BDB1-8664953D2575}">
  <dimension ref="A1:D422"/>
  <sheetViews>
    <sheetView zoomScale="200" zoomScaleNormal="200" workbookViewId="0">
      <selection activeCell="B2" sqref="B2"/>
    </sheetView>
  </sheetViews>
  <sheetFormatPr defaultColWidth="9.109375" defaultRowHeight="14.4" x14ac:dyDescent="0.3"/>
  <cols>
    <col min="1" max="1" width="3.109375" style="3" bestFit="1" customWidth="1"/>
    <col min="2" max="2" width="17.6640625" style="3" bestFit="1" customWidth="1"/>
    <col min="3" max="3" width="6.109375" style="3" bestFit="1" customWidth="1"/>
    <col min="4" max="4" width="94.6640625" bestFit="1" customWidth="1"/>
    <col min="5" max="16384" width="9.109375" style="3"/>
  </cols>
  <sheetData>
    <row r="1" spans="1:4" customFormat="1" x14ac:dyDescent="0.3">
      <c r="D1" s="97" t="s">
        <v>1499</v>
      </c>
    </row>
    <row r="2" spans="1:4" s="6" customFormat="1" ht="7.8" x14ac:dyDescent="0.15">
      <c r="A2" s="5">
        <v>1</v>
      </c>
      <c r="B2" s="6" t="s">
        <v>203</v>
      </c>
      <c r="C2" s="424" t="s">
        <v>948</v>
      </c>
      <c r="D2" s="6" t="s">
        <v>1500</v>
      </c>
    </row>
    <row r="3" spans="1:4" s="6" customFormat="1" ht="7.8" x14ac:dyDescent="0.15">
      <c r="A3" s="5">
        <v>2</v>
      </c>
      <c r="B3" s="6" t="s">
        <v>925</v>
      </c>
      <c r="C3" s="424" t="s">
        <v>948</v>
      </c>
      <c r="D3" s="6" t="s">
        <v>1501</v>
      </c>
    </row>
    <row r="4" spans="1:4" s="6" customFormat="1" ht="7.8" x14ac:dyDescent="0.15">
      <c r="A4" s="5">
        <v>3</v>
      </c>
      <c r="B4" s="6" t="s">
        <v>379</v>
      </c>
      <c r="C4" s="424" t="s">
        <v>948</v>
      </c>
      <c r="D4" s="6" t="s">
        <v>1502</v>
      </c>
    </row>
    <row r="5" spans="1:4" s="6" customFormat="1" ht="7.8" x14ac:dyDescent="0.15">
      <c r="A5" s="5">
        <v>4</v>
      </c>
      <c r="B5" s="6" t="s">
        <v>383</v>
      </c>
      <c r="C5" s="424" t="s">
        <v>948</v>
      </c>
      <c r="D5" s="6" t="s">
        <v>1504</v>
      </c>
    </row>
    <row r="6" spans="1:4" s="6" customFormat="1" ht="7.8" x14ac:dyDescent="0.15">
      <c r="A6" s="5">
        <v>5</v>
      </c>
      <c r="B6" s="6" t="s">
        <v>152</v>
      </c>
      <c r="C6" s="424"/>
      <c r="D6" s="6" t="s">
        <v>1506</v>
      </c>
    </row>
    <row r="7" spans="1:4" s="6" customFormat="1" ht="7.8" x14ac:dyDescent="0.15">
      <c r="A7" s="5">
        <v>6</v>
      </c>
      <c r="B7" s="6" t="s">
        <v>168</v>
      </c>
      <c r="C7" s="424" t="s">
        <v>948</v>
      </c>
      <c r="D7" s="6" t="s">
        <v>1513</v>
      </c>
    </row>
    <row r="8" spans="1:4" s="6" customFormat="1" ht="7.8" x14ac:dyDescent="0.15">
      <c r="A8" s="5">
        <v>6</v>
      </c>
      <c r="B8" s="6" t="s">
        <v>2364</v>
      </c>
      <c r="C8" s="424" t="s">
        <v>948</v>
      </c>
      <c r="D8" s="6" t="s">
        <v>2795</v>
      </c>
    </row>
    <row r="9" spans="1:4" s="6" customFormat="1" ht="7.8" x14ac:dyDescent="0.15">
      <c r="A9" s="5">
        <v>7</v>
      </c>
      <c r="B9" s="6" t="s">
        <v>615</v>
      </c>
      <c r="C9" s="424" t="s">
        <v>948</v>
      </c>
      <c r="D9" s="6" t="s">
        <v>1514</v>
      </c>
    </row>
    <row r="10" spans="1:4" s="6" customFormat="1" ht="7.8" x14ac:dyDescent="0.15">
      <c r="A10" s="5">
        <v>7</v>
      </c>
      <c r="B10" s="6" t="s">
        <v>190</v>
      </c>
      <c r="C10" s="424" t="s">
        <v>948</v>
      </c>
      <c r="D10" s="6" t="s">
        <v>1512</v>
      </c>
    </row>
    <row r="11" spans="1:4" s="6" customFormat="1" ht="7.8" x14ac:dyDescent="0.15">
      <c r="A11" s="5">
        <v>8</v>
      </c>
      <c r="B11" s="6" t="s">
        <v>265</v>
      </c>
      <c r="C11" s="424"/>
      <c r="D11" s="6" t="s">
        <v>3076</v>
      </c>
    </row>
    <row r="12" spans="1:4" s="6" customFormat="1" ht="7.8" x14ac:dyDescent="0.15">
      <c r="A12" s="5">
        <v>9</v>
      </c>
      <c r="B12" s="6" t="s">
        <v>234</v>
      </c>
      <c r="C12" s="424" t="s">
        <v>948</v>
      </c>
      <c r="D12" s="6" t="s">
        <v>1516</v>
      </c>
    </row>
    <row r="13" spans="1:4" s="6" customFormat="1" ht="7.8" x14ac:dyDescent="0.15">
      <c r="A13" s="5">
        <v>10</v>
      </c>
      <c r="B13" s="6" t="s">
        <v>599</v>
      </c>
      <c r="C13" s="424" t="s">
        <v>981</v>
      </c>
      <c r="D13" s="6" t="s">
        <v>1520</v>
      </c>
    </row>
    <row r="14" spans="1:4" s="6" customFormat="1" ht="7.8" x14ac:dyDescent="0.15">
      <c r="A14" s="5">
        <v>11</v>
      </c>
      <c r="B14" s="6" t="s">
        <v>2687</v>
      </c>
      <c r="C14" s="424"/>
      <c r="D14" s="6" t="s">
        <v>2808</v>
      </c>
    </row>
    <row r="15" spans="1:4" s="6" customFormat="1" ht="7.8" x14ac:dyDescent="0.15">
      <c r="A15" s="5">
        <v>12</v>
      </c>
      <c r="B15" s="6" t="s">
        <v>582</v>
      </c>
      <c r="C15" s="424" t="s">
        <v>1008</v>
      </c>
      <c r="D15" s="6" t="s">
        <v>1503</v>
      </c>
    </row>
    <row r="16" spans="1:4" s="6" customFormat="1" ht="7.8" x14ac:dyDescent="0.15">
      <c r="A16" s="5">
        <v>13</v>
      </c>
      <c r="B16" s="6" t="s">
        <v>566</v>
      </c>
      <c r="C16" s="424" t="s">
        <v>1008</v>
      </c>
      <c r="D16" s="6" t="s">
        <v>1508</v>
      </c>
    </row>
    <row r="17" spans="1:4" s="6" customFormat="1" ht="7.8" x14ac:dyDescent="0.15">
      <c r="A17" s="5">
        <v>14</v>
      </c>
      <c r="B17" s="6" t="s">
        <v>136</v>
      </c>
      <c r="C17" s="424" t="s">
        <v>1008</v>
      </c>
      <c r="D17" s="6" t="s">
        <v>1509</v>
      </c>
    </row>
    <row r="18" spans="1:4" s="6" customFormat="1" ht="7.8" x14ac:dyDescent="0.15">
      <c r="A18" s="5">
        <v>15</v>
      </c>
      <c r="B18" s="6" t="s">
        <v>222</v>
      </c>
      <c r="C18" s="424" t="s">
        <v>1483</v>
      </c>
      <c r="D18" s="6" t="s">
        <v>1515</v>
      </c>
    </row>
    <row r="19" spans="1:4" s="8" customFormat="1" ht="7.8" x14ac:dyDescent="0.15">
      <c r="A19" s="7">
        <v>16</v>
      </c>
      <c r="B19" s="8" t="s">
        <v>197</v>
      </c>
      <c r="C19" s="11" t="s">
        <v>948</v>
      </c>
      <c r="D19" s="8" t="s">
        <v>1517</v>
      </c>
    </row>
    <row r="20" spans="1:4" s="8" customFormat="1" ht="7.8" x14ac:dyDescent="0.15">
      <c r="A20" s="7">
        <v>17</v>
      </c>
      <c r="B20" s="8" t="s">
        <v>126</v>
      </c>
      <c r="C20" s="11"/>
      <c r="D20" s="8" t="s">
        <v>1518</v>
      </c>
    </row>
    <row r="21" spans="1:4" s="8" customFormat="1" ht="7.8" x14ac:dyDescent="0.15">
      <c r="A21" s="7">
        <v>18</v>
      </c>
      <c r="B21" s="8" t="s">
        <v>209</v>
      </c>
      <c r="C21" s="11" t="s">
        <v>948</v>
      </c>
      <c r="D21" s="8" t="s">
        <v>1538</v>
      </c>
    </row>
    <row r="22" spans="1:4" s="8" customFormat="1" ht="7.8" x14ac:dyDescent="0.15">
      <c r="A22" s="7">
        <v>19</v>
      </c>
      <c r="B22" s="8" t="s">
        <v>2720</v>
      </c>
      <c r="C22" s="11" t="s">
        <v>408</v>
      </c>
      <c r="D22" s="8" t="s">
        <v>3077</v>
      </c>
    </row>
    <row r="23" spans="1:4" s="8" customFormat="1" ht="7.8" x14ac:dyDescent="0.15">
      <c r="A23" s="7">
        <v>20</v>
      </c>
      <c r="B23" s="8" t="s">
        <v>608</v>
      </c>
      <c r="C23" s="7" t="s">
        <v>409</v>
      </c>
      <c r="D23" s="8" t="s">
        <v>1539</v>
      </c>
    </row>
    <row r="24" spans="1:4" s="8" customFormat="1" ht="7.8" x14ac:dyDescent="0.15">
      <c r="A24" s="7">
        <v>21</v>
      </c>
      <c r="B24" s="8" t="s">
        <v>177</v>
      </c>
      <c r="C24" s="11"/>
      <c r="D24" s="8" t="s">
        <v>1521</v>
      </c>
    </row>
    <row r="25" spans="1:4" s="8" customFormat="1" ht="7.8" x14ac:dyDescent="0.15">
      <c r="A25" s="7">
        <v>22</v>
      </c>
      <c r="B25" s="8" t="s">
        <v>273</v>
      </c>
      <c r="C25" s="11" t="s">
        <v>949</v>
      </c>
      <c r="D25" s="8" t="s">
        <v>3078</v>
      </c>
    </row>
    <row r="26" spans="1:4" s="8" customFormat="1" ht="7.8" x14ac:dyDescent="0.15">
      <c r="A26" s="7">
        <v>23</v>
      </c>
      <c r="B26" s="8" t="s">
        <v>333</v>
      </c>
      <c r="C26" s="7"/>
      <c r="D26" s="8" t="s">
        <v>1523</v>
      </c>
    </row>
    <row r="27" spans="1:4" s="8" customFormat="1" ht="7.8" x14ac:dyDescent="0.15">
      <c r="A27" s="7">
        <v>24</v>
      </c>
      <c r="B27" s="8" t="s">
        <v>156</v>
      </c>
      <c r="C27" s="7"/>
      <c r="D27" s="8" t="s">
        <v>1524</v>
      </c>
    </row>
    <row r="28" spans="1:4" s="8" customFormat="1" ht="7.8" x14ac:dyDescent="0.15">
      <c r="A28" s="7">
        <v>25</v>
      </c>
      <c r="B28" s="8" t="s">
        <v>610</v>
      </c>
      <c r="C28" s="11" t="s">
        <v>408</v>
      </c>
      <c r="D28" s="8" t="s">
        <v>2801</v>
      </c>
    </row>
    <row r="29" spans="1:4" s="8" customFormat="1" ht="7.8" x14ac:dyDescent="0.15">
      <c r="A29" s="7">
        <v>25</v>
      </c>
      <c r="B29" s="8" t="s">
        <v>3007</v>
      </c>
      <c r="C29" s="11" t="s">
        <v>408</v>
      </c>
      <c r="D29" s="8" t="s">
        <v>2992</v>
      </c>
    </row>
    <row r="30" spans="1:4" s="8" customFormat="1" ht="7.8" x14ac:dyDescent="0.15">
      <c r="A30" s="7">
        <v>26</v>
      </c>
      <c r="B30" s="8" t="s">
        <v>148</v>
      </c>
      <c r="C30" s="11" t="s">
        <v>408</v>
      </c>
      <c r="D30" s="8" t="s">
        <v>2804</v>
      </c>
    </row>
    <row r="31" spans="1:4" s="8" customFormat="1" ht="7.8" x14ac:dyDescent="0.15">
      <c r="A31" s="7">
        <v>26</v>
      </c>
      <c r="B31" s="8" t="s">
        <v>386</v>
      </c>
      <c r="C31" s="7"/>
      <c r="D31" s="8" t="s">
        <v>2803</v>
      </c>
    </row>
    <row r="32" spans="1:4" s="8" customFormat="1" ht="7.8" x14ac:dyDescent="0.15">
      <c r="A32" s="7">
        <v>27</v>
      </c>
      <c r="B32" s="8" t="s">
        <v>304</v>
      </c>
      <c r="C32" s="7" t="s">
        <v>409</v>
      </c>
      <c r="D32" s="8" t="s">
        <v>1528</v>
      </c>
    </row>
    <row r="33" spans="1:4" s="8" customFormat="1" ht="7.8" x14ac:dyDescent="0.15">
      <c r="A33" s="7">
        <v>28</v>
      </c>
      <c r="B33" s="8" t="s">
        <v>180</v>
      </c>
      <c r="C33" s="11" t="s">
        <v>948</v>
      </c>
      <c r="D33" s="8" t="s">
        <v>2799</v>
      </c>
    </row>
    <row r="34" spans="1:4" s="8" customFormat="1" ht="7.8" x14ac:dyDescent="0.15">
      <c r="A34" s="7">
        <v>29</v>
      </c>
      <c r="B34" s="8" t="s">
        <v>133</v>
      </c>
      <c r="C34" s="7"/>
      <c r="D34" s="8" t="s">
        <v>1543</v>
      </c>
    </row>
    <row r="35" spans="1:4" s="8" customFormat="1" ht="7.8" x14ac:dyDescent="0.15">
      <c r="A35" s="7">
        <v>30</v>
      </c>
      <c r="B35" s="8" t="s">
        <v>310</v>
      </c>
      <c r="C35" s="11" t="s">
        <v>1498</v>
      </c>
      <c r="D35" s="8" t="s">
        <v>1544</v>
      </c>
    </row>
    <row r="36" spans="1:4" s="8" customFormat="1" ht="7.8" x14ac:dyDescent="0.15">
      <c r="A36" s="7">
        <v>31</v>
      </c>
      <c r="B36" s="8" t="s">
        <v>2397</v>
      </c>
      <c r="C36" s="11" t="s">
        <v>948</v>
      </c>
      <c r="D36" s="8" t="s">
        <v>2821</v>
      </c>
    </row>
    <row r="37" spans="1:4" s="8" customFormat="1" ht="7.8" x14ac:dyDescent="0.15">
      <c r="A37" s="7">
        <v>32</v>
      </c>
      <c r="B37" s="8" t="s">
        <v>206</v>
      </c>
      <c r="C37" s="11" t="s">
        <v>1008</v>
      </c>
      <c r="D37" s="8" t="s">
        <v>1507</v>
      </c>
    </row>
    <row r="38" spans="1:4" s="8" customFormat="1" ht="7.8" x14ac:dyDescent="0.15">
      <c r="A38" s="7">
        <v>33</v>
      </c>
      <c r="B38" s="8" t="s">
        <v>3009</v>
      </c>
      <c r="C38" s="7"/>
      <c r="D38" s="8" t="s">
        <v>3079</v>
      </c>
    </row>
    <row r="39" spans="1:4" s="8" customFormat="1" ht="7.8" x14ac:dyDescent="0.15">
      <c r="A39" s="7">
        <v>34</v>
      </c>
      <c r="B39" s="8" t="s">
        <v>127</v>
      </c>
      <c r="C39" s="11" t="s">
        <v>985</v>
      </c>
      <c r="D39" s="8" t="s">
        <v>1525</v>
      </c>
    </row>
    <row r="40" spans="1:4" s="8" customFormat="1" ht="7.8" x14ac:dyDescent="0.15">
      <c r="A40" s="7">
        <v>35</v>
      </c>
      <c r="B40" s="8" t="s">
        <v>239</v>
      </c>
      <c r="C40" s="11" t="s">
        <v>404</v>
      </c>
      <c r="D40" s="8" t="s">
        <v>1530</v>
      </c>
    </row>
    <row r="41" spans="1:4" s="8" customFormat="1" ht="7.8" x14ac:dyDescent="0.15">
      <c r="A41" s="7">
        <v>36</v>
      </c>
      <c r="B41" s="8" t="s">
        <v>284</v>
      </c>
      <c r="C41" s="7"/>
      <c r="D41" s="8" t="s">
        <v>1529</v>
      </c>
    </row>
    <row r="42" spans="1:4" s="8" customFormat="1" ht="7.8" x14ac:dyDescent="0.15">
      <c r="A42" s="7">
        <v>37</v>
      </c>
      <c r="B42" s="8" t="s">
        <v>221</v>
      </c>
      <c r="C42" s="7" t="s">
        <v>409</v>
      </c>
      <c r="D42" s="8" t="s">
        <v>1531</v>
      </c>
    </row>
    <row r="43" spans="1:4" s="8" customFormat="1" ht="7.8" x14ac:dyDescent="0.15">
      <c r="A43" s="7">
        <v>38</v>
      </c>
      <c r="B43" s="8" t="s">
        <v>633</v>
      </c>
      <c r="C43" s="11"/>
      <c r="D43" s="8" t="s">
        <v>2809</v>
      </c>
    </row>
    <row r="44" spans="1:4" s="8" customFormat="1" ht="7.8" x14ac:dyDescent="0.15">
      <c r="A44" s="7">
        <v>39</v>
      </c>
      <c r="B44" s="8" t="s">
        <v>2462</v>
      </c>
      <c r="C44" s="11"/>
      <c r="D44" s="8" t="s">
        <v>2806</v>
      </c>
    </row>
    <row r="45" spans="1:4" s="8" customFormat="1" ht="7.8" x14ac:dyDescent="0.15">
      <c r="A45" s="7">
        <v>40</v>
      </c>
      <c r="B45" s="8" t="s">
        <v>554</v>
      </c>
      <c r="C45" s="7"/>
      <c r="D45" s="8" t="s">
        <v>1532</v>
      </c>
    </row>
    <row r="46" spans="1:4" s="8" customFormat="1" ht="7.8" x14ac:dyDescent="0.15">
      <c r="A46" s="7">
        <v>41</v>
      </c>
      <c r="B46" s="8" t="s">
        <v>367</v>
      </c>
      <c r="C46" s="11" t="s">
        <v>948</v>
      </c>
      <c r="D46" s="8" t="s">
        <v>1535</v>
      </c>
    </row>
    <row r="47" spans="1:4" s="8" customFormat="1" ht="7.8" x14ac:dyDescent="0.15">
      <c r="A47" s="7">
        <v>42</v>
      </c>
      <c r="B47" s="8" t="s">
        <v>2378</v>
      </c>
      <c r="C47" s="11" t="s">
        <v>948</v>
      </c>
      <c r="D47" s="8" t="s">
        <v>2866</v>
      </c>
    </row>
    <row r="48" spans="1:4" s="8" customFormat="1" ht="7.8" x14ac:dyDescent="0.15">
      <c r="A48" s="7">
        <v>43</v>
      </c>
      <c r="B48" s="8" t="s">
        <v>192</v>
      </c>
      <c r="C48" s="11" t="s">
        <v>407</v>
      </c>
      <c r="D48" s="8" t="s">
        <v>1540</v>
      </c>
    </row>
    <row r="49" spans="1:4" s="8" customFormat="1" ht="7.8" x14ac:dyDescent="0.15">
      <c r="A49" s="7">
        <v>44</v>
      </c>
      <c r="B49" s="8" t="s">
        <v>305</v>
      </c>
      <c r="C49" s="11"/>
      <c r="D49" s="8" t="s">
        <v>1541</v>
      </c>
    </row>
    <row r="50" spans="1:4" s="8" customFormat="1" ht="7.8" x14ac:dyDescent="0.15">
      <c r="A50" s="7">
        <v>45</v>
      </c>
      <c r="B50" s="8" t="s">
        <v>1485</v>
      </c>
      <c r="C50" s="11" t="s">
        <v>949</v>
      </c>
      <c r="D50" s="8" t="s">
        <v>1542</v>
      </c>
    </row>
    <row r="51" spans="1:4" s="8" customFormat="1" ht="7.8" x14ac:dyDescent="0.15">
      <c r="A51" s="7">
        <v>46</v>
      </c>
      <c r="B51" s="8" t="s">
        <v>2572</v>
      </c>
      <c r="C51" s="11"/>
      <c r="D51" s="8" t="s">
        <v>2828</v>
      </c>
    </row>
    <row r="52" spans="1:4" s="8" customFormat="1" ht="7.8" x14ac:dyDescent="0.15">
      <c r="A52" s="7">
        <v>47</v>
      </c>
      <c r="B52" s="8" t="s">
        <v>1342</v>
      </c>
      <c r="C52" s="11" t="s">
        <v>1007</v>
      </c>
      <c r="D52" s="8" t="s">
        <v>2800</v>
      </c>
    </row>
    <row r="53" spans="1:4" s="8" customFormat="1" ht="7.8" x14ac:dyDescent="0.15">
      <c r="A53" s="7">
        <v>48</v>
      </c>
      <c r="B53" s="8" t="s">
        <v>479</v>
      </c>
      <c r="C53" s="11"/>
      <c r="D53" s="8" t="s">
        <v>2814</v>
      </c>
    </row>
    <row r="54" spans="1:4" s="8" customFormat="1" ht="7.8" x14ac:dyDescent="0.15">
      <c r="A54" s="7">
        <v>49</v>
      </c>
      <c r="B54" s="8" t="s">
        <v>515</v>
      </c>
      <c r="C54" s="11" t="s">
        <v>989</v>
      </c>
      <c r="D54" s="8" t="s">
        <v>1527</v>
      </c>
    </row>
    <row r="55" spans="1:4" s="8" customFormat="1" ht="7.8" x14ac:dyDescent="0.15">
      <c r="A55" s="7">
        <v>50</v>
      </c>
      <c r="B55" s="8" t="s">
        <v>164</v>
      </c>
      <c r="C55" s="11" t="s">
        <v>948</v>
      </c>
      <c r="D55" s="8" t="s">
        <v>1560</v>
      </c>
    </row>
    <row r="56" spans="1:4" s="8" customFormat="1" ht="7.8" x14ac:dyDescent="0.15">
      <c r="A56" s="7">
        <v>51</v>
      </c>
      <c r="B56" s="8" t="s">
        <v>490</v>
      </c>
      <c r="C56" s="7" t="s">
        <v>409</v>
      </c>
      <c r="D56" s="8" t="s">
        <v>1536</v>
      </c>
    </row>
    <row r="57" spans="1:4" s="8" customFormat="1" ht="7.8" x14ac:dyDescent="0.15">
      <c r="A57" s="7">
        <v>52</v>
      </c>
      <c r="B57" s="8" t="s">
        <v>340</v>
      </c>
      <c r="C57" s="11" t="s">
        <v>974</v>
      </c>
      <c r="D57" s="8" t="s">
        <v>1522</v>
      </c>
    </row>
    <row r="58" spans="1:4" s="8" customFormat="1" ht="7.8" x14ac:dyDescent="0.15">
      <c r="A58" s="7">
        <v>53</v>
      </c>
      <c r="B58" s="8" t="s">
        <v>517</v>
      </c>
      <c r="C58" s="11" t="s">
        <v>1008</v>
      </c>
      <c r="D58" s="8" t="s">
        <v>1519</v>
      </c>
    </row>
    <row r="59" spans="1:4" s="8" customFormat="1" ht="7.8" x14ac:dyDescent="0.15">
      <c r="A59" s="7">
        <v>54</v>
      </c>
      <c r="B59" s="8" t="s">
        <v>324</v>
      </c>
      <c r="C59" s="11" t="s">
        <v>1008</v>
      </c>
      <c r="D59" s="8" t="s">
        <v>2802</v>
      </c>
    </row>
    <row r="60" spans="1:4" s="8" customFormat="1" ht="7.8" x14ac:dyDescent="0.15">
      <c r="A60" s="7">
        <v>55</v>
      </c>
      <c r="B60" s="8" t="s">
        <v>29</v>
      </c>
      <c r="C60" s="11" t="s">
        <v>1493</v>
      </c>
      <c r="D60" s="8" t="s">
        <v>2807</v>
      </c>
    </row>
    <row r="61" spans="1:4" s="8" customFormat="1" ht="7.8" x14ac:dyDescent="0.15">
      <c r="A61" s="7">
        <v>56</v>
      </c>
      <c r="B61" s="8" t="s">
        <v>214</v>
      </c>
      <c r="C61" s="11" t="s">
        <v>1483</v>
      </c>
      <c r="D61" s="8" t="s">
        <v>1533</v>
      </c>
    </row>
    <row r="62" spans="1:4" s="8" customFormat="1" ht="7.8" x14ac:dyDescent="0.15">
      <c r="A62" s="7">
        <v>57</v>
      </c>
      <c r="B62" s="8" t="s">
        <v>339</v>
      </c>
      <c r="C62" s="11" t="s">
        <v>1008</v>
      </c>
      <c r="D62" s="8" t="s">
        <v>1534</v>
      </c>
    </row>
    <row r="63" spans="1:4" s="8" customFormat="1" ht="7.8" x14ac:dyDescent="0.15">
      <c r="A63" s="7">
        <v>58</v>
      </c>
      <c r="B63" s="8" t="s">
        <v>215</v>
      </c>
      <c r="C63" s="11" t="s">
        <v>950</v>
      </c>
      <c r="D63" s="8" t="s">
        <v>3080</v>
      </c>
    </row>
    <row r="64" spans="1:4" s="8" customFormat="1" ht="7.8" x14ac:dyDescent="0.15">
      <c r="A64" s="7">
        <v>59</v>
      </c>
      <c r="B64" s="8" t="s">
        <v>1320</v>
      </c>
      <c r="C64" s="11" t="s">
        <v>1012</v>
      </c>
      <c r="D64" s="8" t="s">
        <v>1505</v>
      </c>
    </row>
    <row r="65" spans="1:4" s="8" customFormat="1" ht="7.8" x14ac:dyDescent="0.15">
      <c r="A65" s="7">
        <v>60</v>
      </c>
      <c r="B65" s="8" t="s">
        <v>211</v>
      </c>
      <c r="C65" s="11" t="s">
        <v>950</v>
      </c>
      <c r="D65" s="8" t="s">
        <v>2793</v>
      </c>
    </row>
    <row r="66" spans="1:4" s="8" customFormat="1" ht="7.8" x14ac:dyDescent="0.15">
      <c r="A66" s="7">
        <v>61</v>
      </c>
      <c r="B66" s="8" t="s">
        <v>350</v>
      </c>
      <c r="C66" s="11" t="s">
        <v>1012</v>
      </c>
      <c r="D66" s="8" t="s">
        <v>1510</v>
      </c>
    </row>
    <row r="67" spans="1:4" s="8" customFormat="1" ht="7.8" x14ac:dyDescent="0.15">
      <c r="A67" s="7">
        <v>62</v>
      </c>
      <c r="B67" s="8" t="s">
        <v>158</v>
      </c>
      <c r="C67" s="11" t="s">
        <v>1008</v>
      </c>
      <c r="D67" s="8" t="s">
        <v>2794</v>
      </c>
    </row>
    <row r="68" spans="1:4" s="8" customFormat="1" ht="7.8" x14ac:dyDescent="0.15">
      <c r="A68" s="7">
        <v>63</v>
      </c>
      <c r="B68" s="8" t="s">
        <v>166</v>
      </c>
      <c r="C68" s="11" t="s">
        <v>950</v>
      </c>
      <c r="D68" s="8" t="s">
        <v>2796</v>
      </c>
    </row>
    <row r="69" spans="1:4" s="8" customFormat="1" ht="7.8" x14ac:dyDescent="0.15">
      <c r="A69" s="7">
        <v>64</v>
      </c>
      <c r="B69" s="8" t="s">
        <v>377</v>
      </c>
      <c r="C69" s="11" t="s">
        <v>1008</v>
      </c>
      <c r="D69" s="8" t="s">
        <v>2797</v>
      </c>
    </row>
    <row r="70" spans="1:4" s="8" customFormat="1" ht="7.8" x14ac:dyDescent="0.15">
      <c r="A70" s="7">
        <v>65</v>
      </c>
      <c r="B70" s="8" t="s">
        <v>253</v>
      </c>
      <c r="C70" s="11" t="s">
        <v>1012</v>
      </c>
      <c r="D70" s="8" t="s">
        <v>1511</v>
      </c>
    </row>
    <row r="71" spans="1:4" s="8" customFormat="1" ht="7.8" x14ac:dyDescent="0.15">
      <c r="A71" s="7">
        <v>66</v>
      </c>
      <c r="B71" s="8" t="s">
        <v>153</v>
      </c>
      <c r="C71" s="11" t="s">
        <v>1008</v>
      </c>
      <c r="D71" s="8" t="s">
        <v>2805</v>
      </c>
    </row>
    <row r="72" spans="1:4" s="8" customFormat="1" ht="7.8" x14ac:dyDescent="0.15">
      <c r="A72" s="7">
        <v>67</v>
      </c>
      <c r="B72" s="8" t="s">
        <v>183</v>
      </c>
      <c r="C72" s="11" t="s">
        <v>1008</v>
      </c>
      <c r="D72" s="8" t="s">
        <v>1526</v>
      </c>
    </row>
    <row r="73" spans="1:4" s="8" customFormat="1" ht="7.8" x14ac:dyDescent="0.15">
      <c r="A73" s="7">
        <v>68</v>
      </c>
      <c r="B73" s="8" t="s">
        <v>246</v>
      </c>
      <c r="C73" s="11" t="s">
        <v>1014</v>
      </c>
      <c r="D73" s="8" t="s">
        <v>2810</v>
      </c>
    </row>
    <row r="74" spans="1:4" s="10" customFormat="1" ht="7.8" x14ac:dyDescent="0.15">
      <c r="A74" s="9">
        <v>69</v>
      </c>
      <c r="B74" s="10" t="s">
        <v>537</v>
      </c>
      <c r="C74" s="14" t="s">
        <v>408</v>
      </c>
      <c r="D74" s="10" t="s">
        <v>1546</v>
      </c>
    </row>
    <row r="75" spans="1:4" s="10" customFormat="1" ht="7.8" x14ac:dyDescent="0.15">
      <c r="A75" s="9">
        <v>70</v>
      </c>
      <c r="B75" s="10" t="s">
        <v>486</v>
      </c>
      <c r="C75" s="14"/>
      <c r="D75" s="10" t="s">
        <v>1556</v>
      </c>
    </row>
    <row r="76" spans="1:4" s="10" customFormat="1" ht="7.8" x14ac:dyDescent="0.15">
      <c r="A76" s="458">
        <v>71</v>
      </c>
      <c r="B76" s="459" t="s">
        <v>96</v>
      </c>
      <c r="C76" s="460" t="s">
        <v>1469</v>
      </c>
      <c r="D76" s="10" t="s">
        <v>2831</v>
      </c>
    </row>
    <row r="77" spans="1:4" s="10" customFormat="1" ht="7.8" x14ac:dyDescent="0.15">
      <c r="A77" s="9">
        <v>72</v>
      </c>
      <c r="B77" s="10" t="s">
        <v>621</v>
      </c>
      <c r="C77" s="14" t="s">
        <v>417</v>
      </c>
      <c r="D77" s="10" t="s">
        <v>2818</v>
      </c>
    </row>
    <row r="78" spans="1:4" s="10" customFormat="1" ht="7.8" x14ac:dyDescent="0.15">
      <c r="A78" s="9">
        <v>73</v>
      </c>
      <c r="B78" s="10" t="s">
        <v>477</v>
      </c>
      <c r="C78" s="14" t="s">
        <v>948</v>
      </c>
      <c r="D78" s="10" t="s">
        <v>1547</v>
      </c>
    </row>
    <row r="79" spans="1:4" s="10" customFormat="1" ht="7.8" x14ac:dyDescent="0.15">
      <c r="A79" s="9">
        <v>74</v>
      </c>
      <c r="B79" s="10" t="s">
        <v>647</v>
      </c>
      <c r="C79" s="9" t="s">
        <v>409</v>
      </c>
      <c r="D79" s="10" t="s">
        <v>1557</v>
      </c>
    </row>
    <row r="80" spans="1:4" s="10" customFormat="1" ht="7.8" x14ac:dyDescent="0.15">
      <c r="A80" s="9">
        <v>75</v>
      </c>
      <c r="B80" s="10" t="s">
        <v>317</v>
      </c>
      <c r="C80" s="14" t="s">
        <v>404</v>
      </c>
      <c r="D80" s="10" t="s">
        <v>1537</v>
      </c>
    </row>
    <row r="81" spans="1:4" s="10" customFormat="1" ht="7.8" x14ac:dyDescent="0.15">
      <c r="A81" s="9">
        <v>76</v>
      </c>
      <c r="B81" s="10" t="s">
        <v>2714</v>
      </c>
      <c r="C81" s="14" t="s">
        <v>408</v>
      </c>
      <c r="D81" s="10" t="s">
        <v>2842</v>
      </c>
    </row>
    <row r="82" spans="1:4" s="10" customFormat="1" ht="7.8" x14ac:dyDescent="0.15">
      <c r="A82" s="9">
        <v>77</v>
      </c>
      <c r="B82" s="10" t="s">
        <v>15</v>
      </c>
      <c r="C82" s="14"/>
      <c r="D82" s="10" t="s">
        <v>2823</v>
      </c>
    </row>
    <row r="83" spans="1:4" s="10" customFormat="1" ht="7.8" x14ac:dyDescent="0.15">
      <c r="A83" s="9">
        <v>78</v>
      </c>
      <c r="B83" s="10" t="s">
        <v>387</v>
      </c>
      <c r="C83" s="14" t="s">
        <v>409</v>
      </c>
      <c r="D83" s="10" t="s">
        <v>1559</v>
      </c>
    </row>
    <row r="84" spans="1:4" s="10" customFormat="1" ht="7.8" x14ac:dyDescent="0.15">
      <c r="A84" s="9">
        <v>79</v>
      </c>
      <c r="B84" s="10" t="s">
        <v>199</v>
      </c>
      <c r="C84" s="14" t="s">
        <v>949</v>
      </c>
      <c r="D84" s="10" t="s">
        <v>1545</v>
      </c>
    </row>
    <row r="85" spans="1:4" s="10" customFormat="1" ht="7.8" x14ac:dyDescent="0.15">
      <c r="A85" s="9">
        <v>80</v>
      </c>
      <c r="B85" s="10" t="s">
        <v>540</v>
      </c>
      <c r="C85" s="14"/>
      <c r="D85" s="10" t="s">
        <v>1549</v>
      </c>
    </row>
    <row r="86" spans="1:4" s="10" customFormat="1" ht="7.8" x14ac:dyDescent="0.15">
      <c r="A86" s="9">
        <v>81</v>
      </c>
      <c r="B86" s="10" t="s">
        <v>2543</v>
      </c>
      <c r="C86" s="14" t="s">
        <v>408</v>
      </c>
      <c r="D86" s="10" t="s">
        <v>2851</v>
      </c>
    </row>
    <row r="87" spans="1:4" s="10" customFormat="1" ht="7.8" x14ac:dyDescent="0.15">
      <c r="A87" s="9">
        <v>82</v>
      </c>
      <c r="B87" s="10" t="s">
        <v>549</v>
      </c>
      <c r="C87" s="14" t="s">
        <v>404</v>
      </c>
      <c r="D87" s="10" t="s">
        <v>2850</v>
      </c>
    </row>
    <row r="88" spans="1:4" s="10" customFormat="1" ht="7.8" x14ac:dyDescent="0.15">
      <c r="A88" s="9">
        <v>83</v>
      </c>
      <c r="B88" s="10" t="s">
        <v>641</v>
      </c>
      <c r="C88" s="14" t="s">
        <v>991</v>
      </c>
      <c r="D88" s="10" t="s">
        <v>2825</v>
      </c>
    </row>
    <row r="89" spans="1:4" s="10" customFormat="1" ht="7.8" x14ac:dyDescent="0.15">
      <c r="A89" s="9">
        <v>84</v>
      </c>
      <c r="B89" s="10" t="s">
        <v>149</v>
      </c>
      <c r="C89" s="14" t="s">
        <v>404</v>
      </c>
      <c r="D89" s="10" t="s">
        <v>2817</v>
      </c>
    </row>
    <row r="90" spans="1:4" s="10" customFormat="1" ht="7.8" x14ac:dyDescent="0.15">
      <c r="A90" s="9">
        <v>85</v>
      </c>
      <c r="B90" s="10" t="s">
        <v>1941</v>
      </c>
      <c r="C90" s="14"/>
      <c r="D90" s="10" t="s">
        <v>1558</v>
      </c>
    </row>
    <row r="91" spans="1:4" s="10" customFormat="1" ht="7.8" x14ac:dyDescent="0.15">
      <c r="A91" s="9">
        <v>86</v>
      </c>
      <c r="B91" s="10" t="s">
        <v>172</v>
      </c>
      <c r="C91" s="9" t="s">
        <v>409</v>
      </c>
      <c r="D91" s="10" t="s">
        <v>1553</v>
      </c>
    </row>
    <row r="92" spans="1:4" s="10" customFormat="1" ht="7.8" x14ac:dyDescent="0.15">
      <c r="A92" s="9">
        <v>87</v>
      </c>
      <c r="B92" s="10" t="s">
        <v>388</v>
      </c>
      <c r="C92" s="14" t="s">
        <v>948</v>
      </c>
      <c r="D92" s="10" t="s">
        <v>1552</v>
      </c>
    </row>
    <row r="93" spans="1:4" s="10" customFormat="1" ht="7.8" x14ac:dyDescent="0.15">
      <c r="A93" s="9">
        <v>88</v>
      </c>
      <c r="B93" s="10" t="s">
        <v>2658</v>
      </c>
      <c r="C93" s="14" t="s">
        <v>2781</v>
      </c>
      <c r="D93" s="10" t="s">
        <v>2858</v>
      </c>
    </row>
    <row r="94" spans="1:4" s="10" customFormat="1" ht="7.8" x14ac:dyDescent="0.15">
      <c r="A94" s="9">
        <v>89</v>
      </c>
      <c r="B94" s="10" t="s">
        <v>646</v>
      </c>
      <c r="C94" s="14"/>
      <c r="D94" s="10" t="s">
        <v>1566</v>
      </c>
    </row>
    <row r="95" spans="1:4" s="10" customFormat="1" ht="7.8" x14ac:dyDescent="0.15">
      <c r="A95" s="9">
        <v>90</v>
      </c>
      <c r="B95" s="10" t="s">
        <v>499</v>
      </c>
      <c r="C95" s="9"/>
      <c r="D95" s="10" t="s">
        <v>2840</v>
      </c>
    </row>
    <row r="96" spans="1:4" s="10" customFormat="1" ht="7.8" x14ac:dyDescent="0.15">
      <c r="A96" s="9">
        <v>91</v>
      </c>
      <c r="B96" s="10" t="s">
        <v>295</v>
      </c>
      <c r="C96" s="9"/>
      <c r="D96" s="10" t="s">
        <v>2830</v>
      </c>
    </row>
    <row r="97" spans="1:4" s="10" customFormat="1" ht="7.8" x14ac:dyDescent="0.15">
      <c r="A97" s="9">
        <v>92</v>
      </c>
      <c r="B97" s="10" t="s">
        <v>277</v>
      </c>
      <c r="C97" s="14" t="s">
        <v>948</v>
      </c>
      <c r="D97" s="10" t="s">
        <v>1554</v>
      </c>
    </row>
    <row r="98" spans="1:4" s="10" customFormat="1" ht="7.8" x14ac:dyDescent="0.15">
      <c r="A98" s="9">
        <v>93</v>
      </c>
      <c r="B98" s="10" t="s">
        <v>2473</v>
      </c>
      <c r="C98" s="14"/>
      <c r="D98" s="10" t="s">
        <v>2832</v>
      </c>
    </row>
    <row r="99" spans="1:4" s="10" customFormat="1" ht="7.8" x14ac:dyDescent="0.15">
      <c r="A99" s="9">
        <v>94</v>
      </c>
      <c r="B99" s="10" t="s">
        <v>643</v>
      </c>
      <c r="C99" s="14" t="s">
        <v>978</v>
      </c>
      <c r="D99" s="10" t="s">
        <v>2820</v>
      </c>
    </row>
    <row r="100" spans="1:4" s="10" customFormat="1" ht="7.8" x14ac:dyDescent="0.15">
      <c r="A100" s="9">
        <v>95</v>
      </c>
      <c r="B100" s="10" t="s">
        <v>290</v>
      </c>
      <c r="C100" s="9"/>
      <c r="D100" s="10" t="s">
        <v>1548</v>
      </c>
    </row>
    <row r="101" spans="1:4" s="10" customFormat="1" ht="7.8" x14ac:dyDescent="0.15">
      <c r="A101" s="9">
        <v>96</v>
      </c>
      <c r="B101" s="10" t="s">
        <v>368</v>
      </c>
      <c r="C101" s="14" t="s">
        <v>409</v>
      </c>
      <c r="D101" s="10" t="s">
        <v>1550</v>
      </c>
    </row>
    <row r="102" spans="1:4" s="10" customFormat="1" ht="7.8" x14ac:dyDescent="0.15">
      <c r="A102" s="9">
        <v>97</v>
      </c>
      <c r="B102" s="10" t="s">
        <v>2453</v>
      </c>
      <c r="C102" s="14" t="s">
        <v>406</v>
      </c>
      <c r="D102" s="10" t="s">
        <v>2889</v>
      </c>
    </row>
    <row r="103" spans="1:4" s="10" customFormat="1" ht="7.8" x14ac:dyDescent="0.15">
      <c r="A103" s="9">
        <v>98</v>
      </c>
      <c r="B103" s="10" t="s">
        <v>2713</v>
      </c>
      <c r="C103" s="14" t="s">
        <v>406</v>
      </c>
      <c r="D103" s="10" t="s">
        <v>2890</v>
      </c>
    </row>
    <row r="104" spans="1:4" s="10" customFormat="1" ht="7.8" x14ac:dyDescent="0.15">
      <c r="A104" s="9">
        <v>99</v>
      </c>
      <c r="B104" s="10" t="s">
        <v>2437</v>
      </c>
      <c r="C104" s="14" t="s">
        <v>404</v>
      </c>
      <c r="D104" s="10" t="s">
        <v>2906</v>
      </c>
    </row>
    <row r="105" spans="1:4" s="10" customFormat="1" ht="7.8" x14ac:dyDescent="0.15">
      <c r="A105" s="9">
        <v>100</v>
      </c>
      <c r="B105" s="10" t="s">
        <v>263</v>
      </c>
      <c r="C105" s="14" t="s">
        <v>948</v>
      </c>
      <c r="D105" s="10" t="s">
        <v>2835</v>
      </c>
    </row>
    <row r="106" spans="1:4" s="10" customFormat="1" ht="7.8" x14ac:dyDescent="0.15">
      <c r="A106" s="9">
        <v>101</v>
      </c>
      <c r="B106" s="10" t="s">
        <v>2097</v>
      </c>
      <c r="C106" s="14" t="s">
        <v>975</v>
      </c>
      <c r="D106" s="10" t="s">
        <v>3081</v>
      </c>
    </row>
    <row r="107" spans="1:4" s="10" customFormat="1" ht="7.8" x14ac:dyDescent="0.15">
      <c r="A107" s="9">
        <v>102</v>
      </c>
      <c r="B107" s="10" t="s">
        <v>232</v>
      </c>
      <c r="C107" s="14" t="s">
        <v>1483</v>
      </c>
      <c r="D107" s="10" t="s">
        <v>2815</v>
      </c>
    </row>
    <row r="108" spans="1:4" s="10" customFormat="1" ht="7.8" x14ac:dyDescent="0.15">
      <c r="A108" s="9">
        <v>103</v>
      </c>
      <c r="B108" s="10" t="s">
        <v>364</v>
      </c>
      <c r="C108" s="14"/>
      <c r="D108" s="10" t="s">
        <v>2857</v>
      </c>
    </row>
    <row r="109" spans="1:4" s="10" customFormat="1" ht="7.8" x14ac:dyDescent="0.15">
      <c r="A109" s="9">
        <v>104</v>
      </c>
      <c r="B109" s="10" t="s">
        <v>1939</v>
      </c>
      <c r="C109" s="14" t="s">
        <v>949</v>
      </c>
      <c r="D109" s="10" t="s">
        <v>2798</v>
      </c>
    </row>
    <row r="110" spans="1:4" s="10" customFormat="1" ht="7.8" x14ac:dyDescent="0.15">
      <c r="A110" s="9">
        <v>105</v>
      </c>
      <c r="B110" s="10" t="s">
        <v>3010</v>
      </c>
      <c r="C110" s="14" t="s">
        <v>949</v>
      </c>
      <c r="D110" s="10" t="s">
        <v>2812</v>
      </c>
    </row>
    <row r="111" spans="1:4" s="10" customFormat="1" ht="7.8" x14ac:dyDescent="0.15">
      <c r="A111" s="9">
        <v>106</v>
      </c>
      <c r="B111" s="10" t="s">
        <v>1942</v>
      </c>
      <c r="C111" s="14"/>
      <c r="D111" s="10" t="s">
        <v>2816</v>
      </c>
    </row>
    <row r="112" spans="1:4" s="10" customFormat="1" ht="7.8" x14ac:dyDescent="0.15">
      <c r="A112" s="9">
        <v>107</v>
      </c>
      <c r="B112" s="10" t="s">
        <v>2741</v>
      </c>
      <c r="C112" s="14"/>
      <c r="D112" s="10" t="s">
        <v>2839</v>
      </c>
    </row>
    <row r="113" spans="1:4" s="10" customFormat="1" ht="7.8" x14ac:dyDescent="0.15">
      <c r="A113" s="9">
        <v>108</v>
      </c>
      <c r="B113" s="10" t="s">
        <v>3008</v>
      </c>
      <c r="C113" s="14"/>
      <c r="D113" s="10" t="s">
        <v>3082</v>
      </c>
    </row>
    <row r="114" spans="1:4" s="10" customFormat="1" ht="7.8" x14ac:dyDescent="0.15">
      <c r="A114" s="9">
        <v>109</v>
      </c>
      <c r="B114" s="10" t="s">
        <v>175</v>
      </c>
      <c r="C114" s="14" t="s">
        <v>949</v>
      </c>
      <c r="D114" s="10" t="s">
        <v>2822</v>
      </c>
    </row>
    <row r="115" spans="1:4" s="10" customFormat="1" ht="7.8" x14ac:dyDescent="0.15">
      <c r="A115" s="9">
        <v>110</v>
      </c>
      <c r="B115" s="10" t="s">
        <v>376</v>
      </c>
      <c r="C115" s="14" t="s">
        <v>1490</v>
      </c>
      <c r="D115" s="10" t="s">
        <v>1551</v>
      </c>
    </row>
    <row r="116" spans="1:4" s="10" customFormat="1" ht="7.8" x14ac:dyDescent="0.15">
      <c r="A116" s="9">
        <v>111</v>
      </c>
      <c r="B116" s="10" t="s">
        <v>2742</v>
      </c>
      <c r="C116" s="14" t="s">
        <v>955</v>
      </c>
      <c r="D116" s="10" t="s">
        <v>3083</v>
      </c>
    </row>
    <row r="117" spans="1:4" s="10" customFormat="1" ht="7.8" x14ac:dyDescent="0.15">
      <c r="A117" s="9">
        <v>112</v>
      </c>
      <c r="B117" s="10" t="s">
        <v>527</v>
      </c>
      <c r="C117" s="14" t="s">
        <v>955</v>
      </c>
      <c r="D117" s="10" t="s">
        <v>1561</v>
      </c>
    </row>
    <row r="118" spans="1:4" s="10" customFormat="1" ht="7.8" x14ac:dyDescent="0.15">
      <c r="A118" s="9">
        <v>113</v>
      </c>
      <c r="B118" s="10" t="s">
        <v>219</v>
      </c>
      <c r="C118" s="14" t="s">
        <v>1483</v>
      </c>
      <c r="D118" s="10" t="s">
        <v>2836</v>
      </c>
    </row>
    <row r="119" spans="1:4" s="10" customFormat="1" ht="7.8" x14ac:dyDescent="0.15">
      <c r="A119" s="9">
        <v>114</v>
      </c>
      <c r="B119" s="10" t="s">
        <v>1938</v>
      </c>
      <c r="C119" s="14" t="s">
        <v>1016</v>
      </c>
      <c r="D119" s="10" t="s">
        <v>3017</v>
      </c>
    </row>
    <row r="120" spans="1:4" s="10" customFormat="1" ht="7.8" x14ac:dyDescent="0.15">
      <c r="A120" s="9">
        <v>115</v>
      </c>
      <c r="B120" s="10" t="s">
        <v>69</v>
      </c>
      <c r="C120" s="9" t="s">
        <v>950</v>
      </c>
      <c r="D120" s="10" t="s">
        <v>2813</v>
      </c>
    </row>
    <row r="121" spans="1:4" s="10" customFormat="1" ht="7.8" x14ac:dyDescent="0.15">
      <c r="A121" s="9">
        <v>116</v>
      </c>
      <c r="B121" s="10" t="s">
        <v>336</v>
      </c>
      <c r="C121" s="14" t="s">
        <v>950</v>
      </c>
      <c r="D121" s="10" t="s">
        <v>3018</v>
      </c>
    </row>
    <row r="122" spans="1:4" s="10" customFormat="1" ht="7.8" x14ac:dyDescent="0.15">
      <c r="A122" s="9">
        <v>117</v>
      </c>
      <c r="B122" s="10" t="s">
        <v>2085</v>
      </c>
      <c r="C122" s="14" t="s">
        <v>1008</v>
      </c>
      <c r="D122" s="10" t="s">
        <v>3018</v>
      </c>
    </row>
    <row r="123" spans="1:4" s="10" customFormat="1" ht="7.8" x14ac:dyDescent="0.15">
      <c r="A123" s="9">
        <v>118</v>
      </c>
      <c r="B123" s="10" t="s">
        <v>1940</v>
      </c>
      <c r="C123" s="14" t="s">
        <v>950</v>
      </c>
      <c r="D123" s="10" t="s">
        <v>2811</v>
      </c>
    </row>
    <row r="124" spans="1:4" s="13" customFormat="1" ht="7.8" x14ac:dyDescent="0.15">
      <c r="A124" s="12">
        <v>119</v>
      </c>
      <c r="B124" s="13" t="s">
        <v>1945</v>
      </c>
      <c r="C124" s="12"/>
      <c r="D124" s="13" t="s">
        <v>2856</v>
      </c>
    </row>
    <row r="125" spans="1:4" s="13" customFormat="1" ht="7.8" x14ac:dyDescent="0.15">
      <c r="A125" s="12">
        <v>120</v>
      </c>
      <c r="B125" s="13" t="s">
        <v>2550</v>
      </c>
      <c r="C125" s="15" t="s">
        <v>406</v>
      </c>
      <c r="D125" s="13" t="s">
        <v>2860</v>
      </c>
    </row>
    <row r="126" spans="1:4" s="13" customFormat="1" ht="7.8" x14ac:dyDescent="0.15">
      <c r="A126" s="12">
        <v>121</v>
      </c>
      <c r="B126" s="13" t="s">
        <v>2636</v>
      </c>
      <c r="C126" s="12" t="s">
        <v>408</v>
      </c>
      <c r="D126" s="13" t="s">
        <v>2861</v>
      </c>
    </row>
    <row r="127" spans="1:4" s="13" customFormat="1" ht="7.8" x14ac:dyDescent="0.15">
      <c r="A127" s="12">
        <v>122</v>
      </c>
      <c r="B127" s="13" t="s">
        <v>2584</v>
      </c>
      <c r="C127" s="15" t="s">
        <v>408</v>
      </c>
      <c r="D127" s="13" t="s">
        <v>2862</v>
      </c>
    </row>
    <row r="128" spans="1:4" s="13" customFormat="1" ht="7.8" x14ac:dyDescent="0.15">
      <c r="A128" s="12">
        <v>123</v>
      </c>
      <c r="B128" s="13" t="s">
        <v>2406</v>
      </c>
      <c r="C128" s="15" t="s">
        <v>408</v>
      </c>
      <c r="D128" s="13" t="s">
        <v>2909</v>
      </c>
    </row>
    <row r="129" spans="1:4" s="13" customFormat="1" ht="7.8" x14ac:dyDescent="0.15">
      <c r="A129" s="12">
        <v>124</v>
      </c>
      <c r="B129" s="13" t="s">
        <v>2511</v>
      </c>
      <c r="C129" s="15"/>
      <c r="D129" s="13" t="s">
        <v>2911</v>
      </c>
    </row>
    <row r="130" spans="1:4" s="13" customFormat="1" ht="7.8" x14ac:dyDescent="0.15">
      <c r="A130" s="12">
        <v>125</v>
      </c>
      <c r="B130" s="13" t="s">
        <v>2495</v>
      </c>
      <c r="C130" s="15" t="s">
        <v>408</v>
      </c>
      <c r="D130" s="13" t="s">
        <v>2910</v>
      </c>
    </row>
    <row r="131" spans="1:4" s="13" customFormat="1" ht="7.8" x14ac:dyDescent="0.15">
      <c r="A131" s="12">
        <v>126</v>
      </c>
      <c r="B131" s="13" t="s">
        <v>489</v>
      </c>
      <c r="C131" s="15" t="s">
        <v>968</v>
      </c>
      <c r="D131" s="13" t="s">
        <v>1578</v>
      </c>
    </row>
    <row r="132" spans="1:4" s="13" customFormat="1" ht="7.8" x14ac:dyDescent="0.15">
      <c r="A132" s="12">
        <v>127</v>
      </c>
      <c r="B132" s="13" t="s">
        <v>260</v>
      </c>
      <c r="C132" s="15"/>
      <c r="D132" s="13" t="s">
        <v>1568</v>
      </c>
    </row>
    <row r="133" spans="1:4" s="13" customFormat="1" ht="7.8" x14ac:dyDescent="0.15">
      <c r="A133" s="12">
        <v>128</v>
      </c>
      <c r="B133" s="13" t="s">
        <v>1080</v>
      </c>
      <c r="C133" s="15" t="s">
        <v>968</v>
      </c>
      <c r="D133" s="13" t="s">
        <v>1564</v>
      </c>
    </row>
    <row r="134" spans="1:4" s="13" customFormat="1" ht="7.8" x14ac:dyDescent="0.15">
      <c r="A134" s="12">
        <v>129</v>
      </c>
      <c r="B134" s="13" t="s">
        <v>2560</v>
      </c>
      <c r="C134" s="12" t="s">
        <v>408</v>
      </c>
      <c r="D134" s="13" t="s">
        <v>2875</v>
      </c>
    </row>
    <row r="135" spans="1:4" s="13" customFormat="1" ht="7.8" x14ac:dyDescent="0.15">
      <c r="A135" s="12">
        <v>130</v>
      </c>
      <c r="B135" s="13" t="s">
        <v>492</v>
      </c>
      <c r="C135" s="12"/>
      <c r="D135" s="13" t="s">
        <v>1589</v>
      </c>
    </row>
    <row r="136" spans="1:4" s="13" customFormat="1" ht="7.8" x14ac:dyDescent="0.15">
      <c r="A136" s="12">
        <v>131</v>
      </c>
      <c r="B136" s="13" t="s">
        <v>2447</v>
      </c>
      <c r="C136" s="15" t="s">
        <v>404</v>
      </c>
      <c r="D136" s="13" t="s">
        <v>2882</v>
      </c>
    </row>
    <row r="137" spans="1:4" s="13" customFormat="1" ht="7.8" x14ac:dyDescent="0.15">
      <c r="A137" s="12">
        <v>132</v>
      </c>
      <c r="B137" s="13" t="s">
        <v>2539</v>
      </c>
      <c r="C137" s="15"/>
      <c r="D137" s="13" t="s">
        <v>2883</v>
      </c>
    </row>
    <row r="138" spans="1:4" s="13" customFormat="1" ht="7.8" x14ac:dyDescent="0.15">
      <c r="A138" s="12">
        <v>133</v>
      </c>
      <c r="B138" s="13" t="s">
        <v>2625</v>
      </c>
      <c r="C138" s="15" t="s">
        <v>408</v>
      </c>
      <c r="D138" s="13" t="s">
        <v>2901</v>
      </c>
    </row>
    <row r="139" spans="1:4" s="13" customFormat="1" ht="7.8" x14ac:dyDescent="0.15">
      <c r="A139" s="12">
        <v>134</v>
      </c>
      <c r="B139" s="13" t="s">
        <v>2164</v>
      </c>
      <c r="C139" s="12" t="s">
        <v>409</v>
      </c>
      <c r="D139" s="13" t="s">
        <v>2903</v>
      </c>
    </row>
    <row r="140" spans="1:4" s="13" customFormat="1" ht="7.8" x14ac:dyDescent="0.15">
      <c r="A140" s="12">
        <v>135</v>
      </c>
      <c r="B140" s="13" t="s">
        <v>2043</v>
      </c>
      <c r="C140" s="15" t="s">
        <v>982</v>
      </c>
      <c r="D140" s="13" t="s">
        <v>2878</v>
      </c>
    </row>
    <row r="141" spans="1:4" s="13" customFormat="1" ht="7.8" x14ac:dyDescent="0.15">
      <c r="A141" s="12">
        <v>136</v>
      </c>
      <c r="B141" s="13" t="s">
        <v>528</v>
      </c>
      <c r="C141" s="15" t="s">
        <v>978</v>
      </c>
      <c r="D141" s="13" t="s">
        <v>1588</v>
      </c>
    </row>
    <row r="142" spans="1:4" s="13" customFormat="1" ht="7.8" x14ac:dyDescent="0.15">
      <c r="A142" s="12">
        <v>137</v>
      </c>
      <c r="B142" s="13" t="s">
        <v>2566</v>
      </c>
      <c r="C142" s="15" t="s">
        <v>408</v>
      </c>
      <c r="D142" s="13" t="s">
        <v>2934</v>
      </c>
    </row>
    <row r="143" spans="1:4" s="13" customFormat="1" ht="7.8" x14ac:dyDescent="0.15">
      <c r="A143" s="12">
        <v>138</v>
      </c>
      <c r="B143" s="13" t="s">
        <v>169</v>
      </c>
      <c r="C143" s="15" t="s">
        <v>409</v>
      </c>
      <c r="D143" s="13" t="s">
        <v>1567</v>
      </c>
    </row>
    <row r="144" spans="1:4" s="13" customFormat="1" ht="7.8" x14ac:dyDescent="0.15">
      <c r="A144" s="12">
        <v>139</v>
      </c>
      <c r="B144" s="13" t="s">
        <v>2580</v>
      </c>
      <c r="C144" s="15" t="s">
        <v>404</v>
      </c>
      <c r="D144" s="13" t="s">
        <v>2907</v>
      </c>
    </row>
    <row r="145" spans="1:4" s="13" customFormat="1" ht="7.8" x14ac:dyDescent="0.15">
      <c r="A145" s="12">
        <v>140</v>
      </c>
      <c r="B145" s="13" t="s">
        <v>72</v>
      </c>
      <c r="C145" s="15" t="s">
        <v>409</v>
      </c>
      <c r="D145" s="13" t="s">
        <v>2885</v>
      </c>
    </row>
    <row r="146" spans="1:4" s="13" customFormat="1" ht="7.8" x14ac:dyDescent="0.15">
      <c r="A146" s="12">
        <v>141</v>
      </c>
      <c r="B146" s="13" t="s">
        <v>137</v>
      </c>
      <c r="C146" s="15" t="s">
        <v>949</v>
      </c>
      <c r="D146" s="13" t="s">
        <v>3084</v>
      </c>
    </row>
    <row r="147" spans="1:4" s="13" customFormat="1" ht="7.8" x14ac:dyDescent="0.15">
      <c r="A147" s="12">
        <v>142</v>
      </c>
      <c r="B147" s="13" t="s">
        <v>2684</v>
      </c>
      <c r="C147" s="15" t="s">
        <v>408</v>
      </c>
      <c r="D147" s="13" t="s">
        <v>3085</v>
      </c>
    </row>
    <row r="148" spans="1:4" s="13" customFormat="1" ht="7.8" x14ac:dyDescent="0.15">
      <c r="A148" s="12">
        <v>143</v>
      </c>
      <c r="B148" s="13" t="s">
        <v>1453</v>
      </c>
      <c r="C148" s="15" t="s">
        <v>987</v>
      </c>
      <c r="D148" s="13" t="s">
        <v>1594</v>
      </c>
    </row>
    <row r="149" spans="1:4" s="13" customFormat="1" ht="7.8" x14ac:dyDescent="0.15">
      <c r="A149" s="12">
        <v>144</v>
      </c>
      <c r="B149" s="13" t="s">
        <v>533</v>
      </c>
      <c r="C149" s="15" t="s">
        <v>409</v>
      </c>
      <c r="D149" s="13" t="s">
        <v>2886</v>
      </c>
    </row>
    <row r="150" spans="1:4" s="13" customFormat="1" ht="7.8" x14ac:dyDescent="0.15">
      <c r="A150" s="12">
        <v>145</v>
      </c>
      <c r="B150" s="13" t="s">
        <v>238</v>
      </c>
      <c r="C150" s="15" t="s">
        <v>404</v>
      </c>
      <c r="D150" s="13" t="s">
        <v>2844</v>
      </c>
    </row>
    <row r="151" spans="1:4" s="13" customFormat="1" ht="7.8" x14ac:dyDescent="0.15">
      <c r="A151" s="12">
        <v>146</v>
      </c>
      <c r="B151" s="13" t="s">
        <v>2733</v>
      </c>
      <c r="C151" s="15"/>
      <c r="D151" s="13" t="s">
        <v>2973</v>
      </c>
    </row>
    <row r="152" spans="1:4" s="13" customFormat="1" ht="7.8" x14ac:dyDescent="0.15">
      <c r="A152" s="12">
        <v>147</v>
      </c>
      <c r="B152" s="13" t="s">
        <v>2740</v>
      </c>
      <c r="C152" s="15"/>
      <c r="D152" s="13" t="s">
        <v>2974</v>
      </c>
    </row>
    <row r="153" spans="1:4" s="13" customFormat="1" ht="7.8" x14ac:dyDescent="0.15">
      <c r="A153" s="12">
        <v>148</v>
      </c>
      <c r="B153" s="13" t="s">
        <v>945</v>
      </c>
      <c r="C153" s="15" t="s">
        <v>417</v>
      </c>
      <c r="D153" s="13" t="s">
        <v>2843</v>
      </c>
    </row>
    <row r="154" spans="1:4" s="13" customFormat="1" ht="7.8" x14ac:dyDescent="0.15">
      <c r="A154" s="12">
        <v>149</v>
      </c>
      <c r="B154" s="13" t="s">
        <v>182</v>
      </c>
      <c r="C154" s="15" t="s">
        <v>417</v>
      </c>
      <c r="D154" s="13" t="s">
        <v>2871</v>
      </c>
    </row>
    <row r="155" spans="1:4" s="13" customFormat="1" ht="7.8" x14ac:dyDescent="0.15">
      <c r="A155" s="12">
        <v>150</v>
      </c>
      <c r="B155" s="13" t="s">
        <v>298</v>
      </c>
      <c r="C155" s="15" t="s">
        <v>992</v>
      </c>
      <c r="D155" s="13" t="s">
        <v>1577</v>
      </c>
    </row>
    <row r="156" spans="1:4" s="13" customFormat="1" ht="7.8" x14ac:dyDescent="0.15">
      <c r="A156" s="12">
        <v>151</v>
      </c>
      <c r="B156" s="13" t="s">
        <v>618</v>
      </c>
      <c r="C156" s="15" t="s">
        <v>949</v>
      </c>
      <c r="D156" s="13" t="s">
        <v>1576</v>
      </c>
    </row>
    <row r="157" spans="1:4" s="13" customFormat="1" ht="7.8" x14ac:dyDescent="0.15">
      <c r="A157" s="12">
        <v>152</v>
      </c>
      <c r="B157" s="13" t="s">
        <v>2623</v>
      </c>
      <c r="C157" s="12"/>
      <c r="D157" s="13" t="s">
        <v>3086</v>
      </c>
    </row>
    <row r="158" spans="1:4" s="13" customFormat="1" ht="7.8" x14ac:dyDescent="0.15">
      <c r="A158" s="12">
        <v>153</v>
      </c>
      <c r="B158" s="13" t="s">
        <v>1104</v>
      </c>
      <c r="C158" s="15" t="s">
        <v>404</v>
      </c>
      <c r="D158" s="13" t="s">
        <v>2874</v>
      </c>
    </row>
    <row r="159" spans="1:4" s="13" customFormat="1" ht="7.8" x14ac:dyDescent="0.15">
      <c r="A159" s="12">
        <v>154</v>
      </c>
      <c r="B159" s="13" t="s">
        <v>516</v>
      </c>
      <c r="C159" s="15" t="s">
        <v>1467</v>
      </c>
      <c r="D159" s="13" t="s">
        <v>1584</v>
      </c>
    </row>
    <row r="160" spans="1:4" s="13" customFormat="1" ht="7.8" x14ac:dyDescent="0.15">
      <c r="A160" s="12">
        <v>155</v>
      </c>
      <c r="B160" s="13" t="s">
        <v>2421</v>
      </c>
      <c r="C160" s="12" t="s">
        <v>408</v>
      </c>
      <c r="D160" s="13" t="s">
        <v>2876</v>
      </c>
    </row>
    <row r="161" spans="1:4" s="13" customFormat="1" ht="7.8" x14ac:dyDescent="0.15">
      <c r="A161" s="12">
        <v>156</v>
      </c>
      <c r="B161" s="13" t="s">
        <v>2411</v>
      </c>
      <c r="C161" s="12"/>
      <c r="D161" s="13" t="s">
        <v>2877</v>
      </c>
    </row>
    <row r="162" spans="1:4" s="13" customFormat="1" ht="7.8" x14ac:dyDescent="0.15">
      <c r="A162" s="12">
        <v>157</v>
      </c>
      <c r="B162" s="13" t="s">
        <v>315</v>
      </c>
      <c r="C162" s="15" t="s">
        <v>1114</v>
      </c>
      <c r="D162" s="13" t="s">
        <v>1569</v>
      </c>
    </row>
    <row r="163" spans="1:4" s="13" customFormat="1" ht="7.8" x14ac:dyDescent="0.15">
      <c r="A163" s="12">
        <v>158</v>
      </c>
      <c r="B163" s="13" t="s">
        <v>485</v>
      </c>
      <c r="C163" s="15" t="s">
        <v>986</v>
      </c>
      <c r="D163" s="13" t="s">
        <v>2859</v>
      </c>
    </row>
    <row r="164" spans="1:4" s="13" customFormat="1" ht="7.8" x14ac:dyDescent="0.15">
      <c r="A164" s="12">
        <v>159</v>
      </c>
      <c r="B164" s="13" t="s">
        <v>934</v>
      </c>
      <c r="C164" s="15" t="s">
        <v>408</v>
      </c>
      <c r="D164" s="13" t="s">
        <v>2819</v>
      </c>
    </row>
    <row r="165" spans="1:4" s="13" customFormat="1" ht="7.8" x14ac:dyDescent="0.15">
      <c r="A165" s="12">
        <v>160</v>
      </c>
      <c r="B165" s="13" t="s">
        <v>217</v>
      </c>
      <c r="C165" s="12"/>
      <c r="D165" s="13" t="s">
        <v>2848</v>
      </c>
    </row>
    <row r="166" spans="1:4" s="13" customFormat="1" ht="7.8" x14ac:dyDescent="0.15">
      <c r="A166" s="12">
        <v>161</v>
      </c>
      <c r="B166" s="13" t="s">
        <v>150</v>
      </c>
      <c r="C166" s="12"/>
      <c r="D166" s="13" t="s">
        <v>3087</v>
      </c>
    </row>
    <row r="167" spans="1:4" s="13" customFormat="1" ht="7.8" x14ac:dyDescent="0.15">
      <c r="A167" s="12">
        <v>162</v>
      </c>
      <c r="B167" s="13" t="s">
        <v>1993</v>
      </c>
      <c r="C167" s="12" t="s">
        <v>409</v>
      </c>
      <c r="D167" s="13" t="s">
        <v>2847</v>
      </c>
    </row>
    <row r="168" spans="1:4" s="13" customFormat="1" ht="7.8" x14ac:dyDescent="0.15">
      <c r="A168" s="12">
        <v>163</v>
      </c>
      <c r="B168" s="13" t="s">
        <v>3011</v>
      </c>
      <c r="C168" s="15"/>
      <c r="D168" s="13" t="s">
        <v>2884</v>
      </c>
    </row>
    <row r="169" spans="1:4" s="13" customFormat="1" ht="7.8" x14ac:dyDescent="0.15">
      <c r="A169" s="12">
        <v>164</v>
      </c>
      <c r="B169" s="13" t="s">
        <v>2775</v>
      </c>
      <c r="C169" s="15"/>
      <c r="D169" s="13" t="s">
        <v>2915</v>
      </c>
    </row>
    <row r="170" spans="1:4" s="13" customFormat="1" ht="7.8" x14ac:dyDescent="0.15">
      <c r="A170" s="12">
        <v>165</v>
      </c>
      <c r="B170" s="13" t="s">
        <v>1992</v>
      </c>
      <c r="C170" s="12"/>
      <c r="D170" s="13" t="s">
        <v>2827</v>
      </c>
    </row>
    <row r="171" spans="1:4" s="13" customFormat="1" ht="7.8" x14ac:dyDescent="0.15">
      <c r="A171" s="12">
        <v>166</v>
      </c>
      <c r="B171" s="13" t="s">
        <v>1991</v>
      </c>
      <c r="C171" s="15" t="s">
        <v>949</v>
      </c>
      <c r="D171" s="13" t="s">
        <v>2824</v>
      </c>
    </row>
    <row r="172" spans="1:4" s="13" customFormat="1" ht="7.8" x14ac:dyDescent="0.15">
      <c r="A172" s="12">
        <v>167</v>
      </c>
      <c r="B172" s="13" t="s">
        <v>1995</v>
      </c>
      <c r="C172" s="15" t="s">
        <v>1039</v>
      </c>
      <c r="D172" s="13" t="s">
        <v>2914</v>
      </c>
    </row>
    <row r="173" spans="1:4" s="13" customFormat="1" ht="7.8" x14ac:dyDescent="0.15">
      <c r="A173" s="12">
        <v>168</v>
      </c>
      <c r="B173" s="13" t="s">
        <v>467</v>
      </c>
      <c r="C173" s="15" t="s">
        <v>978</v>
      </c>
      <c r="D173" s="13" t="s">
        <v>2846</v>
      </c>
    </row>
    <row r="174" spans="1:4" s="13" customFormat="1" ht="7.8" x14ac:dyDescent="0.15">
      <c r="A174" s="12">
        <v>169</v>
      </c>
      <c r="B174" s="13" t="s">
        <v>542</v>
      </c>
      <c r="C174" s="15" t="s">
        <v>409</v>
      </c>
      <c r="D174" s="13" t="s">
        <v>2891</v>
      </c>
    </row>
    <row r="175" spans="1:4" s="13" customFormat="1" ht="7.8" x14ac:dyDescent="0.15">
      <c r="A175" s="12">
        <v>170</v>
      </c>
      <c r="B175" s="13" t="s">
        <v>1946</v>
      </c>
      <c r="C175" s="15" t="s">
        <v>407</v>
      </c>
      <c r="D175" s="13" t="s">
        <v>2863</v>
      </c>
    </row>
    <row r="176" spans="1:4" s="13" customFormat="1" ht="7.8" x14ac:dyDescent="0.15">
      <c r="A176" s="12">
        <v>171</v>
      </c>
      <c r="B176" s="13" t="s">
        <v>1314</v>
      </c>
      <c r="C176" s="15" t="s">
        <v>964</v>
      </c>
      <c r="D176" s="13" t="s">
        <v>2919</v>
      </c>
    </row>
    <row r="177" spans="1:4" s="13" customFormat="1" ht="7.8" x14ac:dyDescent="0.15">
      <c r="A177" s="12">
        <v>172</v>
      </c>
      <c r="B177" s="13" t="s">
        <v>1943</v>
      </c>
      <c r="C177" s="15" t="s">
        <v>1016</v>
      </c>
      <c r="D177" s="13" t="s">
        <v>1565</v>
      </c>
    </row>
    <row r="178" spans="1:4" s="13" customFormat="1" ht="7.8" x14ac:dyDescent="0.15">
      <c r="A178" s="12">
        <v>173</v>
      </c>
      <c r="B178" s="13" t="s">
        <v>1948</v>
      </c>
      <c r="C178" s="12" t="s">
        <v>950</v>
      </c>
      <c r="D178" s="13" t="s">
        <v>2855</v>
      </c>
    </row>
    <row r="179" spans="1:4" s="13" customFormat="1" ht="7.8" x14ac:dyDescent="0.15">
      <c r="A179" s="12">
        <v>174</v>
      </c>
      <c r="B179" s="13" t="s">
        <v>1947</v>
      </c>
      <c r="C179" s="15" t="s">
        <v>3016</v>
      </c>
      <c r="D179" s="13" t="s">
        <v>3088</v>
      </c>
    </row>
    <row r="180" spans="1:4" s="13" customFormat="1" ht="7.8" x14ac:dyDescent="0.15">
      <c r="A180" s="12">
        <v>175</v>
      </c>
      <c r="B180" s="13" t="s">
        <v>1944</v>
      </c>
      <c r="C180" s="15" t="s">
        <v>956</v>
      </c>
      <c r="D180" s="13" t="s">
        <v>2068</v>
      </c>
    </row>
    <row r="181" spans="1:4" s="13" customFormat="1" ht="7.8" x14ac:dyDescent="0.15">
      <c r="A181" s="12">
        <v>176</v>
      </c>
      <c r="B181" s="13" t="s">
        <v>128</v>
      </c>
      <c r="C181" s="15" t="s">
        <v>1012</v>
      </c>
      <c r="D181" s="13" t="s">
        <v>1570</v>
      </c>
    </row>
    <row r="182" spans="1:4" s="13" customFormat="1" ht="7.8" x14ac:dyDescent="0.15">
      <c r="A182" s="12">
        <v>177</v>
      </c>
      <c r="B182" s="13" t="s">
        <v>429</v>
      </c>
      <c r="C182" s="15" t="s">
        <v>1015</v>
      </c>
      <c r="D182" s="13" t="s">
        <v>1562</v>
      </c>
    </row>
    <row r="183" spans="1:4" s="13" customFormat="1" ht="7.8" x14ac:dyDescent="0.15">
      <c r="A183" s="12">
        <v>178</v>
      </c>
      <c r="B183" s="13" t="s">
        <v>2486</v>
      </c>
      <c r="C183" s="15" t="s">
        <v>408</v>
      </c>
      <c r="D183" s="13" t="s">
        <v>2935</v>
      </c>
    </row>
    <row r="184" spans="1:4" s="13" customFormat="1" ht="7.8" x14ac:dyDescent="0.15">
      <c r="A184" s="12">
        <v>179</v>
      </c>
      <c r="B184" s="13" t="s">
        <v>2069</v>
      </c>
      <c r="C184" s="15" t="s">
        <v>949</v>
      </c>
      <c r="D184" s="13" t="s">
        <v>3089</v>
      </c>
    </row>
    <row r="185" spans="1:4" s="13" customFormat="1" ht="7.8" x14ac:dyDescent="0.15">
      <c r="A185" s="12">
        <v>180</v>
      </c>
      <c r="B185" s="13" t="s">
        <v>151</v>
      </c>
      <c r="C185" s="15"/>
      <c r="D185" s="13" t="s">
        <v>2872</v>
      </c>
    </row>
    <row r="186" spans="1:4" s="13" customFormat="1" ht="7.8" x14ac:dyDescent="0.15">
      <c r="A186" s="12">
        <v>181</v>
      </c>
      <c r="B186" s="13" t="s">
        <v>139</v>
      </c>
      <c r="C186" s="15" t="s">
        <v>948</v>
      </c>
      <c r="D186" s="13" t="s">
        <v>2873</v>
      </c>
    </row>
    <row r="187" spans="1:4" s="13" customFormat="1" ht="7.8" x14ac:dyDescent="0.15">
      <c r="A187" s="12">
        <v>182</v>
      </c>
      <c r="B187" s="13" t="s">
        <v>2042</v>
      </c>
      <c r="C187" s="15" t="s">
        <v>409</v>
      </c>
      <c r="D187" s="13" t="s">
        <v>1573</v>
      </c>
    </row>
    <row r="188" spans="1:4" s="13" customFormat="1" ht="7.8" x14ac:dyDescent="0.15">
      <c r="A188" s="12">
        <v>183</v>
      </c>
      <c r="B188" s="13" t="s">
        <v>162</v>
      </c>
      <c r="C188" s="15" t="s">
        <v>405</v>
      </c>
      <c r="D188" s="13" t="s">
        <v>1571</v>
      </c>
    </row>
    <row r="189" spans="1:4" s="13" customFormat="1" ht="7.8" x14ac:dyDescent="0.15">
      <c r="A189" s="12">
        <v>184</v>
      </c>
      <c r="B189" s="13" t="s">
        <v>612</v>
      </c>
      <c r="C189" s="15" t="s">
        <v>404</v>
      </c>
      <c r="D189" s="13" t="s">
        <v>2865</v>
      </c>
    </row>
    <row r="190" spans="1:4" s="13" customFormat="1" ht="7.8" x14ac:dyDescent="0.15">
      <c r="A190" s="12">
        <v>185</v>
      </c>
      <c r="B190" s="13" t="s">
        <v>159</v>
      </c>
      <c r="C190" s="15" t="s">
        <v>949</v>
      </c>
      <c r="D190" s="13" t="s">
        <v>2895</v>
      </c>
    </row>
    <row r="191" spans="1:4" s="13" customFormat="1" ht="7.8" x14ac:dyDescent="0.15">
      <c r="A191" s="12">
        <v>186</v>
      </c>
      <c r="B191" s="13" t="s">
        <v>458</v>
      </c>
      <c r="C191" s="15"/>
      <c r="D191" s="13" t="s">
        <v>2792</v>
      </c>
    </row>
    <row r="192" spans="1:4" s="13" customFormat="1" ht="7.8" x14ac:dyDescent="0.15">
      <c r="A192" s="12">
        <v>187</v>
      </c>
      <c r="B192" s="13" t="s">
        <v>131</v>
      </c>
      <c r="C192" s="15" t="s">
        <v>988</v>
      </c>
      <c r="D192" s="13" t="s">
        <v>1574</v>
      </c>
    </row>
    <row r="193" spans="1:4" s="13" customFormat="1" ht="7.8" x14ac:dyDescent="0.15">
      <c r="A193" s="12">
        <v>188</v>
      </c>
      <c r="B193" s="13" t="s">
        <v>538</v>
      </c>
      <c r="C193" s="15" t="s">
        <v>978</v>
      </c>
      <c r="D193" s="13" t="s">
        <v>1575</v>
      </c>
    </row>
    <row r="194" spans="1:4" s="13" customFormat="1" ht="7.8" x14ac:dyDescent="0.15">
      <c r="A194" s="12">
        <v>189</v>
      </c>
      <c r="B194" s="13" t="s">
        <v>940</v>
      </c>
      <c r="C194" s="15" t="s">
        <v>1465</v>
      </c>
      <c r="D194" s="13" t="s">
        <v>3090</v>
      </c>
    </row>
    <row r="195" spans="1:4" s="13" customFormat="1" ht="7.8" x14ac:dyDescent="0.15">
      <c r="A195" s="12">
        <v>190</v>
      </c>
      <c r="B195" s="13" t="s">
        <v>491</v>
      </c>
      <c r="C195" s="15" t="s">
        <v>407</v>
      </c>
      <c r="D195" s="13" t="s">
        <v>2867</v>
      </c>
    </row>
    <row r="196" spans="1:4" s="13" customFormat="1" ht="7.8" x14ac:dyDescent="0.15">
      <c r="A196" s="12">
        <v>191</v>
      </c>
      <c r="B196" s="13" t="s">
        <v>558</v>
      </c>
      <c r="C196" s="12"/>
      <c r="D196" s="13" t="s">
        <v>2905</v>
      </c>
    </row>
    <row r="197" spans="1:4" s="13" customFormat="1" ht="7.8" x14ac:dyDescent="0.15">
      <c r="A197" s="12">
        <v>192</v>
      </c>
      <c r="B197" s="13" t="s">
        <v>2556</v>
      </c>
      <c r="C197" s="15" t="s">
        <v>406</v>
      </c>
      <c r="D197" s="13" t="s">
        <v>2908</v>
      </c>
    </row>
    <row r="198" spans="1:4" s="13" customFormat="1" ht="7.8" x14ac:dyDescent="0.15">
      <c r="A198" s="12">
        <v>193</v>
      </c>
      <c r="B198" s="13" t="s">
        <v>2428</v>
      </c>
      <c r="C198" s="15" t="s">
        <v>406</v>
      </c>
      <c r="D198" s="13" t="s">
        <v>2936</v>
      </c>
    </row>
    <row r="199" spans="1:4" s="13" customFormat="1" ht="7.8" x14ac:dyDescent="0.15">
      <c r="A199" s="12">
        <v>194</v>
      </c>
      <c r="B199" s="13" t="s">
        <v>2418</v>
      </c>
      <c r="C199" s="15" t="s">
        <v>408</v>
      </c>
      <c r="D199" s="13" t="s">
        <v>2937</v>
      </c>
    </row>
    <row r="200" spans="1:4" s="13" customFormat="1" ht="7.8" x14ac:dyDescent="0.15">
      <c r="A200" s="12">
        <v>195</v>
      </c>
      <c r="B200" s="13" t="s">
        <v>2588</v>
      </c>
      <c r="C200" s="15"/>
      <c r="D200" s="13" t="s">
        <v>2938</v>
      </c>
    </row>
    <row r="201" spans="1:4" s="13" customFormat="1" ht="7.8" x14ac:dyDescent="0.15">
      <c r="A201" s="12">
        <v>196</v>
      </c>
      <c r="B201" s="13" t="s">
        <v>2500</v>
      </c>
      <c r="C201" s="15" t="s">
        <v>2779</v>
      </c>
      <c r="D201" s="13" t="s">
        <v>2939</v>
      </c>
    </row>
    <row r="202" spans="1:4" s="13" customFormat="1" ht="7.8" x14ac:dyDescent="0.15">
      <c r="A202" s="12">
        <v>197</v>
      </c>
      <c r="B202" s="13" t="s">
        <v>2007</v>
      </c>
      <c r="C202" s="15" t="s">
        <v>1017</v>
      </c>
      <c r="D202" s="13" t="s">
        <v>1593</v>
      </c>
    </row>
    <row r="203" spans="1:4" s="13" customFormat="1" ht="7.8" x14ac:dyDescent="0.15">
      <c r="A203" s="12">
        <v>198</v>
      </c>
      <c r="B203" s="13" t="s">
        <v>384</v>
      </c>
      <c r="C203" s="15" t="s">
        <v>1008</v>
      </c>
      <c r="D203" s="13" t="s">
        <v>2833</v>
      </c>
    </row>
    <row r="204" spans="1:4" s="13" customFormat="1" ht="7.8" x14ac:dyDescent="0.15">
      <c r="A204" s="12">
        <v>199</v>
      </c>
      <c r="B204" s="13" t="s">
        <v>247</v>
      </c>
      <c r="C204" s="15" t="s">
        <v>1017</v>
      </c>
      <c r="D204" s="13" t="s">
        <v>1555</v>
      </c>
    </row>
    <row r="205" spans="1:4" s="13" customFormat="1" ht="7.8" x14ac:dyDescent="0.15">
      <c r="A205" s="12">
        <v>200</v>
      </c>
      <c r="B205" s="13" t="s">
        <v>555</v>
      </c>
      <c r="C205" s="15" t="s">
        <v>950</v>
      </c>
      <c r="D205" s="13" t="s">
        <v>2845</v>
      </c>
    </row>
    <row r="206" spans="1:4" s="13" customFormat="1" ht="7.8" x14ac:dyDescent="0.15">
      <c r="A206" s="12">
        <v>201</v>
      </c>
      <c r="B206" s="13" t="s">
        <v>2067</v>
      </c>
      <c r="C206" s="15" t="s">
        <v>1015</v>
      </c>
      <c r="D206" s="13" t="s">
        <v>2854</v>
      </c>
    </row>
    <row r="207" spans="1:4" s="13" customFormat="1" ht="7.8" x14ac:dyDescent="0.15">
      <c r="A207" s="12">
        <v>202</v>
      </c>
      <c r="B207" s="13" t="s">
        <v>1994</v>
      </c>
      <c r="C207" s="15" t="s">
        <v>1011</v>
      </c>
      <c r="D207" s="13" t="s">
        <v>2894</v>
      </c>
    </row>
    <row r="208" spans="1:4" s="13" customFormat="1" ht="7.8" x14ac:dyDescent="0.15">
      <c r="A208" s="12">
        <v>203</v>
      </c>
      <c r="B208" s="13" t="s">
        <v>155</v>
      </c>
      <c r="C208" s="15" t="s">
        <v>1016</v>
      </c>
      <c r="D208" s="13" t="s">
        <v>1563</v>
      </c>
    </row>
    <row r="209" spans="1:4" s="13" customFormat="1" ht="7.8" x14ac:dyDescent="0.15">
      <c r="A209" s="12">
        <v>204</v>
      </c>
      <c r="B209" s="13" t="s">
        <v>380</v>
      </c>
      <c r="C209" s="15" t="s">
        <v>1008</v>
      </c>
      <c r="D209" s="13" t="s">
        <v>2826</v>
      </c>
    </row>
    <row r="210" spans="1:4" s="13" customFormat="1" ht="7.8" x14ac:dyDescent="0.15">
      <c r="A210" s="12">
        <v>205</v>
      </c>
      <c r="B210" s="13" t="s">
        <v>187</v>
      </c>
      <c r="C210" s="15" t="s">
        <v>950</v>
      </c>
      <c r="D210" s="13" t="s">
        <v>2829</v>
      </c>
    </row>
    <row r="211" spans="1:4" s="13" customFormat="1" ht="7.8" x14ac:dyDescent="0.15">
      <c r="A211" s="12">
        <v>206</v>
      </c>
      <c r="B211" s="13" t="s">
        <v>640</v>
      </c>
      <c r="C211" s="15" t="s">
        <v>955</v>
      </c>
      <c r="D211" s="13" t="s">
        <v>3091</v>
      </c>
    </row>
    <row r="212" spans="1:4" s="13" customFormat="1" ht="7.8" x14ac:dyDescent="0.15">
      <c r="A212" s="12">
        <v>207</v>
      </c>
      <c r="B212" s="13" t="s">
        <v>231</v>
      </c>
      <c r="C212" s="15" t="s">
        <v>1008</v>
      </c>
      <c r="D212" s="13" t="s">
        <v>2852</v>
      </c>
    </row>
    <row r="213" spans="1:4" s="13" customFormat="1" ht="7.8" x14ac:dyDescent="0.15">
      <c r="A213" s="12">
        <v>208</v>
      </c>
      <c r="B213" s="13" t="s">
        <v>579</v>
      </c>
      <c r="C213" s="15" t="s">
        <v>1008</v>
      </c>
      <c r="D213" s="13" t="s">
        <v>2918</v>
      </c>
    </row>
    <row r="214" spans="1:4" s="13" customFormat="1" ht="7.8" x14ac:dyDescent="0.15">
      <c r="A214" s="12">
        <v>209</v>
      </c>
      <c r="B214" s="13" t="s">
        <v>262</v>
      </c>
      <c r="C214" s="12" t="s">
        <v>1012</v>
      </c>
      <c r="D214" s="13" t="s">
        <v>2853</v>
      </c>
    </row>
    <row r="215" spans="1:4" s="13" customFormat="1" ht="7.8" x14ac:dyDescent="0.15">
      <c r="A215" s="12">
        <v>210</v>
      </c>
      <c r="B215" s="13" t="s">
        <v>532</v>
      </c>
      <c r="C215" s="15" t="s">
        <v>950</v>
      </c>
      <c r="D215" s="13" t="s">
        <v>2892</v>
      </c>
    </row>
    <row r="216" spans="1:4" s="13" customFormat="1" ht="7.8" x14ac:dyDescent="0.15">
      <c r="A216" s="12">
        <v>211</v>
      </c>
      <c r="B216" s="13" t="s">
        <v>1998</v>
      </c>
      <c r="C216" s="12"/>
      <c r="D216" s="13" t="s">
        <v>2834</v>
      </c>
    </row>
    <row r="217" spans="1:4" s="13" customFormat="1" ht="7.8" x14ac:dyDescent="0.15">
      <c r="A217" s="12">
        <v>212</v>
      </c>
      <c r="B217" s="13" t="s">
        <v>226</v>
      </c>
      <c r="C217" s="15" t="s">
        <v>1012</v>
      </c>
      <c r="D217" s="13" t="s">
        <v>3092</v>
      </c>
    </row>
    <row r="218" spans="1:4" s="13" customFormat="1" ht="7.8" x14ac:dyDescent="0.15">
      <c r="A218" s="12">
        <v>213</v>
      </c>
      <c r="B218" s="13" t="s">
        <v>575</v>
      </c>
      <c r="C218" s="15" t="s">
        <v>980</v>
      </c>
      <c r="D218" s="13" t="s">
        <v>1572</v>
      </c>
    </row>
    <row r="219" spans="1:4" s="13" customFormat="1" ht="7.8" x14ac:dyDescent="0.15">
      <c r="A219" s="12">
        <v>214</v>
      </c>
      <c r="B219" s="13" t="s">
        <v>371</v>
      </c>
      <c r="C219" s="15" t="s">
        <v>1012</v>
      </c>
      <c r="D219" s="13" t="s">
        <v>1587</v>
      </c>
    </row>
    <row r="220" spans="1:4" s="13" customFormat="1" ht="7.8" x14ac:dyDescent="0.15">
      <c r="A220" s="12">
        <v>215</v>
      </c>
      <c r="B220" s="13" t="s">
        <v>993</v>
      </c>
      <c r="C220" s="15" t="s">
        <v>1012</v>
      </c>
      <c r="D220" s="13" t="s">
        <v>2864</v>
      </c>
    </row>
    <row r="221" spans="1:4" s="17" customFormat="1" ht="7.8" x14ac:dyDescent="0.15">
      <c r="A221" s="16">
        <v>216</v>
      </c>
      <c r="B221" s="17" t="s">
        <v>2727</v>
      </c>
      <c r="C221" s="18" t="s">
        <v>951</v>
      </c>
      <c r="D221" s="17" t="s">
        <v>2870</v>
      </c>
    </row>
    <row r="222" spans="1:4" s="17" customFormat="1" ht="7.8" x14ac:dyDescent="0.15">
      <c r="A222" s="16">
        <v>217</v>
      </c>
      <c r="B222" s="17" t="s">
        <v>483</v>
      </c>
      <c r="C222" s="18" t="s">
        <v>417</v>
      </c>
      <c r="D222" s="17" t="s">
        <v>1613</v>
      </c>
    </row>
    <row r="223" spans="1:4" s="17" customFormat="1" ht="7.8" x14ac:dyDescent="0.15">
      <c r="A223" s="16">
        <v>218</v>
      </c>
      <c r="B223" s="17" t="s">
        <v>644</v>
      </c>
      <c r="C223" s="18" t="s">
        <v>408</v>
      </c>
      <c r="D223" s="17" t="s">
        <v>2912</v>
      </c>
    </row>
    <row r="224" spans="1:4" s="17" customFormat="1" ht="7.8" x14ac:dyDescent="0.15">
      <c r="A224" s="16">
        <v>219</v>
      </c>
      <c r="B224" s="17" t="s">
        <v>637</v>
      </c>
      <c r="C224" s="18" t="s">
        <v>406</v>
      </c>
      <c r="D224" s="17" t="s">
        <v>1586</v>
      </c>
    </row>
    <row r="225" spans="1:4" s="17" customFormat="1" ht="7.8" x14ac:dyDescent="0.15">
      <c r="A225" s="16">
        <v>220</v>
      </c>
      <c r="B225" s="17" t="s">
        <v>548</v>
      </c>
      <c r="C225" s="18" t="s">
        <v>417</v>
      </c>
      <c r="D225" s="17" t="s">
        <v>3019</v>
      </c>
    </row>
    <row r="226" spans="1:4" s="17" customFormat="1" ht="7.8" x14ac:dyDescent="0.15">
      <c r="A226" s="16">
        <v>221</v>
      </c>
      <c r="B226" s="17" t="s">
        <v>496</v>
      </c>
      <c r="C226" s="18" t="s">
        <v>978</v>
      </c>
      <c r="D226" s="17" t="s">
        <v>1596</v>
      </c>
    </row>
    <row r="227" spans="1:4" s="17" customFormat="1" ht="7.8" x14ac:dyDescent="0.15">
      <c r="A227" s="16">
        <v>222</v>
      </c>
      <c r="B227" s="17" t="s">
        <v>1482</v>
      </c>
      <c r="C227" s="18" t="s">
        <v>970</v>
      </c>
      <c r="D227" s="17" t="s">
        <v>1579</v>
      </c>
    </row>
    <row r="228" spans="1:4" s="17" customFormat="1" ht="7.8" x14ac:dyDescent="0.15">
      <c r="A228" s="16">
        <v>223</v>
      </c>
      <c r="B228" s="17" t="s">
        <v>501</v>
      </c>
      <c r="C228" s="18" t="s">
        <v>406</v>
      </c>
      <c r="D228" s="17" t="s">
        <v>2888</v>
      </c>
    </row>
    <row r="229" spans="1:4" s="17" customFormat="1" ht="7.8" x14ac:dyDescent="0.15">
      <c r="A229" s="16">
        <v>224</v>
      </c>
      <c r="B229" s="17" t="s">
        <v>261</v>
      </c>
      <c r="C229" s="18" t="s">
        <v>404</v>
      </c>
      <c r="D229" s="17" t="s">
        <v>1602</v>
      </c>
    </row>
    <row r="230" spans="1:4" s="17" customFormat="1" ht="7.8" x14ac:dyDescent="0.15">
      <c r="A230" s="16">
        <v>225</v>
      </c>
      <c r="B230" s="17" t="s">
        <v>622</v>
      </c>
      <c r="C230" s="18" t="s">
        <v>406</v>
      </c>
      <c r="D230" s="17" t="s">
        <v>1603</v>
      </c>
    </row>
    <row r="231" spans="1:4" s="17" customFormat="1" ht="7.8" x14ac:dyDescent="0.15">
      <c r="A231" s="16">
        <v>226</v>
      </c>
      <c r="B231" s="17" t="s">
        <v>559</v>
      </c>
      <c r="C231" s="18" t="s">
        <v>964</v>
      </c>
      <c r="D231" s="17" t="s">
        <v>3093</v>
      </c>
    </row>
    <row r="232" spans="1:4" s="17" customFormat="1" ht="7.8" x14ac:dyDescent="0.15">
      <c r="A232" s="16">
        <v>227</v>
      </c>
      <c r="B232" s="17" t="s">
        <v>959</v>
      </c>
      <c r="C232" s="18" t="s">
        <v>406</v>
      </c>
      <c r="D232" s="17" t="s">
        <v>2923</v>
      </c>
    </row>
    <row r="233" spans="1:4" s="17" customFormat="1" ht="7.8" x14ac:dyDescent="0.15">
      <c r="A233" s="16">
        <v>228</v>
      </c>
      <c r="B233" s="17" t="s">
        <v>609</v>
      </c>
      <c r="C233" s="18" t="s">
        <v>406</v>
      </c>
      <c r="D233" s="17" t="s">
        <v>1583</v>
      </c>
    </row>
    <row r="234" spans="1:4" s="17" customFormat="1" ht="7.8" x14ac:dyDescent="0.15">
      <c r="A234" s="16">
        <v>229</v>
      </c>
      <c r="B234" s="17" t="s">
        <v>573</v>
      </c>
      <c r="C234" s="18" t="s">
        <v>408</v>
      </c>
      <c r="D234" s="17" t="s">
        <v>1609</v>
      </c>
    </row>
    <row r="235" spans="1:4" s="17" customFormat="1" ht="7.8" x14ac:dyDescent="0.15">
      <c r="A235" s="16">
        <v>230</v>
      </c>
      <c r="B235" s="17" t="s">
        <v>2593</v>
      </c>
      <c r="C235" s="18" t="s">
        <v>970</v>
      </c>
      <c r="D235" s="17" t="s">
        <v>2921</v>
      </c>
    </row>
    <row r="236" spans="1:4" s="17" customFormat="1" ht="7.8" x14ac:dyDescent="0.15">
      <c r="A236" s="16">
        <v>231</v>
      </c>
      <c r="B236" s="17" t="s">
        <v>2600</v>
      </c>
      <c r="C236" s="18" t="s">
        <v>408</v>
      </c>
      <c r="D236" s="17" t="s">
        <v>2922</v>
      </c>
    </row>
    <row r="237" spans="1:4" s="17" customFormat="1" ht="7.8" x14ac:dyDescent="0.15">
      <c r="A237" s="16">
        <v>232</v>
      </c>
      <c r="B237" s="17" t="s">
        <v>563</v>
      </c>
      <c r="C237" s="16"/>
      <c r="D237" s="17" t="s">
        <v>2927</v>
      </c>
    </row>
    <row r="238" spans="1:4" s="17" customFormat="1" ht="7.8" x14ac:dyDescent="0.15">
      <c r="A238" s="16">
        <v>233</v>
      </c>
      <c r="B238" s="17" t="s">
        <v>2553</v>
      </c>
      <c r="C238" s="18" t="s">
        <v>406</v>
      </c>
      <c r="D238" s="17" t="s">
        <v>3094</v>
      </c>
    </row>
    <row r="239" spans="1:4" s="17" customFormat="1" ht="7.8" x14ac:dyDescent="0.15">
      <c r="A239" s="16">
        <v>234</v>
      </c>
      <c r="B239" s="17" t="s">
        <v>2518</v>
      </c>
      <c r="C239" s="18"/>
      <c r="D239" s="17" t="s">
        <v>2928</v>
      </c>
    </row>
    <row r="240" spans="1:4" s="17" customFormat="1" ht="7.8" x14ac:dyDescent="0.15">
      <c r="A240" s="16">
        <v>235</v>
      </c>
      <c r="B240" s="17" t="s">
        <v>2645</v>
      </c>
      <c r="C240" s="18" t="s">
        <v>1115</v>
      </c>
      <c r="D240" s="17" t="s">
        <v>2929</v>
      </c>
    </row>
    <row r="241" spans="1:4" s="17" customFormat="1" ht="7.8" x14ac:dyDescent="0.15">
      <c r="A241" s="16">
        <v>236</v>
      </c>
      <c r="B241" s="17" t="s">
        <v>2442</v>
      </c>
      <c r="C241" s="18" t="s">
        <v>406</v>
      </c>
      <c r="D241" s="17" t="s">
        <v>3095</v>
      </c>
    </row>
    <row r="242" spans="1:4" s="17" customFormat="1" ht="7.8" x14ac:dyDescent="0.15">
      <c r="A242" s="16">
        <v>237</v>
      </c>
      <c r="B242" s="17" t="s">
        <v>204</v>
      </c>
      <c r="C242" s="18" t="s">
        <v>407</v>
      </c>
      <c r="D242" s="17" t="s">
        <v>2898</v>
      </c>
    </row>
    <row r="243" spans="1:4" s="17" customFormat="1" ht="7.8" x14ac:dyDescent="0.15">
      <c r="A243" s="16">
        <v>238</v>
      </c>
      <c r="B243" s="17" t="s">
        <v>620</v>
      </c>
      <c r="C243" s="16"/>
      <c r="D243" s="17" t="s">
        <v>1581</v>
      </c>
    </row>
    <row r="244" spans="1:4" s="17" customFormat="1" ht="7.8" x14ac:dyDescent="0.15">
      <c r="A244" s="16">
        <v>239</v>
      </c>
      <c r="B244" s="17" t="s">
        <v>1950</v>
      </c>
      <c r="C244" s="18"/>
      <c r="D244" s="17" t="s">
        <v>2899</v>
      </c>
    </row>
    <row r="245" spans="1:4" s="17" customFormat="1" ht="7.8" x14ac:dyDescent="0.15">
      <c r="A245" s="16">
        <v>240</v>
      </c>
      <c r="B245" s="17" t="s">
        <v>212</v>
      </c>
      <c r="C245" s="16" t="s">
        <v>409</v>
      </c>
      <c r="D245" s="17" t="s">
        <v>2900</v>
      </c>
    </row>
    <row r="246" spans="1:4" s="17" customFormat="1" ht="7.8" x14ac:dyDescent="0.15">
      <c r="A246" s="16">
        <v>241</v>
      </c>
      <c r="B246" s="17" t="s">
        <v>593</v>
      </c>
      <c r="C246" s="18" t="s">
        <v>408</v>
      </c>
      <c r="D246" s="17" t="s">
        <v>1610</v>
      </c>
    </row>
    <row r="247" spans="1:4" s="17" customFormat="1" ht="7.8" x14ac:dyDescent="0.15">
      <c r="A247" s="16">
        <v>242</v>
      </c>
      <c r="B247" s="17" t="s">
        <v>2391</v>
      </c>
      <c r="C247" s="18" t="s">
        <v>406</v>
      </c>
      <c r="D247" s="17" t="s">
        <v>2958</v>
      </c>
    </row>
    <row r="248" spans="1:4" s="17" customFormat="1" ht="7.8" x14ac:dyDescent="0.15">
      <c r="A248" s="16">
        <v>243</v>
      </c>
      <c r="B248" s="17" t="s">
        <v>2429</v>
      </c>
      <c r="C248" s="18" t="s">
        <v>408</v>
      </c>
      <c r="D248" s="17" t="s">
        <v>2959</v>
      </c>
    </row>
    <row r="249" spans="1:4" s="17" customFormat="1" ht="7.8" x14ac:dyDescent="0.15">
      <c r="A249" s="16">
        <v>244</v>
      </c>
      <c r="B249" s="17" t="s">
        <v>596</v>
      </c>
      <c r="C249" s="18" t="s">
        <v>978</v>
      </c>
      <c r="D249" s="17" t="s">
        <v>1580</v>
      </c>
    </row>
    <row r="250" spans="1:4" s="17" customFormat="1" ht="7.8" x14ac:dyDescent="0.15">
      <c r="A250" s="16">
        <v>245</v>
      </c>
      <c r="B250" s="17" t="s">
        <v>939</v>
      </c>
      <c r="C250" s="18" t="s">
        <v>407</v>
      </c>
      <c r="D250" s="17" t="s">
        <v>2917</v>
      </c>
    </row>
    <row r="251" spans="1:4" s="17" customFormat="1" ht="7.8" x14ac:dyDescent="0.15">
      <c r="A251" s="16">
        <v>246</v>
      </c>
      <c r="B251" s="17" t="s">
        <v>2006</v>
      </c>
      <c r="C251" s="18" t="s">
        <v>991</v>
      </c>
      <c r="D251" s="17" t="s">
        <v>2893</v>
      </c>
    </row>
    <row r="252" spans="1:4" s="17" customFormat="1" ht="7.8" x14ac:dyDescent="0.15">
      <c r="A252" s="16">
        <v>247</v>
      </c>
      <c r="B252" s="17" t="s">
        <v>2509</v>
      </c>
      <c r="C252" s="18" t="s">
        <v>406</v>
      </c>
      <c r="D252" s="17" t="s">
        <v>2940</v>
      </c>
    </row>
    <row r="253" spans="1:4" s="17" customFormat="1" ht="7.8" x14ac:dyDescent="0.15">
      <c r="A253" s="16">
        <v>248</v>
      </c>
      <c r="B253" s="17" t="s">
        <v>935</v>
      </c>
      <c r="C253" s="18" t="s">
        <v>404</v>
      </c>
      <c r="D253" s="17" t="s">
        <v>1607</v>
      </c>
    </row>
    <row r="254" spans="1:4" s="17" customFormat="1" ht="7.8" x14ac:dyDescent="0.15">
      <c r="A254" s="16">
        <v>249</v>
      </c>
      <c r="B254" s="17" t="s">
        <v>2773</v>
      </c>
      <c r="C254" s="18" t="s">
        <v>2777</v>
      </c>
      <c r="D254" s="17" t="s">
        <v>2941</v>
      </c>
    </row>
    <row r="255" spans="1:4" s="17" customFormat="1" ht="7.8" x14ac:dyDescent="0.15">
      <c r="A255" s="16">
        <v>250</v>
      </c>
      <c r="B255" s="17" t="s">
        <v>2527</v>
      </c>
      <c r="C255" s="18" t="s">
        <v>2778</v>
      </c>
      <c r="D255" s="17" t="s">
        <v>2942</v>
      </c>
    </row>
    <row r="256" spans="1:4" s="17" customFormat="1" ht="7.8" x14ac:dyDescent="0.15">
      <c r="A256" s="16">
        <v>251</v>
      </c>
      <c r="B256" s="17" t="s">
        <v>2774</v>
      </c>
      <c r="C256" s="18" t="s">
        <v>2777</v>
      </c>
      <c r="D256" s="17" t="s">
        <v>2943</v>
      </c>
    </row>
    <row r="257" spans="1:4" s="17" customFormat="1" ht="7.8" x14ac:dyDescent="0.15">
      <c r="A257" s="16">
        <v>252</v>
      </c>
      <c r="B257" s="17" t="s">
        <v>142</v>
      </c>
      <c r="C257" s="18" t="s">
        <v>949</v>
      </c>
      <c r="D257" s="17" t="s">
        <v>2924</v>
      </c>
    </row>
    <row r="258" spans="1:4" s="17" customFormat="1" ht="7.8" x14ac:dyDescent="0.15">
      <c r="A258" s="16">
        <v>253</v>
      </c>
      <c r="B258" s="17" t="s">
        <v>1956</v>
      </c>
      <c r="C258" s="18" t="s">
        <v>404</v>
      </c>
      <c r="D258" s="17" t="s">
        <v>3096</v>
      </c>
    </row>
    <row r="259" spans="1:4" s="17" customFormat="1" ht="7.8" x14ac:dyDescent="0.15">
      <c r="A259" s="16">
        <v>254</v>
      </c>
      <c r="B259" s="17" t="s">
        <v>1487</v>
      </c>
      <c r="C259" s="16"/>
      <c r="D259" s="17" t="s">
        <v>1582</v>
      </c>
    </row>
    <row r="260" spans="1:4" s="17" customFormat="1" ht="7.8" x14ac:dyDescent="0.15">
      <c r="A260" s="16">
        <v>255</v>
      </c>
      <c r="B260" s="17" t="s">
        <v>594</v>
      </c>
      <c r="C260" s="18" t="s">
        <v>404</v>
      </c>
      <c r="D260" s="17" t="s">
        <v>1629</v>
      </c>
    </row>
    <row r="261" spans="1:4" s="17" customFormat="1" ht="7.8" x14ac:dyDescent="0.15">
      <c r="A261" s="16">
        <v>255</v>
      </c>
      <c r="B261" s="17" t="s">
        <v>249</v>
      </c>
      <c r="C261" s="18"/>
      <c r="D261" s="17" t="s">
        <v>2902</v>
      </c>
    </row>
    <row r="262" spans="1:4" s="17" customFormat="1" ht="7.8" x14ac:dyDescent="0.15">
      <c r="A262" s="16">
        <v>256</v>
      </c>
      <c r="B262" s="17" t="s">
        <v>2529</v>
      </c>
      <c r="C262" s="18"/>
      <c r="D262" s="17" t="s">
        <v>2960</v>
      </c>
    </row>
    <row r="263" spans="1:4" s="17" customFormat="1" ht="7.8" x14ac:dyDescent="0.15">
      <c r="A263" s="16">
        <v>257</v>
      </c>
      <c r="B263" s="17" t="s">
        <v>2480</v>
      </c>
      <c r="C263" s="18" t="s">
        <v>406</v>
      </c>
      <c r="D263" s="17" t="s">
        <v>3001</v>
      </c>
    </row>
    <row r="264" spans="1:4" s="17" customFormat="1" ht="7.8" x14ac:dyDescent="0.15">
      <c r="A264" s="16">
        <v>258</v>
      </c>
      <c r="B264" s="17" t="s">
        <v>2009</v>
      </c>
      <c r="C264" s="18"/>
      <c r="D264" s="17" t="s">
        <v>2962</v>
      </c>
    </row>
    <row r="265" spans="1:4" s="17" customFormat="1" ht="7.8" x14ac:dyDescent="0.15">
      <c r="A265" s="16">
        <v>259</v>
      </c>
      <c r="B265" s="17" t="s">
        <v>2752</v>
      </c>
      <c r="C265" s="18" t="s">
        <v>407</v>
      </c>
      <c r="D265" s="17" t="s">
        <v>2967</v>
      </c>
    </row>
    <row r="266" spans="1:4" s="17" customFormat="1" ht="7.8" x14ac:dyDescent="0.15">
      <c r="A266" s="16">
        <v>260</v>
      </c>
      <c r="B266" s="17" t="s">
        <v>2721</v>
      </c>
      <c r="C266" s="18" t="s">
        <v>407</v>
      </c>
      <c r="D266" s="17" t="s">
        <v>2968</v>
      </c>
    </row>
    <row r="267" spans="1:4" s="17" customFormat="1" ht="7.8" x14ac:dyDescent="0.15">
      <c r="A267" s="16">
        <v>261</v>
      </c>
      <c r="B267" s="17" t="s">
        <v>592</v>
      </c>
      <c r="C267" s="18" t="s">
        <v>406</v>
      </c>
      <c r="D267" s="17" t="s">
        <v>2969</v>
      </c>
    </row>
    <row r="268" spans="1:4" s="17" customFormat="1" ht="7.8" x14ac:dyDescent="0.15">
      <c r="A268" s="16">
        <v>262</v>
      </c>
      <c r="B268" s="17" t="s">
        <v>1913</v>
      </c>
      <c r="C268" s="18"/>
      <c r="D268" s="17" t="s">
        <v>2965</v>
      </c>
    </row>
    <row r="269" spans="1:4" s="17" customFormat="1" ht="7.8" x14ac:dyDescent="0.15">
      <c r="A269" s="16">
        <v>263</v>
      </c>
      <c r="B269" s="17" t="s">
        <v>2735</v>
      </c>
      <c r="C269" s="18"/>
      <c r="D269" s="17" t="s">
        <v>1615</v>
      </c>
    </row>
    <row r="270" spans="1:4" s="17" customFormat="1" ht="7.8" x14ac:dyDescent="0.15">
      <c r="A270" s="16">
        <v>264</v>
      </c>
      <c r="B270" s="17" t="s">
        <v>580</v>
      </c>
      <c r="C270" s="18" t="s">
        <v>952</v>
      </c>
      <c r="D270" s="17" t="s">
        <v>2972</v>
      </c>
    </row>
    <row r="271" spans="1:4" s="17" customFormat="1" ht="7.8" x14ac:dyDescent="0.15">
      <c r="A271" s="16">
        <v>265</v>
      </c>
      <c r="B271" s="17" t="s">
        <v>2072</v>
      </c>
      <c r="C271" s="18" t="s">
        <v>407</v>
      </c>
      <c r="D271" s="17" t="s">
        <v>1614</v>
      </c>
    </row>
    <row r="272" spans="1:4" s="17" customFormat="1" ht="7.8" x14ac:dyDescent="0.15">
      <c r="A272" s="16">
        <v>266</v>
      </c>
      <c r="B272" s="17" t="s">
        <v>186</v>
      </c>
      <c r="C272" s="18" t="s">
        <v>404</v>
      </c>
      <c r="D272" s="17" t="s">
        <v>2966</v>
      </c>
    </row>
    <row r="273" spans="1:4" s="17" customFormat="1" ht="7.8" x14ac:dyDescent="0.15">
      <c r="A273" s="16">
        <v>267</v>
      </c>
      <c r="B273" s="17" t="s">
        <v>244</v>
      </c>
      <c r="C273" s="18" t="s">
        <v>405</v>
      </c>
      <c r="D273" s="17" t="s">
        <v>1595</v>
      </c>
    </row>
    <row r="274" spans="1:4" s="17" customFormat="1" ht="7.8" x14ac:dyDescent="0.15">
      <c r="A274" s="16">
        <v>268</v>
      </c>
      <c r="B274" s="17" t="s">
        <v>235</v>
      </c>
      <c r="C274" s="18" t="s">
        <v>949</v>
      </c>
      <c r="D274" s="17" t="s">
        <v>2904</v>
      </c>
    </row>
    <row r="275" spans="1:4" s="17" customFormat="1" ht="7.8" x14ac:dyDescent="0.15">
      <c r="A275" s="16">
        <v>269</v>
      </c>
      <c r="B275" s="17" t="s">
        <v>976</v>
      </c>
      <c r="C275" s="18" t="s">
        <v>977</v>
      </c>
      <c r="D275" s="17" t="s">
        <v>2879</v>
      </c>
    </row>
    <row r="276" spans="1:4" s="17" customFormat="1" ht="7.8" x14ac:dyDescent="0.15">
      <c r="A276" s="16">
        <v>270</v>
      </c>
      <c r="B276" s="17" t="s">
        <v>495</v>
      </c>
      <c r="C276" s="18"/>
      <c r="D276" s="17" t="s">
        <v>1635</v>
      </c>
    </row>
    <row r="277" spans="1:4" s="17" customFormat="1" ht="7.8" x14ac:dyDescent="0.15">
      <c r="A277" s="16">
        <v>271</v>
      </c>
      <c r="B277" s="17" t="s">
        <v>2488</v>
      </c>
      <c r="C277" s="18"/>
      <c r="D277" s="17" t="s">
        <v>2953</v>
      </c>
    </row>
    <row r="278" spans="1:4" s="17" customFormat="1" ht="7.8" x14ac:dyDescent="0.15">
      <c r="A278" s="16">
        <v>272</v>
      </c>
      <c r="B278" s="17" t="s">
        <v>607</v>
      </c>
      <c r="C278" s="18" t="s">
        <v>1465</v>
      </c>
      <c r="D278" s="17" t="s">
        <v>2932</v>
      </c>
    </row>
    <row r="279" spans="1:4" s="17" customFormat="1" ht="7.8" x14ac:dyDescent="0.15">
      <c r="A279" s="16">
        <v>273</v>
      </c>
      <c r="B279" s="17" t="s">
        <v>525</v>
      </c>
      <c r="C279" s="18" t="s">
        <v>406</v>
      </c>
      <c r="D279" s="17" t="s">
        <v>3097</v>
      </c>
    </row>
    <row r="280" spans="1:4" s="17" customFormat="1" ht="7.8" x14ac:dyDescent="0.15">
      <c r="A280" s="16">
        <v>274</v>
      </c>
      <c r="B280" s="17" t="s">
        <v>146</v>
      </c>
      <c r="C280" s="16" t="s">
        <v>408</v>
      </c>
      <c r="D280" s="17" t="s">
        <v>1598</v>
      </c>
    </row>
    <row r="281" spans="1:4" s="17" customFormat="1" ht="7.8" x14ac:dyDescent="0.15">
      <c r="A281" s="16">
        <v>275</v>
      </c>
      <c r="B281" s="17" t="s">
        <v>174</v>
      </c>
      <c r="C281" s="18" t="s">
        <v>948</v>
      </c>
      <c r="D281" s="17" t="s">
        <v>1600</v>
      </c>
    </row>
    <row r="282" spans="1:4" s="17" customFormat="1" ht="7.8" x14ac:dyDescent="0.15">
      <c r="A282" s="16">
        <v>276</v>
      </c>
      <c r="B282" s="17" t="s">
        <v>161</v>
      </c>
      <c r="C282" s="18" t="s">
        <v>406</v>
      </c>
      <c r="D282" s="17" t="s">
        <v>3021</v>
      </c>
    </row>
    <row r="283" spans="1:4" s="17" customFormat="1" ht="7.8" x14ac:dyDescent="0.15">
      <c r="A283" s="16">
        <v>277</v>
      </c>
      <c r="B283" s="17" t="s">
        <v>2664</v>
      </c>
      <c r="C283" s="18"/>
      <c r="D283" s="17" t="s">
        <v>3022</v>
      </c>
    </row>
    <row r="284" spans="1:4" s="17" customFormat="1" ht="7.8" x14ac:dyDescent="0.15">
      <c r="A284" s="16">
        <v>278</v>
      </c>
      <c r="B284" s="17" t="s">
        <v>2070</v>
      </c>
      <c r="C284" s="18" t="s">
        <v>949</v>
      </c>
      <c r="D284" s="17" t="s">
        <v>3098</v>
      </c>
    </row>
    <row r="285" spans="1:4" s="17" customFormat="1" ht="7.8" x14ac:dyDescent="0.15">
      <c r="A285" s="16">
        <v>279</v>
      </c>
      <c r="B285" s="17" t="s">
        <v>241</v>
      </c>
      <c r="C285" s="18"/>
      <c r="D285" s="17" t="s">
        <v>2880</v>
      </c>
    </row>
    <row r="286" spans="1:4" s="17" customFormat="1" ht="7.8" x14ac:dyDescent="0.15">
      <c r="A286" s="16">
        <v>280</v>
      </c>
      <c r="B286" s="17" t="s">
        <v>2044</v>
      </c>
      <c r="C286" s="16"/>
      <c r="D286" s="17" t="s">
        <v>2933</v>
      </c>
    </row>
    <row r="287" spans="1:4" s="17" customFormat="1" ht="7.8" x14ac:dyDescent="0.15">
      <c r="A287" s="16">
        <v>281</v>
      </c>
      <c r="B287" s="17" t="s">
        <v>330</v>
      </c>
      <c r="C287" s="16"/>
      <c r="D287" s="17" t="s">
        <v>1597</v>
      </c>
    </row>
    <row r="288" spans="1:4" s="17" customFormat="1" ht="7.8" x14ac:dyDescent="0.15">
      <c r="A288" s="16">
        <v>282</v>
      </c>
      <c r="B288" s="17" t="s">
        <v>2071</v>
      </c>
      <c r="C288" s="18" t="s">
        <v>1016</v>
      </c>
      <c r="D288" s="17" t="s">
        <v>1599</v>
      </c>
    </row>
    <row r="289" spans="1:4" s="17" customFormat="1" ht="7.8" x14ac:dyDescent="0.15">
      <c r="A289" s="16">
        <v>283</v>
      </c>
      <c r="B289" s="17" t="s">
        <v>223</v>
      </c>
      <c r="C289" s="18" t="s">
        <v>949</v>
      </c>
      <c r="D289" s="17" t="s">
        <v>1601</v>
      </c>
    </row>
    <row r="290" spans="1:4" s="17" customFormat="1" ht="7.8" x14ac:dyDescent="0.15">
      <c r="A290" s="16">
        <v>284</v>
      </c>
      <c r="B290" s="17" t="s">
        <v>584</v>
      </c>
      <c r="C290" s="18" t="s">
        <v>978</v>
      </c>
      <c r="D290" s="17" t="s">
        <v>1604</v>
      </c>
    </row>
    <row r="291" spans="1:4" s="17" customFormat="1" ht="7.8" x14ac:dyDescent="0.15">
      <c r="A291" s="16">
        <v>285</v>
      </c>
      <c r="B291" s="17" t="s">
        <v>143</v>
      </c>
      <c r="C291" s="18" t="s">
        <v>978</v>
      </c>
      <c r="D291" s="17" t="s">
        <v>2950</v>
      </c>
    </row>
    <row r="292" spans="1:4" s="17" customFormat="1" ht="7.8" x14ac:dyDescent="0.15">
      <c r="A292" s="16">
        <v>286</v>
      </c>
      <c r="B292" s="17" t="s">
        <v>480</v>
      </c>
      <c r="C292" s="16"/>
      <c r="D292" s="17" t="s">
        <v>3023</v>
      </c>
    </row>
    <row r="293" spans="1:4" s="17" customFormat="1" ht="7.8" x14ac:dyDescent="0.15">
      <c r="A293" s="16">
        <v>287</v>
      </c>
      <c r="B293" s="17" t="s">
        <v>270</v>
      </c>
      <c r="C293" s="18" t="s">
        <v>407</v>
      </c>
      <c r="D293" s="17" t="s">
        <v>2920</v>
      </c>
    </row>
    <row r="294" spans="1:4" s="17" customFormat="1" ht="7.8" x14ac:dyDescent="0.15">
      <c r="A294" s="16">
        <v>288</v>
      </c>
      <c r="B294" s="17" t="s">
        <v>3024</v>
      </c>
      <c r="C294" s="18" t="s">
        <v>407</v>
      </c>
      <c r="D294" s="17" t="s">
        <v>3025</v>
      </c>
    </row>
    <row r="295" spans="1:4" s="17" customFormat="1" ht="7.8" x14ac:dyDescent="0.15">
      <c r="A295" s="16">
        <v>289</v>
      </c>
      <c r="B295" s="17" t="s">
        <v>1953</v>
      </c>
      <c r="C295" s="18" t="s">
        <v>970</v>
      </c>
      <c r="D295" s="17" t="s">
        <v>3025</v>
      </c>
    </row>
    <row r="296" spans="1:4" s="17" customFormat="1" ht="7.8" x14ac:dyDescent="0.15">
      <c r="A296" s="16">
        <v>290</v>
      </c>
      <c r="B296" s="17" t="s">
        <v>1955</v>
      </c>
      <c r="C296" s="18" t="s">
        <v>970</v>
      </c>
      <c r="D296" s="17" t="s">
        <v>1606</v>
      </c>
    </row>
    <row r="297" spans="1:4" s="17" customFormat="1" ht="7.8" x14ac:dyDescent="0.15">
      <c r="A297" s="16">
        <v>291</v>
      </c>
      <c r="B297" s="17" t="s">
        <v>1488</v>
      </c>
      <c r="C297" s="18" t="s">
        <v>406</v>
      </c>
      <c r="D297" s="17" t="s">
        <v>1608</v>
      </c>
    </row>
    <row r="298" spans="1:4" s="17" customFormat="1" ht="7.8" x14ac:dyDescent="0.15">
      <c r="A298" s="16">
        <v>292</v>
      </c>
      <c r="B298" s="17" t="s">
        <v>1489</v>
      </c>
      <c r="C298" s="18" t="s">
        <v>407</v>
      </c>
      <c r="D298" s="17" t="s">
        <v>2925</v>
      </c>
    </row>
    <row r="299" spans="1:4" s="17" customFormat="1" ht="7.8" x14ac:dyDescent="0.15">
      <c r="A299" s="16">
        <v>293</v>
      </c>
      <c r="B299" s="17" t="s">
        <v>191</v>
      </c>
      <c r="C299" s="18" t="s">
        <v>407</v>
      </c>
      <c r="D299" s="17" t="s">
        <v>2931</v>
      </c>
    </row>
    <row r="300" spans="1:4" s="17" customFormat="1" ht="7.8" x14ac:dyDescent="0.15">
      <c r="A300" s="16">
        <v>294</v>
      </c>
      <c r="B300" s="17" t="s">
        <v>1957</v>
      </c>
      <c r="C300" s="18"/>
      <c r="D300" s="17" t="s">
        <v>3026</v>
      </c>
    </row>
    <row r="301" spans="1:4" s="17" customFormat="1" ht="7.8" x14ac:dyDescent="0.15">
      <c r="A301" s="16">
        <v>295</v>
      </c>
      <c r="B301" s="17" t="s">
        <v>531</v>
      </c>
      <c r="C301" s="16"/>
      <c r="D301" s="17" t="s">
        <v>1611</v>
      </c>
    </row>
    <row r="302" spans="1:4" s="17" customFormat="1" ht="7.8" x14ac:dyDescent="0.15">
      <c r="A302" s="16">
        <v>296</v>
      </c>
      <c r="B302" s="17" t="s">
        <v>1077</v>
      </c>
      <c r="C302" s="18" t="s">
        <v>970</v>
      </c>
      <c r="D302" s="17" t="s">
        <v>1612</v>
      </c>
    </row>
    <row r="303" spans="1:4" s="17" customFormat="1" ht="7.8" x14ac:dyDescent="0.15">
      <c r="A303" s="16">
        <v>297</v>
      </c>
      <c r="B303" s="17" t="s">
        <v>1958</v>
      </c>
      <c r="C303" s="18" t="s">
        <v>970</v>
      </c>
      <c r="D303" s="17" t="s">
        <v>3027</v>
      </c>
    </row>
    <row r="304" spans="1:4" s="17" customFormat="1" ht="7.8" x14ac:dyDescent="0.15">
      <c r="A304" s="16">
        <v>298</v>
      </c>
      <c r="B304" s="17" t="s">
        <v>1949</v>
      </c>
      <c r="C304" s="18" t="s">
        <v>950</v>
      </c>
      <c r="D304" s="17" t="s">
        <v>2837</v>
      </c>
    </row>
    <row r="305" spans="1:4" s="17" customFormat="1" ht="7.8" x14ac:dyDescent="0.15">
      <c r="A305" s="16">
        <v>299</v>
      </c>
      <c r="B305" s="17" t="s">
        <v>1970</v>
      </c>
      <c r="C305" s="18" t="s">
        <v>1491</v>
      </c>
      <c r="D305" s="17" t="s">
        <v>3099</v>
      </c>
    </row>
    <row r="306" spans="1:4" s="17" customFormat="1" ht="7.8" x14ac:dyDescent="0.15">
      <c r="A306" s="16">
        <v>300</v>
      </c>
      <c r="B306" s="17" t="s">
        <v>1960</v>
      </c>
      <c r="C306" s="18" t="s">
        <v>1496</v>
      </c>
      <c r="D306" s="17" t="s">
        <v>1628</v>
      </c>
    </row>
    <row r="307" spans="1:4" s="17" customFormat="1" ht="7.8" x14ac:dyDescent="0.15">
      <c r="A307" s="16">
        <v>301</v>
      </c>
      <c r="B307" s="17" t="s">
        <v>1961</v>
      </c>
      <c r="C307" s="18" t="s">
        <v>1012</v>
      </c>
      <c r="D307" s="17" t="s">
        <v>2926</v>
      </c>
    </row>
    <row r="308" spans="1:4" s="17" customFormat="1" ht="7.8" x14ac:dyDescent="0.15">
      <c r="A308" s="16">
        <v>302</v>
      </c>
      <c r="B308" s="17" t="s">
        <v>518</v>
      </c>
      <c r="C308" s="18" t="s">
        <v>404</v>
      </c>
      <c r="D308" s="17" t="s">
        <v>2945</v>
      </c>
    </row>
    <row r="309" spans="1:4" s="17" customFormat="1" ht="7.8" x14ac:dyDescent="0.15">
      <c r="A309" s="16">
        <v>303</v>
      </c>
      <c r="B309" s="17" t="s">
        <v>224</v>
      </c>
      <c r="C309" s="18" t="s">
        <v>949</v>
      </c>
      <c r="D309" s="17" t="s">
        <v>1649</v>
      </c>
    </row>
    <row r="310" spans="1:4" s="17" customFormat="1" ht="7.8" x14ac:dyDescent="0.15">
      <c r="A310" s="16">
        <v>304</v>
      </c>
      <c r="B310" s="17" t="s">
        <v>2521</v>
      </c>
      <c r="C310" s="18"/>
      <c r="D310" s="17" t="s">
        <v>3002</v>
      </c>
    </row>
    <row r="311" spans="1:4" s="17" customFormat="1" ht="7.8" x14ac:dyDescent="0.15">
      <c r="A311" s="16">
        <v>305</v>
      </c>
      <c r="B311" s="17" t="s">
        <v>926</v>
      </c>
      <c r="C311" s="18" t="s">
        <v>949</v>
      </c>
      <c r="D311" s="17" t="s">
        <v>2913</v>
      </c>
    </row>
    <row r="312" spans="1:4" s="17" customFormat="1" ht="7.8" x14ac:dyDescent="0.15">
      <c r="A312" s="16">
        <v>306</v>
      </c>
      <c r="B312" s="17" t="s">
        <v>279</v>
      </c>
      <c r="C312" s="18"/>
      <c r="D312" s="17" t="s">
        <v>1591</v>
      </c>
    </row>
    <row r="313" spans="1:4" s="17" customFormat="1" ht="7.8" x14ac:dyDescent="0.15">
      <c r="A313" s="16">
        <v>307</v>
      </c>
      <c r="B313" s="17" t="s">
        <v>2000</v>
      </c>
      <c r="C313" s="16"/>
      <c r="D313" s="17" t="s">
        <v>1585</v>
      </c>
    </row>
    <row r="314" spans="1:4" s="17" customFormat="1" ht="7.8" x14ac:dyDescent="0.15">
      <c r="A314" s="16">
        <v>308</v>
      </c>
      <c r="B314" s="17" t="s">
        <v>173</v>
      </c>
      <c r="C314" s="18" t="s">
        <v>1012</v>
      </c>
      <c r="D314" s="17" t="s">
        <v>2948</v>
      </c>
    </row>
    <row r="315" spans="1:4" s="17" customFormat="1" ht="7.8" x14ac:dyDescent="0.15">
      <c r="A315" s="16">
        <v>309</v>
      </c>
      <c r="B315" s="17" t="s">
        <v>1996</v>
      </c>
      <c r="C315" s="18" t="s">
        <v>1483</v>
      </c>
      <c r="D315" s="17" t="s">
        <v>3028</v>
      </c>
    </row>
    <row r="316" spans="1:4" s="17" customFormat="1" ht="7.8" x14ac:dyDescent="0.15">
      <c r="A316" s="16">
        <v>310</v>
      </c>
      <c r="B316" s="17" t="s">
        <v>1997</v>
      </c>
      <c r="C316" s="18" t="s">
        <v>955</v>
      </c>
      <c r="D316" s="17" t="s">
        <v>2868</v>
      </c>
    </row>
    <row r="317" spans="1:4" s="17" customFormat="1" ht="7.8" x14ac:dyDescent="0.15">
      <c r="A317" s="16">
        <v>311</v>
      </c>
      <c r="B317" s="17" t="s">
        <v>927</v>
      </c>
      <c r="C317" s="18" t="s">
        <v>1013</v>
      </c>
      <c r="D317" s="17" t="s">
        <v>2849</v>
      </c>
    </row>
    <row r="318" spans="1:4" s="17" customFormat="1" ht="7.8" x14ac:dyDescent="0.15">
      <c r="A318" s="16">
        <v>312</v>
      </c>
      <c r="B318" s="17" t="s">
        <v>1999</v>
      </c>
      <c r="C318" s="18" t="s">
        <v>1497</v>
      </c>
      <c r="D318" s="17" t="s">
        <v>3100</v>
      </c>
    </row>
    <row r="319" spans="1:4" s="17" customFormat="1" ht="7.8" x14ac:dyDescent="0.15">
      <c r="A319" s="16">
        <v>313</v>
      </c>
      <c r="B319" s="17" t="s">
        <v>2001</v>
      </c>
      <c r="C319" s="18" t="s">
        <v>950</v>
      </c>
      <c r="D319" s="17" t="s">
        <v>3028</v>
      </c>
    </row>
    <row r="320" spans="1:4" s="17" customFormat="1" ht="7.8" x14ac:dyDescent="0.15">
      <c r="A320" s="16">
        <v>314</v>
      </c>
      <c r="B320" s="17" t="s">
        <v>2003</v>
      </c>
      <c r="C320" s="18" t="s">
        <v>950</v>
      </c>
      <c r="D320" s="17" t="s">
        <v>2956</v>
      </c>
    </row>
    <row r="321" spans="1:4" s="17" customFormat="1" ht="7.8" x14ac:dyDescent="0.15">
      <c r="A321" s="16">
        <v>315</v>
      </c>
      <c r="B321" s="17" t="s">
        <v>2004</v>
      </c>
      <c r="C321" s="18" t="s">
        <v>950</v>
      </c>
      <c r="D321" s="17" t="s">
        <v>1592</v>
      </c>
    </row>
    <row r="322" spans="1:4" s="17" customFormat="1" ht="7.8" x14ac:dyDescent="0.15">
      <c r="A322" s="16">
        <v>316</v>
      </c>
      <c r="B322" s="17" t="s">
        <v>2766</v>
      </c>
      <c r="C322" s="18"/>
      <c r="D322" s="17" t="s">
        <v>2976</v>
      </c>
    </row>
    <row r="323" spans="1:4" s="17" customFormat="1" ht="7.8" x14ac:dyDescent="0.15">
      <c r="A323" s="16">
        <v>317</v>
      </c>
      <c r="B323" s="17" t="s">
        <v>2731</v>
      </c>
      <c r="C323" s="18"/>
      <c r="D323" s="17" t="s">
        <v>2977</v>
      </c>
    </row>
    <row r="324" spans="1:4" s="17" customFormat="1" ht="7.8" x14ac:dyDescent="0.15">
      <c r="A324" s="16">
        <v>318</v>
      </c>
      <c r="B324" s="17" t="s">
        <v>2706</v>
      </c>
      <c r="C324" s="18"/>
      <c r="D324" s="17" t="s">
        <v>1618</v>
      </c>
    </row>
    <row r="325" spans="1:4" s="17" customFormat="1" ht="7.8" x14ac:dyDescent="0.15">
      <c r="A325" s="16">
        <v>319</v>
      </c>
      <c r="B325" s="17" t="s">
        <v>2747</v>
      </c>
      <c r="C325" s="18" t="s">
        <v>417</v>
      </c>
      <c r="D325" s="17" t="s">
        <v>2984</v>
      </c>
    </row>
    <row r="326" spans="1:4" s="17" customFormat="1" ht="7.8" x14ac:dyDescent="0.15">
      <c r="A326" s="16">
        <v>320</v>
      </c>
      <c r="B326" s="17" t="s">
        <v>482</v>
      </c>
      <c r="C326" s="18" t="s">
        <v>951</v>
      </c>
      <c r="D326" s="17" t="s">
        <v>2964</v>
      </c>
    </row>
    <row r="327" spans="1:4" s="17" customFormat="1" ht="7.8" x14ac:dyDescent="0.15">
      <c r="A327" s="16">
        <v>321</v>
      </c>
      <c r="B327" s="17" t="s">
        <v>2076</v>
      </c>
      <c r="C327" s="18" t="s">
        <v>404</v>
      </c>
      <c r="D327" s="17" t="s">
        <v>1616</v>
      </c>
    </row>
    <row r="328" spans="1:4" s="17" customFormat="1" ht="7.8" x14ac:dyDescent="0.15">
      <c r="A328" s="16">
        <v>322</v>
      </c>
      <c r="B328" s="17" t="s">
        <v>502</v>
      </c>
      <c r="C328" s="18" t="s">
        <v>404</v>
      </c>
      <c r="D328" s="17" t="s">
        <v>3029</v>
      </c>
    </row>
    <row r="329" spans="1:4" s="17" customFormat="1" ht="7.8" x14ac:dyDescent="0.15">
      <c r="A329" s="16">
        <v>323</v>
      </c>
      <c r="B329" s="17" t="s">
        <v>129</v>
      </c>
      <c r="C329" s="18"/>
      <c r="D329" s="17" t="s">
        <v>1617</v>
      </c>
    </row>
    <row r="330" spans="1:4" s="17" customFormat="1" ht="7.8" x14ac:dyDescent="0.15">
      <c r="A330" s="16">
        <v>324</v>
      </c>
      <c r="B330" s="17" t="s">
        <v>617</v>
      </c>
      <c r="C330" s="18"/>
      <c r="D330" s="17" t="s">
        <v>1620</v>
      </c>
    </row>
    <row r="331" spans="1:4" s="17" customFormat="1" ht="7.8" x14ac:dyDescent="0.15">
      <c r="A331" s="16">
        <v>325</v>
      </c>
      <c r="B331" s="17" t="s">
        <v>632</v>
      </c>
      <c r="C331" s="18" t="s">
        <v>417</v>
      </c>
      <c r="D331" s="17" t="s">
        <v>1621</v>
      </c>
    </row>
    <row r="332" spans="1:4" s="17" customFormat="1" ht="7.8" x14ac:dyDescent="0.15">
      <c r="A332" s="16">
        <v>326</v>
      </c>
      <c r="B332" s="17" t="s">
        <v>2077</v>
      </c>
      <c r="C332" s="18" t="s">
        <v>404</v>
      </c>
      <c r="D332" s="17" t="s">
        <v>3030</v>
      </c>
    </row>
    <row r="333" spans="1:4" s="17" customFormat="1" ht="7.8" x14ac:dyDescent="0.15">
      <c r="A333" s="16">
        <v>327</v>
      </c>
      <c r="B333" s="17" t="s">
        <v>1480</v>
      </c>
      <c r="C333" s="18"/>
      <c r="D333" s="17" t="s">
        <v>2975</v>
      </c>
    </row>
    <row r="334" spans="1:4" s="17" customFormat="1" ht="7.8" x14ac:dyDescent="0.15">
      <c r="A334" s="16">
        <v>328</v>
      </c>
      <c r="B334" s="17" t="s">
        <v>2784</v>
      </c>
      <c r="C334" s="18" t="s">
        <v>2785</v>
      </c>
      <c r="D334" s="17" t="s">
        <v>3031</v>
      </c>
    </row>
    <row r="335" spans="1:4" s="17" customFormat="1" ht="7.8" x14ac:dyDescent="0.15">
      <c r="A335" s="16">
        <v>329</v>
      </c>
      <c r="B335" s="17" t="s">
        <v>2697</v>
      </c>
      <c r="C335" s="18" t="s">
        <v>417</v>
      </c>
      <c r="D335" s="17" t="s">
        <v>2978</v>
      </c>
    </row>
    <row r="336" spans="1:4" s="17" customFormat="1" ht="7.8" x14ac:dyDescent="0.15">
      <c r="A336" s="16">
        <v>330</v>
      </c>
      <c r="B336" s="17" t="s">
        <v>2767</v>
      </c>
      <c r="C336" s="18"/>
      <c r="D336" s="17" t="s">
        <v>2979</v>
      </c>
    </row>
    <row r="337" spans="1:4" s="17" customFormat="1" ht="7.8" x14ac:dyDescent="0.15">
      <c r="A337" s="16">
        <v>331</v>
      </c>
      <c r="B337" s="17" t="s">
        <v>2708</v>
      </c>
      <c r="C337" s="18" t="s">
        <v>407</v>
      </c>
      <c r="D337" s="17" t="s">
        <v>2980</v>
      </c>
    </row>
    <row r="338" spans="1:4" s="17" customFormat="1" ht="7.8" x14ac:dyDescent="0.15">
      <c r="A338" s="16">
        <v>332</v>
      </c>
      <c r="B338" s="17" t="s">
        <v>2768</v>
      </c>
      <c r="C338" s="18"/>
      <c r="D338" s="17" t="s">
        <v>2981</v>
      </c>
    </row>
    <row r="339" spans="1:4" s="17" customFormat="1" ht="7.8" x14ac:dyDescent="0.15">
      <c r="A339" s="16">
        <v>333</v>
      </c>
      <c r="B339" s="17" t="s">
        <v>2729</v>
      </c>
      <c r="C339" s="18"/>
      <c r="D339" s="17" t="s">
        <v>2982</v>
      </c>
    </row>
    <row r="340" spans="1:4" s="17" customFormat="1" ht="7.8" x14ac:dyDescent="0.15">
      <c r="A340" s="16">
        <v>334</v>
      </c>
      <c r="B340" s="17" t="s">
        <v>2750</v>
      </c>
      <c r="C340" s="18" t="s">
        <v>417</v>
      </c>
      <c r="D340" s="17" t="s">
        <v>2983</v>
      </c>
    </row>
    <row r="341" spans="1:4" s="17" customFormat="1" ht="7.8" x14ac:dyDescent="0.15">
      <c r="A341" s="16">
        <v>335</v>
      </c>
      <c r="B341" s="17" t="s">
        <v>348</v>
      </c>
      <c r="C341" s="18" t="s">
        <v>950</v>
      </c>
      <c r="D341" s="17" t="s">
        <v>2869</v>
      </c>
    </row>
    <row r="342" spans="1:4" s="17" customFormat="1" ht="7.8" x14ac:dyDescent="0.15">
      <c r="A342" s="16">
        <v>336</v>
      </c>
      <c r="B342" s="17" t="s">
        <v>545</v>
      </c>
      <c r="C342" s="18" t="s">
        <v>950</v>
      </c>
      <c r="D342" s="17" t="s">
        <v>2971</v>
      </c>
    </row>
    <row r="343" spans="1:4" s="17" customFormat="1" ht="7.8" x14ac:dyDescent="0.15">
      <c r="A343" s="16">
        <v>337</v>
      </c>
      <c r="B343" s="17" t="s">
        <v>2696</v>
      </c>
      <c r="C343" s="18" t="s">
        <v>1016</v>
      </c>
      <c r="D343" s="17" t="s">
        <v>2970</v>
      </c>
    </row>
    <row r="344" spans="1:4" s="17" customFormat="1" ht="7.8" x14ac:dyDescent="0.15">
      <c r="A344" s="16">
        <v>338</v>
      </c>
      <c r="B344" s="17" t="s">
        <v>2762</v>
      </c>
      <c r="C344" s="18"/>
      <c r="D344" s="17" t="s">
        <v>3005</v>
      </c>
    </row>
    <row r="345" spans="1:4" s="20" customFormat="1" ht="7.8" x14ac:dyDescent="0.15">
      <c r="A345" s="19">
        <v>339</v>
      </c>
      <c r="B345" s="20" t="s">
        <v>553</v>
      </c>
      <c r="C345" s="19"/>
      <c r="D345" s="20" t="s">
        <v>1627</v>
      </c>
    </row>
    <row r="346" spans="1:4" s="20" customFormat="1" ht="7.8" x14ac:dyDescent="0.15">
      <c r="A346" s="19">
        <v>340</v>
      </c>
      <c r="B346" s="20" t="s">
        <v>1967</v>
      </c>
      <c r="C346" s="21" t="s">
        <v>404</v>
      </c>
      <c r="D346" s="20" t="s">
        <v>3032</v>
      </c>
    </row>
    <row r="347" spans="1:4" s="20" customFormat="1" ht="7.8" x14ac:dyDescent="0.15">
      <c r="A347" s="19">
        <v>341</v>
      </c>
      <c r="B347" s="20" t="s">
        <v>536</v>
      </c>
      <c r="C347" s="21" t="s">
        <v>406</v>
      </c>
      <c r="D347" s="20" t="s">
        <v>3101</v>
      </c>
    </row>
    <row r="348" spans="1:4" s="20" customFormat="1" ht="7.8" x14ac:dyDescent="0.15">
      <c r="A348" s="19">
        <v>342</v>
      </c>
      <c r="B348" s="20" t="s">
        <v>2638</v>
      </c>
      <c r="C348" s="21" t="s">
        <v>970</v>
      </c>
      <c r="D348" s="20" t="s">
        <v>2987</v>
      </c>
    </row>
    <row r="349" spans="1:4" s="20" customFormat="1" ht="7.8" x14ac:dyDescent="0.15">
      <c r="A349" s="19">
        <v>343</v>
      </c>
      <c r="B349" s="20" t="s">
        <v>2666</v>
      </c>
      <c r="C349" s="21"/>
      <c r="D349" s="20" t="s">
        <v>2988</v>
      </c>
    </row>
    <row r="350" spans="1:4" s="20" customFormat="1" ht="7.8" x14ac:dyDescent="0.15">
      <c r="A350" s="19">
        <v>344</v>
      </c>
      <c r="B350" s="20" t="s">
        <v>2435</v>
      </c>
      <c r="C350" s="21" t="s">
        <v>406</v>
      </c>
      <c r="D350" s="20" t="s">
        <v>3033</v>
      </c>
    </row>
    <row r="351" spans="1:4" s="20" customFormat="1" ht="7.8" x14ac:dyDescent="0.15">
      <c r="A351" s="19">
        <v>345</v>
      </c>
      <c r="B351" s="20" t="s">
        <v>2712</v>
      </c>
      <c r="C351" s="21"/>
      <c r="D351" s="20" t="s">
        <v>3034</v>
      </c>
    </row>
    <row r="352" spans="1:4" s="20" customFormat="1" ht="7.8" x14ac:dyDescent="0.15">
      <c r="A352" s="19">
        <v>346</v>
      </c>
      <c r="B352" s="20" t="s">
        <v>369</v>
      </c>
      <c r="C352" s="21"/>
      <c r="D352" s="20" t="s">
        <v>1643</v>
      </c>
    </row>
    <row r="353" spans="1:4" s="20" customFormat="1" ht="7.8" x14ac:dyDescent="0.15">
      <c r="A353" s="19">
        <v>347</v>
      </c>
      <c r="B353" s="20" t="s">
        <v>524</v>
      </c>
      <c r="C353" s="21" t="s">
        <v>978</v>
      </c>
      <c r="D353" s="20" t="s">
        <v>3102</v>
      </c>
    </row>
    <row r="354" spans="1:4" s="20" customFormat="1" ht="7.8" x14ac:dyDescent="0.15">
      <c r="A354" s="19">
        <v>348</v>
      </c>
      <c r="B354" s="440" t="s">
        <v>1037</v>
      </c>
      <c r="C354" s="21" t="s">
        <v>978</v>
      </c>
      <c r="D354" s="20" t="s">
        <v>2841</v>
      </c>
    </row>
    <row r="355" spans="1:4" s="20" customFormat="1" ht="7.8" x14ac:dyDescent="0.15">
      <c r="A355" s="19">
        <v>349</v>
      </c>
      <c r="B355" s="20" t="s">
        <v>3012</v>
      </c>
      <c r="C355" s="21" t="s">
        <v>406</v>
      </c>
      <c r="D355" s="20" t="s">
        <v>3035</v>
      </c>
    </row>
    <row r="356" spans="1:4" s="20" customFormat="1" ht="7.8" x14ac:dyDescent="0.15">
      <c r="A356" s="19">
        <v>350</v>
      </c>
      <c r="B356" s="20" t="s">
        <v>2730</v>
      </c>
      <c r="C356" s="21"/>
      <c r="D356" s="20" t="s">
        <v>3036</v>
      </c>
    </row>
    <row r="357" spans="1:4" s="20" customFormat="1" ht="7.8" x14ac:dyDescent="0.15">
      <c r="A357" s="19">
        <v>351</v>
      </c>
      <c r="B357" s="20" t="s">
        <v>2629</v>
      </c>
      <c r="C357" s="21"/>
      <c r="D357" s="20" t="s">
        <v>3037</v>
      </c>
    </row>
    <row r="358" spans="1:4" s="20" customFormat="1" ht="7.8" x14ac:dyDescent="0.15">
      <c r="A358" s="19">
        <v>352</v>
      </c>
      <c r="B358" s="20" t="s">
        <v>2604</v>
      </c>
      <c r="C358" s="21"/>
      <c r="D358" s="20" t="s">
        <v>3038</v>
      </c>
    </row>
    <row r="359" spans="1:4" s="20" customFormat="1" ht="7.8" x14ac:dyDescent="0.15">
      <c r="A359" s="19">
        <v>353</v>
      </c>
      <c r="B359" s="20" t="s">
        <v>2692</v>
      </c>
      <c r="C359" s="21" t="s">
        <v>406</v>
      </c>
      <c r="D359" s="20" t="s">
        <v>3103</v>
      </c>
    </row>
    <row r="360" spans="1:4" s="20" customFormat="1" ht="7.8" x14ac:dyDescent="0.15">
      <c r="A360" s="19">
        <v>354</v>
      </c>
      <c r="B360" s="20" t="s">
        <v>2709</v>
      </c>
      <c r="C360" s="21" t="s">
        <v>408</v>
      </c>
      <c r="D360" s="20" t="s">
        <v>2961</v>
      </c>
    </row>
    <row r="361" spans="1:4" s="20" customFormat="1" ht="7.8" x14ac:dyDescent="0.15">
      <c r="A361" s="19">
        <v>355</v>
      </c>
      <c r="B361" s="20" t="s">
        <v>3013</v>
      </c>
      <c r="C361" s="21" t="s">
        <v>405</v>
      </c>
      <c r="D361" s="20" t="s">
        <v>3039</v>
      </c>
    </row>
    <row r="362" spans="1:4" s="20" customFormat="1" ht="7.8" x14ac:dyDescent="0.15">
      <c r="A362" s="19">
        <v>356</v>
      </c>
      <c r="B362" s="20" t="s">
        <v>2648</v>
      </c>
      <c r="C362" s="21" t="s">
        <v>404</v>
      </c>
      <c r="D362" s="20" t="s">
        <v>2990</v>
      </c>
    </row>
    <row r="363" spans="1:4" s="20" customFormat="1" ht="7.8" x14ac:dyDescent="0.15">
      <c r="A363" s="19">
        <v>357</v>
      </c>
      <c r="B363" s="20" t="s">
        <v>2482</v>
      </c>
      <c r="C363" s="21" t="s">
        <v>408</v>
      </c>
      <c r="D363" s="20" t="s">
        <v>3040</v>
      </c>
    </row>
    <row r="364" spans="1:4" s="20" customFormat="1" ht="7.8" x14ac:dyDescent="0.15">
      <c r="A364" s="19">
        <v>358</v>
      </c>
      <c r="B364" s="20" t="s">
        <v>1484</v>
      </c>
      <c r="C364" s="21" t="s">
        <v>406</v>
      </c>
      <c r="D364" s="20" t="s">
        <v>3041</v>
      </c>
    </row>
    <row r="365" spans="1:4" s="20" customFormat="1" ht="7.8" x14ac:dyDescent="0.15">
      <c r="A365" s="19">
        <v>359</v>
      </c>
      <c r="B365" s="20" t="s">
        <v>600</v>
      </c>
      <c r="C365" s="21" t="s">
        <v>404</v>
      </c>
      <c r="D365" s="20" t="s">
        <v>2996</v>
      </c>
    </row>
    <row r="366" spans="1:4" s="20" customFormat="1" ht="7.8" x14ac:dyDescent="0.15">
      <c r="A366" s="19">
        <v>360</v>
      </c>
      <c r="B366" s="20" t="s">
        <v>242</v>
      </c>
      <c r="C366" s="21"/>
      <c r="D366" s="20" t="s">
        <v>1639</v>
      </c>
    </row>
    <row r="367" spans="1:4" s="20" customFormat="1" ht="7.8" x14ac:dyDescent="0.15">
      <c r="A367" s="19">
        <v>361</v>
      </c>
      <c r="B367" s="20" t="s">
        <v>944</v>
      </c>
      <c r="C367" s="21" t="s">
        <v>978</v>
      </c>
      <c r="D367" s="20" t="s">
        <v>3042</v>
      </c>
    </row>
    <row r="368" spans="1:4" s="20" customFormat="1" ht="7.8" x14ac:dyDescent="0.15">
      <c r="A368" s="19">
        <v>362</v>
      </c>
      <c r="B368" s="20" t="s">
        <v>208</v>
      </c>
      <c r="C368" s="19"/>
      <c r="D368" s="20" t="s">
        <v>1640</v>
      </c>
    </row>
    <row r="369" spans="1:4" s="20" customFormat="1" ht="7.8" x14ac:dyDescent="0.15">
      <c r="A369" s="19">
        <v>363</v>
      </c>
      <c r="B369" s="20" t="s">
        <v>2525</v>
      </c>
      <c r="C369" s="21"/>
      <c r="D369" s="20" t="s">
        <v>3043</v>
      </c>
    </row>
    <row r="370" spans="1:4" s="20" customFormat="1" ht="7.8" x14ac:dyDescent="0.15">
      <c r="A370" s="19">
        <v>364</v>
      </c>
      <c r="B370" s="20" t="s">
        <v>2607</v>
      </c>
      <c r="C370" s="21" t="s">
        <v>408</v>
      </c>
      <c r="D370" s="20" t="s">
        <v>3044</v>
      </c>
    </row>
    <row r="371" spans="1:4" s="20" customFormat="1" ht="7.8" x14ac:dyDescent="0.15">
      <c r="A371" s="19">
        <v>365</v>
      </c>
      <c r="B371" s="20" t="s">
        <v>1117</v>
      </c>
      <c r="C371" s="21" t="s">
        <v>408</v>
      </c>
      <c r="D371" s="20" t="s">
        <v>1637</v>
      </c>
    </row>
    <row r="372" spans="1:4" s="20" customFormat="1" ht="7.8" x14ac:dyDescent="0.15">
      <c r="A372" s="19">
        <v>366</v>
      </c>
      <c r="B372" s="20" t="s">
        <v>639</v>
      </c>
      <c r="C372" s="21" t="s">
        <v>970</v>
      </c>
      <c r="D372" s="20" t="s">
        <v>3045</v>
      </c>
    </row>
    <row r="373" spans="1:4" s="20" customFormat="1" ht="7.8" x14ac:dyDescent="0.15">
      <c r="A373" s="19">
        <v>367</v>
      </c>
      <c r="B373" s="20" t="s">
        <v>154</v>
      </c>
      <c r="C373" s="19"/>
      <c r="D373" s="20" t="s">
        <v>3046</v>
      </c>
    </row>
    <row r="374" spans="1:4" s="20" customFormat="1" ht="7.8" x14ac:dyDescent="0.15">
      <c r="A374" s="19">
        <v>368</v>
      </c>
      <c r="B374" s="20" t="s">
        <v>476</v>
      </c>
      <c r="C374" s="21" t="s">
        <v>408</v>
      </c>
      <c r="D374" s="20" t="s">
        <v>3047</v>
      </c>
    </row>
    <row r="375" spans="1:4" s="20" customFormat="1" ht="7.8" x14ac:dyDescent="0.15">
      <c r="A375" s="19">
        <v>369</v>
      </c>
      <c r="B375" s="20" t="s">
        <v>1962</v>
      </c>
      <c r="C375" s="21" t="s">
        <v>409</v>
      </c>
      <c r="D375" s="20" t="s">
        <v>3048</v>
      </c>
    </row>
    <row r="376" spans="1:4" s="20" customFormat="1" ht="7.8" x14ac:dyDescent="0.15">
      <c r="A376" s="19">
        <v>370</v>
      </c>
      <c r="B376" s="20" t="s">
        <v>1966</v>
      </c>
      <c r="C376" s="21" t="s">
        <v>405</v>
      </c>
      <c r="D376" s="20" t="s">
        <v>2944</v>
      </c>
    </row>
    <row r="377" spans="1:4" s="20" customFormat="1" ht="7.8" x14ac:dyDescent="0.15">
      <c r="A377" s="19">
        <v>371</v>
      </c>
      <c r="B377" s="20" t="s">
        <v>167</v>
      </c>
      <c r="C377" s="21" t="s">
        <v>406</v>
      </c>
      <c r="D377" s="20" t="s">
        <v>1631</v>
      </c>
    </row>
    <row r="378" spans="1:4" s="20" customFormat="1" ht="7.8" x14ac:dyDescent="0.15">
      <c r="A378" s="19">
        <v>372</v>
      </c>
      <c r="B378" s="20" t="s">
        <v>1468</v>
      </c>
      <c r="C378" s="21" t="s">
        <v>406</v>
      </c>
      <c r="D378" s="20" t="s">
        <v>1653</v>
      </c>
    </row>
    <row r="379" spans="1:4" s="20" customFormat="1" ht="7.8" x14ac:dyDescent="0.15">
      <c r="A379" s="19">
        <v>373</v>
      </c>
      <c r="B379" s="20" t="s">
        <v>347</v>
      </c>
      <c r="C379" s="21"/>
      <c r="D379" s="20" t="s">
        <v>3049</v>
      </c>
    </row>
    <row r="380" spans="1:4" s="20" customFormat="1" ht="7.8" x14ac:dyDescent="0.15">
      <c r="A380" s="19">
        <v>374</v>
      </c>
      <c r="B380" s="20" t="s">
        <v>189</v>
      </c>
      <c r="C380" s="21"/>
      <c r="D380" s="20" t="s">
        <v>3050</v>
      </c>
    </row>
    <row r="381" spans="1:4" s="20" customFormat="1" ht="7.8" x14ac:dyDescent="0.15">
      <c r="A381" s="19">
        <v>375</v>
      </c>
      <c r="B381" s="20" t="s">
        <v>2738</v>
      </c>
      <c r="C381" s="21" t="s">
        <v>953</v>
      </c>
      <c r="D381" s="20" t="s">
        <v>3051</v>
      </c>
    </row>
    <row r="382" spans="1:4" s="20" customFormat="1" ht="7.8" x14ac:dyDescent="0.15">
      <c r="A382" s="19">
        <v>376</v>
      </c>
      <c r="B382" s="20" t="s">
        <v>498</v>
      </c>
      <c r="C382" s="21"/>
      <c r="D382" s="20" t="s">
        <v>3052</v>
      </c>
    </row>
    <row r="383" spans="1:4" s="20" customFormat="1" ht="7.8" x14ac:dyDescent="0.15">
      <c r="A383" s="19">
        <v>377</v>
      </c>
      <c r="B383" s="20" t="s">
        <v>1877</v>
      </c>
      <c r="C383" s="21"/>
      <c r="D383" s="20" t="s">
        <v>3053</v>
      </c>
    </row>
    <row r="384" spans="1:4" s="20" customFormat="1" ht="7.8" x14ac:dyDescent="0.15">
      <c r="A384" s="19">
        <v>378</v>
      </c>
      <c r="B384" s="20" t="s">
        <v>259</v>
      </c>
      <c r="C384" s="21" t="s">
        <v>405</v>
      </c>
      <c r="D384" s="20" t="s">
        <v>3054</v>
      </c>
    </row>
    <row r="385" spans="1:4" s="20" customFormat="1" ht="7.8" x14ac:dyDescent="0.15">
      <c r="A385" s="19">
        <v>379</v>
      </c>
      <c r="B385" s="20" t="s">
        <v>601</v>
      </c>
      <c r="C385" s="21"/>
      <c r="D385" s="20" t="s">
        <v>3055</v>
      </c>
    </row>
    <row r="386" spans="1:4" s="20" customFormat="1" ht="7.8" x14ac:dyDescent="0.15">
      <c r="A386" s="19">
        <v>380</v>
      </c>
      <c r="B386" s="20" t="s">
        <v>2078</v>
      </c>
      <c r="C386" s="21"/>
      <c r="D386" s="20" t="s">
        <v>3006</v>
      </c>
    </row>
    <row r="387" spans="1:4" s="20" customFormat="1" ht="7.8" x14ac:dyDescent="0.15">
      <c r="A387" s="19">
        <v>381</v>
      </c>
      <c r="B387" s="20" t="s">
        <v>2769</v>
      </c>
      <c r="C387" s="21"/>
      <c r="D387" s="20" t="s">
        <v>3056</v>
      </c>
    </row>
    <row r="388" spans="1:4" s="20" customFormat="1" ht="7.8" x14ac:dyDescent="0.15">
      <c r="A388" s="19">
        <v>382</v>
      </c>
      <c r="B388" s="20" t="s">
        <v>2711</v>
      </c>
      <c r="C388" s="21"/>
      <c r="D388" s="20" t="s">
        <v>3057</v>
      </c>
    </row>
    <row r="389" spans="1:4" s="20" customFormat="1" ht="7.8" x14ac:dyDescent="0.15">
      <c r="A389" s="19">
        <v>383</v>
      </c>
      <c r="B389" s="20" t="s">
        <v>2632</v>
      </c>
      <c r="C389" s="21" t="s">
        <v>970</v>
      </c>
      <c r="D389" s="20" t="s">
        <v>3058</v>
      </c>
    </row>
    <row r="390" spans="1:4" s="20" customFormat="1" ht="7.8" x14ac:dyDescent="0.15">
      <c r="A390" s="19">
        <v>384</v>
      </c>
      <c r="B390" s="20" t="s">
        <v>2688</v>
      </c>
      <c r="C390" s="21" t="s">
        <v>404</v>
      </c>
      <c r="D390" s="20" t="s">
        <v>3059</v>
      </c>
    </row>
    <row r="391" spans="1:4" s="20" customFormat="1" ht="7.8" x14ac:dyDescent="0.15">
      <c r="A391" s="19">
        <v>385</v>
      </c>
      <c r="B391" s="20" t="s">
        <v>2384</v>
      </c>
      <c r="C391" s="21"/>
      <c r="D391" s="20" t="s">
        <v>3061</v>
      </c>
    </row>
    <row r="392" spans="1:4" s="20" customFormat="1" ht="7.8" x14ac:dyDescent="0.15">
      <c r="A392" s="19">
        <v>386</v>
      </c>
      <c r="B392" s="20" t="s">
        <v>2440</v>
      </c>
      <c r="C392" s="21" t="s">
        <v>408</v>
      </c>
      <c r="D392" s="20" t="s">
        <v>3104</v>
      </c>
    </row>
    <row r="393" spans="1:4" s="20" customFormat="1" ht="7.8" x14ac:dyDescent="0.15">
      <c r="A393" s="19">
        <v>387</v>
      </c>
      <c r="B393" s="20" t="s">
        <v>2045</v>
      </c>
      <c r="C393" s="21" t="s">
        <v>409</v>
      </c>
      <c r="D393" s="20" t="s">
        <v>3060</v>
      </c>
    </row>
    <row r="394" spans="1:4" s="20" customFormat="1" ht="7.8" x14ac:dyDescent="0.15">
      <c r="A394" s="19">
        <v>388</v>
      </c>
      <c r="B394" s="20" t="s">
        <v>972</v>
      </c>
      <c r="C394" s="21" t="s">
        <v>978</v>
      </c>
      <c r="D394" s="20" t="s">
        <v>3062</v>
      </c>
    </row>
    <row r="395" spans="1:4" s="20" customFormat="1" ht="7.8" x14ac:dyDescent="0.15">
      <c r="A395" s="19">
        <v>389</v>
      </c>
      <c r="B395" s="20" t="s">
        <v>2655</v>
      </c>
      <c r="C395" s="21"/>
      <c r="D395" s="20" t="s">
        <v>3063</v>
      </c>
    </row>
    <row r="396" spans="1:4" s="20" customFormat="1" ht="7.8" x14ac:dyDescent="0.15">
      <c r="A396" s="19">
        <v>390</v>
      </c>
      <c r="B396" s="20" t="s">
        <v>395</v>
      </c>
      <c r="C396" s="19"/>
      <c r="D396" s="20" t="s">
        <v>1630</v>
      </c>
    </row>
    <row r="397" spans="1:4" s="20" customFormat="1" ht="7.8" x14ac:dyDescent="0.15">
      <c r="A397" s="19">
        <v>391</v>
      </c>
      <c r="B397" s="20" t="s">
        <v>1971</v>
      </c>
      <c r="C397" s="21" t="s">
        <v>970</v>
      </c>
      <c r="D397" s="20" t="s">
        <v>3064</v>
      </c>
    </row>
    <row r="398" spans="1:4" s="20" customFormat="1" ht="7.8" x14ac:dyDescent="0.15">
      <c r="A398" s="19">
        <v>392</v>
      </c>
      <c r="B398" s="20" t="s">
        <v>176</v>
      </c>
      <c r="C398" s="21" t="s">
        <v>406</v>
      </c>
      <c r="D398" s="20" t="s">
        <v>3065</v>
      </c>
    </row>
    <row r="399" spans="1:4" s="20" customFormat="1" ht="7.8" x14ac:dyDescent="0.15">
      <c r="A399" s="19">
        <v>393</v>
      </c>
      <c r="B399" s="20" t="s">
        <v>1964</v>
      </c>
      <c r="C399" s="21" t="s">
        <v>969</v>
      </c>
      <c r="D399" s="20" t="s">
        <v>3066</v>
      </c>
    </row>
    <row r="400" spans="1:4" s="20" customFormat="1" ht="7.8" x14ac:dyDescent="0.15">
      <c r="A400" s="19">
        <v>394</v>
      </c>
      <c r="B400" s="20" t="s">
        <v>2073</v>
      </c>
      <c r="C400" s="19"/>
      <c r="D400" s="20" t="s">
        <v>3105</v>
      </c>
    </row>
    <row r="401" spans="1:4" s="20" customFormat="1" ht="7.8" x14ac:dyDescent="0.15">
      <c r="A401" s="19">
        <v>395</v>
      </c>
      <c r="B401" s="20" t="s">
        <v>661</v>
      </c>
      <c r="C401" s="21" t="s">
        <v>406</v>
      </c>
      <c r="D401" s="20" t="s">
        <v>1633</v>
      </c>
    </row>
    <row r="402" spans="1:4" s="20" customFormat="1" ht="7.8" x14ac:dyDescent="0.15">
      <c r="A402" s="19">
        <v>396</v>
      </c>
      <c r="B402" s="20" t="s">
        <v>1058</v>
      </c>
      <c r="C402" s="21" t="s">
        <v>406</v>
      </c>
      <c r="D402" s="20" t="s">
        <v>1634</v>
      </c>
    </row>
    <row r="403" spans="1:4" s="20" customFormat="1" ht="7.8" x14ac:dyDescent="0.15">
      <c r="A403" s="19">
        <v>397</v>
      </c>
      <c r="B403" s="20" t="s">
        <v>571</v>
      </c>
      <c r="C403" s="21" t="s">
        <v>406</v>
      </c>
      <c r="D403" s="20" t="s">
        <v>3106</v>
      </c>
    </row>
    <row r="404" spans="1:4" s="20" customFormat="1" ht="7.8" x14ac:dyDescent="0.15">
      <c r="A404" s="19">
        <v>398</v>
      </c>
      <c r="B404" s="20" t="s">
        <v>1654</v>
      </c>
      <c r="C404" s="19"/>
      <c r="D404" s="20" t="s">
        <v>3067</v>
      </c>
    </row>
    <row r="405" spans="1:4" s="20" customFormat="1" ht="7.8" x14ac:dyDescent="0.15">
      <c r="A405" s="19">
        <v>399</v>
      </c>
      <c r="B405" s="20" t="s">
        <v>1204</v>
      </c>
      <c r="C405" s="21" t="s">
        <v>406</v>
      </c>
      <c r="D405" s="20" t="s">
        <v>1655</v>
      </c>
    </row>
    <row r="406" spans="1:4" s="20" customFormat="1" ht="7.8" x14ac:dyDescent="0.15">
      <c r="A406" s="19">
        <v>400</v>
      </c>
      <c r="B406" s="20" t="s">
        <v>447</v>
      </c>
      <c r="C406" s="19"/>
      <c r="D406" s="20" t="s">
        <v>1605</v>
      </c>
    </row>
    <row r="407" spans="1:4" s="20" customFormat="1" ht="7.8" x14ac:dyDescent="0.15">
      <c r="A407" s="19">
        <v>401</v>
      </c>
      <c r="B407" s="20" t="s">
        <v>587</v>
      </c>
      <c r="C407" s="21" t="s">
        <v>406</v>
      </c>
      <c r="D407" s="20" t="s">
        <v>2957</v>
      </c>
    </row>
    <row r="408" spans="1:4" s="20" customFormat="1" ht="7.8" x14ac:dyDescent="0.15">
      <c r="A408" s="19">
        <v>402</v>
      </c>
      <c r="B408" s="20" t="s">
        <v>2021</v>
      </c>
      <c r="C408" s="21"/>
      <c r="D408" s="20" t="s">
        <v>1646</v>
      </c>
    </row>
    <row r="409" spans="1:4" s="20" customFormat="1" ht="7.8" x14ac:dyDescent="0.15">
      <c r="A409" s="19">
        <v>403</v>
      </c>
      <c r="B409" s="20" t="s">
        <v>509</v>
      </c>
      <c r="C409" s="21" t="s">
        <v>949</v>
      </c>
      <c r="D409" s="20" t="s">
        <v>3068</v>
      </c>
    </row>
    <row r="410" spans="1:4" s="20" customFormat="1" ht="7.8" x14ac:dyDescent="0.15">
      <c r="A410" s="19">
        <v>404</v>
      </c>
      <c r="B410" s="20" t="s">
        <v>216</v>
      </c>
      <c r="C410" s="21"/>
      <c r="D410" s="20" t="s">
        <v>3069</v>
      </c>
    </row>
    <row r="411" spans="1:4" s="20" customFormat="1" ht="7.8" x14ac:dyDescent="0.15">
      <c r="A411" s="19">
        <v>405</v>
      </c>
      <c r="B411" s="20" t="s">
        <v>389</v>
      </c>
      <c r="C411" s="21" t="s">
        <v>949</v>
      </c>
      <c r="D411" s="20" t="s">
        <v>3107</v>
      </c>
    </row>
    <row r="412" spans="1:4" s="20" customFormat="1" ht="7.8" x14ac:dyDescent="0.15">
      <c r="A412" s="19">
        <v>406</v>
      </c>
      <c r="B412" s="20" t="s">
        <v>363</v>
      </c>
      <c r="C412" s="21" t="s">
        <v>978</v>
      </c>
      <c r="D412" s="20" t="s">
        <v>3108</v>
      </c>
    </row>
    <row r="413" spans="1:4" s="20" customFormat="1" ht="7.8" x14ac:dyDescent="0.15">
      <c r="A413" s="19">
        <v>407</v>
      </c>
      <c r="B413" s="20" t="s">
        <v>631</v>
      </c>
      <c r="C413" s="21" t="s">
        <v>978</v>
      </c>
      <c r="D413" s="20" t="s">
        <v>3070</v>
      </c>
    </row>
    <row r="414" spans="1:4" s="20" customFormat="1" ht="7.8" x14ac:dyDescent="0.15">
      <c r="A414" s="19">
        <v>408</v>
      </c>
      <c r="B414" s="20" t="s">
        <v>585</v>
      </c>
      <c r="C414" s="19"/>
      <c r="D414" s="20" t="s">
        <v>1648</v>
      </c>
    </row>
    <row r="415" spans="1:4" s="20" customFormat="1" ht="7.8" x14ac:dyDescent="0.15">
      <c r="A415" s="19">
        <v>409</v>
      </c>
      <c r="B415" s="20" t="s">
        <v>2016</v>
      </c>
      <c r="C415" s="21" t="s">
        <v>949</v>
      </c>
      <c r="D415" s="20" t="s">
        <v>2946</v>
      </c>
    </row>
    <row r="416" spans="1:4" s="20" customFormat="1" ht="7.8" x14ac:dyDescent="0.15">
      <c r="A416" s="19">
        <v>410</v>
      </c>
      <c r="B416" s="20" t="s">
        <v>225</v>
      </c>
      <c r="C416" s="21"/>
      <c r="D416" s="20" t="s">
        <v>1626</v>
      </c>
    </row>
    <row r="417" spans="1:4" s="20" customFormat="1" ht="7.8" x14ac:dyDescent="0.15">
      <c r="A417" s="19">
        <v>411</v>
      </c>
      <c r="B417" s="20" t="s">
        <v>470</v>
      </c>
      <c r="C417" s="21" t="s">
        <v>407</v>
      </c>
      <c r="D417" s="20" t="s">
        <v>3109</v>
      </c>
    </row>
    <row r="418" spans="1:4" s="20" customFormat="1" ht="7.8" x14ac:dyDescent="0.15">
      <c r="A418" s="19">
        <v>412</v>
      </c>
      <c r="B418" s="20" t="s">
        <v>616</v>
      </c>
      <c r="C418" s="21" t="s">
        <v>409</v>
      </c>
      <c r="D418" s="20" t="s">
        <v>3071</v>
      </c>
    </row>
    <row r="419" spans="1:4" s="20" customFormat="1" ht="7.8" x14ac:dyDescent="0.15">
      <c r="A419" s="19">
        <v>413</v>
      </c>
      <c r="B419" s="20" t="s">
        <v>624</v>
      </c>
      <c r="C419" s="21" t="s">
        <v>406</v>
      </c>
      <c r="D419" s="20" t="s">
        <v>3072</v>
      </c>
    </row>
    <row r="420" spans="1:4" s="20" customFormat="1" ht="7.8" x14ac:dyDescent="0.15">
      <c r="A420" s="19">
        <v>414</v>
      </c>
      <c r="B420" s="20" t="s">
        <v>188</v>
      </c>
      <c r="C420" s="19"/>
      <c r="D420" s="20" t="s">
        <v>3073</v>
      </c>
    </row>
    <row r="421" spans="1:4" s="20" customFormat="1" ht="7.8" x14ac:dyDescent="0.15">
      <c r="A421" s="19">
        <v>415</v>
      </c>
      <c r="B421" s="20" t="s">
        <v>196</v>
      </c>
      <c r="C421" s="19"/>
      <c r="D421" s="20" t="s">
        <v>1636</v>
      </c>
    </row>
    <row r="422" spans="1:4" ht="7.8" x14ac:dyDescent="0.15">
      <c r="D422" s="3"/>
    </row>
  </sheetData>
  <sortState xmlns:xlrd2="http://schemas.microsoft.com/office/spreadsheetml/2017/richdata2" ref="A2:I421">
    <sortCondition ref="A2:A421"/>
  </sortState>
  <pageMargins left="0.7" right="0.7" top="0.75" bottom="0.75" header="0.3" footer="0.3"/>
  <pageSetup orientation="landscape"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2</vt:i4>
      </vt:variant>
    </vt:vector>
  </HeadingPairs>
  <TitlesOfParts>
    <vt:vector size="42" baseType="lpstr">
      <vt:lpstr>Key</vt:lpstr>
      <vt:lpstr>UFAs</vt:lpstr>
      <vt:lpstr>ARI</vt:lpstr>
      <vt:lpstr>ATL</vt:lpstr>
      <vt:lpstr>BALT</vt:lpstr>
      <vt:lpstr>BUF</vt:lpstr>
      <vt:lpstr>CAR</vt:lpstr>
      <vt:lpstr>CHI</vt:lpstr>
      <vt:lpstr>CIN</vt:lpstr>
      <vt:lpstr>CLE</vt:lpstr>
      <vt:lpstr>DAL</vt:lpstr>
      <vt:lpstr>DEN</vt:lpstr>
      <vt:lpstr>DET</vt:lpstr>
      <vt:lpstr>GB</vt:lpstr>
      <vt:lpstr>HOU</vt:lpstr>
      <vt:lpstr>IND</vt:lpstr>
      <vt:lpstr>JAX</vt:lpstr>
      <vt:lpstr>KC</vt:lpstr>
      <vt:lpstr>LV</vt:lpstr>
      <vt:lpstr>LAC</vt:lpstr>
      <vt:lpstr>LAR</vt:lpstr>
      <vt:lpstr>MIA</vt:lpstr>
      <vt:lpstr>MIN</vt:lpstr>
      <vt:lpstr>NE</vt:lpstr>
      <vt:lpstr>NO</vt:lpstr>
      <vt:lpstr>NYG</vt:lpstr>
      <vt:lpstr>NYJ</vt:lpstr>
      <vt:lpstr>PHI</vt:lpstr>
      <vt:lpstr>PIT</vt:lpstr>
      <vt:lpstr>SF</vt:lpstr>
      <vt:lpstr>SEA</vt:lpstr>
      <vt:lpstr>TB</vt:lpstr>
      <vt:lpstr>TEN</vt:lpstr>
      <vt:lpstr>WAS</vt:lpstr>
      <vt:lpstr>Data Dump</vt:lpstr>
      <vt:lpstr>Projected Fpts</vt:lpstr>
      <vt:lpstr>Win-Now PPR Cheatsheet</vt:lpstr>
      <vt:lpstr>Win-Now Commentary</vt:lpstr>
      <vt:lpstr>Long Build PPR Cheatsheet</vt:lpstr>
      <vt:lpstr>Long Build Commentary</vt:lpstr>
      <vt:lpstr>ARI!Print_Area</vt:lpstr>
      <vt:lpstr>'Win-Now Commentary'!Print_Area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Computer</dc:creator>
  <cp:lastModifiedBy>Michael Donahue</cp:lastModifiedBy>
  <cp:lastPrinted>2021-06-06T21:28:11Z</cp:lastPrinted>
  <dcterms:created xsi:type="dcterms:W3CDTF">2015-06-05T18:17:20Z</dcterms:created>
  <dcterms:modified xsi:type="dcterms:W3CDTF">2023-06-30T20:21:11Z</dcterms:modified>
</cp:coreProperties>
</file>