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ink/ink1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Course\DataCafe Data Analytics\DataCafe UTCC\"/>
    </mc:Choice>
  </mc:AlternateContent>
  <xr:revisionPtr revIDLastSave="0" documentId="13_ncr:1_{64F19D81-394C-4E7F-9466-E048420E5F4A}" xr6:coauthVersionLast="47" xr6:coauthVersionMax="47" xr10:uidLastSave="{00000000-0000-0000-0000-000000000000}"/>
  <bookViews>
    <workbookView xWindow="-120" yWindow="-120" windowWidth="29040" windowHeight="15840" activeTab="6" xr2:uid="{87DD13CE-3C67-4CAE-822B-703B4F65DEA3}"/>
  </bookViews>
  <sheets>
    <sheet name="BMI What-IF_DataTable" sheetId="2" r:id="rId1"/>
    <sheet name="Amortization_Loan" sheetId="3" r:id="rId2"/>
    <sheet name="Amortization_Deoposit" sheetId="4" r:id="rId3"/>
    <sheet name="Solver_Q1" sheetId="6" r:id="rId4"/>
    <sheet name="Solver_Q2" sheetId="7" r:id="rId5"/>
    <sheet name="Solver_Q3" sheetId="8" r:id="rId6"/>
    <sheet name="Solver_Q4" sheetId="9" r:id="rId7"/>
    <sheet name="GoalSeek_Q1" sheetId="5" r:id="rId8"/>
    <sheet name="Answer Report 1" sheetId="11" r:id="rId9"/>
    <sheet name="Sensitivity Report 1" sheetId="13" r:id="rId10"/>
    <sheet name="Limits Report 1" sheetId="14" r:id="rId11"/>
    <sheet name="Answer Report 2" sheetId="12" r:id="rId12"/>
    <sheet name="AdditionalQ" sheetId="10" state="hidden" r:id="rId13"/>
  </sheets>
  <externalReferences>
    <externalReference r:id="rId14"/>
    <externalReference r:id="rId15"/>
  </externalReferences>
  <definedNames>
    <definedName name="Fruit">OFFSET('[1]Dynamic Range2'!$D$2,0,0,COUNTA('[1]Dynamic Range2'!$D:$D)-1)</definedName>
    <definedName name="Fruit2">OFFSET('[1]Dynamic Range3'!$D$2,0,0,MATCH(2,1/('[1]Dynamic Range3'!$D$2:$D$13&lt;&gt;""),1))</definedName>
    <definedName name="Fruit3">'[1]Dynamic Range4'!$D$2:INDEX('[1]Dynamic Range4'!$D$2:$D$13,MATCH(2,1/('[1]Dynamic Range4'!$D$2:$D$13&lt;&gt;""),1),1)</definedName>
    <definedName name="solver_adj" localSheetId="3" hidden="1">Solver_Q1!$D$2:$E$2</definedName>
    <definedName name="solver_adj" localSheetId="4" hidden="1">Solver_Q2!$D$2:$F$2</definedName>
    <definedName name="solver_adj" localSheetId="5" hidden="1">Solver_Q3!$D$2:$F$2</definedName>
    <definedName name="solver_adj" localSheetId="6" hidden="1">Solver_Q4!$D$2:$E$2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2</definedName>
    <definedName name="solver_eng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3" hidden="1">Solver_Q1!$D$2:$E$2</definedName>
    <definedName name="solver_lhs1" localSheetId="4" hidden="1">Solver_Q2!$D$2:$F$2</definedName>
    <definedName name="solver_lhs1" localSheetId="5" hidden="1">Solver_Q3!$D$2:$F$2</definedName>
    <definedName name="solver_lhs1" localSheetId="6" hidden="1">Solver_Q4!$D$2</definedName>
    <definedName name="solver_lhs2" localSheetId="3" hidden="1">Solver_Q1!$F$8:$F$10</definedName>
    <definedName name="solver_lhs2" localSheetId="4" hidden="1">Solver_Q2!$G$8:$G$10</definedName>
    <definedName name="solver_lhs2" localSheetId="5" hidden="1">Solver_Q3!$D$2:$F$2</definedName>
    <definedName name="solver_lhs2" localSheetId="6" hidden="1">Solver_Q4!$E$2</definedName>
    <definedName name="solver_lhs3" localSheetId="5" hidden="1">Solver_Q3!$G$8:$G$10</definedName>
    <definedName name="solver_lhs3" localSheetId="6" hidden="1">Solver_Q4!$F$15:$F$16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7" hidden="1">0</definedName>
    <definedName name="solver_num" localSheetId="3" hidden="1">2</definedName>
    <definedName name="solver_num" localSheetId="4" hidden="1">2</definedName>
    <definedName name="solver_num" localSheetId="5" hidden="1">3</definedName>
    <definedName name="solver_num" localSheetId="6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7" hidden="1">GoalSeek_Q1!$F$4</definedName>
    <definedName name="solver_opt" localSheetId="3" hidden="1">Solver_Q1!$F$4</definedName>
    <definedName name="solver_opt" localSheetId="4" hidden="1">Solver_Q2!$G$4</definedName>
    <definedName name="solver_opt" localSheetId="5" hidden="1">Solver_Q3!$G$3</definedName>
    <definedName name="solver_opt" localSheetId="6" hidden="1">Solver_Q4!$F$10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2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1" localSheetId="6" hidden="1">1</definedName>
    <definedName name="solver_rel2" localSheetId="3" hidden="1">1</definedName>
    <definedName name="solver_rel2" localSheetId="4" hidden="1">1</definedName>
    <definedName name="solver_rel2" localSheetId="5" hidden="1">3</definedName>
    <definedName name="solver_rel2" localSheetId="6" hidden="1">1</definedName>
    <definedName name="solver_rel3" localSheetId="5" hidden="1">1</definedName>
    <definedName name="solver_rel3" localSheetId="6" hidden="1">1</definedName>
    <definedName name="solver_rhs1" localSheetId="3" hidden="1">"integer"</definedName>
    <definedName name="solver_rhs1" localSheetId="4" hidden="1">"integer"</definedName>
    <definedName name="solver_rhs1" localSheetId="5" hidden="1">"integer"</definedName>
    <definedName name="solver_rhs1" localSheetId="6" hidden="1">600</definedName>
    <definedName name="solver_rhs2" localSheetId="3" hidden="1">Solver_Q1!$H$8:$H$10</definedName>
    <definedName name="solver_rhs2" localSheetId="4" hidden="1">Solver_Q2!$I$8:$I$10</definedName>
    <definedName name="solver_rhs2" localSheetId="5" hidden="1">50</definedName>
    <definedName name="solver_rhs2" localSheetId="6" hidden="1">1200</definedName>
    <definedName name="solver_rhs3" localSheetId="5" hidden="1">Solver_Q3!$I$8:$I$10</definedName>
    <definedName name="solver_rhs3" localSheetId="6" hidden="1">Solver_Q4!$H$15:$H$16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ho" localSheetId="10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7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7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7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TotalName">SUM([2]Name!A1048573:A1048576)</definedName>
    <definedName name="จำนวนชิ้น">[2]Name!$D1</definedName>
    <definedName name="ราคา">[2]Name!$C1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/>
  <c r="B14" i="2"/>
  <c r="B19" i="2"/>
  <c r="F16" i="9"/>
  <c r="F15" i="9"/>
  <c r="E10" i="9"/>
  <c r="D10" i="9"/>
  <c r="H18" i="2"/>
  <c r="E18" i="2"/>
  <c r="G7" i="8"/>
  <c r="G10" i="9"/>
  <c r="F14" i="9"/>
  <c r="D11" i="9"/>
  <c r="E19" i="2" l="1"/>
  <c r="F10" i="9"/>
  <c r="G8" i="8"/>
  <c r="G9" i="8"/>
  <c r="G10" i="8"/>
  <c r="G3" i="8"/>
  <c r="G9" i="7"/>
  <c r="G10" i="7"/>
  <c r="G8" i="7"/>
  <c r="G4" i="7"/>
  <c r="G5" i="5"/>
  <c r="G4" i="5"/>
  <c r="F4" i="5"/>
  <c r="N2" i="4"/>
  <c r="O2" i="4" s="1"/>
  <c r="P2" i="4" s="1"/>
  <c r="Q2" i="4" s="1"/>
  <c r="R2" i="4" s="1"/>
  <c r="S2" i="4" s="1"/>
  <c r="T2" i="4" s="1"/>
  <c r="I7" i="4"/>
  <c r="I5" i="4"/>
  <c r="J7" i="4"/>
  <c r="J5" i="4"/>
  <c r="J11" i="4" s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G4" i="8"/>
  <c r="G7" i="7"/>
  <c r="G11" i="8"/>
  <c r="G5" i="7"/>
  <c r="I4" i="5"/>
  <c r="G11" i="7"/>
  <c r="I11" i="4" l="1"/>
  <c r="F4" i="6"/>
  <c r="F8" i="6"/>
  <c r="F9" i="6"/>
  <c r="F10" i="6"/>
  <c r="G48" i="5"/>
  <c r="F48" i="5"/>
  <c r="G47" i="5"/>
  <c r="F47" i="5"/>
  <c r="G27" i="5"/>
  <c r="F27" i="5"/>
  <c r="G26" i="5"/>
  <c r="F26" i="5"/>
  <c r="F5" i="5"/>
  <c r="H5" i="5" s="1"/>
  <c r="H7" i="4"/>
  <c r="G7" i="4"/>
  <c r="F7" i="4"/>
  <c r="E7" i="4"/>
  <c r="D7" i="4"/>
  <c r="C7" i="4"/>
  <c r="H5" i="4"/>
  <c r="G5" i="4"/>
  <c r="F5" i="4"/>
  <c r="E5" i="4"/>
  <c r="D5" i="4"/>
  <c r="C5" i="4"/>
  <c r="F16" i="3"/>
  <c r="E16" i="3"/>
  <c r="D16" i="3"/>
  <c r="C16" i="3"/>
  <c r="B16" i="3"/>
  <c r="F14" i="3"/>
  <c r="E14" i="3"/>
  <c r="D14" i="3"/>
  <c r="C14" i="3"/>
  <c r="B13" i="3"/>
  <c r="B14" i="3" s="1"/>
  <c r="F11" i="6"/>
  <c r="F6" i="5"/>
  <c r="F49" i="5"/>
  <c r="F28" i="5"/>
  <c r="F7" i="6"/>
  <c r="F5" i="6"/>
  <c r="H11" i="4" l="1"/>
  <c r="L21" i="4" s="1"/>
  <c r="H48" i="5"/>
  <c r="H26" i="5"/>
  <c r="H47" i="5"/>
  <c r="H27" i="5"/>
  <c r="H4" i="5"/>
  <c r="C11" i="4"/>
  <c r="E11" i="4"/>
  <c r="F11" i="4"/>
  <c r="D11" i="4"/>
  <c r="G11" i="4"/>
  <c r="R18" i="2"/>
  <c r="H19" i="2"/>
  <c r="F26" i="3"/>
  <c r="E26" i="3"/>
  <c r="E20" i="3"/>
  <c r="E33" i="3" s="1"/>
  <c r="E25" i="3"/>
  <c r="B20" i="3"/>
  <c r="B25" i="3"/>
  <c r="B26" i="3"/>
  <c r="C26" i="3"/>
  <c r="C20" i="3"/>
  <c r="C30" i="3" s="1"/>
  <c r="C25" i="3"/>
  <c r="D26" i="3"/>
  <c r="D25" i="3"/>
  <c r="D20" i="3"/>
  <c r="D33" i="3" s="1"/>
  <c r="F25" i="3"/>
  <c r="F20" i="3"/>
  <c r="B33" i="3" l="1"/>
  <c r="B30" i="3"/>
  <c r="B31" i="3" s="1"/>
  <c r="B32" i="3" s="1"/>
  <c r="C33" i="3"/>
  <c r="I7" i="3"/>
  <c r="F33" i="3"/>
  <c r="L2" i="4"/>
  <c r="F27" i="3"/>
  <c r="F30" i="3"/>
  <c r="F31" i="3" s="1"/>
  <c r="D27" i="3"/>
  <c r="D30" i="3"/>
  <c r="D31" i="3" s="1"/>
  <c r="D32" i="3" s="1"/>
  <c r="B27" i="3"/>
  <c r="E27" i="3"/>
  <c r="E30" i="3"/>
  <c r="E31" i="3" s="1"/>
  <c r="E32" i="3" s="1"/>
  <c r="C27" i="3"/>
  <c r="C31" i="3"/>
  <c r="C32" i="3" s="1"/>
  <c r="F32" i="3" l="1"/>
  <c r="L7" i="3" s="1"/>
</calcChain>
</file>

<file path=xl/sharedStrings.xml><?xml version="1.0" encoding="utf-8"?>
<sst xmlns="http://schemas.openxmlformats.org/spreadsheetml/2006/main" count="515" uniqueCount="268">
  <si>
    <t>&lt;18.5</t>
  </si>
  <si>
    <t>น้ำหนักต่ำกว่าเกณฑ์</t>
  </si>
  <si>
    <t>18.5 – 24.9</t>
  </si>
  <si>
    <t>สมส่วน หรือ สุขภาพดี</t>
  </si>
  <si>
    <t>25.0 – 29.9</t>
  </si>
  <si>
    <t>น้ำหนักเกิน</t>
  </si>
  <si>
    <t>&gt;30</t>
  </si>
  <si>
    <t>โรคอ้วน</t>
  </si>
  <si>
    <t>ส่วนสูง</t>
  </si>
  <si>
    <t>cm</t>
  </si>
  <si>
    <t>น้ำหนัก</t>
  </si>
  <si>
    <t>kg</t>
  </si>
  <si>
    <t>BMI</t>
  </si>
  <si>
    <t>Method 1</t>
  </si>
  <si>
    <t>Method 2</t>
  </si>
  <si>
    <t>ประโยคคือเปลี่ยนสูตรจุดเดียว</t>
  </si>
  <si>
    <t>แบบสองแถว</t>
  </si>
  <si>
    <t>Step 1:</t>
  </si>
  <si>
    <t>เลือกสูตรที่จะใช้ให้อยู่มุมบนขวามือ</t>
  </si>
  <si>
    <t>Step 2:</t>
  </si>
  <si>
    <t>สอน Excel สำหรับการเงิน: การคำนวณเงินผ่อนด้วยฟังก์ชัน PMT, PPMT, IPMT</t>
  </si>
  <si>
    <t>https://www.youtube.com/watch?v=gHJoWgVbXHw</t>
  </si>
  <si>
    <t>Case 0</t>
  </si>
  <si>
    <t>Case 1</t>
  </si>
  <si>
    <t>Case 2</t>
  </si>
  <si>
    <t>Case 3</t>
  </si>
  <si>
    <t>Case 4</t>
  </si>
  <si>
    <t>กู้เงิน</t>
  </si>
  <si>
    <t>2 ล้านบาท</t>
  </si>
  <si>
    <t>10 ล้านบาท</t>
  </si>
  <si>
    <t>อัตราดอกเบี้ย</t>
  </si>
  <si>
    <t>6% ต่อปี</t>
  </si>
  <si>
    <t>4% ต่อปี</t>
  </si>
  <si>
    <t>ผ่อน</t>
  </si>
  <si>
    <t>10 ปี</t>
  </si>
  <si>
    <t>30 ปี</t>
  </si>
  <si>
    <t>รูปแบบการผ่อน</t>
  </si>
  <si>
    <t>จ่ายรายเดือน</t>
  </si>
  <si>
    <t>6% ต่อปี หรือ 0.42% ต่อเดือน</t>
  </si>
  <si>
    <t>อัตราดอกเบี้ยต่องวด (ปี)</t>
  </si>
  <si>
    <t>rate</t>
  </si>
  <si>
    <t>อัตราดอกเบี้ยต่องวด (เดือน)</t>
  </si>
  <si>
    <t>nper</t>
  </si>
  <si>
    <t>pv</t>
  </si>
  <si>
    <t>type</t>
  </si>
  <si>
    <t>ผ่อนงวดละ</t>
  </si>
  <si>
    <t>อยากรู้ว่าเงินต้นลดไปกี่บาท</t>
  </si>
  <si>
    <t>หาว่าต้องผ่อนเดือนละกี่บาท</t>
  </si>
  <si>
    <t>หาว่าเสียดอกไปกี่บาท</t>
  </si>
  <si>
    <t>เงินผ่อนทั้งหมด</t>
  </si>
  <si>
    <t>นาย A อยากมีเงิน 1 ล้านแรกตอนอายุ 30 คุณจะแนะนำนาย A อย่างไร</t>
  </si>
  <si>
    <t>Case 5</t>
  </si>
  <si>
    <t>ระยะเวลาลงทุน (ปี)</t>
  </si>
  <si>
    <t>ระยะเวลาลงทุน (เดือน)</t>
  </si>
  <si>
    <t>ระยะเวลาลงทุน เดือนละ</t>
  </si>
  <si>
    <t>pmt</t>
  </si>
  <si>
    <t>เงินต้น</t>
  </si>
  <si>
    <t>ลงทุนปลายงวด</t>
  </si>
  <si>
    <t>ค่าเงินในอนาคต</t>
  </si>
  <si>
    <t>FV</t>
  </si>
  <si>
    <t>บริษัท ABC มีสินค้าอยู่ 3 ชนิดคือ A และ B ซึ่งรายละเอียด</t>
  </si>
  <si>
    <t>ตัวเลขที่เราใส่</t>
  </si>
  <si>
    <t>- กำไรของสินค้า A/B = 500/300 บาทต่อชิ้น</t>
  </si>
  <si>
    <t>x1</t>
  </si>
  <si>
    <t>x2</t>
  </si>
  <si>
    <t>Limit</t>
  </si>
  <si>
    <t xml:space="preserve">- ใช้เวลาการผลิตสินค้า A/B = 2.0/1.5 ชั่วโมงต่อชิ้น </t>
  </si>
  <si>
    <t>- เวลาการผลิตต่อเดือนต้องไม่เกิน 500 ชั่วโมง</t>
  </si>
  <si>
    <t>เวลาการผลิต</t>
  </si>
  <si>
    <t>- พื้นที่การจัดเก็บสินค้าทั้งหมดไม่เกิน 2,200 ตารางเมตร</t>
  </si>
  <si>
    <t xml:space="preserve">- ต้นทุนการผลิตสินค้า A/B = 300/150 บาทต่อชิ้น </t>
  </si>
  <si>
    <t>- เงินทุนทั้งหมด 70,000 บาท</t>
  </si>
  <si>
    <t>จงคำนวนว่า โรงงานต้องผลิตสินค้า A และ B อย่างละกี่ชิ้นเพื่อให้ได้กำไรสูงสุด (ผลิตเท่าไรก็ขายหมด)</t>
  </si>
  <si>
    <t xml:space="preserve">Assume </t>
  </si>
  <si>
    <t>x1 = จำนวนสินค้า A ที่ถูกผลิต</t>
  </si>
  <si>
    <t>x2 = จำนวนสินค้า B ที่ถูกผลิต</t>
  </si>
  <si>
    <t>Y = กำไรของบริษัท ABC</t>
  </si>
  <si>
    <t>1. Objective Fucntion</t>
  </si>
  <si>
    <t>- Y = 500(x1) + 300(x2)</t>
  </si>
  <si>
    <t xml:space="preserve">2. Decision variables </t>
  </si>
  <si>
    <t>- x1, x2</t>
  </si>
  <si>
    <t>3. Constraints</t>
  </si>
  <si>
    <t>- เวลาการผลิต: 2(x1) + 1.5(x2) &lt;= 500</t>
  </si>
  <si>
    <t>- พื้นที่จัดเก็บสินค้า: 6(x1) + 8(x2) &lt;= 2200</t>
  </si>
  <si>
    <t>- เงินทุน: 300(x1) + 150(x2) &lt;= 70000</t>
  </si>
  <si>
    <t>พื้นที่จัดเก็บสินค้า</t>
  </si>
  <si>
    <t>เงินทุน</t>
  </si>
  <si>
    <t>บาท</t>
  </si>
  <si>
    <t>&lt;=</t>
  </si>
  <si>
    <t>เงินลงทุน</t>
  </si>
  <si>
    <t>slot</t>
  </si>
  <si>
    <t>พื้นที่โกดัง</t>
  </si>
  <si>
    <t>ชม.</t>
  </si>
  <si>
    <t>แรงงาน</t>
  </si>
  <si>
    <t>ข้อจำกัด
(Constrain)</t>
  </si>
  <si>
    <t xml:space="preserve">- พื้นที่ที่ใช้จัดเก็บสินค้า A/B = 6/8 ตารางเมตรต่อชิ้น </t>
  </si>
  <si>
    <t>กำไรทั้งหมด
(Objective Cell)</t>
  </si>
  <si>
    <t>จำนวนที่จะผลิต
(Changing Cells)</t>
  </si>
  <si>
    <t>Total</t>
  </si>
  <si>
    <t>สินค้า B</t>
  </si>
  <si>
    <t>สินค้า A</t>
  </si>
  <si>
    <t>ประเภทสินค้า</t>
  </si>
  <si>
    <t>- เงินทุน: 300(x1) + 150(x2) + 50(x3) &lt;= 70000</t>
  </si>
  <si>
    <t>- พื้นที่จัดเก็บสินค้า: 6(x1) + 8(x2) + 3(x3) &lt;= 2200</t>
  </si>
  <si>
    <t>- เวลาการผลิต: 2(x1) + 1.5(x2) + 0.5(x3) &lt;= 500</t>
  </si>
  <si>
    <t>- x1, x2, x3</t>
  </si>
  <si>
    <t>- Y = 500(x1) + 300(x2) + 100(x3)</t>
  </si>
  <si>
    <t>x3 = จำนวนสินค้า C ที่ถูกผลิต</t>
  </si>
  <si>
    <t>จงคำนวนว่า โรงงานต้องผลิตสินค้า A/B/C อย่างละกี่ชิ้นเพื่อให้ได้กำไรสูงสุด (ผลิตเท่าไรก็ขายหมด)</t>
  </si>
  <si>
    <t xml:space="preserve">- ต้นทุนการผลิตสินค้า A/B/C = 300/150/50 บาทต่อชิ้น </t>
  </si>
  <si>
    <t xml:space="preserve">- พื้นที่ที่ใช้จัดเก็บสินค้า A/B/C = 6/8/3 ตารางเมตรต่อชิ้น </t>
  </si>
  <si>
    <t xml:space="preserve">- ใช้เวลาการผลิตสินค้า A/B/C = 2.0/1.5/0.5 ชั่วโมงต่อชิ้น </t>
  </si>
  <si>
    <t>- กำไรของสินค้า A/B/C = 500/300/100 บาทต่อชิ้น</t>
  </si>
  <si>
    <t>บริษัท ABC มีสินค้าอยู่ 3 ชนิดคือ A, B และ C ซึ่งรายละเอียด</t>
  </si>
  <si>
    <t>- จะต้องมีการผลิตสินค้า A/B/C ไม่ต่ำกว่า 50 ชิ้น</t>
  </si>
  <si>
    <t>โรงงานผลิตชิ้นส่วน Computer แห่งหนึ่ง มีสินค้าอยู่ 2 ประเภทชื่อ Basic, XP</t>
  </si>
  <si>
    <t>- โดยสินค้าประเภท Basic/XP</t>
  </si>
  <si>
    <t>- มีความต้องการ 600/1,200 ชิ้น</t>
  </si>
  <si>
    <t>- ใช้เวลาประกอบ 5/6 ชั่วโมง (ค่าแรงช่างประกอบอยู่ที่ 11 $ ต่อชั่วโมง)</t>
  </si>
  <si>
    <t>- ใช้เวลาทดสอบ 1/2 ชั่วโมง (ค่าแรงช่างทดสอบอยู่ที่ 15 $ ต่อชั่วโมง)</t>
  </si>
  <si>
    <t>- ต้นทุน 150/225 $</t>
  </si>
  <si>
    <t>- ราคาขาย 300/450 $</t>
  </si>
  <si>
    <t>- 1 เดือน ช่างประกอบสามารถทำงานได้ 10000 ชั่วโมง</t>
  </si>
  <si>
    <t>ผู้จัดการโรงงาน "อยากให้คุณช่วยคำนวณว่า จะผลิต Basic, XP จำนวนเท่าไรดี ให้ได้กำไรสองสุด"</t>
  </si>
  <si>
    <t>x1 = จำนวนสินค้า Basic ที่ถูกผลิต</t>
  </si>
  <si>
    <t>x2 = จำนวนสินค้า XP ที่ถูกผลิต</t>
  </si>
  <si>
    <t>- Y = 80(x1) + 129(x2)</t>
  </si>
  <si>
    <t>- เวลาช่างประกอบ: 5(x1) + 6(x2)  &lt;= 10000</t>
  </si>
  <si>
    <t>- เวลาช่างทดสอบ: 1(x1) + 2(x2)  &lt;= 3000</t>
  </si>
  <si>
    <t>- ความต้องการ: x1  &lt;= 600</t>
  </si>
  <si>
    <t>- ความต้องการ: x  &lt;= 1200</t>
  </si>
  <si>
    <t>https://www.thepexcel.com/solver-optimize-business/</t>
  </si>
  <si>
    <t>Case 6</t>
  </si>
  <si>
    <t>20 ปี</t>
  </si>
  <si>
    <t>By Goal Seak</t>
  </si>
  <si>
    <t>Case 7</t>
  </si>
  <si>
    <t>Case 8</t>
  </si>
  <si>
    <t>int คือบังคับให้เป็นจำนวนเต็ม</t>
  </si>
  <si>
    <t>bin คือให้เป็น 0 กัย 1</t>
  </si>
  <si>
    <t>dif คือหาผลต่างของสองตัว</t>
  </si>
  <si>
    <t>สินค้า C</t>
  </si>
  <si>
    <t>Microsoft Excel 16.0 Answer Report</t>
  </si>
  <si>
    <t>Worksheet: [D6-5 UTCC_Excel_Basic_data_analytic_2_Excel Solver (Student).xlsx]Q4</t>
  </si>
  <si>
    <t>Report Created: 29/4/2566 11:47:15</t>
  </si>
  <si>
    <t>Result: Solver found a solution.  All Constraints and optimality conditions are satisfied.</t>
  </si>
  <si>
    <t>Solver Engine</t>
  </si>
  <si>
    <t>Engine: Simplex LP</t>
  </si>
  <si>
    <t>Solution Time: 0.094 Seconds.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</si>
  <si>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</si>
  <si>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</si>
  <si>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</si>
  <si>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</si>
  <si>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</si>
  <si>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</si>
  <si>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</si>
  <si>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</si>
  <si>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</si>
  <si>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</si>
  <si>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</si>
  <si>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</si>
  <si>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</si>
  <si>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</si>
  <si>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</si>
  <si>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</si>
  <si>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$G$4</t>
  </si>
  <si>
    <t>กำไรทั้งหมด
(Objective Cell) Total</t>
  </si>
  <si>
    <t>$D$2</t>
  </si>
  <si>
    <t>จำนวนที่จะผลิต
(Changing Cells) สินค้า A</t>
  </si>
  <si>
    <t>Contin</t>
  </si>
  <si>
    <t>$E$2</t>
  </si>
  <si>
    <t>จำนวนที่จะผลิต
(Changing Cells) สินค้า B</t>
  </si>
  <si>
    <t>$F$2</t>
  </si>
  <si>
    <t>จำนวนที่จะผลิต
(Changing Cells) สินค้า C</t>
  </si>
  <si>
    <t>$G$8</t>
  </si>
  <si>
    <t>แรงงาน =SUMPRODUCT($D$2:$F$2,D8:F8)</t>
  </si>
  <si>
    <t>$G$8&lt;=$I$8</t>
  </si>
  <si>
    <t>Binding</t>
  </si>
  <si>
    <t>$G$9</t>
  </si>
  <si>
    <t>พื้นที่โกดัง =SUMPRODUCT($D$2:$F$2,D8:F8)</t>
  </si>
  <si>
    <t>$G$9&lt;=$I$9</t>
  </si>
  <si>
    <t>Not Binding</t>
  </si>
  <si>
    <t>$G$10</t>
  </si>
  <si>
    <t>เงินลงทุน =SUMPRODUCT($D$2:$F$2,D8:F8)</t>
  </si>
  <si>
    <t>$G$10&lt;=$I$10</t>
  </si>
  <si>
    <t>$D$2&gt;=50</t>
  </si>
  <si>
    <t>$E$2&gt;=50</t>
  </si>
  <si>
    <t>$F$2&gt;=50</t>
  </si>
  <si>
    <t>$D$2:$F$2=Integer</t>
  </si>
  <si>
    <t>XP</t>
  </si>
  <si>
    <t>Basic</t>
  </si>
  <si>
    <t>ราคาขาย</t>
  </si>
  <si>
    <t>ต้นทุนสินค้า</t>
  </si>
  <si>
    <t>ค่าแรงช่างประกอบ ต่อชม.</t>
  </si>
  <si>
    <t>ค่าแรงช่างทดสอบ ต่อชม.</t>
  </si>
  <si>
    <t>ใช้เวลาประกอบ</t>
  </si>
  <si>
    <t>ใช้เวลาทดสอบ</t>
  </si>
  <si>
    <t>กำไร</t>
  </si>
  <si>
    <t>เวลาการทำงานของช่างประกอบ</t>
  </si>
  <si>
    <t>- 1 เดือน ช่างทดสอบสามารถทำงานได้ 3000 ชั่วโมง</t>
  </si>
  <si>
    <t>เวลาการทำงานของช่างทดสอบ</t>
  </si>
  <si>
    <t>Worksheet: [D6-5 UTCC_Excel_Basic_data_analytic_2_Excel Solver (Student).xlsx]Q5</t>
  </si>
  <si>
    <t>Report Created: 29/4/2566 12:06:07</t>
  </si>
  <si>
    <t>Solution Time: 0.078 Seconds.</t>
  </si>
  <si>
    <t>$F$10</t>
  </si>
  <si>
    <t>กำไร Total</t>
  </si>
  <si>
    <t>จำนวนที่จะผลิต
(Changing Cells) Basic</t>
  </si>
  <si>
    <t>จำนวนที่จะผลิต
(Changing Cells) XP</t>
  </si>
  <si>
    <t>$F$15</t>
  </si>
  <si>
    <t>เวลาการทำงานของช่างประกอบ =SUMPRODUCT($D$2:$E$2,D15:E15)</t>
  </si>
  <si>
    <t>$F$15&lt;=$H$15</t>
  </si>
  <si>
    <t>$F$16</t>
  </si>
  <si>
    <t>เวลาการทำงานของช่างทดสอบ =SUMPRODUCT($D$2:$E$2,D15:E15)</t>
  </si>
  <si>
    <t>$F$16&lt;=$H$16</t>
  </si>
  <si>
    <t>$D$2&lt;=600</t>
  </si>
  <si>
    <t>$E$2&lt;=1200</t>
  </si>
  <si>
    <t>Microsoft Excel 16.0 Sensitivity Report</t>
  </si>
  <si>
    <t>Report Created: 29/4/2566 12:06:08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</si>
  <si>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</si>
  <si>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</si>
  <si>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</si>
  <si>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</si>
  <si>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</si>
  <si>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</si>
  <si>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</si>
  <si>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</si>
  <si>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</si>
  <si>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</si>
  <si>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</si>
  <si>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</si>
  <si>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</si>
  <si>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</si>
  <si>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</si>
  <si>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</si>
  <si>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Result</t>
  </si>
  <si>
    <t>Upper</t>
  </si>
  <si>
    <t>สูตรการคำนวณ BMI</t>
  </si>
  <si>
    <t>สูตรที่ 1: [น้ำหนัก (kg) / ส่วนสูง (m)2]</t>
  </si>
  <si>
    <t>สูตรที่ 2: [น้ำหนัก (lb) / ส่วนสูง (in)]2 x 703</t>
  </si>
  <si>
    <t>Criteria</t>
  </si>
  <si>
    <t>Description</t>
  </si>
  <si>
    <t>คลุม</t>
  </si>
  <si>
    <t>อัตราดอกเบี้ยต่องวด (ปี) - Rate</t>
  </si>
  <si>
    <t>อัตราดอกเบี้ยต่องวด (เดือน) - Rate</t>
  </si>
  <si>
    <t>จำนวนงวด (เดือน) - Nper (m)</t>
  </si>
  <si>
    <t>จำนวนงวด (ปี) - Nper (y)</t>
  </si>
  <si>
    <t>ขอกู้ (PV)</t>
  </si>
  <si>
    <t>งวดที่ - per</t>
  </si>
  <si>
    <t>ผ่อนเงินต้น - PPMT</t>
  </si>
  <si>
    <t>ดอกเบี้ย - IPMT</t>
  </si>
  <si>
    <t>Case</t>
  </si>
  <si>
    <t>Check ว่า PPMT + IMPT = PMT ?</t>
  </si>
  <si>
    <t>หาจำนวนงวดที่ผ่อน - NPER function</t>
  </si>
  <si>
    <t>เสียค่าดอกเบี้ย %</t>
  </si>
  <si>
    <t>เสียค่าดอกเบี้ย ฿</t>
  </si>
  <si>
    <t xml:space="preserve">Using What-If Data Table </t>
  </si>
  <si>
    <t>ยิ่งผ่อนนานยิ่งเงินผ่อนต่อครั้งน้อย</t>
  </si>
  <si>
    <t>ยิ่งผ่อนนานดอกเบี้ยยิ่งแพง</t>
  </si>
  <si>
    <t>Sensitivity หากเปลี่ยนอัตราดอกเบี้ยต่อปี</t>
  </si>
  <si>
    <t>What IF Data Table ระหว่างเงินต้น 1 ล้านบาท อัตราดอกเบี้ย และเงินฝากต่อเดือน</t>
  </si>
  <si>
    <t>What IF Data Table ระหว่างเงินต้น 1 ล้านบาท อัตราดอกเบี้ย และจำนวนปีที่ฝากเงิน</t>
  </si>
  <si>
    <t>goal seak เปลี่ยนดอกเบี้ย</t>
  </si>
  <si>
    <t>goal seak เปลี่ยนเงินฝาก</t>
  </si>
  <si>
    <t>goal seak เปลี่ยนเงินต้น</t>
  </si>
  <si>
    <t>symbol</t>
  </si>
  <si>
    <t>description</t>
  </si>
  <si>
    <t>ฝากเงินครั้งแรก 100,000 บาท ออมเงินเดือนละ 10,000 บาท
คาดว่าผลตอบแทนเฉลี่ยเดือนละ 10% ถ้าลงทุน 5 ปีจะมีเงินฝากทั้งหมดเท่าไร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</si>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</sst>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87" formatCode="_-* #,##0.00_-;\-* #,##0.00_-;_-* &quot;-&quot;??_-;_-@_-"/>
    <numFmt numFmtId="188" formatCode="_(* #,##0_);_(* \(#,##0\);_(* &quot;-&quot;??_);_(@_)"/>
    <numFmt numFmtId="189" formatCode="0.00%_);[Red]\(0.00%\)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0" tint="-0.34998626667073579"/>
      <name val="Tahoma"/>
      <family val="2"/>
      <scheme val="minor"/>
    </font>
    <font>
      <i/>
      <sz val="11"/>
      <color theme="1" tint="0.34998626667073579"/>
      <name val="Calibri"/>
      <family val="2"/>
    </font>
    <font>
      <sz val="11"/>
      <color theme="1" tint="0.34998626667073579"/>
      <name val="Calibri"/>
      <family val="2"/>
    </font>
    <font>
      <b/>
      <sz val="11"/>
      <color theme="1"/>
      <name val="Tahoma"/>
      <family val="2"/>
      <scheme val="minor"/>
    </font>
    <font>
      <b/>
      <sz val="11"/>
      <color indexed="18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FFFF00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89" fontId="1" fillId="0" borderId="0" applyFont="0" applyFill="0" applyBorder="0" applyAlignment="0" applyProtection="0"/>
    <xf numFmtId="0" fontId="5" fillId="0" borderId="0"/>
  </cellStyleXfs>
  <cellXfs count="132">
    <xf numFmtId="0" fontId="0" fillId="0" borderId="0" xfId="0"/>
    <xf numFmtId="0" fontId="2" fillId="0" borderId="0" xfId="3"/>
    <xf numFmtId="0" fontId="0" fillId="0" borderId="0" xfId="0" quotePrefix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5" borderId="0" xfId="0" applyFill="1"/>
    <xf numFmtId="188" fontId="0" fillId="4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43" fontId="0" fillId="5" borderId="0" xfId="0" applyNumberFormat="1" applyFill="1"/>
    <xf numFmtId="0" fontId="6" fillId="0" borderId="0" xfId="0" applyFont="1"/>
    <xf numFmtId="0" fontId="0" fillId="0" borderId="4" xfId="0" applyBorder="1"/>
    <xf numFmtId="0" fontId="7" fillId="0" borderId="3" xfId="0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wrapText="1"/>
    </xf>
    <xf numFmtId="188" fontId="0" fillId="0" borderId="4" xfId="0" applyNumberFormat="1" applyBorder="1"/>
    <xf numFmtId="0" fontId="0" fillId="0" borderId="5" xfId="0" applyBorder="1" applyAlignment="1">
      <alignment wrapText="1"/>
    </xf>
    <xf numFmtId="188" fontId="0" fillId="0" borderId="0" xfId="1" applyNumberFormat="1" applyFont="1" applyFill="1" applyAlignment="1">
      <alignment horizontal="center"/>
    </xf>
    <xf numFmtId="43" fontId="0" fillId="6" borderId="0" xfId="1" applyFont="1" applyFill="1"/>
    <xf numFmtId="187" fontId="0" fillId="0" borderId="4" xfId="0" applyNumberForma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6" xfId="0" applyBorder="1"/>
    <xf numFmtId="0" fontId="0" fillId="0" borderId="6" xfId="0" quotePrefix="1" applyBorder="1"/>
    <xf numFmtId="0" fontId="8" fillId="7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3" fontId="0" fillId="0" borderId="0" xfId="0" applyNumberFormat="1" applyBorder="1"/>
    <xf numFmtId="0" fontId="0" fillId="0" borderId="0" xfId="0" applyBorder="1"/>
    <xf numFmtId="43" fontId="0" fillId="0" borderId="11" xfId="0" applyNumberFormat="1" applyBorder="1"/>
    <xf numFmtId="43" fontId="0" fillId="0" borderId="0" xfId="1" applyFont="1" applyBorder="1"/>
    <xf numFmtId="43" fontId="0" fillId="0" borderId="11" xfId="1" applyFont="1" applyBorder="1"/>
    <xf numFmtId="0" fontId="0" fillId="0" borderId="12" xfId="0" applyBorder="1"/>
    <xf numFmtId="43" fontId="0" fillId="0" borderId="13" xfId="1" applyFont="1" applyBorder="1"/>
    <xf numFmtId="0" fontId="0" fillId="0" borderId="13" xfId="0" applyBorder="1"/>
    <xf numFmtId="43" fontId="0" fillId="0" borderId="14" xfId="1" applyFont="1" applyBorder="1"/>
    <xf numFmtId="0" fontId="3" fillId="0" borderId="0" xfId="0" applyFont="1" applyBorder="1"/>
    <xf numFmtId="0" fontId="3" fillId="0" borderId="11" xfId="0" applyFont="1" applyBorder="1"/>
    <xf numFmtId="0" fontId="0" fillId="0" borderId="0" xfId="0" applyAlignment="1">
      <alignment vertical="center"/>
    </xf>
    <xf numFmtId="0" fontId="2" fillId="0" borderId="0" xfId="3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88" fontId="0" fillId="0" borderId="6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189" fontId="0" fillId="2" borderId="6" xfId="4" applyFont="1" applyFill="1" applyBorder="1" applyAlignment="1">
      <alignment vertical="center"/>
    </xf>
    <xf numFmtId="189" fontId="0" fillId="0" borderId="6" xfId="4" applyFont="1" applyBorder="1" applyAlignment="1">
      <alignment vertical="center"/>
    </xf>
    <xf numFmtId="188" fontId="0" fillId="2" borderId="6" xfId="1" applyNumberFormat="1" applyFont="1" applyFill="1" applyBorder="1" applyAlignment="1">
      <alignment vertical="center"/>
    </xf>
    <xf numFmtId="43" fontId="0" fillId="2" borderId="6" xfId="1" applyFont="1" applyFill="1" applyBorder="1" applyAlignment="1">
      <alignment vertical="center"/>
    </xf>
    <xf numFmtId="188" fontId="0" fillId="0" borderId="6" xfId="0" applyNumberFormat="1" applyBorder="1" applyAlignment="1">
      <alignment vertical="center"/>
    </xf>
    <xf numFmtId="43" fontId="0" fillId="0" borderId="6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0" fillId="8" borderId="6" xfId="0" applyFill="1" applyBorder="1" applyAlignment="1">
      <alignment vertical="center"/>
    </xf>
    <xf numFmtId="43" fontId="0" fillId="8" borderId="6" xfId="1" applyFont="1" applyFill="1" applyBorder="1" applyAlignment="1">
      <alignment vertical="center"/>
    </xf>
    <xf numFmtId="8" fontId="0" fillId="8" borderId="6" xfId="1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43" fontId="11" fillId="0" borderId="6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6" fillId="9" borderId="6" xfId="0" applyFont="1" applyFill="1" applyBorder="1" applyAlignment="1">
      <alignment vertical="center"/>
    </xf>
    <xf numFmtId="43" fontId="6" fillId="9" borderId="6" xfId="1" applyFont="1" applyFill="1" applyBorder="1" applyAlignment="1">
      <alignment vertical="center"/>
    </xf>
    <xf numFmtId="43" fontId="6" fillId="9" borderId="6" xfId="0" applyNumberFormat="1" applyFont="1" applyFill="1" applyBorder="1" applyAlignment="1">
      <alignment vertical="center"/>
    </xf>
    <xf numFmtId="9" fontId="6" fillId="9" borderId="6" xfId="2" applyFont="1" applyFill="1" applyBorder="1" applyAlignment="1">
      <alignment vertical="center"/>
    </xf>
    <xf numFmtId="43" fontId="6" fillId="9" borderId="6" xfId="1" applyNumberFormat="1" applyFont="1" applyFill="1" applyBorder="1" applyAlignment="1">
      <alignment vertical="center"/>
    </xf>
    <xf numFmtId="0" fontId="12" fillId="7" borderId="6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43" fontId="0" fillId="5" borderId="0" xfId="1" applyFont="1" applyFill="1" applyBorder="1" applyAlignment="1">
      <alignment vertical="center"/>
    </xf>
    <xf numFmtId="9" fontId="0" fillId="5" borderId="11" xfId="2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43" fontId="0" fillId="5" borderId="13" xfId="1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9" fontId="0" fillId="5" borderId="14" xfId="2" applyFont="1" applyFill="1" applyBorder="1" applyAlignment="1">
      <alignment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11" xfId="0" applyFont="1" applyBorder="1" applyAlignment="1">
      <alignment vertical="center"/>
    </xf>
    <xf numFmtId="188" fontId="0" fillId="5" borderId="10" xfId="0" applyNumberFormat="1" applyFill="1" applyBorder="1" applyAlignment="1">
      <alignment vertical="center"/>
    </xf>
    <xf numFmtId="9" fontId="0" fillId="0" borderId="10" xfId="0" applyNumberFormat="1" applyBorder="1" applyAlignment="1">
      <alignment vertical="center"/>
    </xf>
    <xf numFmtId="188" fontId="0" fillId="5" borderId="0" xfId="1" applyNumberFormat="1" applyFont="1" applyFill="1" applyBorder="1" applyAlignment="1">
      <alignment vertical="center"/>
    </xf>
    <xf numFmtId="188" fontId="0" fillId="5" borderId="11" xfId="1" applyNumberFormat="1" applyFont="1" applyFill="1" applyBorder="1" applyAlignment="1">
      <alignment vertical="center"/>
    </xf>
    <xf numFmtId="0" fontId="5" fillId="0" borderId="10" xfId="5" applyBorder="1" applyAlignment="1">
      <alignment vertical="center"/>
    </xf>
    <xf numFmtId="10" fontId="0" fillId="2" borderId="0" xfId="0" applyNumberFormat="1" applyFill="1" applyBorder="1" applyAlignment="1">
      <alignment vertical="center"/>
    </xf>
    <xf numFmtId="10" fontId="0" fillId="2" borderId="11" xfId="0" applyNumberFormat="1" applyFill="1" applyBorder="1" applyAlignment="1">
      <alignment vertical="center"/>
    </xf>
    <xf numFmtId="10" fontId="0" fillId="0" borderId="0" xfId="0" applyNumberFormat="1" applyBorder="1" applyAlignment="1">
      <alignment vertical="center"/>
    </xf>
    <xf numFmtId="10" fontId="0" fillId="0" borderId="11" xfId="0" applyNumberFormat="1" applyBorder="1" applyAlignment="1">
      <alignment vertical="center"/>
    </xf>
    <xf numFmtId="10" fontId="0" fillId="0" borderId="0" xfId="0" applyNumberFormat="1" applyAlignment="1">
      <alignment vertical="center"/>
    </xf>
    <xf numFmtId="188" fontId="0" fillId="2" borderId="0" xfId="1" applyNumberFormat="1" applyFont="1" applyFill="1" applyBorder="1" applyAlignment="1">
      <alignment vertical="center"/>
    </xf>
    <xf numFmtId="188" fontId="0" fillId="2" borderId="11" xfId="1" applyNumberFormat="1" applyFont="1" applyFill="1" applyBorder="1" applyAlignment="1">
      <alignment vertical="center"/>
    </xf>
    <xf numFmtId="188" fontId="0" fillId="0" borderId="0" xfId="0" applyNumberFormat="1" applyBorder="1" applyAlignment="1">
      <alignment vertical="center"/>
    </xf>
    <xf numFmtId="188" fontId="0" fillId="0" borderId="11" xfId="0" applyNumberFormat="1" applyBorder="1" applyAlignment="1">
      <alignment vertical="center"/>
    </xf>
    <xf numFmtId="9" fontId="0" fillId="0" borderId="12" xfId="0" applyNumberFormat="1" applyBorder="1" applyAlignment="1">
      <alignment vertical="center"/>
    </xf>
    <xf numFmtId="188" fontId="0" fillId="5" borderId="13" xfId="1" applyNumberFormat="1" applyFont="1" applyFill="1" applyBorder="1" applyAlignment="1">
      <alignment vertical="center"/>
    </xf>
    <xf numFmtId="188" fontId="0" fillId="5" borderId="14" xfId="1" applyNumberFormat="1" applyFont="1" applyFill="1" applyBorder="1" applyAlignment="1">
      <alignment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10" fontId="0" fillId="2" borderId="10" xfId="0" applyNumberFormat="1" applyFill="1" applyBorder="1" applyAlignment="1">
      <alignment vertical="center"/>
    </xf>
    <xf numFmtId="10" fontId="0" fillId="0" borderId="10" xfId="0" applyNumberFormat="1" applyBorder="1" applyAlignment="1">
      <alignment vertical="center"/>
    </xf>
    <xf numFmtId="188" fontId="0" fillId="2" borderId="10" xfId="1" applyNumberFormat="1" applyFont="1" applyFill="1" applyBorder="1" applyAlignment="1">
      <alignment vertical="center"/>
    </xf>
    <xf numFmtId="188" fontId="0" fillId="0" borderId="10" xfId="0" applyNumberFormat="1" applyBorder="1" applyAlignment="1">
      <alignment vertical="center"/>
    </xf>
    <xf numFmtId="0" fontId="8" fillId="7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5" fillId="0" borderId="11" xfId="5" applyBorder="1" applyAlignment="1">
      <alignment vertical="center"/>
    </xf>
    <xf numFmtId="0" fontId="4" fillId="0" borderId="11" xfId="5" applyFont="1" applyBorder="1" applyAlignment="1">
      <alignment vertical="center"/>
    </xf>
    <xf numFmtId="0" fontId="5" fillId="0" borderId="17" xfId="5" applyBorder="1" applyAlignment="1">
      <alignment vertical="center"/>
    </xf>
    <xf numFmtId="0" fontId="5" fillId="0" borderId="18" xfId="5" applyBorder="1" applyAlignment="1">
      <alignment vertical="center"/>
    </xf>
    <xf numFmtId="188" fontId="0" fillId="0" borderId="19" xfId="1" applyNumberFormat="1" applyFont="1" applyBorder="1" applyAlignment="1">
      <alignment vertical="center"/>
    </xf>
    <xf numFmtId="188" fontId="0" fillId="0" borderId="18" xfId="1" applyNumberFormat="1" applyFont="1" applyBorder="1" applyAlignment="1">
      <alignment vertical="center"/>
    </xf>
    <xf numFmtId="188" fontId="0" fillId="0" borderId="17" xfId="1" applyNumberFormat="1" applyFont="1" applyBorder="1" applyAlignment="1">
      <alignment vertical="center"/>
    </xf>
    <xf numFmtId="10" fontId="10" fillId="10" borderId="10" xfId="0" applyNumberFormat="1" applyFont="1" applyFill="1" applyBorder="1" applyAlignment="1">
      <alignment vertical="center"/>
    </xf>
    <xf numFmtId="188" fontId="10" fillId="10" borderId="0" xfId="1" applyNumberFormat="1" applyFont="1" applyFill="1" applyBorder="1" applyAlignment="1">
      <alignment vertical="center"/>
    </xf>
    <xf numFmtId="188" fontId="10" fillId="10" borderId="11" xfId="1" applyNumberFormat="1" applyFont="1" applyFill="1" applyBorder="1" applyAlignment="1">
      <alignment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/>
    </xf>
  </cellXfs>
  <cellStyles count="6">
    <cellStyle name="Comma" xfId="1" builtinId="3"/>
    <cellStyle name="Hyperlink" xfId="3" builtinId="8"/>
    <cellStyle name="Normal" xfId="0" builtinId="0"/>
    <cellStyle name="Normal 5" xfId="5" xr:uid="{910106F0-A779-4BF2-A6AD-AFC573E15064}"/>
    <cellStyle name="Percent" xfId="2" builtinId="5"/>
    <cellStyle name="Percent 2" xfId="4" xr:uid="{940E9E1F-A85F-45EB-B2C3-90337AF9F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Amortization_Loan!$K$8:$K$33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Amortization_Loan!$L$8:$L$33</c:f>
              <c:numCache>
                <c:formatCode>0%</c:formatCode>
                <c:ptCount val="26"/>
                <c:pt idx="0">
                  <c:v>0.10499132331598121</c:v>
                </c:pt>
                <c:pt idx="1">
                  <c:v>0.12645318122306018</c:v>
                </c:pt>
                <c:pt idx="2">
                  <c:v>0.14817973226514719</c:v>
                </c:pt>
                <c:pt idx="3">
                  <c:v>0.17017042902145962</c:v>
                </c:pt>
                <c:pt idx="4">
                  <c:v>0.19242464152620231</c:v>
                </c:pt>
                <c:pt idx="5">
                  <c:v>0.21494165797857792</c:v>
                </c:pt>
                <c:pt idx="6">
                  <c:v>0.23772068554269188</c:v>
                </c:pt>
                <c:pt idx="7">
                  <c:v>0.26076085123558973</c:v>
                </c:pt>
                <c:pt idx="8">
                  <c:v>0.28406120290148984</c:v>
                </c:pt>
                <c:pt idx="9">
                  <c:v>0.30762071027009413</c:v>
                </c:pt>
                <c:pt idx="10">
                  <c:v>0.33143826609668636</c:v>
                </c:pt>
                <c:pt idx="11">
                  <c:v>0.35551268738156483</c:v>
                </c:pt>
                <c:pt idx="12">
                  <c:v>0.37984271666620356</c:v>
                </c:pt>
                <c:pt idx="13">
                  <c:v>0.40442702340339332</c:v>
                </c:pt>
                <c:pt idx="14">
                  <c:v>0.42926420539846755</c:v>
                </c:pt>
                <c:pt idx="15">
                  <c:v>0.45435279031860476</c:v>
                </c:pt>
                <c:pt idx="16">
                  <c:v>0.47969123726707547</c:v>
                </c:pt>
                <c:pt idx="17">
                  <c:v>0.50527793841919355</c:v>
                </c:pt>
                <c:pt idx="18">
                  <c:v>0.53111122071664429</c:v>
                </c:pt>
                <c:pt idx="19">
                  <c:v>0.55718934761677197</c:v>
                </c:pt>
                <c:pt idx="20">
                  <c:v>0.583510520893332</c:v>
                </c:pt>
                <c:pt idx="21">
                  <c:v>0.61007288248515912</c:v>
                </c:pt>
                <c:pt idx="22">
                  <c:v>0.63687451638914905</c:v>
                </c:pt>
                <c:pt idx="23">
                  <c:v>0.66391345059389906</c:v>
                </c:pt>
                <c:pt idx="24">
                  <c:v>0.6911876590503383</c:v>
                </c:pt>
                <c:pt idx="25">
                  <c:v>0.71869506367565428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AF8-9BF4-532B5C0D9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1648"/>
        <c:axId val="148961632"/>
      </c:scatterChart>
      <c:valAx>
        <c:axId val="14930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8961632"/>
        <c:crosses val="autoZero"/>
        <c:crossBetween val="midCat"/>
      </c:valAx>
      <c:valAx>
        <c:axId val="1489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30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4335689213547"/>
          <c:y val="5.146198830409357E-2"/>
          <c:w val="0.78711934351579549"/>
          <c:h val="0.8400081042501266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Amortization_Deoposit!$C$4:$F$4</c:f>
              <c:numCache>
                <c:formatCode>0.00%</c:formatCode>
                <c:ptCount val="4"/>
                <c:pt idx="0">
                  <c:v>0.03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</c:numCache>
            </c:numRef>
          </c:xVal>
          <c:yVal>
            <c:numRef>
              <c:f>Amortization_Deoposit!$C$11:$F$11</c:f>
              <c:numCache>
                <c:formatCode>_(* #,##0_);_(* \(#,##0\);_(* "-"??_);_(@_)</c:formatCode>
                <c:ptCount val="4"/>
                <c:pt idx="0">
                  <c:v>1532349.5434823856</c:v>
                </c:pt>
                <c:pt idx="1">
                  <c:v>1717523.7442257153</c:v>
                </c:pt>
                <c:pt idx="2">
                  <c:v>2319153.9381209132</c:v>
                </c:pt>
                <c:pt idx="3">
                  <c:v>4487778.4945121408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9-4918-8365-A0FB6696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227872"/>
        <c:axId val="2107228832"/>
      </c:scatterChart>
      <c:valAx>
        <c:axId val="210722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07228832"/>
        <c:crosses val="autoZero"/>
        <c:crossBetween val="midCat"/>
      </c:valAx>
      <c:valAx>
        <c:axId val="21072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0722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Graphical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GoalSeek_Q1!$C$4</c:f>
              <c:strCache>
                <c:ptCount val="1"/>
                <c:pt idx="0">
                  <c:v>เวลาการผลิต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GoalSeek_Q1!$D$4:$E$4</c:f>
              <c:numCache>
                <c:formatCode>General</c:formatCode>
                <c:ptCount val="2"/>
                <c:pt idx="0">
                  <c:v>0</c:v>
                </c:pt>
                <c:pt idx="1">
                  <c:v>333.33333333333331</c:v>
                </c:pt>
              </c:numCache>
            </c:numRef>
          </c:xVal>
          <c:yVal>
            <c:numRef>
              <c:f>GoalSeek_Q1!$D$5:$E$5</c:f>
              <c:numCache>
                <c:formatCode>General</c:formatCode>
                <c:ptCount val="2"/>
                <c:pt idx="0">
                  <c:v>250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8B-4452-8B32-5A7EF94C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68560"/>
        <c:axId val="234384832"/>
      </c:scatterChart>
      <c:valAx>
        <c:axId val="12406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4384832"/>
        <c:crosses val="autoZero"/>
        <c:crossBetween val="midCat"/>
      </c:valAx>
      <c:valAx>
        <c:axId val="23438483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06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Graphical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GoalSeek_Q1!$C$4</c:f>
              <c:strCache>
                <c:ptCount val="1"/>
                <c:pt idx="0">
                  <c:v>เวลาการผลิต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GoalSeek_Q1!$D$4:$E$4</c:f>
              <c:numCache>
                <c:formatCode>General</c:formatCode>
                <c:ptCount val="2"/>
                <c:pt idx="0">
                  <c:v>0</c:v>
                </c:pt>
                <c:pt idx="1">
                  <c:v>333.33333333333331</c:v>
                </c:pt>
              </c:numCache>
            </c:numRef>
          </c:xVal>
          <c:yVal>
            <c:numRef>
              <c:f>GoalSeek_Q1!$D$5:$E$5</c:f>
              <c:numCache>
                <c:formatCode>General</c:formatCode>
                <c:ptCount val="2"/>
                <c:pt idx="0">
                  <c:v>250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6E-4552-A229-17C5A4FDB68E}"/>
            </c:ext>
          </c:extLst>
        </c:ser>
        <c:ser>
          <c:idx val="1"/>
          <c:order val="1"/>
          <c:tx>
            <c:strRef>
              <c:f>GoalSeek_Q1!$C$26</c:f>
              <c:strCache>
                <c:ptCount val="1"/>
                <c:pt idx="0">
                  <c:v>พื้นที่จัดเก็บสินค้า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GoalSeek_Q1!$D$26:$E$26</c:f>
              <c:numCache>
                <c:formatCode>General</c:formatCode>
                <c:ptCount val="2"/>
                <c:pt idx="0">
                  <c:v>0</c:v>
                </c:pt>
                <c:pt idx="1">
                  <c:v>275</c:v>
                </c:pt>
              </c:numCache>
            </c:numRef>
          </c:xVal>
          <c:yVal>
            <c:numRef>
              <c:f>GoalSeek_Q1!$D$27:$E$27</c:f>
              <c:numCache>
                <c:formatCode>General</c:formatCode>
                <c:ptCount val="2"/>
                <c:pt idx="0">
                  <c:v>366.66666666666674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6E-4552-A229-17C5A4FDB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68560"/>
        <c:axId val="234384832"/>
      </c:scatterChart>
      <c:valAx>
        <c:axId val="12406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4384832"/>
        <c:crosses val="autoZero"/>
        <c:crossBetween val="midCat"/>
      </c:valAx>
      <c:valAx>
        <c:axId val="23438483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06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Graphical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GoalSeek_Q1!$C$4</c:f>
              <c:strCache>
                <c:ptCount val="1"/>
                <c:pt idx="0">
                  <c:v>เวลาการผลิต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GoalSeek_Q1!$D$4:$E$4</c:f>
              <c:numCache>
                <c:formatCode>General</c:formatCode>
                <c:ptCount val="2"/>
                <c:pt idx="0">
                  <c:v>0</c:v>
                </c:pt>
                <c:pt idx="1">
                  <c:v>333.33333333333331</c:v>
                </c:pt>
              </c:numCache>
            </c:numRef>
          </c:xVal>
          <c:yVal>
            <c:numRef>
              <c:f>GoalSeek_Q1!$D$5:$E$5</c:f>
              <c:numCache>
                <c:formatCode>General</c:formatCode>
                <c:ptCount val="2"/>
                <c:pt idx="0">
                  <c:v>250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55-457F-8AE8-CBA77687B8C3}"/>
            </c:ext>
          </c:extLst>
        </c:ser>
        <c:ser>
          <c:idx val="1"/>
          <c:order val="1"/>
          <c:tx>
            <c:strRef>
              <c:f>GoalSeek_Q1!$C$26</c:f>
              <c:strCache>
                <c:ptCount val="1"/>
                <c:pt idx="0">
                  <c:v>พื้นที่จัดเก็บสินค้า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GoalSeek_Q1!$D$26:$E$26</c:f>
              <c:numCache>
                <c:formatCode>General</c:formatCode>
                <c:ptCount val="2"/>
                <c:pt idx="0">
                  <c:v>0</c:v>
                </c:pt>
                <c:pt idx="1">
                  <c:v>275</c:v>
                </c:pt>
              </c:numCache>
            </c:numRef>
          </c:xVal>
          <c:yVal>
            <c:numRef>
              <c:f>GoalSeek_Q1!$D$27:$E$27</c:f>
              <c:numCache>
                <c:formatCode>General</c:formatCode>
                <c:ptCount val="2"/>
                <c:pt idx="0">
                  <c:v>366.66666666666674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55-457F-8AE8-CBA77687B8C3}"/>
            </c:ext>
          </c:extLst>
        </c:ser>
        <c:ser>
          <c:idx val="2"/>
          <c:order val="2"/>
          <c:tx>
            <c:strRef>
              <c:f>GoalSeek_Q1!$C$47</c:f>
              <c:strCache>
                <c:ptCount val="1"/>
                <c:pt idx="0">
                  <c:v>เงินทุน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GoalSeek_Q1!$D$47:$E$47</c:f>
              <c:numCache>
                <c:formatCode>General</c:formatCode>
                <c:ptCount val="2"/>
                <c:pt idx="0">
                  <c:v>0</c:v>
                </c:pt>
                <c:pt idx="1">
                  <c:v>466.66666666666663</c:v>
                </c:pt>
              </c:numCache>
            </c:numRef>
          </c:xVal>
          <c:yVal>
            <c:numRef>
              <c:f>GoalSeek_Q1!$D$48:$E$48</c:f>
              <c:numCache>
                <c:formatCode>General</c:formatCode>
                <c:ptCount val="2"/>
                <c:pt idx="0">
                  <c:v>233.33333333333334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55-457F-8AE8-CBA77687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68560"/>
        <c:axId val="234384832"/>
      </c:scatterChart>
      <c:valAx>
        <c:axId val="12406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4384832"/>
        <c:crosses val="autoZero"/>
        <c:crossBetween val="midCat"/>
      </c:valAx>
      <c:valAx>
        <c:axId val="23438483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06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11.png"/><Relationship Id="rId4" Type="http://schemas.openxmlformats.org/officeDocument/2006/relationships/customXml" Target="../ink/ink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158450</xdr:colOff>
      <xdr:row>4</xdr:row>
      <xdr:rowOff>58157</xdr:rowOff>
    </xdr:from>
    <xdr:to>
      <xdr:col>6</xdr:col>
      <xdr:colOff>52497</xdr:colOff>
      <xdr:row>9</xdr:row>
      <xdr:rowOff>33954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C48C01-90F1-4FED-BB90-F7D7E42E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9626" y="775333"/>
          <a:ext cx="2655177" cy="8722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301598</xdr:colOff>
      <xdr:row>20</xdr:row>
      <xdr:rowOff>27455</xdr:rowOff>
    </xdr:from>
    <xdr:to>
      <xdr:col>16</xdr:col>
      <xdr:colOff>421821</xdr:colOff>
      <xdr:row>30</xdr:row>
      <xdr:rowOff>160819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9A25D8-3A67-435D-B814-23FD19553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9991" y="3578919"/>
          <a:ext cx="3522009" cy="19022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104775</xdr:colOff>
      <xdr:row>17</xdr:row>
      <xdr:rowOff>123825</xdr:rowOff>
    </xdr:from>
    <xdr:to>
      <xdr:col>8</xdr:col>
      <xdr:colOff>523875</xdr:colOff>
      <xdr:row>17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151A24-E247-450E-8C75-3647E513694A}"/>
            </a:ext>
          </a:extLst>
        </xdr:cNvPr>
        <xdr:cNvCxnSpPr/>
      </xdr:nvCxnSpPr>
      <xdr:spPr>
        <a:xfrm flipH="1">
          <a:off x="6334125" y="29813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57151</xdr:colOff>
      <xdr:row>19</xdr:row>
      <xdr:rowOff>109578</xdr:rowOff>
    </xdr:from>
    <xdr:to>
      <xdr:col>11</xdr:col>
      <xdr:colOff>167825</xdr:colOff>
      <xdr:row>42</xdr:row>
      <xdr:rowOff>104699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17D92-AB84-4358-99EB-D85F24C4C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4830" y="3484149"/>
          <a:ext cx="1471388" cy="40772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346982</xdr:colOff>
      <xdr:row>31</xdr:row>
      <xdr:rowOff>100692</xdr:rowOff>
    </xdr:from>
    <xdr:to>
      <xdr:col>14</xdr:col>
      <xdr:colOff>646368</xdr:colOff>
      <xdr:row>38</xdr:row>
      <xdr:rowOff>15409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20E0E1-8BC9-4937-9D82-8166A41A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15375" y="5597978"/>
          <a:ext cx="2340457" cy="115296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22</xdr:col>
      <xdr:colOff>457200</xdr:colOff>
      <xdr:row>7</xdr:row>
      <xdr:rowOff>85725</xdr:rowOff>
    </xdr:from>
    <xdr:to>
      <xdr:col>26</xdr:col>
      <xdr:colOff>186989</xdr:colOff>
      <xdr:row>14</xdr:row>
      <xdr:rowOff>10098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C81984-CAEA-4304-81F3-D860CD9A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11350" y="1419225"/>
          <a:ext cx="2152950" cy="12574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246529</xdr:colOff>
      <xdr:row>28</xdr:row>
      <xdr:rowOff>56029</xdr:rowOff>
    </xdr:from>
    <xdr:to>
      <xdr:col>6</xdr:col>
      <xdr:colOff>156882</xdr:colOff>
      <xdr:row>28</xdr:row>
      <xdr:rowOff>67235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5BC0C55-0ABD-43C6-B8EF-B10F90814D48}"/>
            </a:ext>
          </a:extLst>
        </xdr:cNvPr>
        <xdr:cNvCxnSpPr/>
      </xdr:nvCxnSpPr>
      <xdr:spPr>
        <a:xfrm flipV="1">
          <a:off x="7283823" y="4538382"/>
          <a:ext cx="593912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244363</xdr:colOff>
      <xdr:row>7</xdr:row>
      <xdr:rowOff>58515</xdr:rowOff>
    </xdr:from>
    <xdr:to>
      <xdr:col>19</xdr:col>
      <xdr:colOff>552365</xdr:colOff>
      <xdr:row>21</xdr:row>
      <xdr:rowOff>213157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F4213-92CB-46B9-A234-D01FFAE6F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2515385</xdr:colOff>
      <xdr:row>11</xdr:row>
      <xdr:rowOff>149374</xdr:rowOff>
    </xdr:from>
    <xdr:to>
      <xdr:col>5</xdr:col>
      <xdr:colOff>840442</xdr:colOff>
      <xdr:row>26</xdr:row>
      <xdr:rowOff>149374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9F806-4EE5-7840-F8D1-DFB7C4EE8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12</xdr:row>
      <xdr:rowOff>9525</xdr:rowOff>
    </xdr:from>
    <xdr:ext cx="5439534" cy="5734850"/>
    <xdr:pic>
      <xdr:nvPicPr>
        <xdr:cNvPr id="2" name="Picture 1">
          <a:extLst>
            <a:ext uri="{FF2B5EF4-FFF2-40B4-BE49-F238E27FC236}">
              <a16:creationId xmlns:a16="http://schemas.microsoft.com/office/drawing/2014/main" id="{A3A2809C-E36A-4379-9F8E-236BACEBB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2295525"/>
          <a:ext cx="5439534" cy="57348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9</xdr:col>
      <xdr:colOff>171450</xdr:colOff>
      <xdr:row>1</xdr:row>
      <xdr:rowOff>9525</xdr:rowOff>
    </xdr:from>
    <xdr:ext cx="5487166" cy="11622122"/>
    <xdr:pic>
      <xdr:nvPicPr>
        <xdr:cNvPr id="3" name="Picture 2">
          <a:extLst>
            <a:ext uri="{FF2B5EF4-FFF2-40B4-BE49-F238E27FC236}">
              <a16:creationId xmlns:a16="http://schemas.microsoft.com/office/drawing/2014/main" id="{946FBC23-520A-4ACF-88C0-DAF90DFB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200025"/>
          <a:ext cx="5487166" cy="11622122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46</xdr:row>
      <xdr:rowOff>0</xdr:rowOff>
    </xdr:from>
    <xdr:to>
      <xdr:col>8</xdr:col>
      <xdr:colOff>218688</xdr:colOff>
      <xdr:row>74</xdr:row>
      <xdr:rowOff>177097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FF35FE-F805-F18C-4CBC-B27A9AC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4764" y="8285018"/>
          <a:ext cx="5524979" cy="5220152"/>
        </a:xfrm>
        <a:prstGeom prst="rect">
          <a:avLst/>
        </a:prstGeom>
      </xdr:spPr>
    </xdr:pic>
    <xdr:clientData/>
  </xdr:twoCellAnchor>
  <xdr:twoCellAnchor editAs="oneCell">
    <xdr:from>
      <xdr:col>5</xdr:col>
      <xdr:colOff>701640</xdr:colOff>
      <xdr:row>56</xdr:row>
      <xdr:rowOff>41542</xdr:rowOff>
    </xdr:from>
    <xdr:to>
      <xdr:col>7</xdr:col>
      <xdr:colOff>334331</xdr:colOff>
      <xdr:row>58</xdr:row>
      <xdr:rowOff>31964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25135AA-0D80-A315-1771-D952A1CEF178}"/>
                </a:ext>
              </a:extLst>
            </xdr14:cNvPr>
            <xdr14:cNvContentPartPr/>
          </xdr14:nvContentPartPr>
          <xdr14:nvPr macro=""/>
          <xdr14:xfrm>
            <a:off x="10787749" y="10127651"/>
            <a:ext cx="727200" cy="350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25135AA-0D80-A315-1771-D952A1CEF17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779109" y="10118651"/>
              <a:ext cx="74484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387927</xdr:colOff>
      <xdr:row>77</xdr:row>
      <xdr:rowOff>152400</xdr:rowOff>
    </xdr:from>
    <xdr:to>
      <xdr:col>7</xdr:col>
      <xdr:colOff>16298</xdr:colOff>
      <xdr:row>86</xdr:row>
      <xdr:rowOff>63171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C4D81D-A1DE-EAF3-3408-F228A1078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2691" y="14020800"/>
          <a:ext cx="4214225" cy="15317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12</xdr:row>
      <xdr:rowOff>0</xdr:rowOff>
    </xdr:from>
    <xdr:to>
      <xdr:col>8</xdr:col>
      <xdr:colOff>290033</xdr:colOff>
      <xdr:row>40</xdr:row>
      <xdr:rowOff>53788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68ED1-FCA6-75AF-6B5C-E3CAFF3A3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4160" y="2186940"/>
          <a:ext cx="5464013" cy="5174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8</xdr:col>
      <xdr:colOff>513711</xdr:colOff>
      <xdr:row>39</xdr:row>
      <xdr:rowOff>15685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4B029-4F72-EBEA-3EDA-24E3C4F97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8920" y="2004060"/>
          <a:ext cx="5547841" cy="5136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7</xdr:row>
      <xdr:rowOff>33337</xdr:rowOff>
    </xdr:from>
    <xdr:to>
      <xdr:col>8</xdr:col>
      <xdr:colOff>590550</xdr:colOff>
      <xdr:row>21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54974-4049-4286-B019-2FE1510E5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142875</xdr:colOff>
      <xdr:row>28</xdr:row>
      <xdr:rowOff>152400</xdr:rowOff>
    </xdr:from>
    <xdr:to>
      <xdr:col>8</xdr:col>
      <xdr:colOff>590550</xdr:colOff>
      <xdr:row>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171FFD-1283-4B16-A1DD-994C0F868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49</xdr:row>
      <xdr:rowOff>171450</xdr:rowOff>
    </xdr:from>
    <xdr:to>
      <xdr:col>8</xdr:col>
      <xdr:colOff>561975</xdr:colOff>
      <xdr:row>64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25ACA-3107-4586-90A4-3DD6EAA08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339090</xdr:colOff>
      <xdr:row>1</xdr:row>
      <xdr:rowOff>20955</xdr:rowOff>
    </xdr:from>
    <xdr:to>
      <xdr:col>22</xdr:col>
      <xdr:colOff>486297</xdr:colOff>
      <xdr:row>10</xdr:row>
      <xdr:rowOff>108836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AFC94A-A9C0-4C51-A2F7-383FECC1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20110" y="203835"/>
          <a:ext cx="3804807" cy="17261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41910</xdr:colOff>
      <xdr:row>0</xdr:row>
      <xdr:rowOff>36195</xdr:rowOff>
    </xdr:from>
    <xdr:to>
      <xdr:col>12</xdr:col>
      <xdr:colOff>270797</xdr:colOff>
      <xdr:row>7</xdr:row>
      <xdr:rowOff>150697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2CCC62-8FF1-444C-8802-A85D41AA1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94770" y="36195"/>
          <a:ext cx="2103407" cy="13870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123825</xdr:rowOff>
    </xdr:from>
    <xdr:ext cx="11772900" cy="9544050"/>
    <xdr:pic>
      <xdr:nvPicPr>
        <xdr:cNvPr id="2" name="Picture 1">
          <a:extLst>
            <a:ext uri="{FF2B5EF4-FFF2-40B4-BE49-F238E27FC236}">
              <a16:creationId xmlns:a16="http://schemas.microsoft.com/office/drawing/2014/main" id="{4CE93375-75AB-4481-A624-C9EDAC87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4825"/>
          <a:ext cx="11772900" cy="95440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171450</xdr:colOff>
      <xdr:row>54</xdr:row>
      <xdr:rowOff>133350</xdr:rowOff>
    </xdr:from>
    <xdr:ext cx="9753600" cy="3943350"/>
    <xdr:pic>
      <xdr:nvPicPr>
        <xdr:cNvPr id="3" name="Picture 2">
          <a:extLst>
            <a:ext uri="{FF2B5EF4-FFF2-40B4-BE49-F238E27FC236}">
              <a16:creationId xmlns:a16="http://schemas.microsoft.com/office/drawing/2014/main" id="{2B643279-84BE-4BC7-ABCD-FFD3A820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420350"/>
          <a:ext cx="9753600" cy="39433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171450</xdr:colOff>
      <xdr:row>77</xdr:row>
      <xdr:rowOff>47625</xdr:rowOff>
    </xdr:from>
    <xdr:ext cx="9439275" cy="5991225"/>
    <xdr:pic>
      <xdr:nvPicPr>
        <xdr:cNvPr id="4" name="Picture 3">
          <a:extLst>
            <a:ext uri="{FF2B5EF4-FFF2-40B4-BE49-F238E27FC236}">
              <a16:creationId xmlns:a16="http://schemas.microsoft.com/office/drawing/2014/main" id="{6442526F-BF90-4B22-823B-0A8840A3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4716125"/>
          <a:ext cx="9439275" cy="59912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hepExcel/Array%20Book/skilllane/advance-arr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hepExcel/Training/Course%20Content/Advance/Thep-Excel-Advance-Formula-2020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Range-intro"/>
      <sheetName val="Dynamic Range1"/>
      <sheetName val="Dynamic Range2"/>
      <sheetName val="Dynamic Range3"/>
      <sheetName val="Dynamic Range4"/>
      <sheetName val="Extract Data Non-Array"/>
      <sheetName val="Extract Data Non-Array2"/>
      <sheetName val="Extract Data Non-Array3"/>
      <sheetName val="Extract Data Array"/>
      <sheetName val="Extract Data Array2"/>
      <sheetName val="Extract Data Array3"/>
      <sheetName val="Comparison"/>
      <sheetName val="Check ID"/>
      <sheetName val="Find Day"/>
    </sheetNames>
    <sheetDataSet>
      <sheetData sheetId="0" refreshError="1"/>
      <sheetData sheetId="1" refreshError="1"/>
      <sheetData sheetId="2">
        <row r="1">
          <cell r="D1" t="str">
            <v>Fruit</v>
          </cell>
        </row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Melon</v>
          </cell>
        </row>
        <row r="7">
          <cell r="D7" t="str">
            <v>Mango</v>
          </cell>
        </row>
      </sheetData>
      <sheetData sheetId="3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6">
          <cell r="D6" t="str">
            <v>xxxxx</v>
          </cell>
        </row>
        <row r="9">
          <cell r="D9" t="str">
            <v>zzzz</v>
          </cell>
        </row>
      </sheetData>
      <sheetData sheetId="4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dfsfds</v>
          </cell>
        </row>
        <row r="7">
          <cell r="D7" t="str">
            <v>ssss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 NUMER FORMAT"/>
      <sheetName val="Custom List"/>
      <sheetName val="SUMPRODUCT"/>
      <sheetName val="Solver"/>
      <sheetName val="Solver2"/>
      <sheetName val="Solver3"/>
      <sheetName val="Data"/>
      <sheetName val="SUMIFS-COUNTIFS"/>
      <sheetName val="SUMIFS-apply1"/>
      <sheetName val="SUMIFS-apply2"/>
      <sheetName val="SUMIFS-apply3"/>
      <sheetName val="Criteria-in-depth"/>
      <sheetName val="Wildcard"/>
      <sheetName val="Capital Lookup"/>
      <sheetName val="Decimal-Extract"/>
      <sheetName val="Text Extract"/>
      <sheetName val="AccumConcat"/>
      <sheetName val="เรียน vlookup แบบเร็ว"/>
      <sheetName val="REF-clean"/>
      <sheetName val="MATCH"/>
      <sheetName val="INDEX"/>
      <sheetName val="INDEX-2"/>
      <sheetName val="Lookup Multiple Column"/>
      <sheetName val="Sales-info"/>
      <sheetName val="Tech-Loop"/>
      <sheetName val="Restructure-Data"/>
      <sheetName val="Extract Multiple Value"/>
      <sheetName val="INDIRECT"/>
      <sheetName val="Q1"/>
      <sheetName val="Q2"/>
      <sheetName val="Q3"/>
      <sheetName val="Q4"/>
      <sheetName val="Basic Array"/>
      <sheetName val="Top N"/>
      <sheetName val="ArrayCondition"/>
      <sheetName val="First Last Item"/>
      <sheetName val="Check ID"/>
      <sheetName val="Split Text Num"/>
      <sheetName val="CHOOSE"/>
      <sheetName val="CHOOSE array constant"/>
      <sheetName val="INDEX-indepth"/>
      <sheetName val="INDEX-indepth2"/>
      <sheetName val="INDEX-indepth3"/>
      <sheetName val="INDEX-dynamic-1"/>
      <sheetName val="INDEX-dynamic2"/>
      <sheetName val="Name"/>
      <sheetName val="Name2"/>
      <sheetName val="OFFSET"/>
      <sheetName val="Multi-Drop"/>
      <sheetName val="D-Function"/>
      <sheetName val="Data Table 1"/>
      <sheetName val="Data Table 2"/>
      <sheetName val="Question1"/>
      <sheetName val="Question2"/>
      <sheetName val="Question3"/>
      <sheetName val="Question4"/>
      <sheetName val="Fix-Cell-Ref-2"/>
      <sheetName val="Conditional Format"/>
      <sheetName val="IF-3"/>
      <sheetName val="IF-4"/>
      <sheetName val="VLOOKUP-Exact"/>
      <sheetName val="VLOOKUP MultiLookupValue"/>
      <sheetName val="VLOOKUP-Approx"/>
      <sheetName val="Text-Split Name-Formula"/>
      <sheetName val="Date-Cal"/>
      <sheetName val="Date-Function"/>
      <sheetName val="Find-Replace"/>
      <sheetName val="Table-ForPivot"/>
      <sheetName val="DATEDIF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9T04:22:06.8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1865 0 24575,'-534'0'0,"478"2"0,-3 2 0,3 3 0,1 1 0,-1 2 0,2 4 0,-93 29 0,-297 146 0,410-173 0,-7 4 0,-1 1 0,2 2 0,-45 32 0,70-44 0,3 0 0,-3 1 0,4 0 0,-1 1 0,0 1 0,2 0 0,1-2 0,-1 3 0,2 0 0,-12 30 0,11-19 0,4 1 0,-1 2 0,3-3 0,0 3 0,2-3 0,1 3 0,6 32 0,-5-56 0,1 1 0,-1 1 0,1-2 0,1 1 0,-2 0 0,1-1 0,2 0 0,0 1 0,-1 0 0,1-2 0,1 1 0,0 0 0,-1-1 0,0 0 0,1 1 0,1-1 0,-1 0 0,1-1 0,0 1 0,-1-1 0,2 0 0,-1 0 0,2-1 0,9 4 0,11 0 0,1-1 0,-1 0 0,1-2 0,48 1 0,414-7 0,-261-2 0,-129 3 0,-1-4 0,191-33 0,-222 23 0,2-1 0,-2-5 0,-1-1 0,115-55 0,-144 59 0,0-1 0,-4-2 0,43-31 0,-62 40 0,-3 0 0,2-1 0,-2 0 0,-1 0 0,-1-1 0,2-1 0,-2 0 0,-3 0 0,9-19 0,-2-10-273,-2 1 0,-2-1 0,-4-1 0,4-66 0,-8 55-6553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gHJoWgVbXH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thepexcel.com/solver-optimize-bus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9559-47AF-4E99-AC61-2E2D79026076}">
  <dimension ref="A1:W57"/>
  <sheetViews>
    <sheetView zoomScale="85" zoomScaleNormal="85" workbookViewId="0">
      <selection activeCell="E47" sqref="E47"/>
    </sheetView>
  </sheetViews>
  <sheetFormatPr defaultRowHeight="14.25" x14ac:dyDescent="0.2"/>
  <cols>
    <col min="1" max="1" width="11.125" customWidth="1"/>
    <col min="2" max="2" width="18.375" customWidth="1"/>
  </cols>
  <sheetData>
    <row r="1" spans="1:3" x14ac:dyDescent="0.2">
      <c r="A1" t="s">
        <v>235</v>
      </c>
    </row>
    <row r="2" spans="1:3" x14ac:dyDescent="0.2">
      <c r="A2" t="s">
        <v>236</v>
      </c>
    </row>
    <row r="3" spans="1:3" x14ac:dyDescent="0.2">
      <c r="A3" t="s">
        <v>237</v>
      </c>
    </row>
    <row r="5" spans="1:3" x14ac:dyDescent="0.2">
      <c r="A5" s="25" t="s">
        <v>238</v>
      </c>
      <c r="B5" s="25" t="s">
        <v>239</v>
      </c>
    </row>
    <row r="6" spans="1:3" x14ac:dyDescent="0.2">
      <c r="A6" s="24" t="s">
        <v>0</v>
      </c>
      <c r="B6" s="23" t="s">
        <v>1</v>
      </c>
    </row>
    <row r="7" spans="1:3" x14ac:dyDescent="0.2">
      <c r="A7" s="23" t="s">
        <v>2</v>
      </c>
      <c r="B7" s="23" t="s">
        <v>3</v>
      </c>
    </row>
    <row r="8" spans="1:3" x14ac:dyDescent="0.2">
      <c r="A8" s="23" t="s">
        <v>4</v>
      </c>
      <c r="B8" s="23" t="s">
        <v>5</v>
      </c>
    </row>
    <row r="9" spans="1:3" x14ac:dyDescent="0.2">
      <c r="A9" s="23" t="s">
        <v>6</v>
      </c>
      <c r="B9" s="23" t="s">
        <v>7</v>
      </c>
    </row>
    <row r="11" spans="1:3" x14ac:dyDescent="0.2">
      <c r="A11" t="s">
        <v>8</v>
      </c>
      <c r="B11" s="3">
        <v>170</v>
      </c>
      <c r="C11" t="s">
        <v>9</v>
      </c>
    </row>
    <row r="12" spans="1:3" x14ac:dyDescent="0.2">
      <c r="A12" t="s">
        <v>10</v>
      </c>
      <c r="B12" s="3">
        <v>70</v>
      </c>
      <c r="C12" t="s">
        <v>11</v>
      </c>
    </row>
    <row r="14" spans="1:3" x14ac:dyDescent="0.2">
      <c r="A14" t="s">
        <v>12</v>
      </c>
      <c r="B14" s="3">
        <f>B12/(B11/100)^2</f>
        <v>24.221453287197235</v>
      </c>
    </row>
    <row r="16" spans="1:3" ht="15" thickBot="1" x14ac:dyDescent="0.25"/>
    <row r="17" spans="1:23" x14ac:dyDescent="0.2">
      <c r="B17" t="s">
        <v>13</v>
      </c>
      <c r="D17" s="26" t="s">
        <v>14</v>
      </c>
      <c r="E17" s="27" t="s">
        <v>15</v>
      </c>
      <c r="F17" s="27"/>
      <c r="G17" s="27"/>
      <c r="H17" s="28"/>
      <c r="R17" t="s">
        <v>16</v>
      </c>
    </row>
    <row r="18" spans="1:23" x14ac:dyDescent="0.2">
      <c r="A18" t="s">
        <v>10</v>
      </c>
      <c r="B18" t="s">
        <v>12</v>
      </c>
      <c r="D18" s="29"/>
      <c r="E18" s="39" t="str">
        <f ca="1">_xlfn.FORMULATEXT(E19)</f>
        <v>=B14</v>
      </c>
      <c r="F18" s="31"/>
      <c r="G18" s="31"/>
      <c r="H18" s="40" t="str">
        <f ca="1">_xlfn.FORMULATEXT(H19)</f>
        <v>=B14</v>
      </c>
      <c r="J18" t="s">
        <v>17</v>
      </c>
      <c r="K18" t="s">
        <v>18</v>
      </c>
      <c r="R18" s="4">
        <f>B14</f>
        <v>24.221453287197235</v>
      </c>
      <c r="S18">
        <v>160</v>
      </c>
      <c r="T18">
        <v>165</v>
      </c>
      <c r="U18">
        <v>170</v>
      </c>
      <c r="V18">
        <v>175</v>
      </c>
      <c r="W18">
        <v>180</v>
      </c>
    </row>
    <row r="19" spans="1:23" x14ac:dyDescent="0.2">
      <c r="A19">
        <v>60</v>
      </c>
      <c r="B19" s="10">
        <f>A19/($B$11/100)^2</f>
        <v>20.761245674740486</v>
      </c>
      <c r="D19" s="29"/>
      <c r="E19" s="30">
        <f>B14</f>
        <v>24.221453287197235</v>
      </c>
      <c r="F19" s="31"/>
      <c r="G19" s="31"/>
      <c r="H19" s="32">
        <f>B14</f>
        <v>24.221453287197235</v>
      </c>
      <c r="J19" t="s">
        <v>19</v>
      </c>
      <c r="K19" t="s">
        <v>240</v>
      </c>
      <c r="R19">
        <v>60</v>
      </c>
      <c r="S19" s="3">
        <f t="dataTable" ref="S19:W39" dt2D="1" dtr="1" r1="B11" r2="B12"/>
        <v>23.437499999999996</v>
      </c>
      <c r="T19" s="3">
        <v>22.03856749311295</v>
      </c>
      <c r="U19" s="3">
        <v>20.761245674740486</v>
      </c>
      <c r="V19" s="3">
        <v>19.591836734693878</v>
      </c>
      <c r="W19" s="3">
        <v>18.518518518518519</v>
      </c>
    </row>
    <row r="20" spans="1:23" x14ac:dyDescent="0.2">
      <c r="A20">
        <v>62</v>
      </c>
      <c r="B20" s="10">
        <f>A20/($B$11/100)^2</f>
        <v>21.453287197231838</v>
      </c>
      <c r="D20" s="29">
        <v>60</v>
      </c>
      <c r="E20" s="33"/>
      <c r="F20" s="31"/>
      <c r="G20" s="31">
        <v>60</v>
      </c>
      <c r="H20" s="34">
        <f t="dataTable" ref="H20:H40" dt2D="0" dtr="0" r1="B12" ca="1"/>
        <v>20.761245674740486</v>
      </c>
      <c r="R20">
        <v>62</v>
      </c>
      <c r="S20" s="3">
        <v>24.218749999999996</v>
      </c>
      <c r="T20" s="3">
        <v>22.77318640955005</v>
      </c>
      <c r="U20" s="3">
        <v>21.453287197231838</v>
      </c>
      <c r="V20" s="3">
        <v>20.244897959183675</v>
      </c>
      <c r="W20" s="3">
        <v>19.1358024691358</v>
      </c>
    </row>
    <row r="21" spans="1:23" x14ac:dyDescent="0.2">
      <c r="A21">
        <v>64</v>
      </c>
      <c r="B21" s="10">
        <f>A21/($B$11/100)^2</f>
        <v>22.145328719723185</v>
      </c>
      <c r="D21" s="29">
        <v>62</v>
      </c>
      <c r="E21" s="33"/>
      <c r="F21" s="31"/>
      <c r="G21" s="31">
        <v>62</v>
      </c>
      <c r="H21" s="34">
        <v>21.453287197231838</v>
      </c>
      <c r="R21">
        <v>64</v>
      </c>
      <c r="S21" s="3">
        <v>24.999999999999996</v>
      </c>
      <c r="T21" s="3">
        <v>23.507805325987146</v>
      </c>
      <c r="U21" s="3">
        <v>22.145328719723185</v>
      </c>
      <c r="V21" s="3">
        <v>20.897959183673468</v>
      </c>
      <c r="W21" s="3">
        <v>19.753086419753085</v>
      </c>
    </row>
    <row r="22" spans="1:23" x14ac:dyDescent="0.2">
      <c r="A22">
        <v>66</v>
      </c>
      <c r="B22" s="10">
        <f>A22/($B$11/100)^2</f>
        <v>22.837370242214536</v>
      </c>
      <c r="D22" s="29">
        <v>64</v>
      </c>
      <c r="E22" s="33"/>
      <c r="F22" s="31"/>
      <c r="G22" s="31">
        <v>64</v>
      </c>
      <c r="H22" s="34">
        <v>22.145328719723185</v>
      </c>
      <c r="R22">
        <v>66</v>
      </c>
      <c r="S22" s="3">
        <v>25.781249999999996</v>
      </c>
      <c r="T22" s="3">
        <v>24.242424242424246</v>
      </c>
      <c r="U22" s="3">
        <v>22.837370242214536</v>
      </c>
      <c r="V22" s="3">
        <v>21.551020408163264</v>
      </c>
      <c r="W22" s="3">
        <v>20.37037037037037</v>
      </c>
    </row>
    <row r="23" spans="1:23" x14ac:dyDescent="0.2">
      <c r="A23">
        <v>68</v>
      </c>
      <c r="B23" s="10">
        <f>A23/($B$11/100)^2</f>
        <v>23.529411764705884</v>
      </c>
      <c r="D23" s="29">
        <v>66</v>
      </c>
      <c r="E23" s="33"/>
      <c r="F23" s="31"/>
      <c r="G23" s="31">
        <v>66</v>
      </c>
      <c r="H23" s="34">
        <v>22.837370242214536</v>
      </c>
      <c r="R23">
        <v>68</v>
      </c>
      <c r="S23" s="3">
        <v>26.562499999999996</v>
      </c>
      <c r="T23" s="3">
        <v>24.977043158861342</v>
      </c>
      <c r="U23" s="3">
        <v>23.529411764705884</v>
      </c>
      <c r="V23" s="3">
        <v>22.204081632653061</v>
      </c>
      <c r="W23" s="3">
        <v>20.987654320987652</v>
      </c>
    </row>
    <row r="24" spans="1:23" x14ac:dyDescent="0.2">
      <c r="A24">
        <v>70</v>
      </c>
      <c r="B24" s="10">
        <f>A24/($B$11/100)^2</f>
        <v>24.221453287197235</v>
      </c>
      <c r="D24" s="29">
        <v>68</v>
      </c>
      <c r="E24" s="33"/>
      <c r="F24" s="31"/>
      <c r="G24" s="31">
        <v>68</v>
      </c>
      <c r="H24" s="34">
        <v>23.529411764705884</v>
      </c>
      <c r="R24">
        <v>70</v>
      </c>
      <c r="S24" s="3">
        <v>27.343749999999996</v>
      </c>
      <c r="T24" s="3">
        <v>25.711662075298442</v>
      </c>
      <c r="U24" s="3">
        <v>24.221453287197235</v>
      </c>
      <c r="V24" s="3">
        <v>22.857142857142858</v>
      </c>
      <c r="W24" s="3">
        <v>21.604938271604937</v>
      </c>
    </row>
    <row r="25" spans="1:23" x14ac:dyDescent="0.2">
      <c r="A25">
        <v>72</v>
      </c>
      <c r="B25" s="10">
        <f>A25/($B$11/100)^2</f>
        <v>24.913494809688583</v>
      </c>
      <c r="D25" s="29">
        <v>70</v>
      </c>
      <c r="E25" s="33"/>
      <c r="F25" s="31"/>
      <c r="G25" s="31">
        <v>70</v>
      </c>
      <c r="H25" s="34">
        <v>24.221453287197235</v>
      </c>
      <c r="R25">
        <v>72</v>
      </c>
      <c r="S25" s="3">
        <v>28.124999999999993</v>
      </c>
      <c r="T25" s="3">
        <v>26.446280991735541</v>
      </c>
      <c r="U25" s="3">
        <v>24.913494809688583</v>
      </c>
      <c r="V25" s="3">
        <v>23.510204081632654</v>
      </c>
      <c r="W25" s="3">
        <v>22.222222222222221</v>
      </c>
    </row>
    <row r="26" spans="1:23" x14ac:dyDescent="0.2">
      <c r="A26">
        <v>74</v>
      </c>
      <c r="B26" s="10">
        <f>A26/($B$11/100)^2</f>
        <v>25.605536332179934</v>
      </c>
      <c r="D26" s="29">
        <v>72</v>
      </c>
      <c r="E26" s="33"/>
      <c r="F26" s="31"/>
      <c r="G26" s="31">
        <v>72</v>
      </c>
      <c r="H26" s="34">
        <v>24.913494809688583</v>
      </c>
      <c r="R26">
        <v>74</v>
      </c>
      <c r="S26" s="3">
        <v>28.906249999999993</v>
      </c>
      <c r="T26" s="3">
        <v>27.180899908172638</v>
      </c>
      <c r="U26" s="3">
        <v>25.605536332179934</v>
      </c>
      <c r="V26" s="3">
        <v>24.163265306122447</v>
      </c>
      <c r="W26" s="3">
        <v>22.839506172839506</v>
      </c>
    </row>
    <row r="27" spans="1:23" x14ac:dyDescent="0.2">
      <c r="A27">
        <v>76</v>
      </c>
      <c r="B27" s="10">
        <f>A27/($B$11/100)^2</f>
        <v>26.297577854671282</v>
      </c>
      <c r="D27" s="29">
        <v>74</v>
      </c>
      <c r="E27" s="33"/>
      <c r="F27" s="31"/>
      <c r="G27" s="31">
        <v>74</v>
      </c>
      <c r="H27" s="34">
        <v>25.605536332179934</v>
      </c>
      <c r="R27">
        <v>76</v>
      </c>
      <c r="S27" s="3">
        <v>29.687499999999993</v>
      </c>
      <c r="T27" s="3">
        <v>27.915518824609737</v>
      </c>
      <c r="U27" s="3">
        <v>26.297577854671282</v>
      </c>
      <c r="V27" s="3">
        <v>24.816326530612244</v>
      </c>
      <c r="W27" s="3">
        <v>23.456790123456788</v>
      </c>
    </row>
    <row r="28" spans="1:23" x14ac:dyDescent="0.2">
      <c r="A28">
        <v>78</v>
      </c>
      <c r="B28" s="10">
        <f>A28/($B$11/100)^2</f>
        <v>26.989619377162633</v>
      </c>
      <c r="D28" s="29">
        <v>76</v>
      </c>
      <c r="E28" s="33"/>
      <c r="F28" s="31"/>
      <c r="G28" s="31">
        <v>76</v>
      </c>
      <c r="H28" s="34">
        <v>26.297577854671282</v>
      </c>
      <c r="R28">
        <v>78</v>
      </c>
      <c r="S28" s="3">
        <v>30.468749999999993</v>
      </c>
      <c r="T28" s="3">
        <v>28.650137741046834</v>
      </c>
      <c r="U28" s="3">
        <v>26.989619377162633</v>
      </c>
      <c r="V28" s="3">
        <v>25.469387755102041</v>
      </c>
      <c r="W28" s="3">
        <v>24.074074074074073</v>
      </c>
    </row>
    <row r="29" spans="1:23" x14ac:dyDescent="0.2">
      <c r="A29">
        <v>80</v>
      </c>
      <c r="B29" s="10">
        <f>A29/($B$11/100)^2</f>
        <v>27.681660899653981</v>
      </c>
      <c r="D29" s="29">
        <v>78</v>
      </c>
      <c r="E29" s="33"/>
      <c r="F29" s="31"/>
      <c r="G29" s="31">
        <v>78</v>
      </c>
      <c r="H29" s="34">
        <v>26.989619377162633</v>
      </c>
      <c r="R29">
        <v>80</v>
      </c>
      <c r="S29" s="3">
        <v>31.249999999999993</v>
      </c>
      <c r="T29" s="3">
        <v>29.384756657483933</v>
      </c>
      <c r="U29" s="3">
        <v>27.681660899653981</v>
      </c>
      <c r="V29" s="3">
        <v>26.122448979591837</v>
      </c>
      <c r="W29" s="3">
        <v>24.691358024691358</v>
      </c>
    </row>
    <row r="30" spans="1:23" x14ac:dyDescent="0.2">
      <c r="A30">
        <v>82</v>
      </c>
      <c r="B30" s="10">
        <f>A30/($B$11/100)^2</f>
        <v>28.373702422145332</v>
      </c>
      <c r="D30" s="29">
        <v>80</v>
      </c>
      <c r="E30" s="33"/>
      <c r="F30" s="31"/>
      <c r="G30" s="31">
        <v>80</v>
      </c>
      <c r="H30" s="34">
        <v>27.681660899653981</v>
      </c>
      <c r="R30">
        <v>82</v>
      </c>
      <c r="S30" s="3">
        <v>32.031249999999993</v>
      </c>
      <c r="T30" s="3">
        <v>30.119375573921033</v>
      </c>
      <c r="U30" s="3">
        <v>28.373702422145332</v>
      </c>
      <c r="V30" s="3">
        <v>26.775510204081634</v>
      </c>
      <c r="W30" s="3">
        <v>25.308641975308639</v>
      </c>
    </row>
    <row r="31" spans="1:23" x14ac:dyDescent="0.2">
      <c r="A31">
        <v>84</v>
      </c>
      <c r="B31" s="10">
        <f>A31/($B$11/100)^2</f>
        <v>29.065743944636683</v>
      </c>
      <c r="D31" s="29">
        <v>82</v>
      </c>
      <c r="E31" s="33"/>
      <c r="F31" s="31"/>
      <c r="G31" s="31">
        <v>82</v>
      </c>
      <c r="H31" s="34">
        <v>28.373702422145332</v>
      </c>
      <c r="R31">
        <v>84</v>
      </c>
      <c r="S31" s="3">
        <v>32.812499999999993</v>
      </c>
      <c r="T31" s="3">
        <v>30.853994490358129</v>
      </c>
      <c r="U31" s="3">
        <v>29.065743944636683</v>
      </c>
      <c r="V31" s="3">
        <v>27.428571428571427</v>
      </c>
      <c r="W31" s="3">
        <v>25.925925925925924</v>
      </c>
    </row>
    <row r="32" spans="1:23" x14ac:dyDescent="0.2">
      <c r="A32">
        <v>86</v>
      </c>
      <c r="B32" s="10">
        <f>A32/($B$11/100)^2</f>
        <v>29.757785467128031</v>
      </c>
      <c r="D32" s="29">
        <v>84</v>
      </c>
      <c r="E32" s="33"/>
      <c r="F32" s="31"/>
      <c r="G32" s="31">
        <v>84</v>
      </c>
      <c r="H32" s="34">
        <v>29.065743944636683</v>
      </c>
      <c r="R32">
        <v>86</v>
      </c>
      <c r="S32" s="3">
        <v>33.593749999999993</v>
      </c>
      <c r="T32" s="3">
        <v>31.588613406795229</v>
      </c>
      <c r="U32" s="3">
        <v>29.757785467128031</v>
      </c>
      <c r="V32" s="3">
        <v>28.081632653061224</v>
      </c>
      <c r="W32" s="3">
        <v>26.543209876543209</v>
      </c>
    </row>
    <row r="33" spans="1:23" x14ac:dyDescent="0.2">
      <c r="A33">
        <v>88</v>
      </c>
      <c r="B33" s="10">
        <f>A33/($B$11/100)^2</f>
        <v>30.449826989619382</v>
      </c>
      <c r="D33" s="29">
        <v>86</v>
      </c>
      <c r="E33" s="33"/>
      <c r="F33" s="31"/>
      <c r="G33" s="31">
        <v>86</v>
      </c>
      <c r="H33" s="34">
        <v>29.757785467128031</v>
      </c>
      <c r="R33">
        <v>88</v>
      </c>
      <c r="S33" s="3">
        <v>34.374999999999993</v>
      </c>
      <c r="T33" s="3">
        <v>32.323232323232325</v>
      </c>
      <c r="U33" s="3">
        <v>30.449826989619382</v>
      </c>
      <c r="V33" s="3">
        <v>28.73469387755102</v>
      </c>
      <c r="W33" s="3">
        <v>27.160493827160494</v>
      </c>
    </row>
    <row r="34" spans="1:23" x14ac:dyDescent="0.2">
      <c r="A34">
        <v>90</v>
      </c>
      <c r="B34" s="10">
        <f>A34/($B$11/100)^2</f>
        <v>31.141868512110729</v>
      </c>
      <c r="D34" s="29">
        <v>88</v>
      </c>
      <c r="E34" s="33"/>
      <c r="F34" s="31"/>
      <c r="G34" s="31">
        <v>88</v>
      </c>
      <c r="H34" s="34">
        <v>30.449826989619382</v>
      </c>
      <c r="R34">
        <v>90</v>
      </c>
      <c r="S34" s="3">
        <v>35.156249999999993</v>
      </c>
      <c r="T34" s="3">
        <v>33.057851239669425</v>
      </c>
      <c r="U34" s="3">
        <v>31.141868512110729</v>
      </c>
      <c r="V34" s="3">
        <v>29.387755102040817</v>
      </c>
      <c r="W34" s="3">
        <v>27.777777777777775</v>
      </c>
    </row>
    <row r="35" spans="1:23" x14ac:dyDescent="0.2">
      <c r="A35">
        <v>92</v>
      </c>
      <c r="B35" s="10">
        <f>A35/($B$11/100)^2</f>
        <v>31.833910034602081</v>
      </c>
      <c r="D35" s="29">
        <v>90</v>
      </c>
      <c r="E35" s="33"/>
      <c r="F35" s="31"/>
      <c r="G35" s="31">
        <v>90</v>
      </c>
      <c r="H35" s="34">
        <v>31.141868512110729</v>
      </c>
      <c r="R35">
        <v>92</v>
      </c>
      <c r="S35" s="3">
        <v>35.937499999999993</v>
      </c>
      <c r="T35" s="3">
        <v>33.792470156106525</v>
      </c>
      <c r="U35" s="3">
        <v>31.833910034602081</v>
      </c>
      <c r="V35" s="3">
        <v>30.040816326530614</v>
      </c>
      <c r="W35" s="3">
        <v>28.39506172839506</v>
      </c>
    </row>
    <row r="36" spans="1:23" x14ac:dyDescent="0.2">
      <c r="A36">
        <v>94</v>
      </c>
      <c r="B36" s="10">
        <f>A36/($B$11/100)^2</f>
        <v>32.525951557093428</v>
      </c>
      <c r="D36" s="29">
        <v>92</v>
      </c>
      <c r="E36" s="33"/>
      <c r="F36" s="31"/>
      <c r="G36" s="31">
        <v>92</v>
      </c>
      <c r="H36" s="34">
        <v>31.833910034602081</v>
      </c>
      <c r="R36">
        <v>94</v>
      </c>
      <c r="S36" s="3">
        <v>36.718749999999993</v>
      </c>
      <c r="T36" s="3">
        <v>34.527089072543625</v>
      </c>
      <c r="U36" s="3">
        <v>32.525951557093428</v>
      </c>
      <c r="V36" s="3">
        <v>30.693877551020407</v>
      </c>
      <c r="W36" s="3">
        <v>29.012345679012345</v>
      </c>
    </row>
    <row r="37" spans="1:23" x14ac:dyDescent="0.2">
      <c r="A37">
        <v>96</v>
      </c>
      <c r="B37" s="10">
        <f>A37/($B$11/100)^2</f>
        <v>33.21799307958478</v>
      </c>
      <c r="D37" s="29">
        <v>94</v>
      </c>
      <c r="E37" s="33"/>
      <c r="F37" s="31"/>
      <c r="G37" s="31">
        <v>94</v>
      </c>
      <c r="H37" s="34">
        <v>32.525951557093428</v>
      </c>
      <c r="R37">
        <v>96</v>
      </c>
      <c r="S37" s="3">
        <v>37.499999999999993</v>
      </c>
      <c r="T37" s="3">
        <v>35.261707988980717</v>
      </c>
      <c r="U37" s="3">
        <v>33.21799307958478</v>
      </c>
      <c r="V37" s="3">
        <v>31.346938775510203</v>
      </c>
      <c r="W37" s="3">
        <v>29.629629629629626</v>
      </c>
    </row>
    <row r="38" spans="1:23" x14ac:dyDescent="0.2">
      <c r="A38">
        <v>98</v>
      </c>
      <c r="B38" s="10">
        <f>A38/($B$11/100)^2</f>
        <v>33.910034602076131</v>
      </c>
      <c r="D38" s="29">
        <v>96</v>
      </c>
      <c r="E38" s="33"/>
      <c r="F38" s="31"/>
      <c r="G38" s="31">
        <v>96</v>
      </c>
      <c r="H38" s="34">
        <v>33.21799307958478</v>
      </c>
      <c r="R38">
        <v>98</v>
      </c>
      <c r="S38" s="3">
        <v>38.281249999999993</v>
      </c>
      <c r="T38" s="3">
        <v>35.996326905417817</v>
      </c>
      <c r="U38" s="3">
        <v>33.910034602076131</v>
      </c>
      <c r="V38" s="3">
        <v>32</v>
      </c>
      <c r="W38" s="3">
        <v>30.246913580246911</v>
      </c>
    </row>
    <row r="39" spans="1:23" x14ac:dyDescent="0.2">
      <c r="A39">
        <v>100</v>
      </c>
      <c r="B39" s="10">
        <f>A39/($B$11/100)^2</f>
        <v>34.602076124567475</v>
      </c>
      <c r="D39" s="29">
        <v>98</v>
      </c>
      <c r="E39" s="33"/>
      <c r="F39" s="31"/>
      <c r="G39" s="31">
        <v>98</v>
      </c>
      <c r="H39" s="34">
        <v>33.910034602076131</v>
      </c>
      <c r="R39">
        <v>100</v>
      </c>
      <c r="S39" s="3">
        <v>39.062499999999993</v>
      </c>
      <c r="T39" s="3">
        <v>36.730945821854917</v>
      </c>
      <c r="U39" s="3">
        <v>34.602076124567475</v>
      </c>
      <c r="V39" s="3">
        <v>32.653061224489797</v>
      </c>
      <c r="W39" s="3">
        <v>30.864197530864196</v>
      </c>
    </row>
    <row r="40" spans="1:23" ht="15" thickBot="1" x14ac:dyDescent="0.25">
      <c r="B40" s="4"/>
      <c r="D40" s="35">
        <v>100</v>
      </c>
      <c r="E40" s="36"/>
      <c r="F40" s="37"/>
      <c r="G40" s="37">
        <v>100</v>
      </c>
      <c r="H40" s="38">
        <v>34.602076124567475</v>
      </c>
    </row>
    <row r="41" spans="1:23" x14ac:dyDescent="0.2">
      <c r="B41" s="4"/>
    </row>
    <row r="42" spans="1:23" x14ac:dyDescent="0.2">
      <c r="B42" s="4"/>
    </row>
    <row r="43" spans="1:23" x14ac:dyDescent="0.2">
      <c r="B43" s="4"/>
    </row>
    <row r="44" spans="1:23" x14ac:dyDescent="0.2">
      <c r="F44" s="4"/>
    </row>
    <row r="45" spans="1:23" x14ac:dyDescent="0.2">
      <c r="F45" s="4"/>
    </row>
    <row r="46" spans="1:23" x14ac:dyDescent="0.2">
      <c r="F46" s="4"/>
    </row>
    <row r="47" spans="1:23" x14ac:dyDescent="0.2">
      <c r="F47" s="4"/>
    </row>
    <row r="48" spans="1:23" x14ac:dyDescent="0.2">
      <c r="F48" s="4"/>
    </row>
    <row r="49" spans="6:6" x14ac:dyDescent="0.2">
      <c r="F49" s="4"/>
    </row>
    <row r="50" spans="6:6" x14ac:dyDescent="0.2">
      <c r="F50" s="4"/>
    </row>
    <row r="51" spans="6:6" x14ac:dyDescent="0.2">
      <c r="F51" s="4"/>
    </row>
    <row r="52" spans="6:6" x14ac:dyDescent="0.2">
      <c r="F52" s="4"/>
    </row>
    <row r="53" spans="6:6" x14ac:dyDescent="0.2">
      <c r="F53" s="4"/>
    </row>
    <row r="54" spans="6:6" x14ac:dyDescent="0.2">
      <c r="F54" s="4"/>
    </row>
    <row r="55" spans="6:6" x14ac:dyDescent="0.2">
      <c r="F55" s="4"/>
    </row>
    <row r="56" spans="6:6" x14ac:dyDescent="0.2">
      <c r="F56" s="4"/>
    </row>
    <row r="57" spans="6:6" x14ac:dyDescent="0.2">
      <c r="F5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3E9E-24C1-487C-B562-AE9277AC8388}">
  <dimension ref="A1:L33"/>
  <sheetViews>
    <sheetView zoomScale="70" zoomScaleNormal="70" workbookViewId="0">
      <selection activeCell="N27" sqref="N27"/>
    </sheetView>
  </sheetViews>
  <sheetFormatPr defaultRowHeight="21" customHeight="1" x14ac:dyDescent="0.2"/>
  <cols>
    <col min="1" max="1" width="35" style="41" customWidth="1"/>
    <col min="2" max="6" width="27" style="41" customWidth="1"/>
    <col min="7" max="7" width="15.625" style="41" customWidth="1"/>
    <col min="8" max="8" width="9" style="41"/>
    <col min="9" max="9" width="26.25" style="41" bestFit="1" customWidth="1"/>
    <col min="10" max="11" width="9" style="41"/>
    <col min="12" max="12" width="24" style="41" customWidth="1"/>
    <col min="13" max="16384" width="9" style="41"/>
  </cols>
  <sheetData>
    <row r="1" spans="1:12" ht="21" customHeight="1" x14ac:dyDescent="0.2">
      <c r="A1" s="41" t="s">
        <v>20</v>
      </c>
    </row>
    <row r="2" spans="1:12" ht="21" customHeight="1" x14ac:dyDescent="0.2">
      <c r="A2" s="42" t="s">
        <v>21</v>
      </c>
    </row>
    <row r="3" spans="1:12" ht="21" customHeight="1" thickBot="1" x14ac:dyDescent="0.25"/>
    <row r="4" spans="1:12" ht="21" customHeight="1" x14ac:dyDescent="0.2">
      <c r="A4" s="43" t="s">
        <v>249</v>
      </c>
      <c r="B4" s="44" t="s">
        <v>22</v>
      </c>
      <c r="C4" s="44" t="s">
        <v>23</v>
      </c>
      <c r="D4" s="44" t="s">
        <v>24</v>
      </c>
      <c r="E4" s="44" t="s">
        <v>25</v>
      </c>
      <c r="F4" s="44" t="s">
        <v>26</v>
      </c>
      <c r="H4" s="80" t="s">
        <v>254</v>
      </c>
      <c r="I4" s="81"/>
      <c r="J4" s="81"/>
      <c r="K4" s="81"/>
      <c r="L4" s="82"/>
    </row>
    <row r="5" spans="1:12" ht="21" customHeight="1" x14ac:dyDescent="0.2">
      <c r="A5" s="45" t="s">
        <v>27</v>
      </c>
      <c r="B5" s="46" t="s">
        <v>28</v>
      </c>
      <c r="C5" s="46" t="s">
        <v>29</v>
      </c>
      <c r="D5" s="46" t="s">
        <v>29</v>
      </c>
      <c r="E5" s="46" t="s">
        <v>29</v>
      </c>
      <c r="F5" s="46" t="s">
        <v>29</v>
      </c>
      <c r="H5" s="69"/>
      <c r="I5" s="70" t="s">
        <v>47</v>
      </c>
      <c r="J5" s="70"/>
      <c r="K5" s="70"/>
      <c r="L5" s="71" t="s">
        <v>48</v>
      </c>
    </row>
    <row r="6" spans="1:12" ht="21" customHeight="1" x14ac:dyDescent="0.2">
      <c r="A6" s="45" t="s">
        <v>30</v>
      </c>
      <c r="B6" s="47" t="s">
        <v>31</v>
      </c>
      <c r="C6" s="47" t="s">
        <v>32</v>
      </c>
      <c r="D6" s="47" t="s">
        <v>32</v>
      </c>
      <c r="E6" s="47" t="s">
        <v>32</v>
      </c>
      <c r="F6" s="47" t="s">
        <v>32</v>
      </c>
      <c r="H6" s="69"/>
      <c r="I6" s="83" t="s">
        <v>255</v>
      </c>
      <c r="J6" s="70"/>
      <c r="K6" s="70"/>
      <c r="L6" s="85" t="s">
        <v>256</v>
      </c>
    </row>
    <row r="7" spans="1:12" ht="21" customHeight="1" x14ac:dyDescent="0.2">
      <c r="A7" s="45" t="s">
        <v>33</v>
      </c>
      <c r="B7" s="47" t="s">
        <v>34</v>
      </c>
      <c r="C7" s="47" t="s">
        <v>35</v>
      </c>
      <c r="D7" s="47" t="s">
        <v>133</v>
      </c>
      <c r="E7" s="47" t="s">
        <v>34</v>
      </c>
      <c r="F7" s="47" t="s">
        <v>35</v>
      </c>
      <c r="H7" s="69"/>
      <c r="I7" s="72">
        <f>F20</f>
        <v>50000.000000047206</v>
      </c>
      <c r="J7" s="70"/>
      <c r="K7" s="70"/>
      <c r="L7" s="73">
        <f>F32</f>
        <v>0.65066344040988311</v>
      </c>
    </row>
    <row r="8" spans="1:12" ht="21" customHeight="1" x14ac:dyDescent="0.2">
      <c r="A8" s="45" t="s">
        <v>36</v>
      </c>
      <c r="B8" s="47" t="s">
        <v>37</v>
      </c>
      <c r="C8" s="47" t="s">
        <v>37</v>
      </c>
      <c r="D8" s="47" t="s">
        <v>37</v>
      </c>
      <c r="E8" s="47" t="s">
        <v>37</v>
      </c>
      <c r="F8" s="47" t="s">
        <v>37</v>
      </c>
      <c r="H8" s="69">
        <v>5</v>
      </c>
      <c r="I8" s="72">
        <f t="dataTable" ref="I8:I33" dt2D="0" dtr="0" r1="F15" ca="1"/>
        <v>184165.22055266352</v>
      </c>
      <c r="J8" s="70"/>
      <c r="K8" s="70">
        <v>5</v>
      </c>
      <c r="L8" s="73">
        <f t="dataTable" ref="L8:L33" dt2D="0" dtr="0" r1="F15"/>
        <v>0.10499132331598121</v>
      </c>
    </row>
    <row r="9" spans="1:12" ht="21" customHeight="1" x14ac:dyDescent="0.2">
      <c r="F9" s="48" t="s">
        <v>134</v>
      </c>
      <c r="H9" s="69">
        <v>6</v>
      </c>
      <c r="I9" s="72">
        <v>156451.83072542504</v>
      </c>
      <c r="J9" s="70"/>
      <c r="K9" s="70">
        <v>6</v>
      </c>
      <c r="L9" s="73">
        <v>0.12645318122306018</v>
      </c>
    </row>
    <row r="10" spans="1:12" ht="21" customHeight="1" x14ac:dyDescent="0.2">
      <c r="H10" s="69">
        <v>7</v>
      </c>
      <c r="I10" s="72">
        <v>136688.06336489847</v>
      </c>
      <c r="J10" s="70"/>
      <c r="K10" s="70">
        <v>7</v>
      </c>
      <c r="L10" s="73">
        <v>0.14817973226514719</v>
      </c>
    </row>
    <row r="11" spans="1:12" ht="21" customHeight="1" x14ac:dyDescent="0.2">
      <c r="B11" s="49" t="s">
        <v>38</v>
      </c>
      <c r="C11" s="49" t="s">
        <v>38</v>
      </c>
      <c r="D11" s="49" t="s">
        <v>38</v>
      </c>
      <c r="E11" s="49" t="s">
        <v>38</v>
      </c>
      <c r="F11" s="49" t="s">
        <v>38</v>
      </c>
      <c r="H11" s="69">
        <v>8</v>
      </c>
      <c r="I11" s="72">
        <v>121892.75302306871</v>
      </c>
      <c r="J11" s="70"/>
      <c r="K11" s="70">
        <v>8</v>
      </c>
      <c r="L11" s="73">
        <v>0.17017042902145962</v>
      </c>
    </row>
    <row r="12" spans="1:12" ht="21" customHeight="1" x14ac:dyDescent="0.2">
      <c r="A12" s="43" t="s">
        <v>249</v>
      </c>
      <c r="B12" s="44" t="s">
        <v>22</v>
      </c>
      <c r="C12" s="44" t="s">
        <v>23</v>
      </c>
      <c r="D12" s="44" t="s">
        <v>24</v>
      </c>
      <c r="E12" s="44" t="s">
        <v>25</v>
      </c>
      <c r="F12" s="44" t="s">
        <v>26</v>
      </c>
      <c r="H12" s="69">
        <v>9</v>
      </c>
      <c r="I12" s="72">
        <v>110409.68903020391</v>
      </c>
      <c r="J12" s="70"/>
      <c r="K12" s="70">
        <v>9</v>
      </c>
      <c r="L12" s="73">
        <v>0.19242464152620231</v>
      </c>
    </row>
    <row r="13" spans="1:12" ht="21" customHeight="1" x14ac:dyDescent="0.2">
      <c r="A13" s="45" t="s">
        <v>241</v>
      </c>
      <c r="B13" s="50">
        <f>6%</f>
        <v>0.06</v>
      </c>
      <c r="C13" s="50">
        <v>0.04</v>
      </c>
      <c r="D13" s="50">
        <v>0.04</v>
      </c>
      <c r="E13" s="50">
        <v>0.04</v>
      </c>
      <c r="F13" s="50">
        <v>0.04</v>
      </c>
      <c r="H13" s="69">
        <v>10</v>
      </c>
      <c r="I13" s="72">
        <v>101245.13816488149</v>
      </c>
      <c r="J13" s="70"/>
      <c r="K13" s="70">
        <v>10</v>
      </c>
      <c r="L13" s="73">
        <v>0.21494165797857792</v>
      </c>
    </row>
    <row r="14" spans="1:12" ht="21" customHeight="1" x14ac:dyDescent="0.2">
      <c r="A14" s="45" t="s">
        <v>242</v>
      </c>
      <c r="B14" s="51">
        <f>B13/12</f>
        <v>5.0000000000000001E-3</v>
      </c>
      <c r="C14" s="51">
        <f>C13/12</f>
        <v>3.3333333333333335E-3</v>
      </c>
      <c r="D14" s="51">
        <f t="shared" ref="D14:F14" si="0">D13/12</f>
        <v>3.3333333333333335E-3</v>
      </c>
      <c r="E14" s="51">
        <f t="shared" si="0"/>
        <v>3.3333333333333335E-3</v>
      </c>
      <c r="F14" s="51">
        <f t="shared" si="0"/>
        <v>3.3333333333333335E-3</v>
      </c>
      <c r="H14" s="69">
        <v>11</v>
      </c>
      <c r="I14" s="72">
        <v>93766.718601719083</v>
      </c>
      <c r="J14" s="70"/>
      <c r="K14" s="70">
        <v>11</v>
      </c>
      <c r="L14" s="73">
        <v>0.23772068554269188</v>
      </c>
    </row>
    <row r="15" spans="1:12" ht="21" customHeight="1" x14ac:dyDescent="0.2">
      <c r="A15" s="45" t="s">
        <v>244</v>
      </c>
      <c r="B15" s="52">
        <v>10</v>
      </c>
      <c r="C15" s="52">
        <v>30</v>
      </c>
      <c r="D15" s="52">
        <v>20</v>
      </c>
      <c r="E15" s="52">
        <v>10</v>
      </c>
      <c r="F15" s="53">
        <v>27.511057340138745</v>
      </c>
      <c r="H15" s="69">
        <v>12</v>
      </c>
      <c r="I15" s="72">
        <v>87552.836891360406</v>
      </c>
      <c r="J15" s="70"/>
      <c r="K15" s="70">
        <v>12</v>
      </c>
      <c r="L15" s="73">
        <v>0.26076085123558973</v>
      </c>
    </row>
    <row r="16" spans="1:12" ht="21" customHeight="1" x14ac:dyDescent="0.2">
      <c r="A16" s="45" t="s">
        <v>243</v>
      </c>
      <c r="B16" s="54">
        <f>B15*12</f>
        <v>120</v>
      </c>
      <c r="C16" s="54">
        <f>C15*12</f>
        <v>360</v>
      </c>
      <c r="D16" s="54">
        <f t="shared" ref="D16:F16" si="1">D15*12</f>
        <v>240</v>
      </c>
      <c r="E16" s="54">
        <f t="shared" si="1"/>
        <v>120</v>
      </c>
      <c r="F16" s="55">
        <f t="shared" si="1"/>
        <v>330.13268808166492</v>
      </c>
      <c r="H16" s="69">
        <v>13</v>
      </c>
      <c r="I16" s="72">
        <v>82311.615570608323</v>
      </c>
      <c r="J16" s="70"/>
      <c r="K16" s="70">
        <v>13</v>
      </c>
      <c r="L16" s="73">
        <v>0.28406120290148984</v>
      </c>
    </row>
    <row r="17" spans="1:12" ht="21" customHeight="1" x14ac:dyDescent="0.2">
      <c r="A17" s="45" t="s">
        <v>245</v>
      </c>
      <c r="B17" s="52">
        <v>-2000000</v>
      </c>
      <c r="C17" s="52">
        <v>-10000000</v>
      </c>
      <c r="D17" s="52">
        <v>-10000000</v>
      </c>
      <c r="E17" s="52">
        <v>-10000000</v>
      </c>
      <c r="F17" s="52">
        <v>-10000000</v>
      </c>
      <c r="H17" s="69">
        <v>14</v>
      </c>
      <c r="I17" s="72">
        <v>77834.566087505606</v>
      </c>
      <c r="J17" s="70"/>
      <c r="K17" s="70">
        <v>14</v>
      </c>
      <c r="L17" s="73">
        <v>0.30762071027009413</v>
      </c>
    </row>
    <row r="18" spans="1:12" ht="21" customHeight="1" x14ac:dyDescent="0.2">
      <c r="B18" s="56">
        <v>0</v>
      </c>
      <c r="C18" s="56">
        <v>0</v>
      </c>
      <c r="D18" s="56">
        <v>0</v>
      </c>
      <c r="E18" s="56">
        <v>0</v>
      </c>
      <c r="F18" s="56">
        <v>0</v>
      </c>
      <c r="H18" s="69">
        <v>15</v>
      </c>
      <c r="I18" s="72">
        <v>73968.792560927017</v>
      </c>
      <c r="J18" s="70"/>
      <c r="K18" s="70">
        <v>15</v>
      </c>
      <c r="L18" s="73">
        <v>0.33143826609668636</v>
      </c>
    </row>
    <row r="19" spans="1:12" ht="21" customHeight="1" x14ac:dyDescent="0.2">
      <c r="B19" s="56">
        <v>0</v>
      </c>
      <c r="C19" s="56">
        <v>0</v>
      </c>
      <c r="D19" s="56">
        <v>0</v>
      </c>
      <c r="E19" s="56">
        <v>0</v>
      </c>
      <c r="F19" s="56">
        <v>0</v>
      </c>
      <c r="H19" s="69">
        <v>16</v>
      </c>
      <c r="I19" s="72">
        <v>70599.619134456501</v>
      </c>
      <c r="J19" s="70"/>
      <c r="K19" s="70">
        <v>16</v>
      </c>
      <c r="L19" s="73">
        <v>0.35551268738156483</v>
      </c>
    </row>
    <row r="20" spans="1:12" ht="21" customHeight="1" x14ac:dyDescent="0.2">
      <c r="A20" s="57" t="s">
        <v>45</v>
      </c>
      <c r="B20" s="58">
        <f>PMT(B14,B16,B17)</f>
        <v>22204.100388329887</v>
      </c>
      <c r="C20" s="59">
        <f>PMT(C14,C16,C17)</f>
        <v>47741.529546545949</v>
      </c>
      <c r="D20" s="58">
        <f t="shared" ref="D20:F20" si="2">PMT(D14,D16,D17)</f>
        <v>60598.032929941866</v>
      </c>
      <c r="E20" s="58">
        <f t="shared" si="2"/>
        <v>101245.13816488149</v>
      </c>
      <c r="F20" s="58">
        <f t="shared" si="2"/>
        <v>50000.000000047206</v>
      </c>
      <c r="G20" s="49"/>
      <c r="H20" s="69">
        <v>17</v>
      </c>
      <c r="I20" s="72">
        <v>67639.348856186451</v>
      </c>
      <c r="J20" s="70"/>
      <c r="K20" s="70">
        <v>17</v>
      </c>
      <c r="L20" s="73">
        <v>0.37984271666620356</v>
      </c>
    </row>
    <row r="21" spans="1:12" ht="21" customHeight="1" x14ac:dyDescent="0.2">
      <c r="H21" s="69">
        <v>18</v>
      </c>
      <c r="I21" s="72">
        <v>65019.76960200895</v>
      </c>
      <c r="J21" s="70"/>
      <c r="K21" s="70">
        <v>18</v>
      </c>
      <c r="L21" s="73">
        <v>0.40442702340339332</v>
      </c>
    </row>
    <row r="22" spans="1:12" ht="21" customHeight="1" x14ac:dyDescent="0.2">
      <c r="A22" s="68" t="s">
        <v>46</v>
      </c>
      <c r="B22" s="68"/>
      <c r="C22" s="68"/>
      <c r="D22" s="68"/>
      <c r="E22" s="68"/>
      <c r="F22" s="68"/>
      <c r="H22" s="69">
        <v>19</v>
      </c>
      <c r="I22" s="72">
        <v>62687.02655256437</v>
      </c>
      <c r="J22" s="70"/>
      <c r="K22" s="70">
        <v>19</v>
      </c>
      <c r="L22" s="73">
        <v>0.42926420539846755</v>
      </c>
    </row>
    <row r="23" spans="1:12" ht="21" customHeight="1" x14ac:dyDescent="0.2">
      <c r="A23" s="43" t="s">
        <v>249</v>
      </c>
      <c r="B23" s="44" t="s">
        <v>22</v>
      </c>
      <c r="C23" s="44" t="s">
        <v>23</v>
      </c>
      <c r="D23" s="44" t="s">
        <v>24</v>
      </c>
      <c r="E23" s="44" t="s">
        <v>25</v>
      </c>
      <c r="F23" s="44" t="s">
        <v>26</v>
      </c>
      <c r="H23" s="69">
        <v>20</v>
      </c>
      <c r="I23" s="72">
        <v>60598.032929941866</v>
      </c>
      <c r="J23" s="70"/>
      <c r="K23" s="70">
        <v>20</v>
      </c>
      <c r="L23" s="73">
        <v>0.45435279031860476</v>
      </c>
    </row>
    <row r="24" spans="1:12" ht="21" customHeight="1" x14ac:dyDescent="0.2">
      <c r="A24" s="45" t="s">
        <v>246</v>
      </c>
      <c r="B24" s="60">
        <v>1</v>
      </c>
      <c r="C24" s="60">
        <v>2</v>
      </c>
      <c r="D24" s="60">
        <v>9</v>
      </c>
      <c r="E24" s="60">
        <v>100</v>
      </c>
      <c r="F24" s="60">
        <v>120</v>
      </c>
      <c r="H24" s="69">
        <v>21</v>
      </c>
      <c r="I24" s="72">
        <v>58717.906240756965</v>
      </c>
      <c r="J24" s="70"/>
      <c r="K24" s="70">
        <v>21</v>
      </c>
      <c r="L24" s="73">
        <v>0.47969123726707547</v>
      </c>
    </row>
    <row r="25" spans="1:12" ht="21" customHeight="1" x14ac:dyDescent="0.2">
      <c r="A25" s="57" t="s">
        <v>247</v>
      </c>
      <c r="B25" s="58">
        <f>PPMT(B14,B24,B16,B17)</f>
        <v>12204.100388329885</v>
      </c>
      <c r="C25" s="58">
        <f>PPMT(C14,C24,C16,C17)</f>
        <v>14456.223533923327</v>
      </c>
      <c r="D25" s="58">
        <f t="shared" ref="D25:F25" si="3">PPMT(D14,D24,D16,D17)</f>
        <v>28000.297388760504</v>
      </c>
      <c r="E25" s="58">
        <f t="shared" si="3"/>
        <v>94411.330720076803</v>
      </c>
      <c r="F25" s="58">
        <f t="shared" si="3"/>
        <v>24764.662498712143</v>
      </c>
      <c r="H25" s="69">
        <v>22</v>
      </c>
      <c r="I25" s="72">
        <v>57018.103727999754</v>
      </c>
      <c r="J25" s="70"/>
      <c r="K25" s="70">
        <v>22</v>
      </c>
      <c r="L25" s="73">
        <v>0.50527793841919355</v>
      </c>
    </row>
    <row r="26" spans="1:12" ht="21" customHeight="1" x14ac:dyDescent="0.2">
      <c r="A26" s="57" t="s">
        <v>248</v>
      </c>
      <c r="B26" s="58">
        <f>IPMT(B14,B24,B16,B17)</f>
        <v>9999.9999999999982</v>
      </c>
      <c r="C26" s="58">
        <f>IPMT(C14,C24,C16,C17)</f>
        <v>33285.306012622626</v>
      </c>
      <c r="D26" s="58">
        <f t="shared" ref="D26:F26" si="4">IPMT(D14,D24,D16,D17)</f>
        <v>32597.735541181366</v>
      </c>
      <c r="E26" s="58">
        <f t="shared" si="4"/>
        <v>6833.8074448046855</v>
      </c>
      <c r="F26" s="58">
        <f t="shared" si="4"/>
        <v>25235.337501335063</v>
      </c>
      <c r="H26" s="69">
        <v>23</v>
      </c>
      <c r="I26" s="72">
        <v>55475.044228863924</v>
      </c>
      <c r="J26" s="70"/>
      <c r="K26" s="70">
        <v>23</v>
      </c>
      <c r="L26" s="73">
        <v>0.53111122071664429</v>
      </c>
    </row>
    <row r="27" spans="1:12" ht="21" customHeight="1" x14ac:dyDescent="0.2">
      <c r="A27" s="62" t="s">
        <v>250</v>
      </c>
      <c r="B27" s="61" t="b">
        <f>B20=B25+B26</f>
        <v>1</v>
      </c>
      <c r="C27" s="61" t="b">
        <f>C20=C25+C26</f>
        <v>1</v>
      </c>
      <c r="D27" s="61" t="b">
        <f t="shared" ref="D27:F27" si="5">D20=D25+D26</f>
        <v>1</v>
      </c>
      <c r="E27" s="61" t="b">
        <f t="shared" si="5"/>
        <v>1</v>
      </c>
      <c r="F27" s="61" t="b">
        <f t="shared" si="5"/>
        <v>1</v>
      </c>
      <c r="H27" s="69">
        <v>24</v>
      </c>
      <c r="I27" s="72">
        <v>54069.074570026802</v>
      </c>
      <c r="J27" s="70"/>
      <c r="K27" s="70">
        <v>24</v>
      </c>
      <c r="L27" s="73">
        <v>0.55718934761677197</v>
      </c>
    </row>
    <row r="28" spans="1:12" ht="21" customHeight="1" x14ac:dyDescent="0.2">
      <c r="H28" s="69">
        <v>25</v>
      </c>
      <c r="I28" s="72">
        <v>52783.684029777731</v>
      </c>
      <c r="J28" s="70"/>
      <c r="K28" s="70">
        <v>25</v>
      </c>
      <c r="L28" s="73">
        <v>0.583510520893332</v>
      </c>
    </row>
    <row r="29" spans="1:12" ht="21" customHeight="1" x14ac:dyDescent="0.2">
      <c r="A29" s="43" t="s">
        <v>249</v>
      </c>
      <c r="B29" s="44" t="s">
        <v>22</v>
      </c>
      <c r="C29" s="44" t="s">
        <v>23</v>
      </c>
      <c r="D29" s="44" t="s">
        <v>24</v>
      </c>
      <c r="E29" s="44" t="s">
        <v>25</v>
      </c>
      <c r="F29" s="44" t="s">
        <v>26</v>
      </c>
      <c r="H29" s="69">
        <v>26</v>
      </c>
      <c r="I29" s="72">
        <v>51604.900079652536</v>
      </c>
      <c r="J29" s="70"/>
      <c r="K29" s="70">
        <v>26</v>
      </c>
      <c r="L29" s="73">
        <v>0.61007288248515912</v>
      </c>
    </row>
    <row r="30" spans="1:12" ht="21" customHeight="1" x14ac:dyDescent="0.2">
      <c r="A30" s="63" t="s">
        <v>49</v>
      </c>
      <c r="B30" s="64">
        <f>B20*B16</f>
        <v>2664492.0465995865</v>
      </c>
      <c r="C30" s="64">
        <f>C20*C16</f>
        <v>17186950.636756543</v>
      </c>
      <c r="D30" s="64">
        <f t="shared" ref="D30:F30" si="6">D20*D16</f>
        <v>14543527.903186047</v>
      </c>
      <c r="E30" s="64">
        <f t="shared" si="6"/>
        <v>12149416.579785779</v>
      </c>
      <c r="F30" s="64">
        <f t="shared" si="6"/>
        <v>16506634.404098831</v>
      </c>
      <c r="H30" s="69">
        <v>27</v>
      </c>
      <c r="I30" s="72">
        <v>50520.818407072504</v>
      </c>
      <c r="J30" s="70"/>
      <c r="K30" s="70">
        <v>27</v>
      </c>
      <c r="L30" s="73">
        <v>0.63687451638914905</v>
      </c>
    </row>
    <row r="31" spans="1:12" ht="21" customHeight="1" x14ac:dyDescent="0.2">
      <c r="A31" s="63" t="s">
        <v>253</v>
      </c>
      <c r="B31" s="65">
        <f>(B30+B17)</f>
        <v>664492.04659958649</v>
      </c>
      <c r="C31" s="65">
        <f>(C30+C17)</f>
        <v>7186950.6367565431</v>
      </c>
      <c r="D31" s="65">
        <f t="shared" ref="D31:F31" si="7">D30+D17</f>
        <v>4543527.9031860474</v>
      </c>
      <c r="E31" s="65">
        <f t="shared" si="7"/>
        <v>2149416.5797857791</v>
      </c>
      <c r="F31" s="65">
        <f t="shared" si="7"/>
        <v>6506634.4040988311</v>
      </c>
      <c r="H31" s="69">
        <v>28</v>
      </c>
      <c r="I31" s="72">
        <v>49521.233648627946</v>
      </c>
      <c r="J31" s="70"/>
      <c r="K31" s="70">
        <v>28</v>
      </c>
      <c r="L31" s="73">
        <v>0.66391345059389906</v>
      </c>
    </row>
    <row r="32" spans="1:12" ht="21" customHeight="1" x14ac:dyDescent="0.2">
      <c r="A32" s="63" t="s">
        <v>252</v>
      </c>
      <c r="B32" s="66">
        <f>B31/-B17</f>
        <v>0.33224602329979325</v>
      </c>
      <c r="C32" s="66">
        <f>C31/-C17</f>
        <v>0.71869506367565428</v>
      </c>
      <c r="D32" s="66">
        <f t="shared" ref="D32:F32" si="8">D31/-D17</f>
        <v>0.45435279031860476</v>
      </c>
      <c r="E32" s="66">
        <f t="shared" si="8"/>
        <v>0.21494165797857792</v>
      </c>
      <c r="F32" s="66">
        <f t="shared" si="8"/>
        <v>0.65066344040988311</v>
      </c>
      <c r="H32" s="69">
        <v>29</v>
      </c>
      <c r="I32" s="72">
        <v>48597.346524435008</v>
      </c>
      <c r="J32" s="70"/>
      <c r="K32" s="70">
        <v>29</v>
      </c>
      <c r="L32" s="73">
        <v>0.6911876590503383</v>
      </c>
    </row>
    <row r="33" spans="1:12" ht="21" customHeight="1" thickBot="1" x14ac:dyDescent="0.25">
      <c r="A33" s="63" t="s">
        <v>251</v>
      </c>
      <c r="B33" s="67">
        <f>NPER(B14,B20,B17)</f>
        <v>120.00000000000257</v>
      </c>
      <c r="C33" s="67">
        <f>NPER(C14,C20,C17)</f>
        <v>359.99999999999176</v>
      </c>
      <c r="D33" s="67">
        <f>NPER(D14,D20,D17)</f>
        <v>239.99999999999451</v>
      </c>
      <c r="E33" s="67">
        <f>NPER(E14,E20,E17)</f>
        <v>119.9999999999972</v>
      </c>
      <c r="F33" s="67">
        <f>NPER(F14,F20,F17)</f>
        <v>330.13268808165736</v>
      </c>
      <c r="H33" s="74">
        <v>30</v>
      </c>
      <c r="I33" s="75">
        <v>47741.529546545949</v>
      </c>
      <c r="J33" s="76"/>
      <c r="K33" s="76">
        <v>30</v>
      </c>
      <c r="L33" s="77">
        <v>0.71869506367565428</v>
      </c>
    </row>
  </sheetData>
  <mergeCells count="2">
    <mergeCell ref="A22:F22"/>
    <mergeCell ref="H4:L4"/>
  </mergeCells>
  <hyperlinks>
    <hyperlink ref="A2" r:id="rId1" xr:uid="{89778817-2C55-4AEC-A038-F8B97C21FAA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3F76-F6C1-443F-8E49-B5E4589C03AD}">
  <dimension ref="A1:T37"/>
  <sheetViews>
    <sheetView zoomScale="55" zoomScaleNormal="55" workbookViewId="0">
      <selection activeCell="H37" sqref="G37:H37"/>
    </sheetView>
  </sheetViews>
  <sheetFormatPr defaultRowHeight="24" customHeight="1" x14ac:dyDescent="0.2"/>
  <cols>
    <col min="1" max="1" width="34" style="41" bestFit="1" customWidth="1"/>
    <col min="2" max="2" width="9" style="41"/>
    <col min="3" max="6" width="14.25" style="41" customWidth="1"/>
    <col min="7" max="7" width="66.625" style="41" bestFit="1" customWidth="1"/>
    <col min="8" max="9" width="25.25" style="70" customWidth="1"/>
    <col min="10" max="10" width="27.25" style="70" customWidth="1"/>
    <col min="11" max="11" width="10.875" style="41" customWidth="1"/>
    <col min="12" max="12" width="12.875" style="41" customWidth="1"/>
    <col min="13" max="20" width="12.75" style="41" customWidth="1"/>
    <col min="21" max="16384" width="9" style="41"/>
  </cols>
  <sheetData>
    <row r="1" spans="1:20" ht="24" customHeight="1" x14ac:dyDescent="0.2">
      <c r="A1" s="78" t="s">
        <v>154</v>
      </c>
      <c r="B1" s="79"/>
      <c r="C1" s="80" t="s">
        <v>257</v>
      </c>
      <c r="D1" s="81"/>
      <c r="E1" s="81"/>
      <c r="F1" s="82"/>
      <c r="G1" s="129" t="s">
        <v>265</v>
      </c>
      <c r="H1" s="80" t="s">
        <v>50</v>
      </c>
      <c r="I1" s="81"/>
      <c r="J1" s="82"/>
      <c r="L1" s="80" t="s">
        <v>258</v>
      </c>
      <c r="M1" s="81"/>
      <c r="N1" s="81"/>
      <c r="O1" s="81"/>
      <c r="P1" s="81"/>
      <c r="Q1" s="81"/>
      <c r="R1" s="81"/>
      <c r="S1" s="81"/>
      <c r="T1" s="82"/>
    </row>
    <row r="2" spans="1:20" ht="24" customHeight="1" x14ac:dyDescent="0.2">
      <c r="A2" s="116"/>
      <c r="B2" s="117"/>
      <c r="C2" s="130"/>
      <c r="D2" s="106"/>
      <c r="E2" s="106"/>
      <c r="F2" s="111"/>
      <c r="G2" s="131"/>
      <c r="H2" s="103" t="s">
        <v>260</v>
      </c>
      <c r="I2" s="104" t="s">
        <v>261</v>
      </c>
      <c r="J2" s="105" t="s">
        <v>262</v>
      </c>
      <c r="L2" s="86">
        <f>H11</f>
        <v>1000000.0000001763</v>
      </c>
      <c r="M2" s="70">
        <v>-2000</v>
      </c>
      <c r="N2" s="70">
        <f>M2-2000</f>
        <v>-4000</v>
      </c>
      <c r="O2" s="70">
        <f t="shared" ref="O2:T2" si="0">N2-2000</f>
        <v>-6000</v>
      </c>
      <c r="P2" s="70">
        <f t="shared" si="0"/>
        <v>-8000</v>
      </c>
      <c r="Q2" s="70">
        <f t="shared" si="0"/>
        <v>-10000</v>
      </c>
      <c r="R2" s="70">
        <f t="shared" si="0"/>
        <v>-12000</v>
      </c>
      <c r="S2" s="70">
        <f t="shared" si="0"/>
        <v>-14000</v>
      </c>
      <c r="T2" s="71">
        <f t="shared" si="0"/>
        <v>-16000</v>
      </c>
    </row>
    <row r="3" spans="1:20" ht="24" customHeight="1" x14ac:dyDescent="0.2">
      <c r="A3" s="112" t="s">
        <v>264</v>
      </c>
      <c r="B3" s="118" t="s">
        <v>263</v>
      </c>
      <c r="C3" s="113" t="s">
        <v>23</v>
      </c>
      <c r="D3" s="113" t="s">
        <v>24</v>
      </c>
      <c r="E3" s="113" t="s">
        <v>25</v>
      </c>
      <c r="F3" s="114" t="s">
        <v>26</v>
      </c>
      <c r="G3" s="115" t="s">
        <v>51</v>
      </c>
      <c r="H3" s="115" t="s">
        <v>132</v>
      </c>
      <c r="I3" s="113" t="s">
        <v>135</v>
      </c>
      <c r="J3" s="114" t="s">
        <v>136</v>
      </c>
      <c r="K3" s="84"/>
      <c r="L3" s="87">
        <v>0.05</v>
      </c>
      <c r="M3" s="88">
        <f t="dataTable" ref="M3:T18" dt2D="1" dtr="1" r1="H8" r2="H4" ca="1"/>
        <v>264348.03353203816</v>
      </c>
      <c r="N3" s="88">
        <v>400360.19921372493</v>
      </c>
      <c r="O3" s="88">
        <v>536372.36489541165</v>
      </c>
      <c r="P3" s="88">
        <v>672384.53057709837</v>
      </c>
      <c r="Q3" s="88">
        <v>808396.69625878509</v>
      </c>
      <c r="R3" s="88">
        <v>944408.86194047192</v>
      </c>
      <c r="S3" s="88">
        <v>1080421.0276221586</v>
      </c>
      <c r="T3" s="89">
        <v>1216433.1933038454</v>
      </c>
    </row>
    <row r="4" spans="1:20" ht="24" customHeight="1" x14ac:dyDescent="0.2">
      <c r="A4" s="90" t="s">
        <v>39</v>
      </c>
      <c r="B4" s="119" t="s">
        <v>267</v>
      </c>
      <c r="C4" s="91">
        <v>0.03</v>
      </c>
      <c r="D4" s="91">
        <v>0.05</v>
      </c>
      <c r="E4" s="91">
        <v>0.1</v>
      </c>
      <c r="F4" s="92">
        <v>0.2</v>
      </c>
      <c r="G4" s="107">
        <v>0.1</v>
      </c>
      <c r="H4" s="126">
        <v>0.1205286507169214</v>
      </c>
      <c r="I4" s="91">
        <v>0.1</v>
      </c>
      <c r="J4" s="92">
        <v>0.1</v>
      </c>
      <c r="L4" s="87">
        <v>0.06</v>
      </c>
      <c r="M4" s="88">
        <v>274425.07627465186</v>
      </c>
      <c r="N4" s="88">
        <v>413965.13729437336</v>
      </c>
      <c r="O4" s="88">
        <v>553505.19831409492</v>
      </c>
      <c r="P4" s="88">
        <v>693045.25933381636</v>
      </c>
      <c r="Q4" s="88">
        <v>832585.3203535378</v>
      </c>
      <c r="R4" s="88">
        <v>972125.38137325936</v>
      </c>
      <c r="S4" s="88">
        <v>1111665.4423929807</v>
      </c>
      <c r="T4" s="89">
        <v>1251205.5034127024</v>
      </c>
    </row>
    <row r="5" spans="1:20" ht="24" customHeight="1" x14ac:dyDescent="0.2">
      <c r="A5" s="90" t="s">
        <v>41</v>
      </c>
      <c r="B5" s="119" t="s">
        <v>40</v>
      </c>
      <c r="C5" s="93">
        <f>C4/12</f>
        <v>2.5000000000000001E-3</v>
      </c>
      <c r="D5" s="93">
        <f t="shared" ref="D5:H5" si="1">D4/12</f>
        <v>4.1666666666666666E-3</v>
      </c>
      <c r="E5" s="93">
        <f t="shared" si="1"/>
        <v>8.3333333333333332E-3</v>
      </c>
      <c r="F5" s="94">
        <f t="shared" si="1"/>
        <v>1.6666666666666666E-2</v>
      </c>
      <c r="G5" s="108">
        <f t="shared" si="1"/>
        <v>8.3333333333333332E-3</v>
      </c>
      <c r="H5" s="108">
        <f t="shared" si="1"/>
        <v>1.0044054226410117E-2</v>
      </c>
      <c r="I5" s="93">
        <f t="shared" ref="I5:J5" si="2">I4/12</f>
        <v>8.3333333333333332E-3</v>
      </c>
      <c r="J5" s="94">
        <f t="shared" si="2"/>
        <v>8.3333333333333332E-3</v>
      </c>
      <c r="K5" s="95"/>
      <c r="L5" s="87">
        <v>7.0000000000000007E-2</v>
      </c>
      <c r="M5" s="88">
        <v>284948.32925762405</v>
      </c>
      <c r="N5" s="88">
        <v>428134.13255384914</v>
      </c>
      <c r="O5" s="88">
        <v>571319.93585007417</v>
      </c>
      <c r="P5" s="88">
        <v>714505.73914629919</v>
      </c>
      <c r="Q5" s="88">
        <v>857691.54244252422</v>
      </c>
      <c r="R5" s="88">
        <v>1000877.3457387494</v>
      </c>
      <c r="S5" s="88">
        <v>1144063.1490349744</v>
      </c>
      <c r="T5" s="89">
        <v>1287248.9523311995</v>
      </c>
    </row>
    <row r="6" spans="1:20" ht="24" customHeight="1" x14ac:dyDescent="0.2">
      <c r="A6" s="90" t="s">
        <v>52</v>
      </c>
      <c r="B6" s="119" t="s">
        <v>266</v>
      </c>
      <c r="C6" s="96">
        <v>10</v>
      </c>
      <c r="D6" s="96">
        <v>10</v>
      </c>
      <c r="E6" s="96">
        <v>10</v>
      </c>
      <c r="F6" s="97">
        <v>10</v>
      </c>
      <c r="G6" s="109">
        <v>5</v>
      </c>
      <c r="H6" s="109">
        <v>5</v>
      </c>
      <c r="I6" s="96">
        <v>5</v>
      </c>
      <c r="J6" s="97">
        <v>5</v>
      </c>
      <c r="L6" s="87">
        <v>0.08</v>
      </c>
      <c r="M6" s="88">
        <v>295938.28332064243</v>
      </c>
      <c r="N6" s="88">
        <v>442891.99581112422</v>
      </c>
      <c r="O6" s="88">
        <v>589845.70830160612</v>
      </c>
      <c r="P6" s="88">
        <v>736799.42079208791</v>
      </c>
      <c r="Q6" s="88">
        <v>883753.1332825697</v>
      </c>
      <c r="R6" s="88">
        <v>1030706.8457730516</v>
      </c>
      <c r="S6" s="88">
        <v>1177660.5582635333</v>
      </c>
      <c r="T6" s="89">
        <v>1324614.2707540151</v>
      </c>
    </row>
    <row r="7" spans="1:20" ht="24" customHeight="1" x14ac:dyDescent="0.2">
      <c r="A7" s="90" t="s">
        <v>53</v>
      </c>
      <c r="B7" s="119" t="s">
        <v>42</v>
      </c>
      <c r="C7" s="98">
        <f>C6*12</f>
        <v>120</v>
      </c>
      <c r="D7" s="98">
        <f t="shared" ref="D7:H7" si="3">D6*12</f>
        <v>120</v>
      </c>
      <c r="E7" s="98">
        <f t="shared" si="3"/>
        <v>120</v>
      </c>
      <c r="F7" s="99">
        <f t="shared" si="3"/>
        <v>120</v>
      </c>
      <c r="G7" s="110">
        <f t="shared" si="3"/>
        <v>60</v>
      </c>
      <c r="H7" s="110">
        <f t="shared" si="3"/>
        <v>60</v>
      </c>
      <c r="I7" s="98">
        <f t="shared" ref="I7:J7" si="4">I6*12</f>
        <v>60</v>
      </c>
      <c r="J7" s="99">
        <f t="shared" si="4"/>
        <v>60</v>
      </c>
      <c r="L7" s="87">
        <v>0.09</v>
      </c>
      <c r="M7" s="88">
        <v>307416.37654524343</v>
      </c>
      <c r="N7" s="88">
        <v>458264.65039632958</v>
      </c>
      <c r="O7" s="88">
        <v>609112.92424741574</v>
      </c>
      <c r="P7" s="88">
        <v>759961.19809850189</v>
      </c>
      <c r="Q7" s="88">
        <v>910809.47194958804</v>
      </c>
      <c r="R7" s="88">
        <v>1061657.7458006742</v>
      </c>
      <c r="S7" s="88">
        <v>1212506.0196517603</v>
      </c>
      <c r="T7" s="89">
        <v>1363354.2935028465</v>
      </c>
    </row>
    <row r="8" spans="1:20" ht="24" customHeight="1" x14ac:dyDescent="0.2">
      <c r="A8" s="90" t="s">
        <v>54</v>
      </c>
      <c r="B8" s="119" t="s">
        <v>55</v>
      </c>
      <c r="C8" s="96">
        <v>-10000</v>
      </c>
      <c r="D8" s="96">
        <v>-10000</v>
      </c>
      <c r="E8" s="96">
        <v>-10000</v>
      </c>
      <c r="F8" s="97">
        <v>-10000</v>
      </c>
      <c r="G8" s="109">
        <v>-10000</v>
      </c>
      <c r="H8" s="109">
        <v>-10000</v>
      </c>
      <c r="I8" s="127">
        <v>-10789.006906808178</v>
      </c>
      <c r="J8" s="97">
        <v>-10000</v>
      </c>
      <c r="L8" s="87">
        <v>0.1</v>
      </c>
      <c r="M8" s="88">
        <v>319405.03782471881</v>
      </c>
      <c r="N8" s="88">
        <v>474279.1821715791</v>
      </c>
      <c r="O8" s="88">
        <v>629153.32651843945</v>
      </c>
      <c r="P8" s="88">
        <v>784027.47086529981</v>
      </c>
      <c r="Q8" s="88">
        <v>938901.61521216016</v>
      </c>
      <c r="R8" s="88">
        <v>1093775.7595590204</v>
      </c>
      <c r="S8" s="88">
        <v>1248649.9039058809</v>
      </c>
      <c r="T8" s="89">
        <v>1403524.0482527411</v>
      </c>
    </row>
    <row r="9" spans="1:20" ht="24" customHeight="1" x14ac:dyDescent="0.2">
      <c r="A9" s="90" t="s">
        <v>56</v>
      </c>
      <c r="B9" s="120" t="s">
        <v>43</v>
      </c>
      <c r="C9" s="96">
        <v>-100000</v>
      </c>
      <c r="D9" s="96">
        <v>-100000</v>
      </c>
      <c r="E9" s="96">
        <v>-100000</v>
      </c>
      <c r="F9" s="97">
        <v>-100000</v>
      </c>
      <c r="G9" s="109">
        <v>-100000</v>
      </c>
      <c r="H9" s="109">
        <v>-100000</v>
      </c>
      <c r="I9" s="96">
        <v>-100000</v>
      </c>
      <c r="J9" s="128">
        <v>-137134.90123121595</v>
      </c>
      <c r="L9" s="87">
        <v>0.11</v>
      </c>
      <c r="M9" s="88">
        <v>331927.73241699854</v>
      </c>
      <c r="N9" s="88">
        <v>490963.89178865467</v>
      </c>
      <c r="O9" s="88">
        <v>650000.05116031086</v>
      </c>
      <c r="P9" s="88">
        <v>809036.21053196699</v>
      </c>
      <c r="Q9" s="88">
        <v>968072.36990362313</v>
      </c>
      <c r="R9" s="88">
        <v>1127108.5292752793</v>
      </c>
      <c r="S9" s="88">
        <v>1286144.6886469354</v>
      </c>
      <c r="T9" s="89">
        <v>1445180.8480185915</v>
      </c>
    </row>
    <row r="10" spans="1:20" ht="24" customHeight="1" x14ac:dyDescent="0.2">
      <c r="A10" s="90" t="s">
        <v>57</v>
      </c>
      <c r="B10" s="120" t="s">
        <v>44</v>
      </c>
      <c r="C10" s="70">
        <v>0</v>
      </c>
      <c r="D10" s="70">
        <v>0</v>
      </c>
      <c r="E10" s="70">
        <v>0</v>
      </c>
      <c r="F10" s="71">
        <v>0</v>
      </c>
      <c r="G10" s="69">
        <v>0</v>
      </c>
      <c r="H10" s="69">
        <v>0</v>
      </c>
      <c r="I10" s="70">
        <v>0</v>
      </c>
      <c r="J10" s="71">
        <v>0</v>
      </c>
      <c r="L10" s="87">
        <v>0.12</v>
      </c>
      <c r="M10" s="88">
        <v>345009.0095692274</v>
      </c>
      <c r="N10" s="88">
        <v>508348.34928204567</v>
      </c>
      <c r="O10" s="88">
        <v>671687.68899486389</v>
      </c>
      <c r="P10" s="88">
        <v>835027.02870768216</v>
      </c>
      <c r="Q10" s="88">
        <v>998366.36842050054</v>
      </c>
      <c r="R10" s="88">
        <v>1161705.7081333187</v>
      </c>
      <c r="S10" s="88">
        <v>1325045.0478461368</v>
      </c>
      <c r="T10" s="89">
        <v>1488384.3875589552</v>
      </c>
    </row>
    <row r="11" spans="1:20" ht="24" customHeight="1" thickBot="1" x14ac:dyDescent="0.25">
      <c r="A11" s="121" t="s">
        <v>58</v>
      </c>
      <c r="B11" s="122" t="s">
        <v>59</v>
      </c>
      <c r="C11" s="123">
        <f>FV(C5,C7,C8,C9,C10)</f>
        <v>1532349.5434823856</v>
      </c>
      <c r="D11" s="123">
        <f t="shared" ref="D11:H11" si="5">FV(D5,D7,D8,D9,D10)</f>
        <v>1717523.7442257153</v>
      </c>
      <c r="E11" s="123">
        <f t="shared" si="5"/>
        <v>2319153.9381209132</v>
      </c>
      <c r="F11" s="124">
        <f t="shared" si="5"/>
        <v>4487778.4945121408</v>
      </c>
      <c r="G11" s="125">
        <f>FV(G5,G7,G8,G9,G10)</f>
        <v>938901.61521216016</v>
      </c>
      <c r="H11" s="125">
        <f t="shared" si="5"/>
        <v>1000000.0000001763</v>
      </c>
      <c r="I11" s="123">
        <f t="shared" ref="I11:J11" si="6">FV(I5,I7,I8,I9,I10)</f>
        <v>999999.99999999988</v>
      </c>
      <c r="J11" s="124">
        <f t="shared" si="6"/>
        <v>1000000</v>
      </c>
      <c r="L11" s="87">
        <v>0.13</v>
      </c>
      <c r="M11" s="88">
        <v>358674.55230722617</v>
      </c>
      <c r="N11" s="88">
        <v>526463.45110110263</v>
      </c>
      <c r="O11" s="88">
        <v>694252.34989497904</v>
      </c>
      <c r="P11" s="88">
        <v>862041.24868885544</v>
      </c>
      <c r="Q11" s="88">
        <v>1029830.1474827318</v>
      </c>
      <c r="R11" s="88">
        <v>1197619.0462766082</v>
      </c>
      <c r="S11" s="88">
        <v>1365407.9450704849</v>
      </c>
      <c r="T11" s="89">
        <v>1533196.8438643613</v>
      </c>
    </row>
    <row r="12" spans="1:20" ht="24" customHeight="1" x14ac:dyDescent="0.2">
      <c r="L12" s="87">
        <v>0.14000000000000001</v>
      </c>
      <c r="M12" s="88">
        <v>372951.22948665899</v>
      </c>
      <c r="N12" s="88">
        <v>545341.47968875943</v>
      </c>
      <c r="O12" s="88">
        <v>717731.7298908598</v>
      </c>
      <c r="P12" s="88">
        <v>890121.98009296018</v>
      </c>
      <c r="Q12" s="88">
        <v>1062512.2302950607</v>
      </c>
      <c r="R12" s="88">
        <v>1234902.4804971612</v>
      </c>
      <c r="S12" s="88">
        <v>1407292.7306992617</v>
      </c>
      <c r="T12" s="89">
        <v>1579682.9809013619</v>
      </c>
    </row>
    <row r="13" spans="1:20" ht="24" customHeight="1" x14ac:dyDescent="0.2">
      <c r="L13" s="87">
        <v>0.15</v>
      </c>
      <c r="M13" s="88">
        <v>387867.15020732221</v>
      </c>
      <c r="N13" s="88">
        <v>565016.16571952042</v>
      </c>
      <c r="O13" s="88">
        <v>742165.18123171874</v>
      </c>
      <c r="P13" s="88">
        <v>919314.19674391695</v>
      </c>
      <c r="Q13" s="88">
        <v>1096463.2122561154</v>
      </c>
      <c r="R13" s="88">
        <v>1273612.2277683136</v>
      </c>
      <c r="S13" s="88">
        <v>1450761.2432805118</v>
      </c>
      <c r="T13" s="89">
        <v>1627910.25879271</v>
      </c>
    </row>
    <row r="14" spans="1:20" ht="24" customHeight="1" x14ac:dyDescent="0.2">
      <c r="L14" s="87">
        <v>0.16</v>
      </c>
      <c r="M14" s="88">
        <v>403451.7206963565</v>
      </c>
      <c r="N14" s="88">
        <v>585522.75311417039</v>
      </c>
      <c r="O14" s="88">
        <v>767593.78553198429</v>
      </c>
      <c r="P14" s="88">
        <v>949664.81794979807</v>
      </c>
      <c r="Q14" s="88">
        <v>1131735.850367612</v>
      </c>
      <c r="R14" s="88">
        <v>1313806.882785426</v>
      </c>
      <c r="S14" s="88">
        <v>1495877.9152032398</v>
      </c>
      <c r="T14" s="89">
        <v>1677948.9476210536</v>
      </c>
    </row>
    <row r="15" spans="1:20" ht="24" customHeight="1" x14ac:dyDescent="0.2">
      <c r="L15" s="87">
        <v>0.17</v>
      </c>
      <c r="M15" s="88">
        <v>419735.70377070259</v>
      </c>
      <c r="N15" s="88">
        <v>606898.06695355289</v>
      </c>
      <c r="O15" s="88">
        <v>794060.43013640307</v>
      </c>
      <c r="P15" s="88">
        <v>981222.79331925337</v>
      </c>
      <c r="Q15" s="88">
        <v>1168385.1565021037</v>
      </c>
      <c r="R15" s="88">
        <v>1355547.5196849538</v>
      </c>
      <c r="S15" s="88">
        <v>1542709.8828678043</v>
      </c>
      <c r="T15" s="89">
        <v>1729872.2460506544</v>
      </c>
    </row>
    <row r="16" spans="1:20" ht="24" customHeight="1" x14ac:dyDescent="0.2">
      <c r="L16" s="87">
        <v>0.18</v>
      </c>
      <c r="M16" s="88">
        <v>436751.28099426848</v>
      </c>
      <c r="N16" s="88">
        <v>629180.58441956481</v>
      </c>
      <c r="O16" s="88">
        <v>821609.88784486102</v>
      </c>
      <c r="P16" s="88">
        <v>1014039.1912701575</v>
      </c>
      <c r="Q16" s="88">
        <v>1206468.4946954537</v>
      </c>
      <c r="R16" s="88">
        <v>1398897.7981207499</v>
      </c>
      <c r="S16" s="88">
        <v>1591327.1015460463</v>
      </c>
      <c r="T16" s="89">
        <v>1783756.4049713425</v>
      </c>
    </row>
    <row r="17" spans="12:20" ht="24" customHeight="1" x14ac:dyDescent="0.2">
      <c r="L17" s="87">
        <v>0.19</v>
      </c>
      <c r="M17" s="88">
        <v>454532.11765000719</v>
      </c>
      <c r="N17" s="88">
        <v>652410.50889652281</v>
      </c>
      <c r="O17" s="88">
        <v>850288.90014303848</v>
      </c>
      <c r="P17" s="88">
        <v>1048167.2913895542</v>
      </c>
      <c r="Q17" s="88">
        <v>1246045.6826360696</v>
      </c>
      <c r="R17" s="88">
        <v>1443924.0738825854</v>
      </c>
      <c r="S17" s="88">
        <v>1641802.465129101</v>
      </c>
      <c r="T17" s="89">
        <v>1839680.8563756167</v>
      </c>
    </row>
    <row r="18" spans="12:20" ht="24" customHeight="1" thickBot="1" x14ac:dyDescent="0.25">
      <c r="L18" s="100">
        <v>0.2</v>
      </c>
      <c r="M18" s="101">
        <v>473113.43065264815</v>
      </c>
      <c r="N18" s="101">
        <v>676629.84737227438</v>
      </c>
      <c r="O18" s="101">
        <v>880146.26409190078</v>
      </c>
      <c r="P18" s="101">
        <v>1083662.680811527</v>
      </c>
      <c r="Q18" s="101">
        <v>1287179.0975311534</v>
      </c>
      <c r="R18" s="101">
        <v>1490695.5142507795</v>
      </c>
      <c r="S18" s="101">
        <v>1694211.9309704057</v>
      </c>
      <c r="T18" s="102">
        <v>1897728.3476900321</v>
      </c>
    </row>
    <row r="19" spans="12:20" ht="24" customHeight="1" thickBot="1" x14ac:dyDescent="0.25"/>
    <row r="20" spans="12:20" ht="24" customHeight="1" x14ac:dyDescent="0.2">
      <c r="L20" s="80" t="s">
        <v>259</v>
      </c>
      <c r="M20" s="81"/>
      <c r="N20" s="81"/>
      <c r="O20" s="81"/>
      <c r="P20" s="81"/>
      <c r="Q20" s="81"/>
      <c r="R20" s="81"/>
      <c r="S20" s="81"/>
      <c r="T20" s="82"/>
    </row>
    <row r="21" spans="12:20" ht="24" customHeight="1" x14ac:dyDescent="0.2">
      <c r="L21" s="86">
        <f>H11</f>
        <v>1000000.0000001763</v>
      </c>
      <c r="M21" s="70">
        <v>5</v>
      </c>
      <c r="N21" s="70">
        <v>6</v>
      </c>
      <c r="O21" s="70">
        <v>7</v>
      </c>
      <c r="P21" s="70">
        <v>8</v>
      </c>
      <c r="Q21" s="70">
        <v>9</v>
      </c>
      <c r="R21" s="70">
        <v>10</v>
      </c>
      <c r="S21" s="70">
        <v>11</v>
      </c>
      <c r="T21" s="71">
        <v>12</v>
      </c>
    </row>
    <row r="22" spans="12:20" ht="24" customHeight="1" x14ac:dyDescent="0.2">
      <c r="L22" s="87">
        <v>0.05</v>
      </c>
      <c r="M22" s="88">
        <f t="dataTable" ref="M22:T37" dt2D="1" dtr="1" r1="H6" r2="H4"/>
        <v>808396.69625878509</v>
      </c>
      <c r="N22" s="88">
        <v>972544.36039686808</v>
      </c>
      <c r="O22" s="88">
        <v>1145090.1305651085</v>
      </c>
      <c r="P22" s="88">
        <v>1326463.669806621</v>
      </c>
      <c r="Q22" s="88">
        <v>1517116.6235412569</v>
      </c>
      <c r="R22" s="88">
        <v>1717523.7442257153</v>
      </c>
      <c r="S22" s="88">
        <v>1928184.0735534034</v>
      </c>
      <c r="T22" s="89">
        <v>2149622.1851378875</v>
      </c>
    </row>
    <row r="23" spans="12:20" ht="24" customHeight="1" x14ac:dyDescent="0.2">
      <c r="L23" s="87">
        <v>0.06</v>
      </c>
      <c r="M23" s="88">
        <v>832585.3203535378</v>
      </c>
      <c r="N23" s="88">
        <v>1007292.9848324413</v>
      </c>
      <c r="O23" s="88">
        <v>1192776.2357723606</v>
      </c>
      <c r="P23" s="88">
        <v>1389699.6877677669</v>
      </c>
      <c r="Q23" s="88">
        <v>1598768.9473870532</v>
      </c>
      <c r="R23" s="88">
        <v>1820733.1414677885</v>
      </c>
      <c r="S23" s="88">
        <v>2056387.6013516895</v>
      </c>
      <c r="T23" s="89">
        <v>2306576.7126773396</v>
      </c>
    </row>
    <row r="24" spans="12:20" ht="24" customHeight="1" x14ac:dyDescent="0.2">
      <c r="L24" s="87">
        <v>7.0000000000000007E-2</v>
      </c>
      <c r="M24" s="88">
        <v>857691.54244252422</v>
      </c>
      <c r="N24" s="88">
        <v>1043619.9862918084</v>
      </c>
      <c r="O24" s="88">
        <v>1242989.2123804314</v>
      </c>
      <c r="P24" s="88">
        <v>1456770.855943246</v>
      </c>
      <c r="Q24" s="88">
        <v>1686006.7918047956</v>
      </c>
      <c r="R24" s="88">
        <v>1931814.2120049312</v>
      </c>
      <c r="S24" s="88">
        <v>2195391.0704863984</v>
      </c>
      <c r="T24" s="89">
        <v>2478021.9213793227</v>
      </c>
    </row>
    <row r="25" spans="12:20" ht="24" customHeight="1" x14ac:dyDescent="0.2">
      <c r="L25" s="87">
        <v>0.08</v>
      </c>
      <c r="M25" s="88">
        <v>883753.1332825697</v>
      </c>
      <c r="N25" s="88">
        <v>1081603.4676958795</v>
      </c>
      <c r="O25" s="88">
        <v>1295875.2822871953</v>
      </c>
      <c r="P25" s="88">
        <v>1527931.5518123405</v>
      </c>
      <c r="Q25" s="88">
        <v>1779248.3772596631</v>
      </c>
      <c r="R25" s="88">
        <v>2051424.3752715429</v>
      </c>
      <c r="S25" s="88">
        <v>2346190.8468832504</v>
      </c>
      <c r="T25" s="89">
        <v>2665422.7902621194</v>
      </c>
    </row>
    <row r="26" spans="12:20" ht="24" customHeight="1" x14ac:dyDescent="0.2">
      <c r="L26" s="87">
        <v>0.09</v>
      </c>
      <c r="M26" s="88">
        <v>910809.47194958804</v>
      </c>
      <c r="N26" s="88">
        <v>1121325.5464438379</v>
      </c>
      <c r="O26" s="88">
        <v>1351589.4807962677</v>
      </c>
      <c r="P26" s="88">
        <v>1603453.7604758139</v>
      </c>
      <c r="Q26" s="88">
        <v>1878944.6468662359</v>
      </c>
      <c r="R26" s="88">
        <v>2180278.4786455724</v>
      </c>
      <c r="S26" s="88">
        <v>2509879.5023474391</v>
      </c>
      <c r="T26" s="89">
        <v>2870399.3755519576</v>
      </c>
    </row>
    <row r="27" spans="12:20" ht="24" customHeight="1" x14ac:dyDescent="0.2">
      <c r="L27" s="87">
        <v>0.1</v>
      </c>
      <c r="M27" s="88">
        <v>938901.61521216016</v>
      </c>
      <c r="N27" s="88">
        <v>1162872.5642961694</v>
      </c>
      <c r="O27" s="88">
        <v>1410296.1984765038</v>
      </c>
      <c r="P27" s="88">
        <v>1683628.3203493347</v>
      </c>
      <c r="Q27" s="88">
        <v>1985581.887133708</v>
      </c>
      <c r="R27" s="88">
        <v>2319153.9381209132</v>
      </c>
      <c r="S27" s="88">
        <v>2687655.3417796725</v>
      </c>
      <c r="T27" s="89">
        <v>3094743.6577719655</v>
      </c>
    </row>
    <row r="28" spans="12:20" ht="24" customHeight="1" x14ac:dyDescent="0.2">
      <c r="L28" s="87">
        <v>0.11</v>
      </c>
      <c r="M28" s="88">
        <v>968072.36990362313</v>
      </c>
      <c r="N28" s="88">
        <v>1206335.3082963927</v>
      </c>
      <c r="O28" s="88">
        <v>1472169.756628427</v>
      </c>
      <c r="P28" s="88">
        <v>1768766.2579420395</v>
      </c>
      <c r="Q28" s="88">
        <v>2099684.5612072381</v>
      </c>
      <c r="R28" s="88">
        <v>2468896.3454019786</v>
      </c>
      <c r="S28" s="88">
        <v>2880832.8875732943</v>
      </c>
      <c r="T28" s="89">
        <v>3340438.2469909545</v>
      </c>
    </row>
    <row r="29" spans="12:20" ht="24" customHeight="1" x14ac:dyDescent="0.2">
      <c r="L29" s="87">
        <v>0.12</v>
      </c>
      <c r="M29" s="88">
        <v>998366.36842050054</v>
      </c>
      <c r="N29" s="88">
        <v>1251809.243310146</v>
      </c>
      <c r="O29" s="88">
        <v>1537395.0184444033</v>
      </c>
      <c r="P29" s="88">
        <v>1859200.2181153251</v>
      </c>
      <c r="Q29" s="88">
        <v>2221818.3719311357</v>
      </c>
      <c r="R29" s="88">
        <v>2630425.5840310371</v>
      </c>
      <c r="S29" s="88">
        <v>3090854.4181176471</v>
      </c>
      <c r="T29" s="89">
        <v>3609677.1529609198</v>
      </c>
    </row>
    <row r="30" spans="12:20" ht="24" customHeight="1" x14ac:dyDescent="0.2">
      <c r="L30" s="87">
        <v>0.13</v>
      </c>
      <c r="M30" s="88">
        <v>1029830.1474827318</v>
      </c>
      <c r="N30" s="88">
        <v>1299394.7567933684</v>
      </c>
      <c r="O30" s="88">
        <v>1606168.038082428</v>
      </c>
      <c r="P30" s="88">
        <v>1955285.9966806488</v>
      </c>
      <c r="Q30" s="88">
        <v>2352593.5734801525</v>
      </c>
      <c r="R30" s="88">
        <v>2804742.5010692878</v>
      </c>
      <c r="S30" s="88">
        <v>3319302.6671926049</v>
      </c>
      <c r="T30" s="89">
        <v>3904888.849985572</v>
      </c>
    </row>
    <row r="31" spans="12:20" ht="24" customHeight="1" x14ac:dyDescent="0.2">
      <c r="L31" s="87">
        <v>0.14000000000000001</v>
      </c>
      <c r="M31" s="88">
        <v>1062512.2302950607</v>
      </c>
      <c r="N31" s="88">
        <v>1349197.4164308824</v>
      </c>
      <c r="O31" s="88">
        <v>1678696.7500078594</v>
      </c>
      <c r="P31" s="88">
        <v>2057404.1826836294</v>
      </c>
      <c r="Q31" s="88">
        <v>2492668.5518310312</v>
      </c>
      <c r="R31" s="88">
        <v>2992936.1851084786</v>
      </c>
      <c r="S31" s="88">
        <v>3567914.8018862423</v>
      </c>
      <c r="T31" s="89">
        <v>4228761.8920443226</v>
      </c>
    </row>
    <row r="32" spans="12:20" ht="24" customHeight="1" x14ac:dyDescent="0.2">
      <c r="L32" s="87">
        <v>0.15</v>
      </c>
      <c r="M32" s="88">
        <v>1096463.2122561154</v>
      </c>
      <c r="N32" s="88">
        <v>1401328.241321756</v>
      </c>
      <c r="O32" s="88">
        <v>1755201.7011054512</v>
      </c>
      <c r="P32" s="88">
        <v>2165961.9182516434</v>
      </c>
      <c r="Q32" s="88">
        <v>2642753.6960049658</v>
      </c>
      <c r="R32" s="88">
        <v>3196191.9060453149</v>
      </c>
      <c r="S32" s="88">
        <v>3838597.8086301801</v>
      </c>
      <c r="T32" s="89">
        <v>4584273.362267483</v>
      </c>
    </row>
    <row r="33" spans="12:20" ht="24" customHeight="1" x14ac:dyDescent="0.2">
      <c r="L33" s="87">
        <v>0.16</v>
      </c>
      <c r="M33" s="88">
        <v>1131735.850367612</v>
      </c>
      <c r="N33" s="88">
        <v>1455903.9874227876</v>
      </c>
      <c r="O33" s="88">
        <v>1835916.8282185511</v>
      </c>
      <c r="P33" s="88">
        <v>2281394.7844468243</v>
      </c>
      <c r="Q33" s="88">
        <v>2803615.5838012756</v>
      </c>
      <c r="R33" s="88">
        <v>3415799.7771279067</v>
      </c>
      <c r="S33" s="88">
        <v>4133445.4301203829</v>
      </c>
      <c r="T33" s="89">
        <v>4974720.4726208868</v>
      </c>
    </row>
    <row r="34" spans="12:20" ht="24" customHeight="1" x14ac:dyDescent="0.2">
      <c r="L34" s="87">
        <v>0.17</v>
      </c>
      <c r="M34" s="88">
        <v>1168385.1565021037</v>
      </c>
      <c r="N34" s="88">
        <v>1513047.4479978676</v>
      </c>
      <c r="O34" s="88">
        <v>1921090.2839359753</v>
      </c>
      <c r="P34" s="88">
        <v>2404168.8221707265</v>
      </c>
      <c r="Q34" s="88">
        <v>2976081.5076771602</v>
      </c>
      <c r="R34" s="88">
        <v>3653164.2053237995</v>
      </c>
      <c r="S34" s="88">
        <v>4454756.81040214</v>
      </c>
      <c r="T34" s="89">
        <v>5403755.6649728063</v>
      </c>
    </row>
    <row r="35" spans="12:20" ht="24" customHeight="1" x14ac:dyDescent="0.2">
      <c r="L35" s="87">
        <v>0.18</v>
      </c>
      <c r="M35" s="88">
        <v>1206468.4946954537</v>
      </c>
      <c r="N35" s="88">
        <v>1572887.7698614164</v>
      </c>
      <c r="O35" s="88">
        <v>2010985.3136236039</v>
      </c>
      <c r="P35" s="88">
        <v>2534782.6978183403</v>
      </c>
      <c r="Q35" s="88">
        <v>3161044.3685255852</v>
      </c>
      <c r="R35" s="88">
        <v>3909814.2021130263</v>
      </c>
      <c r="S35" s="88">
        <v>4805057.0213923985</v>
      </c>
      <c r="T35" s="89">
        <v>5875425.6039932696</v>
      </c>
    </row>
    <row r="36" spans="12:20" ht="24" customHeight="1" x14ac:dyDescent="0.2">
      <c r="L36" s="87">
        <v>0.19</v>
      </c>
      <c r="M36" s="88">
        <v>1246045.6826360696</v>
      </c>
      <c r="N36" s="88">
        <v>1635560.7862435405</v>
      </c>
      <c r="O36" s="88">
        <v>2105881.1868810016</v>
      </c>
      <c r="P36" s="88">
        <v>2673770.0240714974</v>
      </c>
      <c r="Q36" s="88">
        <v>3359467.9673639154</v>
      </c>
      <c r="R36" s="88">
        <v>4187414.6334078759</v>
      </c>
      <c r="S36" s="88">
        <v>5187119.6617208701</v>
      </c>
      <c r="T36" s="89">
        <v>6394214.4959927443</v>
      </c>
    </row>
    <row r="37" spans="12:20" ht="24" customHeight="1" thickBot="1" x14ac:dyDescent="0.25">
      <c r="L37" s="100">
        <v>0.2</v>
      </c>
      <c r="M37" s="101">
        <v>1287179.0975311534</v>
      </c>
      <c r="N37" s="101">
        <v>1701209.3671489891</v>
      </c>
      <c r="O37" s="101">
        <v>2206074.186801888</v>
      </c>
      <c r="P37" s="101">
        <v>2821701.8469689195</v>
      </c>
      <c r="Q37" s="101">
        <v>3572392.7273976672</v>
      </c>
      <c r="R37" s="101">
        <v>4487778.4945121408</v>
      </c>
      <c r="S37" s="101">
        <v>5603991.7381806644</v>
      </c>
      <c r="T37" s="102">
        <v>6965092.216363214</v>
      </c>
    </row>
  </sheetData>
  <mergeCells count="6">
    <mergeCell ref="A1:B2"/>
    <mergeCell ref="G1:G2"/>
    <mergeCell ref="L20:T20"/>
    <mergeCell ref="L1:T1"/>
    <mergeCell ref="H1:J1"/>
    <mergeCell ref="C1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C4FB-6072-4BCD-A29E-484A93086FD3}">
  <dimension ref="A1:I83"/>
  <sheetViews>
    <sheetView zoomScale="70" zoomScaleNormal="70" workbookViewId="0">
      <selection activeCell="A32" sqref="A32"/>
    </sheetView>
  </sheetViews>
  <sheetFormatPr defaultRowHeight="14.25" x14ac:dyDescent="0.2"/>
  <cols>
    <col min="1" max="1" width="87.125" bestFit="1" customWidth="1"/>
    <col min="2" max="2" width="9.125" customWidth="1"/>
    <col min="3" max="3" width="29.125" bestFit="1" customWidth="1"/>
    <col min="4" max="6" width="11" style="5" customWidth="1"/>
    <col min="7" max="7" width="5" bestFit="1" customWidth="1"/>
    <col min="8" max="10" width="10.375" customWidth="1"/>
    <col min="11" max="13" width="9.125" customWidth="1"/>
  </cols>
  <sheetData>
    <row r="1" spans="1:9" x14ac:dyDescent="0.2">
      <c r="A1" t="s">
        <v>60</v>
      </c>
      <c r="C1" t="s">
        <v>101</v>
      </c>
      <c r="D1" s="5" t="s">
        <v>100</v>
      </c>
      <c r="E1" s="5" t="s">
        <v>99</v>
      </c>
      <c r="F1" s="5" t="s">
        <v>98</v>
      </c>
    </row>
    <row r="2" spans="1:9" x14ac:dyDescent="0.2">
      <c r="A2" s="2" t="s">
        <v>62</v>
      </c>
      <c r="C2" t="s">
        <v>97</v>
      </c>
      <c r="D2" s="9">
        <v>199</v>
      </c>
      <c r="E2" s="9">
        <v>68</v>
      </c>
    </row>
    <row r="3" spans="1:9" x14ac:dyDescent="0.2">
      <c r="A3" s="2" t="s">
        <v>66</v>
      </c>
    </row>
    <row r="4" spans="1:9" x14ac:dyDescent="0.2">
      <c r="A4" s="2" t="s">
        <v>67</v>
      </c>
      <c r="C4" t="s">
        <v>96</v>
      </c>
      <c r="D4" s="5">
        <v>500</v>
      </c>
      <c r="E4" s="5">
        <v>300</v>
      </c>
      <c r="F4" s="8">
        <f>D4*D2+E4*E2</f>
        <v>119900</v>
      </c>
    </row>
    <row r="5" spans="1:9" ht="14.25" customHeight="1" x14ac:dyDescent="0.2">
      <c r="A5" s="2" t="s">
        <v>95</v>
      </c>
      <c r="F5" s="6" t="str">
        <f ca="1">_xlfn.FORMULATEXT(F4)</f>
        <v>=D4*D2+E4*E2</v>
      </c>
    </row>
    <row r="6" spans="1:9" x14ac:dyDescent="0.2">
      <c r="A6" s="2" t="s">
        <v>69</v>
      </c>
    </row>
    <row r="7" spans="1:9" x14ac:dyDescent="0.2">
      <c r="A7" s="2" t="s">
        <v>70</v>
      </c>
      <c r="C7" t="s">
        <v>94</v>
      </c>
      <c r="F7" s="6" t="str">
        <f ca="1">_xlfn.FORMULATEXT(F8)</f>
        <v>=D8*$D$2+E8*$E$2</v>
      </c>
    </row>
    <row r="8" spans="1:9" x14ac:dyDescent="0.2">
      <c r="A8" s="2" t="s">
        <v>71</v>
      </c>
      <c r="C8" t="s">
        <v>93</v>
      </c>
      <c r="D8" s="5">
        <v>2</v>
      </c>
      <c r="E8" s="5">
        <v>1.5</v>
      </c>
      <c r="F8" s="5">
        <f>D8*$D$2+E8*$E$2</f>
        <v>500</v>
      </c>
      <c r="G8" t="s">
        <v>88</v>
      </c>
      <c r="H8">
        <v>500</v>
      </c>
      <c r="I8" t="s">
        <v>92</v>
      </c>
    </row>
    <row r="9" spans="1:9" x14ac:dyDescent="0.2">
      <c r="A9" t="s">
        <v>72</v>
      </c>
      <c r="C9" t="s">
        <v>91</v>
      </c>
      <c r="D9" s="5">
        <v>6</v>
      </c>
      <c r="E9" s="5">
        <v>8</v>
      </c>
      <c r="F9" s="5">
        <f>D9*$D$2+E9*$E$2</f>
        <v>1738</v>
      </c>
      <c r="G9" t="s">
        <v>88</v>
      </c>
      <c r="H9">
        <v>2200</v>
      </c>
      <c r="I9" t="s">
        <v>90</v>
      </c>
    </row>
    <row r="10" spans="1:9" x14ac:dyDescent="0.2">
      <c r="C10" t="s">
        <v>89</v>
      </c>
      <c r="D10" s="5">
        <v>300</v>
      </c>
      <c r="E10" s="5">
        <v>150</v>
      </c>
      <c r="F10" s="5">
        <f>D10*$D$2+E10*$E$2</f>
        <v>69900</v>
      </c>
      <c r="G10" t="s">
        <v>88</v>
      </c>
      <c r="H10">
        <v>70000</v>
      </c>
      <c r="I10" t="s">
        <v>87</v>
      </c>
    </row>
    <row r="11" spans="1:9" x14ac:dyDescent="0.2">
      <c r="A11" t="s">
        <v>73</v>
      </c>
      <c r="F11" s="6" t="str">
        <f ca="1">_xlfn.FORMULATEXT(F10)</f>
        <v>=D10*$D$2+E10*$E$2</v>
      </c>
    </row>
    <row r="12" spans="1:9" x14ac:dyDescent="0.2">
      <c r="A12" t="s">
        <v>74</v>
      </c>
    </row>
    <row r="13" spans="1:9" x14ac:dyDescent="0.2">
      <c r="A13" t="s">
        <v>75</v>
      </c>
    </row>
    <row r="14" spans="1:9" x14ac:dyDescent="0.2">
      <c r="A14" t="s">
        <v>76</v>
      </c>
    </row>
    <row r="16" spans="1:9" x14ac:dyDescent="0.2">
      <c r="A16" t="s">
        <v>77</v>
      </c>
    </row>
    <row r="17" spans="1:1" x14ac:dyDescent="0.2">
      <c r="A17" s="2" t="s">
        <v>78</v>
      </c>
    </row>
    <row r="19" spans="1:1" x14ac:dyDescent="0.2">
      <c r="A19" t="s">
        <v>79</v>
      </c>
    </row>
    <row r="20" spans="1:1" x14ac:dyDescent="0.2">
      <c r="A20" s="2" t="s">
        <v>80</v>
      </c>
    </row>
    <row r="22" spans="1:1" x14ac:dyDescent="0.2">
      <c r="A22" t="s">
        <v>81</v>
      </c>
    </row>
    <row r="23" spans="1:1" x14ac:dyDescent="0.2">
      <c r="A23" s="2" t="s">
        <v>82</v>
      </c>
    </row>
    <row r="24" spans="1:1" x14ac:dyDescent="0.2">
      <c r="A24" s="2" t="s">
        <v>83</v>
      </c>
    </row>
    <row r="25" spans="1:1" x14ac:dyDescent="0.2">
      <c r="A25" s="2" t="s">
        <v>84</v>
      </c>
    </row>
    <row r="81" spans="8:8" x14ac:dyDescent="0.2">
      <c r="H81" t="s">
        <v>137</v>
      </c>
    </row>
    <row r="82" spans="8:8" x14ac:dyDescent="0.2">
      <c r="H82" t="s">
        <v>138</v>
      </c>
    </row>
    <row r="83" spans="8:8" x14ac:dyDescent="0.2">
      <c r="H83" t="s">
        <v>139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48CF-0A39-46D8-AB73-B511E1BAE94B}">
  <dimension ref="A1:J26"/>
  <sheetViews>
    <sheetView workbookViewId="0">
      <selection activeCell="C7" sqref="C7:J10"/>
    </sheetView>
  </sheetViews>
  <sheetFormatPr defaultRowHeight="14.25" x14ac:dyDescent="0.2"/>
  <cols>
    <col min="1" max="1" width="87.125" bestFit="1" customWidth="1"/>
    <col min="2" max="2" width="9.125" customWidth="1"/>
    <col min="3" max="3" width="26.75" bestFit="1" customWidth="1"/>
    <col min="4" max="5" width="7.25" bestFit="1" customWidth="1"/>
    <col min="6" max="6" width="7.25" customWidth="1"/>
    <col min="7" max="7" width="19.75" bestFit="1" customWidth="1"/>
    <col min="8" max="8" width="7.25" customWidth="1"/>
    <col min="9" max="9" width="6" bestFit="1" customWidth="1"/>
  </cols>
  <sheetData>
    <row r="1" spans="1:10" x14ac:dyDescent="0.2">
      <c r="A1" t="s">
        <v>113</v>
      </c>
      <c r="C1" t="s">
        <v>101</v>
      </c>
      <c r="D1" s="5" t="s">
        <v>100</v>
      </c>
      <c r="E1" s="5" t="s">
        <v>99</v>
      </c>
      <c r="F1" s="5" t="s">
        <v>140</v>
      </c>
      <c r="G1" s="5" t="s">
        <v>98</v>
      </c>
    </row>
    <row r="2" spans="1:10" x14ac:dyDescent="0.2">
      <c r="A2" s="2" t="s">
        <v>112</v>
      </c>
      <c r="C2" t="s">
        <v>97</v>
      </c>
      <c r="D2" s="9">
        <v>200</v>
      </c>
      <c r="E2" s="9">
        <v>66</v>
      </c>
      <c r="F2" s="9">
        <v>2</v>
      </c>
      <c r="G2" s="5"/>
    </row>
    <row r="3" spans="1:10" x14ac:dyDescent="0.2">
      <c r="A3" s="2" t="s">
        <v>111</v>
      </c>
      <c r="D3" s="5"/>
      <c r="E3" s="5"/>
      <c r="F3" s="5"/>
      <c r="G3" s="5"/>
    </row>
    <row r="4" spans="1:10" x14ac:dyDescent="0.2">
      <c r="A4" s="2" t="s">
        <v>67</v>
      </c>
      <c r="C4" t="s">
        <v>96</v>
      </c>
      <c r="D4" s="5">
        <v>500</v>
      </c>
      <c r="E4" s="5">
        <v>300</v>
      </c>
      <c r="F4" s="5">
        <v>100</v>
      </c>
      <c r="G4" s="8">
        <f>SUMPRODUCT(D2:F2,D4:F4)</f>
        <v>120000</v>
      </c>
    </row>
    <row r="5" spans="1:10" ht="14.25" customHeight="1" x14ac:dyDescent="0.2">
      <c r="A5" s="2" t="s">
        <v>110</v>
      </c>
      <c r="D5" s="5"/>
      <c r="E5" s="5"/>
      <c r="F5" s="5"/>
      <c r="G5" s="6" t="str">
        <f ca="1">_xlfn.FORMULATEXT(G4)</f>
        <v>=SUMPRODUCT(D2:F2,D4:F4)</v>
      </c>
    </row>
    <row r="6" spans="1:10" x14ac:dyDescent="0.2">
      <c r="A6" s="2" t="s">
        <v>69</v>
      </c>
      <c r="D6" s="5"/>
      <c r="E6" s="5"/>
      <c r="F6" s="5"/>
      <c r="G6" s="5"/>
    </row>
    <row r="7" spans="1:10" x14ac:dyDescent="0.2">
      <c r="A7" s="2" t="s">
        <v>109</v>
      </c>
      <c r="C7" t="s">
        <v>94</v>
      </c>
      <c r="D7" s="5"/>
      <c r="E7" s="5"/>
      <c r="F7" s="5"/>
      <c r="G7" s="6" t="str">
        <f ca="1">_xlfn.FORMULATEXT(G8)</f>
        <v>=SUMPRODUCT($D$2:$F$2,D8:F8)</v>
      </c>
    </row>
    <row r="8" spans="1:10" x14ac:dyDescent="0.2">
      <c r="A8" s="2" t="s">
        <v>71</v>
      </c>
      <c r="C8" t="s">
        <v>93</v>
      </c>
      <c r="D8" s="5">
        <v>2</v>
      </c>
      <c r="E8" s="5">
        <v>1.5</v>
      </c>
      <c r="F8" s="5">
        <v>0.5</v>
      </c>
      <c r="G8" s="5">
        <f>SUMPRODUCT($D$2:$F$2,D8:F8)</f>
        <v>500</v>
      </c>
      <c r="H8" t="s">
        <v>88</v>
      </c>
      <c r="I8">
        <v>500</v>
      </c>
      <c r="J8" t="s">
        <v>92</v>
      </c>
    </row>
    <row r="9" spans="1:10" x14ac:dyDescent="0.2">
      <c r="A9" t="s">
        <v>108</v>
      </c>
      <c r="C9" t="s">
        <v>91</v>
      </c>
      <c r="D9" s="5">
        <v>6</v>
      </c>
      <c r="E9" s="5">
        <v>8</v>
      </c>
      <c r="F9" s="5">
        <v>3</v>
      </c>
      <c r="G9" s="5">
        <f t="shared" ref="G9:G10" si="0">SUMPRODUCT($D$2:$F$2,D9:F9)</f>
        <v>1734</v>
      </c>
      <c r="H9" t="s">
        <v>88</v>
      </c>
      <c r="I9">
        <v>2200</v>
      </c>
      <c r="J9" t="s">
        <v>90</v>
      </c>
    </row>
    <row r="10" spans="1:10" x14ac:dyDescent="0.2">
      <c r="C10" t="s">
        <v>89</v>
      </c>
      <c r="D10" s="5">
        <v>300</v>
      </c>
      <c r="E10" s="5">
        <v>150</v>
      </c>
      <c r="F10" s="5">
        <v>50</v>
      </c>
      <c r="G10" s="5">
        <f t="shared" si="0"/>
        <v>70000</v>
      </c>
      <c r="H10" t="s">
        <v>88</v>
      </c>
      <c r="I10">
        <v>70000</v>
      </c>
      <c r="J10" t="s">
        <v>87</v>
      </c>
    </row>
    <row r="11" spans="1:10" x14ac:dyDescent="0.2">
      <c r="A11" t="s">
        <v>73</v>
      </c>
      <c r="D11" s="5"/>
      <c r="E11" s="5"/>
      <c r="F11" s="5"/>
      <c r="G11" s="6" t="str">
        <f ca="1">_xlfn.FORMULATEXT(G10)</f>
        <v>=SUMPRODUCT($D$2:$F$2,D10:F10)</v>
      </c>
    </row>
    <row r="12" spans="1:10" x14ac:dyDescent="0.2">
      <c r="A12" t="s">
        <v>74</v>
      </c>
    </row>
    <row r="13" spans="1:10" x14ac:dyDescent="0.2">
      <c r="A13" t="s">
        <v>75</v>
      </c>
    </row>
    <row r="14" spans="1:10" x14ac:dyDescent="0.2">
      <c r="A14" t="s">
        <v>107</v>
      </c>
    </row>
    <row r="15" spans="1:10" x14ac:dyDescent="0.2">
      <c r="A15" t="s">
        <v>76</v>
      </c>
    </row>
    <row r="17" spans="1:1" x14ac:dyDescent="0.2">
      <c r="A17" t="s">
        <v>77</v>
      </c>
    </row>
    <row r="18" spans="1:1" x14ac:dyDescent="0.2">
      <c r="A18" s="2" t="s">
        <v>106</v>
      </c>
    </row>
    <row r="20" spans="1:1" x14ac:dyDescent="0.2">
      <c r="A20" t="s">
        <v>79</v>
      </c>
    </row>
    <row r="21" spans="1:1" x14ac:dyDescent="0.2">
      <c r="A21" s="2" t="s">
        <v>105</v>
      </c>
    </row>
    <row r="23" spans="1:1" x14ac:dyDescent="0.2">
      <c r="A23" t="s">
        <v>81</v>
      </c>
    </row>
    <row r="24" spans="1:1" x14ac:dyDescent="0.2">
      <c r="A24" s="2" t="s">
        <v>104</v>
      </c>
    </row>
    <row r="25" spans="1:1" x14ac:dyDescent="0.2">
      <c r="A25" s="2" t="s">
        <v>103</v>
      </c>
    </row>
    <row r="26" spans="1:1" x14ac:dyDescent="0.2">
      <c r="A26" s="2" t="s">
        <v>102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3E2E-D77C-45DE-8840-CFAFB195BEC9}">
  <dimension ref="A1:J27"/>
  <sheetViews>
    <sheetView zoomScale="85" zoomScaleNormal="85" workbookViewId="0">
      <selection activeCell="N16" sqref="N16"/>
    </sheetView>
  </sheetViews>
  <sheetFormatPr defaultRowHeight="14.25" x14ac:dyDescent="0.2"/>
  <cols>
    <col min="1" max="1" width="87.125" bestFit="1" customWidth="1"/>
    <col min="2" max="2" width="9.125" customWidth="1"/>
    <col min="3" max="3" width="28.75" bestFit="1" customWidth="1"/>
    <col min="4" max="4" width="9.125" customWidth="1"/>
  </cols>
  <sheetData>
    <row r="1" spans="1:10" x14ac:dyDescent="0.2">
      <c r="A1" t="s">
        <v>113</v>
      </c>
      <c r="C1" t="s">
        <v>101</v>
      </c>
      <c r="D1" s="5" t="s">
        <v>100</v>
      </c>
      <c r="E1" s="5" t="s">
        <v>99</v>
      </c>
      <c r="F1" s="5" t="s">
        <v>140</v>
      </c>
      <c r="G1" s="5" t="s">
        <v>98</v>
      </c>
    </row>
    <row r="2" spans="1:10" x14ac:dyDescent="0.2">
      <c r="A2" s="2" t="s">
        <v>112</v>
      </c>
      <c r="C2" t="s">
        <v>97</v>
      </c>
      <c r="D2" s="9">
        <v>200</v>
      </c>
      <c r="E2" s="9">
        <v>50</v>
      </c>
      <c r="F2" s="9">
        <v>50</v>
      </c>
      <c r="G2" s="5">
        <f>SUM(D2:F2)</f>
        <v>300</v>
      </c>
    </row>
    <row r="3" spans="1:10" x14ac:dyDescent="0.2">
      <c r="A3" s="2" t="s">
        <v>111</v>
      </c>
      <c r="C3" t="s">
        <v>96</v>
      </c>
      <c r="D3" s="5">
        <v>500</v>
      </c>
      <c r="E3" s="5">
        <v>300</v>
      </c>
      <c r="F3" s="5">
        <v>100</v>
      </c>
      <c r="G3" s="8">
        <f>SUMPRODUCT(D2:F2,D3:F3)</f>
        <v>120000</v>
      </c>
    </row>
    <row r="4" spans="1:10" x14ac:dyDescent="0.2">
      <c r="A4" s="2" t="s">
        <v>67</v>
      </c>
      <c r="D4" s="5"/>
      <c r="E4" s="5"/>
      <c r="F4" s="5"/>
      <c r="G4" s="6" t="str">
        <f ca="1">_xlfn.FORMULATEXT(G3)</f>
        <v>=SUMPRODUCT(D2:F2,D3:F3)</v>
      </c>
    </row>
    <row r="5" spans="1:10" ht="14.25" customHeight="1" x14ac:dyDescent="0.2">
      <c r="A5" s="2" t="s">
        <v>110</v>
      </c>
    </row>
    <row r="6" spans="1:10" x14ac:dyDescent="0.2">
      <c r="A6" s="2" t="s">
        <v>69</v>
      </c>
      <c r="D6" s="5"/>
      <c r="E6" s="5"/>
      <c r="F6" s="5"/>
      <c r="G6" s="5"/>
    </row>
    <row r="7" spans="1:10" x14ac:dyDescent="0.2">
      <c r="A7" s="2" t="s">
        <v>109</v>
      </c>
      <c r="C7" t="s">
        <v>94</v>
      </c>
      <c r="D7" s="5"/>
      <c r="E7" s="5"/>
      <c r="F7" s="5"/>
      <c r="G7" s="6" t="str">
        <f ca="1">_xlfn.FORMULATEXT(G8)</f>
        <v>=SUMPRODUCT($D$2:$F$2,D8:F8)</v>
      </c>
    </row>
    <row r="8" spans="1:10" x14ac:dyDescent="0.2">
      <c r="A8" s="2" t="s">
        <v>71</v>
      </c>
      <c r="C8" t="s">
        <v>93</v>
      </c>
      <c r="D8" s="5">
        <v>2</v>
      </c>
      <c r="E8" s="5">
        <v>1.5</v>
      </c>
      <c r="F8" s="5">
        <v>0.5</v>
      </c>
      <c r="G8" s="5">
        <f>SUMPRODUCT($D$2:$F$2,D8:F8)</f>
        <v>500</v>
      </c>
      <c r="H8" t="s">
        <v>88</v>
      </c>
      <c r="I8">
        <v>500</v>
      </c>
      <c r="J8" t="s">
        <v>92</v>
      </c>
    </row>
    <row r="9" spans="1:10" x14ac:dyDescent="0.2">
      <c r="A9" s="2" t="s">
        <v>114</v>
      </c>
      <c r="C9" t="s">
        <v>91</v>
      </c>
      <c r="D9" s="5">
        <v>6</v>
      </c>
      <c r="E9" s="5">
        <v>8</v>
      </c>
      <c r="F9" s="5">
        <v>3</v>
      </c>
      <c r="G9" s="5">
        <f t="shared" ref="G9:G10" si="0">SUMPRODUCT($D$2:$F$2,D9:F9)</f>
        <v>1750</v>
      </c>
      <c r="H9" t="s">
        <v>88</v>
      </c>
      <c r="I9">
        <v>2200</v>
      </c>
      <c r="J9" t="s">
        <v>90</v>
      </c>
    </row>
    <row r="10" spans="1:10" x14ac:dyDescent="0.2">
      <c r="A10" t="s">
        <v>108</v>
      </c>
      <c r="C10" t="s">
        <v>89</v>
      </c>
      <c r="D10" s="5">
        <v>300</v>
      </c>
      <c r="E10" s="5">
        <v>150</v>
      </c>
      <c r="F10" s="5">
        <v>50</v>
      </c>
      <c r="G10" s="5">
        <f t="shared" si="0"/>
        <v>70000</v>
      </c>
      <c r="H10" t="s">
        <v>88</v>
      </c>
      <c r="I10">
        <v>70000</v>
      </c>
      <c r="J10" t="s">
        <v>87</v>
      </c>
    </row>
    <row r="11" spans="1:10" x14ac:dyDescent="0.2">
      <c r="D11" s="5"/>
      <c r="E11" s="5"/>
      <c r="F11" s="5"/>
      <c r="G11" s="6" t="str">
        <f ca="1">_xlfn.FORMULATEXT(G10)</f>
        <v>=SUMPRODUCT($D$2:$F$2,D10:F10)</v>
      </c>
    </row>
    <row r="12" spans="1:10" x14ac:dyDescent="0.2">
      <c r="A12" t="s">
        <v>73</v>
      </c>
    </row>
    <row r="13" spans="1:10" x14ac:dyDescent="0.2">
      <c r="A13" t="s">
        <v>74</v>
      </c>
    </row>
    <row r="14" spans="1:10" x14ac:dyDescent="0.2">
      <c r="A14" t="s">
        <v>75</v>
      </c>
    </row>
    <row r="15" spans="1:10" x14ac:dyDescent="0.2">
      <c r="A15" t="s">
        <v>107</v>
      </c>
    </row>
    <row r="16" spans="1:10" x14ac:dyDescent="0.2">
      <c r="A16" t="s">
        <v>76</v>
      </c>
    </row>
    <row r="18" spans="1:1" x14ac:dyDescent="0.2">
      <c r="A18" t="s">
        <v>77</v>
      </c>
    </row>
    <row r="19" spans="1:1" x14ac:dyDescent="0.2">
      <c r="A19" s="2" t="s">
        <v>106</v>
      </c>
    </row>
    <row r="21" spans="1:1" x14ac:dyDescent="0.2">
      <c r="A21" t="s">
        <v>79</v>
      </c>
    </row>
    <row r="22" spans="1:1" x14ac:dyDescent="0.2">
      <c r="A22" s="2" t="s">
        <v>105</v>
      </c>
    </row>
    <row r="24" spans="1:1" x14ac:dyDescent="0.2">
      <c r="A24" t="s">
        <v>81</v>
      </c>
    </row>
    <row r="25" spans="1:1" x14ac:dyDescent="0.2">
      <c r="A25" s="2" t="s">
        <v>104</v>
      </c>
    </row>
    <row r="26" spans="1:1" x14ac:dyDescent="0.2">
      <c r="A26" s="2" t="s">
        <v>103</v>
      </c>
    </row>
    <row r="27" spans="1:1" x14ac:dyDescent="0.2">
      <c r="A27" s="2" t="s">
        <v>102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9BE4-93D0-4499-8551-C43BE178ACC6}">
  <dimension ref="A1:L27"/>
  <sheetViews>
    <sheetView tabSelected="1" workbookViewId="0">
      <selection activeCell="D27" sqref="D27"/>
    </sheetView>
  </sheetViews>
  <sheetFormatPr defaultRowHeight="14.25" x14ac:dyDescent="0.2"/>
  <cols>
    <col min="1" max="1" width="87.125" bestFit="1" customWidth="1"/>
    <col min="2" max="2" width="5.375" customWidth="1"/>
    <col min="3" max="3" width="30.375" customWidth="1"/>
    <col min="4" max="5" width="9.125" customWidth="1"/>
    <col min="6" max="6" width="12.75" customWidth="1"/>
  </cols>
  <sheetData>
    <row r="1" spans="1:12" x14ac:dyDescent="0.2">
      <c r="A1" t="s">
        <v>115</v>
      </c>
      <c r="C1" t="s">
        <v>101</v>
      </c>
      <c r="D1" t="s">
        <v>189</v>
      </c>
      <c r="E1" t="s">
        <v>188</v>
      </c>
      <c r="F1" s="5" t="s">
        <v>98</v>
      </c>
    </row>
    <row r="2" spans="1:12" x14ac:dyDescent="0.2">
      <c r="A2" s="2" t="s">
        <v>116</v>
      </c>
      <c r="C2" t="s">
        <v>97</v>
      </c>
      <c r="D2" s="9">
        <v>560</v>
      </c>
      <c r="E2" s="9">
        <v>1200</v>
      </c>
      <c r="F2" s="5"/>
    </row>
    <row r="3" spans="1:12" x14ac:dyDescent="0.2">
      <c r="A3" s="2" t="s">
        <v>117</v>
      </c>
      <c r="D3" s="5"/>
      <c r="E3" s="5"/>
      <c r="F3" s="5"/>
      <c r="J3" s="5"/>
      <c r="K3" s="5"/>
      <c r="L3" s="5"/>
    </row>
    <row r="4" spans="1:12" x14ac:dyDescent="0.2">
      <c r="A4" s="2" t="s">
        <v>118</v>
      </c>
      <c r="C4" t="s">
        <v>190</v>
      </c>
      <c r="D4" s="5">
        <v>300</v>
      </c>
      <c r="E4" s="5">
        <v>450</v>
      </c>
      <c r="F4" s="18"/>
    </row>
    <row r="5" spans="1:12" ht="14.25" customHeight="1" x14ac:dyDescent="0.2">
      <c r="A5" s="2" t="s">
        <v>119</v>
      </c>
      <c r="C5" t="s">
        <v>191</v>
      </c>
      <c r="D5" s="5">
        <v>150</v>
      </c>
      <c r="E5" s="5">
        <v>225</v>
      </c>
      <c r="F5" s="6"/>
    </row>
    <row r="6" spans="1:12" x14ac:dyDescent="0.2">
      <c r="A6" s="2" t="s">
        <v>120</v>
      </c>
      <c r="C6" t="s">
        <v>192</v>
      </c>
      <c r="D6" s="5">
        <v>11</v>
      </c>
      <c r="E6" s="5">
        <v>11</v>
      </c>
      <c r="F6" s="5"/>
    </row>
    <row r="7" spans="1:12" x14ac:dyDescent="0.2">
      <c r="A7" s="2" t="s">
        <v>121</v>
      </c>
      <c r="C7" t="s">
        <v>194</v>
      </c>
      <c r="D7" s="5">
        <v>5</v>
      </c>
      <c r="E7" s="5">
        <v>6</v>
      </c>
    </row>
    <row r="8" spans="1:12" x14ac:dyDescent="0.2">
      <c r="A8" s="2" t="s">
        <v>122</v>
      </c>
      <c r="C8" t="s">
        <v>193</v>
      </c>
      <c r="D8" s="5">
        <v>15</v>
      </c>
      <c r="E8" s="5">
        <v>15</v>
      </c>
    </row>
    <row r="9" spans="1:12" x14ac:dyDescent="0.2">
      <c r="A9" s="2" t="s">
        <v>198</v>
      </c>
      <c r="C9" t="s">
        <v>195</v>
      </c>
      <c r="D9" s="5">
        <v>1</v>
      </c>
      <c r="E9" s="5">
        <v>2</v>
      </c>
    </row>
    <row r="10" spans="1:12" x14ac:dyDescent="0.2">
      <c r="A10" s="2" t="s">
        <v>123</v>
      </c>
      <c r="C10" t="s">
        <v>196</v>
      </c>
      <c r="D10">
        <f>D4-(D5+D6*D7+D8*D9)</f>
        <v>80</v>
      </c>
      <c r="E10">
        <f>E4-(E5+E6*E7+E8*E9)</f>
        <v>129</v>
      </c>
      <c r="F10" s="19">
        <f>SUMPRODUCT(D2:E2,D10:E10)</f>
        <v>199600</v>
      </c>
      <c r="G10" t="str">
        <f ca="1">_xlfn.FORMULATEXT(F10)</f>
        <v>=SUMPRODUCT(D2:E2,D10:E10)</v>
      </c>
    </row>
    <row r="11" spans="1:12" x14ac:dyDescent="0.2">
      <c r="A11" s="2"/>
      <c r="D11" s="6" t="str">
        <f ca="1">_xlfn.FORMULATEXT(D10)</f>
        <v>=D4-(D5+D6*D7+D8*D9)</v>
      </c>
    </row>
    <row r="12" spans="1:12" x14ac:dyDescent="0.2">
      <c r="A12" t="s">
        <v>73</v>
      </c>
    </row>
    <row r="13" spans="1:12" x14ac:dyDescent="0.2">
      <c r="A13" t="s">
        <v>124</v>
      </c>
    </row>
    <row r="14" spans="1:12" x14ac:dyDescent="0.2">
      <c r="A14" t="s">
        <v>125</v>
      </c>
      <c r="C14" t="s">
        <v>94</v>
      </c>
      <c r="D14" s="5"/>
      <c r="E14" s="5"/>
      <c r="F14" s="6" t="str">
        <f ca="1">_xlfn.FORMULATEXT(F15)</f>
        <v>=SUMPRODUCT($D$2:$E$2,D15:E15)</v>
      </c>
    </row>
    <row r="15" spans="1:12" x14ac:dyDescent="0.2">
      <c r="A15" t="s">
        <v>76</v>
      </c>
      <c r="C15" t="s">
        <v>197</v>
      </c>
      <c r="D15" s="5">
        <v>5</v>
      </c>
      <c r="E15" s="5">
        <v>6</v>
      </c>
      <c r="F15" s="5">
        <f>SUMPRODUCT($D$2:$E$2,D15:E15)</f>
        <v>10000</v>
      </c>
      <c r="G15" t="s">
        <v>88</v>
      </c>
      <c r="H15">
        <v>10000</v>
      </c>
      <c r="I15" t="s">
        <v>92</v>
      </c>
    </row>
    <row r="16" spans="1:12" x14ac:dyDescent="0.2">
      <c r="C16" t="s">
        <v>199</v>
      </c>
      <c r="D16" s="5">
        <v>1</v>
      </c>
      <c r="E16" s="5">
        <v>2</v>
      </c>
      <c r="F16" s="5">
        <f>SUMPRODUCT($D$2:$E$2,D16:E16)</f>
        <v>2960</v>
      </c>
      <c r="G16" t="s">
        <v>88</v>
      </c>
      <c r="H16">
        <v>3000</v>
      </c>
      <c r="I16" t="s">
        <v>92</v>
      </c>
    </row>
    <row r="17" spans="1:6" x14ac:dyDescent="0.2">
      <c r="A17" t="s">
        <v>77</v>
      </c>
      <c r="D17" s="5"/>
      <c r="E17" s="5"/>
      <c r="F17" s="6"/>
    </row>
    <row r="18" spans="1:6" x14ac:dyDescent="0.2">
      <c r="A18" s="2" t="s">
        <v>126</v>
      </c>
    </row>
    <row r="20" spans="1:6" x14ac:dyDescent="0.2">
      <c r="A20" t="s">
        <v>79</v>
      </c>
    </row>
    <row r="21" spans="1:6" x14ac:dyDescent="0.2">
      <c r="A21" s="2" t="s">
        <v>80</v>
      </c>
    </row>
    <row r="23" spans="1:6" x14ac:dyDescent="0.2">
      <c r="A23" t="s">
        <v>81</v>
      </c>
    </row>
    <row r="24" spans="1:6" x14ac:dyDescent="0.2">
      <c r="A24" s="2" t="s">
        <v>127</v>
      </c>
    </row>
    <row r="25" spans="1:6" x14ac:dyDescent="0.2">
      <c r="A25" s="2" t="s">
        <v>128</v>
      </c>
    </row>
    <row r="26" spans="1:6" x14ac:dyDescent="0.2">
      <c r="A26" s="2" t="s">
        <v>129</v>
      </c>
    </row>
    <row r="27" spans="1:6" x14ac:dyDescent="0.2">
      <c r="A27" s="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078-F302-4BB3-8FC0-B29F91660D53}">
  <dimension ref="A1:I49"/>
  <sheetViews>
    <sheetView workbookViewId="0">
      <selection activeCell="C23" sqref="C23"/>
    </sheetView>
  </sheetViews>
  <sheetFormatPr defaultRowHeight="14.25" x14ac:dyDescent="0.2"/>
  <cols>
    <col min="1" max="1" width="87.125" bestFit="1" customWidth="1"/>
    <col min="2" max="2" width="9.125" customWidth="1"/>
    <col min="3" max="3" width="16.125" bestFit="1" customWidth="1"/>
    <col min="4" max="13" width="9.125" customWidth="1"/>
  </cols>
  <sheetData>
    <row r="1" spans="1:9" x14ac:dyDescent="0.2">
      <c r="A1" t="s">
        <v>60</v>
      </c>
      <c r="C1" s="7" t="s">
        <v>61</v>
      </c>
    </row>
    <row r="2" spans="1:9" x14ac:dyDescent="0.2">
      <c r="A2" s="2" t="s">
        <v>62</v>
      </c>
      <c r="D2" t="s">
        <v>63</v>
      </c>
      <c r="E2" t="s">
        <v>64</v>
      </c>
      <c r="F2" t="s">
        <v>65</v>
      </c>
    </row>
    <row r="3" spans="1:9" x14ac:dyDescent="0.2">
      <c r="A3" s="2" t="s">
        <v>66</v>
      </c>
      <c r="D3">
        <v>2</v>
      </c>
      <c r="E3">
        <v>1.5</v>
      </c>
      <c r="G3">
        <v>500</v>
      </c>
    </row>
    <row r="4" spans="1:9" x14ac:dyDescent="0.2">
      <c r="A4" s="2" t="s">
        <v>67</v>
      </c>
      <c r="C4" t="s">
        <v>68</v>
      </c>
      <c r="D4">
        <v>0</v>
      </c>
      <c r="E4" s="7">
        <v>333.33333333333331</v>
      </c>
      <c r="F4">
        <f>$D$3*D4+$E$3*E4</f>
        <v>500</v>
      </c>
      <c r="G4" s="7">
        <f>$G$3</f>
        <v>500</v>
      </c>
      <c r="H4">
        <f>G4-F4</f>
        <v>0</v>
      </c>
      <c r="I4" s="6" t="str">
        <f ca="1">_xlfn.FORMULATEXT(H4)</f>
        <v>=G4-F4</v>
      </c>
    </row>
    <row r="5" spans="1:9" ht="14.25" customHeight="1" x14ac:dyDescent="0.2">
      <c r="A5" s="2" t="s">
        <v>95</v>
      </c>
      <c r="D5" s="7">
        <v>250</v>
      </c>
      <c r="E5">
        <v>0</v>
      </c>
      <c r="F5">
        <f>$D$3*D5+$E$3*E5</f>
        <v>500</v>
      </c>
      <c r="G5" s="7">
        <f>$G$3</f>
        <v>500</v>
      </c>
      <c r="H5">
        <f>G5-F5</f>
        <v>0</v>
      </c>
    </row>
    <row r="6" spans="1:9" x14ac:dyDescent="0.2">
      <c r="A6" s="2" t="s">
        <v>69</v>
      </c>
      <c r="F6" s="6" t="str">
        <f ca="1">_xlfn.FORMULATEXT(F5)</f>
        <v>=$D$3*D5+$E$3*E5</v>
      </c>
    </row>
    <row r="7" spans="1:9" x14ac:dyDescent="0.2">
      <c r="A7" s="2" t="s">
        <v>70</v>
      </c>
    </row>
    <row r="8" spans="1:9" x14ac:dyDescent="0.2">
      <c r="A8" s="2" t="s">
        <v>71</v>
      </c>
    </row>
    <row r="9" spans="1:9" x14ac:dyDescent="0.2">
      <c r="A9" t="s">
        <v>72</v>
      </c>
    </row>
    <row r="11" spans="1:9" x14ac:dyDescent="0.2">
      <c r="A11" t="s">
        <v>73</v>
      </c>
    </row>
    <row r="12" spans="1:9" x14ac:dyDescent="0.2">
      <c r="A12" t="s">
        <v>74</v>
      </c>
    </row>
    <row r="13" spans="1:9" x14ac:dyDescent="0.2">
      <c r="A13" t="s">
        <v>75</v>
      </c>
    </row>
    <row r="14" spans="1:9" x14ac:dyDescent="0.2">
      <c r="A14" t="s">
        <v>76</v>
      </c>
    </row>
    <row r="16" spans="1:9" x14ac:dyDescent="0.2">
      <c r="A16" t="s">
        <v>77</v>
      </c>
    </row>
    <row r="17" spans="1:8" x14ac:dyDescent="0.2">
      <c r="A17" s="2" t="s">
        <v>78</v>
      </c>
    </row>
    <row r="19" spans="1:8" x14ac:dyDescent="0.2">
      <c r="A19" t="s">
        <v>79</v>
      </c>
    </row>
    <row r="20" spans="1:8" x14ac:dyDescent="0.2">
      <c r="A20" s="2" t="s">
        <v>80</v>
      </c>
    </row>
    <row r="22" spans="1:8" x14ac:dyDescent="0.2">
      <c r="A22" t="s">
        <v>81</v>
      </c>
    </row>
    <row r="23" spans="1:8" x14ac:dyDescent="0.2">
      <c r="A23" s="2" t="s">
        <v>82</v>
      </c>
    </row>
    <row r="24" spans="1:8" x14ac:dyDescent="0.2">
      <c r="A24" s="2" t="s">
        <v>83</v>
      </c>
      <c r="D24" t="s">
        <v>63</v>
      </c>
      <c r="E24" t="s">
        <v>64</v>
      </c>
      <c r="F24" t="s">
        <v>65</v>
      </c>
    </row>
    <row r="25" spans="1:8" x14ac:dyDescent="0.2">
      <c r="A25" s="2" t="s">
        <v>84</v>
      </c>
      <c r="D25">
        <v>6</v>
      </c>
      <c r="E25">
        <v>8</v>
      </c>
      <c r="G25">
        <v>2200</v>
      </c>
    </row>
    <row r="26" spans="1:8" x14ac:dyDescent="0.2">
      <c r="C26" t="s">
        <v>85</v>
      </c>
      <c r="D26">
        <v>0</v>
      </c>
      <c r="E26" s="7">
        <v>275</v>
      </c>
      <c r="F26">
        <f>$D$25*D26+$E$25*E26</f>
        <v>2200</v>
      </c>
      <c r="G26" s="7">
        <f>$G$25</f>
        <v>2200</v>
      </c>
      <c r="H26">
        <f>G26-F26</f>
        <v>0</v>
      </c>
    </row>
    <row r="27" spans="1:8" x14ac:dyDescent="0.2">
      <c r="D27" s="7">
        <v>366.66666666666674</v>
      </c>
      <c r="E27">
        <v>0</v>
      </c>
      <c r="F27">
        <f>$D$25*D27+$E$25*E27</f>
        <v>2200.0000000000005</v>
      </c>
      <c r="G27" s="7">
        <f>$G$25</f>
        <v>2200</v>
      </c>
      <c r="H27">
        <f>G27-F27</f>
        <v>0</v>
      </c>
    </row>
    <row r="28" spans="1:8" x14ac:dyDescent="0.2">
      <c r="F28" s="6" t="str">
        <f ca="1">_xlfn.FORMULATEXT(F27)</f>
        <v>=$D$25*D27+$E$25*E27</v>
      </c>
    </row>
    <row r="45" spans="3:8" x14ac:dyDescent="0.2">
      <c r="D45" t="s">
        <v>63</v>
      </c>
      <c r="E45" t="s">
        <v>64</v>
      </c>
      <c r="F45" t="s">
        <v>65</v>
      </c>
    </row>
    <row r="46" spans="3:8" x14ac:dyDescent="0.2">
      <c r="D46">
        <v>300</v>
      </c>
      <c r="E46">
        <v>150</v>
      </c>
      <c r="G46">
        <v>70000</v>
      </c>
    </row>
    <row r="47" spans="3:8" x14ac:dyDescent="0.2">
      <c r="C47" t="s">
        <v>86</v>
      </c>
      <c r="D47">
        <v>0</v>
      </c>
      <c r="E47" s="7">
        <v>466.66666666666663</v>
      </c>
      <c r="F47">
        <f>$D$46*D47+$E$46*E47</f>
        <v>70000</v>
      </c>
      <c r="G47" s="7">
        <f>$G$46</f>
        <v>70000</v>
      </c>
      <c r="H47">
        <f>G47-F47</f>
        <v>0</v>
      </c>
    </row>
    <row r="48" spans="3:8" x14ac:dyDescent="0.2">
      <c r="D48" s="7">
        <v>233.33333333333334</v>
      </c>
      <c r="E48">
        <v>0</v>
      </c>
      <c r="F48">
        <f>$D$46*D48+$E$46*E48</f>
        <v>70000</v>
      </c>
      <c r="G48" s="7">
        <f>$G$46</f>
        <v>70000</v>
      </c>
      <c r="H48">
        <f>G48-F48</f>
        <v>0</v>
      </c>
    </row>
    <row r="49" spans="6:6" x14ac:dyDescent="0.2">
      <c r="F49" s="6" t="str">
        <f ca="1">_xlfn.FORMULATEXT(F48)</f>
        <v>=$D$46*D48+$E$46*E48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8CA4-1FD3-4543-935B-448EF2A4B454}">
  <dimension ref="A1:G34"/>
  <sheetViews>
    <sheetView showGridLines="0" workbookViewId="0">
      <selection activeCell="E30" sqref="E29:E30"/>
    </sheetView>
  </sheetViews>
  <sheetFormatPr defaultRowHeight="14.25" x14ac:dyDescent="0.2"/>
  <cols>
    <col min="1" max="1" width="2.25" customWidth="1"/>
    <col min="2" max="2" width="16.625" bestFit="1" customWidth="1"/>
    <col min="3" max="3" width="38.75" bestFit="1" customWidth="1"/>
    <col min="4" max="5" width="12.75" bestFit="1" customWidth="1"/>
    <col min="6" max="6" width="10.375" bestFit="1" customWidth="1"/>
    <col min="7" max="7" width="5.25" bestFit="1" customWidth="1"/>
  </cols>
  <sheetData>
    <row r="1" spans="1:5" x14ac:dyDescent="0.2">
      <c r="A1" s="11" t="s">
        <v>141</v>
      </c>
    </row>
    <row r="2" spans="1:5" x14ac:dyDescent="0.2">
      <c r="A2" s="11" t="s">
        <v>142</v>
      </c>
    </row>
    <row r="3" spans="1:5" x14ac:dyDescent="0.2">
      <c r="A3" s="11" t="s">
        <v>143</v>
      </c>
    </row>
    <row r="4" spans="1:5" x14ac:dyDescent="0.2">
      <c r="A4" s="11" t="s">
        <v>144</v>
      </c>
    </row>
    <row r="5" spans="1:5" x14ac:dyDescent="0.2">
      <c r="A5" s="11" t="s">
        <v>145</v>
      </c>
    </row>
    <row r="6" spans="1:5" x14ac:dyDescent="0.2">
      <c r="A6" s="11"/>
      <c r="B6" t="s">
        <v>146</v>
      </c>
    </row>
    <row r="7" spans="1:5" x14ac:dyDescent="0.2">
      <c r="A7" s="11"/>
      <c r="B7" t="s">
        <v>147</v>
      </c>
    </row>
    <row r="8" spans="1:5" x14ac:dyDescent="0.2">
      <c r="A8" s="11"/>
      <c r="B8" t="s">
        <v>148</v>
      </c>
    </row>
    <row r="9" spans="1:5" x14ac:dyDescent="0.2">
      <c r="A9" s="11" t="s">
        <v>149</v>
      </c>
    </row>
    <row r="10" spans="1:5" x14ac:dyDescent="0.2">
      <c r="B10" t="s">
        <v>150</v>
      </c>
    </row>
    <row r="11" spans="1:5" x14ac:dyDescent="0.2">
      <c r="B11" t="s">
        <v>151</v>
      </c>
    </row>
    <row r="14" spans="1:5" ht="15" thickBot="1" x14ac:dyDescent="0.25">
      <c r="A14" t="s">
        <v>152</v>
      </c>
    </row>
    <row r="15" spans="1:5" ht="15" thickBot="1" x14ac:dyDescent="0.25">
      <c r="B15" s="13" t="s">
        <v>153</v>
      </c>
      <c r="C15" s="13" t="s">
        <v>154</v>
      </c>
      <c r="D15" s="13" t="s">
        <v>155</v>
      </c>
      <c r="E15" s="13" t="s">
        <v>156</v>
      </c>
    </row>
    <row r="16" spans="1:5" ht="29.25" thickBot="1" x14ac:dyDescent="0.25">
      <c r="B16" s="12" t="s">
        <v>164</v>
      </c>
      <c r="C16" s="15" t="s">
        <v>165</v>
      </c>
      <c r="D16" s="16">
        <v>120000</v>
      </c>
      <c r="E16" s="16">
        <v>120000</v>
      </c>
    </row>
    <row r="19" spans="1:7" ht="15" thickBot="1" x14ac:dyDescent="0.25">
      <c r="A19" t="s">
        <v>157</v>
      </c>
    </row>
    <row r="20" spans="1:7" ht="15" thickBot="1" x14ac:dyDescent="0.25">
      <c r="B20" s="13" t="s">
        <v>153</v>
      </c>
      <c r="C20" s="13" t="s">
        <v>154</v>
      </c>
      <c r="D20" s="13" t="s">
        <v>155</v>
      </c>
      <c r="E20" s="13" t="s">
        <v>156</v>
      </c>
      <c r="F20" s="13" t="s">
        <v>158</v>
      </c>
    </row>
    <row r="21" spans="1:7" ht="28.5" x14ac:dyDescent="0.2">
      <c r="B21" s="14" t="s">
        <v>166</v>
      </c>
      <c r="C21" s="17" t="s">
        <v>167</v>
      </c>
      <c r="D21" s="14">
        <v>200</v>
      </c>
      <c r="E21" s="14">
        <v>200</v>
      </c>
      <c r="F21" s="14" t="s">
        <v>158</v>
      </c>
    </row>
    <row r="22" spans="1:7" ht="28.5" x14ac:dyDescent="0.2">
      <c r="B22" s="14" t="s">
        <v>169</v>
      </c>
      <c r="C22" s="17" t="s">
        <v>170</v>
      </c>
      <c r="D22" s="14">
        <v>50</v>
      </c>
      <c r="E22" s="14">
        <v>50</v>
      </c>
      <c r="F22" s="14" t="s">
        <v>158</v>
      </c>
    </row>
    <row r="23" spans="1:7" ht="29.25" thickBot="1" x14ac:dyDescent="0.25">
      <c r="B23" s="12" t="s">
        <v>171</v>
      </c>
      <c r="C23" s="15" t="s">
        <v>172</v>
      </c>
      <c r="D23" s="12">
        <v>50</v>
      </c>
      <c r="E23" s="12">
        <v>50</v>
      </c>
      <c r="F23" s="12" t="s">
        <v>158</v>
      </c>
    </row>
    <row r="26" spans="1:7" ht="15" thickBot="1" x14ac:dyDescent="0.25">
      <c r="A26" t="s">
        <v>159</v>
      </c>
    </row>
    <row r="27" spans="1:7" ht="15" thickBot="1" x14ac:dyDescent="0.25">
      <c r="B27" s="13" t="s">
        <v>153</v>
      </c>
      <c r="C27" s="13" t="s">
        <v>154</v>
      </c>
      <c r="D27" s="13" t="s">
        <v>160</v>
      </c>
      <c r="E27" s="13" t="s">
        <v>161</v>
      </c>
      <c r="F27" s="13" t="s">
        <v>162</v>
      </c>
      <c r="G27" s="13" t="s">
        <v>163</v>
      </c>
    </row>
    <row r="28" spans="1:7" x14ac:dyDescent="0.2">
      <c r="B28" s="14" t="s">
        <v>173</v>
      </c>
      <c r="C28" s="14" t="s">
        <v>174</v>
      </c>
      <c r="D28" s="14">
        <v>500</v>
      </c>
      <c r="E28" s="14" t="s">
        <v>175</v>
      </c>
      <c r="F28" s="14" t="s">
        <v>176</v>
      </c>
      <c r="G28" s="14">
        <v>0</v>
      </c>
    </row>
    <row r="29" spans="1:7" x14ac:dyDescent="0.2">
      <c r="B29" s="14" t="s">
        <v>177</v>
      </c>
      <c r="C29" s="14" t="s">
        <v>178</v>
      </c>
      <c r="D29" s="14">
        <v>1750</v>
      </c>
      <c r="E29" s="14" t="s">
        <v>179</v>
      </c>
      <c r="F29" s="14" t="s">
        <v>180</v>
      </c>
      <c r="G29" s="14">
        <v>450</v>
      </c>
    </row>
    <row r="30" spans="1:7" x14ac:dyDescent="0.2">
      <c r="B30" s="14" t="s">
        <v>181</v>
      </c>
      <c r="C30" s="14" t="s">
        <v>182</v>
      </c>
      <c r="D30" s="14">
        <v>70000</v>
      </c>
      <c r="E30" s="14" t="s">
        <v>183</v>
      </c>
      <c r="F30" s="14" t="s">
        <v>176</v>
      </c>
      <c r="G30" s="14">
        <v>0</v>
      </c>
    </row>
    <row r="31" spans="1:7" ht="28.5" x14ac:dyDescent="0.2">
      <c r="B31" s="14" t="s">
        <v>166</v>
      </c>
      <c r="C31" s="17" t="s">
        <v>167</v>
      </c>
      <c r="D31" s="14">
        <v>200</v>
      </c>
      <c r="E31" s="14" t="s">
        <v>184</v>
      </c>
      <c r="F31" s="14" t="s">
        <v>180</v>
      </c>
      <c r="G31" s="14">
        <v>150</v>
      </c>
    </row>
    <row r="32" spans="1:7" ht="28.5" x14ac:dyDescent="0.2">
      <c r="B32" s="14" t="s">
        <v>169</v>
      </c>
      <c r="C32" s="17" t="s">
        <v>170</v>
      </c>
      <c r="D32" s="14">
        <v>50</v>
      </c>
      <c r="E32" s="14" t="s">
        <v>185</v>
      </c>
      <c r="F32" s="14" t="s">
        <v>176</v>
      </c>
      <c r="G32" s="14">
        <v>0</v>
      </c>
    </row>
    <row r="33" spans="2:7" ht="28.5" x14ac:dyDescent="0.2">
      <c r="B33" s="14" t="s">
        <v>171</v>
      </c>
      <c r="C33" s="17" t="s">
        <v>172</v>
      </c>
      <c r="D33" s="14">
        <v>50</v>
      </c>
      <c r="E33" s="14" t="s">
        <v>186</v>
      </c>
      <c r="F33" s="14" t="s">
        <v>176</v>
      </c>
      <c r="G33" s="14">
        <v>0</v>
      </c>
    </row>
    <row r="34" spans="2:7" ht="15" thickBot="1" x14ac:dyDescent="0.25">
      <c r="B34" s="12" t="s">
        <v>187</v>
      </c>
      <c r="C34" s="12"/>
      <c r="D34" s="12"/>
      <c r="E34" s="12"/>
      <c r="F34" s="12"/>
      <c r="G3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1888-CF12-425C-AFA5-4CA596A3E6C9}">
  <dimension ref="A1:H16"/>
  <sheetViews>
    <sheetView showGridLines="0" workbookViewId="0">
      <selection activeCell="N6" sqref="N6"/>
    </sheetView>
  </sheetViews>
  <sheetFormatPr defaultRowHeight="14.25" x14ac:dyDescent="0.2"/>
  <cols>
    <col min="1" max="1" width="2.25" customWidth="1"/>
    <col min="2" max="2" width="5.875" bestFit="1" customWidth="1"/>
    <col min="3" max="3" width="59" bestFit="1" customWidth="1"/>
    <col min="4" max="4" width="6" bestFit="1" customWidth="1"/>
    <col min="5" max="5" width="8.25" bestFit="1" customWidth="1"/>
    <col min="6" max="6" width="10.125" bestFit="1" customWidth="1"/>
    <col min="7" max="8" width="9.25" bestFit="1" customWidth="1"/>
  </cols>
  <sheetData>
    <row r="1" spans="1:8" x14ac:dyDescent="0.2">
      <c r="A1" s="11" t="s">
        <v>215</v>
      </c>
    </row>
    <row r="2" spans="1:8" x14ac:dyDescent="0.2">
      <c r="A2" s="11" t="s">
        <v>200</v>
      </c>
    </row>
    <row r="3" spans="1:8" x14ac:dyDescent="0.2">
      <c r="A3" s="11" t="s">
        <v>216</v>
      </c>
    </row>
    <row r="6" spans="1:8" ht="15" thickBot="1" x14ac:dyDescent="0.25">
      <c r="A6" t="s">
        <v>157</v>
      </c>
    </row>
    <row r="7" spans="1:8" x14ac:dyDescent="0.2">
      <c r="B7" s="21"/>
      <c r="C7" s="21"/>
      <c r="D7" s="21" t="s">
        <v>217</v>
      </c>
      <c r="E7" s="21" t="s">
        <v>219</v>
      </c>
      <c r="F7" s="21" t="s">
        <v>221</v>
      </c>
      <c r="G7" s="21" t="s">
        <v>223</v>
      </c>
      <c r="H7" s="21" t="s">
        <v>223</v>
      </c>
    </row>
    <row r="8" spans="1:8" ht="15" thickBot="1" x14ac:dyDescent="0.25">
      <c r="B8" s="22" t="s">
        <v>153</v>
      </c>
      <c r="C8" s="22" t="s">
        <v>154</v>
      </c>
      <c r="D8" s="22" t="s">
        <v>218</v>
      </c>
      <c r="E8" s="22" t="s">
        <v>220</v>
      </c>
      <c r="F8" s="22" t="s">
        <v>222</v>
      </c>
      <c r="G8" s="22" t="s">
        <v>224</v>
      </c>
      <c r="H8" s="22" t="s">
        <v>225</v>
      </c>
    </row>
    <row r="9" spans="1:8" ht="28.5" x14ac:dyDescent="0.2">
      <c r="B9" s="14" t="s">
        <v>166</v>
      </c>
      <c r="C9" s="17" t="s">
        <v>205</v>
      </c>
      <c r="D9" s="14">
        <v>560</v>
      </c>
      <c r="E9" s="14">
        <v>0</v>
      </c>
      <c r="F9" s="14">
        <v>80</v>
      </c>
      <c r="G9" s="14">
        <v>27.499999999999986</v>
      </c>
      <c r="H9" s="14">
        <v>80</v>
      </c>
    </row>
    <row r="10" spans="1:8" ht="29.25" thickBot="1" x14ac:dyDescent="0.25">
      <c r="B10" s="12" t="s">
        <v>169</v>
      </c>
      <c r="C10" s="15" t="s">
        <v>206</v>
      </c>
      <c r="D10" s="12">
        <v>1200</v>
      </c>
      <c r="E10" s="12">
        <v>32.999999999999986</v>
      </c>
      <c r="F10" s="12">
        <v>129</v>
      </c>
      <c r="G10" s="12">
        <v>1E+30</v>
      </c>
      <c r="H10" s="12">
        <v>32.999999999999986</v>
      </c>
    </row>
    <row r="12" spans="1:8" ht="15" thickBot="1" x14ac:dyDescent="0.25">
      <c r="A12" t="s">
        <v>159</v>
      </c>
    </row>
    <row r="13" spans="1:8" x14ac:dyDescent="0.2">
      <c r="B13" s="21"/>
      <c r="C13" s="21"/>
      <c r="D13" s="21" t="s">
        <v>217</v>
      </c>
      <c r="E13" s="21" t="s">
        <v>226</v>
      </c>
      <c r="F13" s="21" t="s">
        <v>228</v>
      </c>
      <c r="G13" s="21" t="s">
        <v>223</v>
      </c>
      <c r="H13" s="21" t="s">
        <v>223</v>
      </c>
    </row>
    <row r="14" spans="1:8" ht="15" thickBot="1" x14ac:dyDescent="0.25">
      <c r="B14" s="22" t="s">
        <v>153</v>
      </c>
      <c r="C14" s="22" t="s">
        <v>154</v>
      </c>
      <c r="D14" s="22" t="s">
        <v>218</v>
      </c>
      <c r="E14" s="22" t="s">
        <v>227</v>
      </c>
      <c r="F14" s="22" t="s">
        <v>229</v>
      </c>
      <c r="G14" s="22" t="s">
        <v>224</v>
      </c>
      <c r="H14" s="22" t="s">
        <v>225</v>
      </c>
    </row>
    <row r="15" spans="1:8" x14ac:dyDescent="0.2">
      <c r="B15" s="14" t="s">
        <v>207</v>
      </c>
      <c r="C15" s="14" t="s">
        <v>208</v>
      </c>
      <c r="D15" s="14">
        <v>10000</v>
      </c>
      <c r="E15" s="14">
        <v>16</v>
      </c>
      <c r="F15" s="14">
        <v>10000</v>
      </c>
      <c r="G15" s="14">
        <v>200</v>
      </c>
      <c r="H15" s="14">
        <v>2800</v>
      </c>
    </row>
    <row r="16" spans="1:8" ht="15" thickBot="1" x14ac:dyDescent="0.25">
      <c r="B16" s="12" t="s">
        <v>210</v>
      </c>
      <c r="C16" s="12" t="s">
        <v>211</v>
      </c>
      <c r="D16" s="12">
        <v>2960</v>
      </c>
      <c r="E16" s="12">
        <v>0</v>
      </c>
      <c r="F16" s="12">
        <v>3000</v>
      </c>
      <c r="G16" s="12">
        <v>1E+30</v>
      </c>
      <c r="H16" s="1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93DD-2AF8-4E1F-8C70-9862CA76616C}">
  <dimension ref="A1:J14"/>
  <sheetViews>
    <sheetView showGridLines="0" workbookViewId="0"/>
  </sheetViews>
  <sheetFormatPr defaultRowHeight="14.25" x14ac:dyDescent="0.2"/>
  <cols>
    <col min="1" max="1" width="2.25" customWidth="1"/>
    <col min="2" max="2" width="5.875" bestFit="1" customWidth="1"/>
    <col min="3" max="3" width="9.875" bestFit="1" customWidth="1"/>
    <col min="4" max="4" width="11.25" bestFit="1" customWidth="1"/>
    <col min="5" max="5" width="2.25" customWidth="1"/>
    <col min="6" max="6" width="6.125" bestFit="1" customWidth="1"/>
    <col min="7" max="7" width="9" bestFit="1" customWidth="1"/>
    <col min="8" max="8" width="2.25" customWidth="1"/>
    <col min="9" max="9" width="6.25" bestFit="1" customWidth="1"/>
    <col min="10" max="10" width="9" bestFit="1" customWidth="1"/>
  </cols>
  <sheetData>
    <row r="1" spans="1:10" x14ac:dyDescent="0.2">
      <c r="A1" s="11" t="s">
        <v>230</v>
      </c>
    </row>
    <row r="2" spans="1:10" x14ac:dyDescent="0.2">
      <c r="A2" s="11" t="s">
        <v>200</v>
      </c>
    </row>
    <row r="3" spans="1:10" x14ac:dyDescent="0.2">
      <c r="A3" s="11" t="s">
        <v>216</v>
      </c>
    </row>
    <row r="5" spans="1:10" ht="15" thickBot="1" x14ac:dyDescent="0.25"/>
    <row r="6" spans="1:10" x14ac:dyDescent="0.2">
      <c r="B6" s="21"/>
      <c r="C6" s="21" t="s">
        <v>221</v>
      </c>
      <c r="D6" s="21"/>
    </row>
    <row r="7" spans="1:10" ht="15" thickBot="1" x14ac:dyDescent="0.25">
      <c r="B7" s="22" t="s">
        <v>153</v>
      </c>
      <c r="C7" s="22" t="s">
        <v>154</v>
      </c>
      <c r="D7" s="22" t="s">
        <v>218</v>
      </c>
    </row>
    <row r="8" spans="1:10" ht="15" thickBot="1" x14ac:dyDescent="0.25">
      <c r="B8" s="12" t="s">
        <v>203</v>
      </c>
      <c r="C8" s="12" t="s">
        <v>204</v>
      </c>
      <c r="D8" s="20">
        <v>199600</v>
      </c>
    </row>
    <row r="10" spans="1:10" ht="15" thickBot="1" x14ac:dyDescent="0.25"/>
    <row r="11" spans="1:10" x14ac:dyDescent="0.2">
      <c r="B11" s="21"/>
      <c r="C11" s="21" t="s">
        <v>231</v>
      </c>
      <c r="D11" s="21"/>
      <c r="F11" s="21" t="s">
        <v>232</v>
      </c>
      <c r="G11" s="21" t="s">
        <v>221</v>
      </c>
      <c r="I11" s="21" t="s">
        <v>234</v>
      </c>
      <c r="J11" s="21" t="s">
        <v>221</v>
      </c>
    </row>
    <row r="12" spans="1:10" ht="15" thickBot="1" x14ac:dyDescent="0.25">
      <c r="B12" s="22" t="s">
        <v>153</v>
      </c>
      <c r="C12" s="22" t="s">
        <v>154</v>
      </c>
      <c r="D12" s="22" t="s">
        <v>218</v>
      </c>
      <c r="F12" s="22" t="s">
        <v>65</v>
      </c>
      <c r="G12" s="22" t="s">
        <v>233</v>
      </c>
      <c r="I12" s="22" t="s">
        <v>65</v>
      </c>
      <c r="J12" s="22" t="s">
        <v>233</v>
      </c>
    </row>
    <row r="13" spans="1:10" ht="57" x14ac:dyDescent="0.2">
      <c r="B13" s="14" t="s">
        <v>166</v>
      </c>
      <c r="C13" s="17" t="s">
        <v>205</v>
      </c>
      <c r="D13" s="14">
        <v>560</v>
      </c>
      <c r="F13" s="14">
        <v>0</v>
      </c>
      <c r="G13" s="14">
        <v>154800</v>
      </c>
      <c r="I13" s="14">
        <v>560</v>
      </c>
      <c r="J13" s="14">
        <v>199600</v>
      </c>
    </row>
    <row r="14" spans="1:10" ht="57.75" thickBot="1" x14ac:dyDescent="0.25">
      <c r="B14" s="12" t="s">
        <v>169</v>
      </c>
      <c r="C14" s="15" t="s">
        <v>206</v>
      </c>
      <c r="D14" s="12">
        <v>1200</v>
      </c>
      <c r="F14" s="12">
        <v>0</v>
      </c>
      <c r="G14" s="12">
        <v>44800</v>
      </c>
      <c r="I14" s="12">
        <v>1200</v>
      </c>
      <c r="J14" s="12">
        <v>199600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D6E3-09EA-4A4B-B400-7A147B0BD079}">
  <dimension ref="A1:G30"/>
  <sheetViews>
    <sheetView showGridLines="0" workbookViewId="0"/>
  </sheetViews>
  <sheetFormatPr defaultRowHeight="14.25" outlineLevelRow="1" x14ac:dyDescent="0.2"/>
  <cols>
    <col min="1" max="1" width="2.25" customWidth="1"/>
    <col min="2" max="2" width="5.875" bestFit="1" customWidth="1"/>
    <col min="3" max="3" width="59" bestFit="1" customWidth="1"/>
    <col min="4" max="4" width="12.75" bestFit="1" customWidth="1"/>
    <col min="5" max="5" width="13.25" bestFit="1" customWidth="1"/>
    <col min="6" max="6" width="10.375" bestFit="1" customWidth="1"/>
    <col min="7" max="7" width="5.25" bestFit="1" customWidth="1"/>
  </cols>
  <sheetData>
    <row r="1" spans="1:5" x14ac:dyDescent="0.2">
      <c r="A1" s="11" t="s">
        <v>141</v>
      </c>
    </row>
    <row r="2" spans="1:5" x14ac:dyDescent="0.2">
      <c r="A2" s="11" t="s">
        <v>200</v>
      </c>
    </row>
    <row r="3" spans="1:5" x14ac:dyDescent="0.2">
      <c r="A3" s="11" t="s">
        <v>201</v>
      </c>
    </row>
    <row r="4" spans="1:5" x14ac:dyDescent="0.2">
      <c r="A4" s="11" t="s">
        <v>144</v>
      </c>
    </row>
    <row r="5" spans="1:5" x14ac:dyDescent="0.2">
      <c r="A5" s="11" t="s">
        <v>145</v>
      </c>
    </row>
    <row r="6" spans="1:5" hidden="1" outlineLevel="1" x14ac:dyDescent="0.2">
      <c r="A6" s="11"/>
      <c r="B6" t="s">
        <v>146</v>
      </c>
    </row>
    <row r="7" spans="1:5" hidden="1" outlineLevel="1" x14ac:dyDescent="0.2">
      <c r="A7" s="11"/>
      <c r="B7" t="s">
        <v>202</v>
      </c>
    </row>
    <row r="8" spans="1:5" hidden="1" outlineLevel="1" x14ac:dyDescent="0.2">
      <c r="A8" s="11"/>
      <c r="B8" t="s">
        <v>148</v>
      </c>
    </row>
    <row r="9" spans="1:5" collapsed="1" x14ac:dyDescent="0.2">
      <c r="A9" s="11" t="s">
        <v>149</v>
      </c>
    </row>
    <row r="10" spans="1:5" hidden="1" outlineLevel="1" x14ac:dyDescent="0.2">
      <c r="B10" t="s">
        <v>150</v>
      </c>
    </row>
    <row r="11" spans="1:5" hidden="1" outlineLevel="1" x14ac:dyDescent="0.2">
      <c r="B11" t="s">
        <v>151</v>
      </c>
    </row>
    <row r="12" spans="1:5" collapsed="1" x14ac:dyDescent="0.2"/>
    <row r="14" spans="1:5" ht="15" thickBot="1" x14ac:dyDescent="0.25">
      <c r="A14" t="s">
        <v>152</v>
      </c>
    </row>
    <row r="15" spans="1:5" ht="15" thickBot="1" x14ac:dyDescent="0.25">
      <c r="B15" s="13" t="s">
        <v>153</v>
      </c>
      <c r="C15" s="13" t="s">
        <v>154</v>
      </c>
      <c r="D15" s="13" t="s">
        <v>155</v>
      </c>
      <c r="E15" s="13" t="s">
        <v>156</v>
      </c>
    </row>
    <row r="16" spans="1:5" ht="15" thickBot="1" x14ac:dyDescent="0.25">
      <c r="B16" s="12" t="s">
        <v>203</v>
      </c>
      <c r="C16" s="12" t="s">
        <v>204</v>
      </c>
      <c r="D16" s="20">
        <v>199600</v>
      </c>
      <c r="E16" s="20">
        <v>199600</v>
      </c>
    </row>
    <row r="19" spans="1:7" ht="15" thickBot="1" x14ac:dyDescent="0.25">
      <c r="A19" t="s">
        <v>157</v>
      </c>
    </row>
    <row r="20" spans="1:7" ht="15" thickBot="1" x14ac:dyDescent="0.25">
      <c r="B20" s="13" t="s">
        <v>153</v>
      </c>
      <c r="C20" s="13" t="s">
        <v>154</v>
      </c>
      <c r="D20" s="13" t="s">
        <v>155</v>
      </c>
      <c r="E20" s="13" t="s">
        <v>156</v>
      </c>
      <c r="F20" s="13" t="s">
        <v>158</v>
      </c>
    </row>
    <row r="21" spans="1:7" ht="28.5" x14ac:dyDescent="0.2">
      <c r="B21" s="14" t="s">
        <v>166</v>
      </c>
      <c r="C21" s="17" t="s">
        <v>205</v>
      </c>
      <c r="D21" s="14">
        <v>560</v>
      </c>
      <c r="E21" s="14">
        <v>560</v>
      </c>
      <c r="F21" s="14" t="s">
        <v>168</v>
      </c>
    </row>
    <row r="22" spans="1:7" ht="29.25" thickBot="1" x14ac:dyDescent="0.25">
      <c r="B22" s="12" t="s">
        <v>169</v>
      </c>
      <c r="C22" s="15" t="s">
        <v>206</v>
      </c>
      <c r="D22" s="12">
        <v>1200</v>
      </c>
      <c r="E22" s="12">
        <v>1200</v>
      </c>
      <c r="F22" s="12" t="s">
        <v>168</v>
      </c>
    </row>
    <row r="25" spans="1:7" ht="15" thickBot="1" x14ac:dyDescent="0.25">
      <c r="A25" t="s">
        <v>159</v>
      </c>
    </row>
    <row r="26" spans="1:7" ht="15" thickBot="1" x14ac:dyDescent="0.25">
      <c r="B26" s="13" t="s">
        <v>153</v>
      </c>
      <c r="C26" s="13" t="s">
        <v>154</v>
      </c>
      <c r="D26" s="13" t="s">
        <v>160</v>
      </c>
      <c r="E26" s="13" t="s">
        <v>161</v>
      </c>
      <c r="F26" s="13" t="s">
        <v>162</v>
      </c>
      <c r="G26" s="13" t="s">
        <v>163</v>
      </c>
    </row>
    <row r="27" spans="1:7" x14ac:dyDescent="0.2">
      <c r="B27" s="14" t="s">
        <v>207</v>
      </c>
      <c r="C27" s="14" t="s">
        <v>208</v>
      </c>
      <c r="D27" s="14">
        <v>10000</v>
      </c>
      <c r="E27" s="14" t="s">
        <v>209</v>
      </c>
      <c r="F27" s="14" t="s">
        <v>176</v>
      </c>
      <c r="G27" s="14">
        <v>0</v>
      </c>
    </row>
    <row r="28" spans="1:7" x14ac:dyDescent="0.2">
      <c r="B28" s="14" t="s">
        <v>210</v>
      </c>
      <c r="C28" s="14" t="s">
        <v>211</v>
      </c>
      <c r="D28" s="14">
        <v>2960</v>
      </c>
      <c r="E28" s="14" t="s">
        <v>212</v>
      </c>
      <c r="F28" s="14" t="s">
        <v>180</v>
      </c>
      <c r="G28" s="14">
        <v>40</v>
      </c>
    </row>
    <row r="29" spans="1:7" ht="28.5" x14ac:dyDescent="0.2">
      <c r="B29" s="14" t="s">
        <v>166</v>
      </c>
      <c r="C29" s="17" t="s">
        <v>205</v>
      </c>
      <c r="D29" s="14">
        <v>560</v>
      </c>
      <c r="E29" s="14" t="s">
        <v>213</v>
      </c>
      <c r="F29" s="14" t="s">
        <v>180</v>
      </c>
      <c r="G29" s="14">
        <v>40</v>
      </c>
    </row>
    <row r="30" spans="1:7" ht="29.25" thickBot="1" x14ac:dyDescent="0.25">
      <c r="B30" s="12" t="s">
        <v>169</v>
      </c>
      <c r="C30" s="15" t="s">
        <v>206</v>
      </c>
      <c r="D30" s="12">
        <v>1200</v>
      </c>
      <c r="E30" s="12" t="s">
        <v>214</v>
      </c>
      <c r="F30" s="12" t="s">
        <v>176</v>
      </c>
      <c r="G30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FA9-F7EB-4197-B1C7-85408F18FD10}">
  <dimension ref="A1"/>
  <sheetViews>
    <sheetView topLeftCell="A49" workbookViewId="0">
      <selection activeCell="C80" sqref="C80"/>
    </sheetView>
  </sheetViews>
  <sheetFormatPr defaultRowHeight="14.25" x14ac:dyDescent="0.2"/>
  <sheetData>
    <row r="1" spans="1:1" x14ac:dyDescent="0.2">
      <c r="A1" s="1" t="s">
        <v>131</v>
      </c>
    </row>
  </sheetData>
  <hyperlinks>
    <hyperlink ref="A1" r:id="rId1" xr:uid="{A08B6AF9-285D-4391-8EB9-EA59DFFEC6C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BMI What-IF_DataTable</vt:lpstr>
      <vt:lpstr>Amortization_Loan</vt:lpstr>
      <vt:lpstr>Amortization_Deoposit</vt:lpstr>
      <vt:lpstr>Solver_Q1</vt:lpstr>
      <vt:lpstr>Solver_Q2</vt:lpstr>
      <vt:lpstr>Solver_Q3</vt:lpstr>
      <vt:lpstr>Solver_Q4</vt:lpstr>
      <vt:lpstr>GoalSeek_Q1</vt:lpstr>
      <vt:lpstr>Answer Report 1</vt:lpstr>
      <vt:lpstr>Sensitivity Report 1</vt:lpstr>
      <vt:lpstr>Limits Report 1</vt:lpstr>
      <vt:lpstr>Answer Report 2</vt:lpstr>
      <vt:lpstr>AdditionalQ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TH</dc:creator>
  <cp:lastModifiedBy>2010511104009 Phatchara Soroschokchai</cp:lastModifiedBy>
  <dcterms:created xsi:type="dcterms:W3CDTF">2023-04-23T13:23:31Z</dcterms:created>
  <dcterms:modified xsi:type="dcterms:W3CDTF">2024-03-29T17:01:03Z</dcterms:modified>
</cp:coreProperties>
</file>