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earning Course\DataCafe Data Analytics\DataCafe UTCC\"/>
    </mc:Choice>
  </mc:AlternateContent>
  <xr:revisionPtr revIDLastSave="0" documentId="13_ncr:1_{5EBA0873-B4AC-48F6-A6FD-73BAE5AEF7CB}" xr6:coauthVersionLast="47" xr6:coauthVersionMax="47" xr10:uidLastSave="{00000000-0000-0000-0000-000000000000}"/>
  <bookViews>
    <workbookView xWindow="-120" yWindow="-120" windowWidth="29040" windowHeight="15840" firstSheet="4" activeTab="13" xr2:uid="{00000000-000D-0000-FFFF-FFFF00000000}"/>
  </bookViews>
  <sheets>
    <sheet name="raw_data" sheetId="1" r:id="rId1"/>
    <sheet name="clean_date" sheetId="15" r:id="rId2"/>
    <sheet name="clean_data" sheetId="14" r:id="rId3"/>
    <sheet name="1_Calculation" sheetId="2" r:id="rId4"/>
    <sheet name="2_Lock Cell" sheetId="3" r:id="rId5"/>
    <sheet name="3_IF-IFS" sheetId="4" r:id="rId6"/>
    <sheet name="4_AND-OR" sheetId="5" r:id="rId7"/>
    <sheet name="5_Index-Match" sheetId="8" r:id="rId8"/>
    <sheet name="6_Lookup" sheetId="7" r:id="rId9"/>
    <sheet name="7_Univariate" sheetId="9" r:id="rId10"/>
    <sheet name="8_AverageIF" sheetId="10" r:id="rId11"/>
    <sheet name="9_Bar Chart" sheetId="11" r:id="rId12"/>
    <sheet name="10_Pivot" sheetId="13" r:id="rId13"/>
    <sheet name="11_Histogram" sheetId="12" r:id="rId14"/>
  </sheets>
  <definedNames>
    <definedName name="_xlchart.v1.0" hidden="1">'7_Univariate'!$K$3:$K$35</definedName>
    <definedName name="_xlchart.v1.1" hidden="1">'11_Histogram'!$B$1</definedName>
    <definedName name="_xlchart.v1.2" hidden="1">'11_Histogram'!$B$2:$B$34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9" l="1"/>
  <c r="B14" i="7"/>
  <c r="B28" i="7"/>
  <c r="A16" i="8"/>
  <c r="A4" i="8"/>
  <c r="A4" i="5"/>
  <c r="O7" i="5"/>
  <c r="O8" i="5"/>
  <c r="O9" i="5"/>
  <c r="A16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6" i="5"/>
  <c r="M9" i="5"/>
  <c r="M10" i="5"/>
  <c r="M13" i="5"/>
  <c r="M14" i="5"/>
  <c r="M17" i="5"/>
  <c r="M18" i="5"/>
  <c r="M21" i="5"/>
  <c r="M22" i="5"/>
  <c r="M25" i="5"/>
  <c r="M26" i="5"/>
  <c r="M29" i="5"/>
  <c r="M30" i="5"/>
  <c r="M33" i="5"/>
  <c r="M34" i="5"/>
  <c r="M37" i="5"/>
  <c r="M38" i="5"/>
  <c r="L7" i="5"/>
  <c r="L8" i="5"/>
  <c r="A10" i="5" s="1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6" i="5"/>
  <c r="K7" i="5"/>
  <c r="M7" i="5" s="1"/>
  <c r="K8" i="5"/>
  <c r="M8" i="5" s="1"/>
  <c r="K9" i="5"/>
  <c r="K10" i="5"/>
  <c r="K11" i="5"/>
  <c r="M11" i="5" s="1"/>
  <c r="K12" i="5"/>
  <c r="M12" i="5" s="1"/>
  <c r="K13" i="5"/>
  <c r="K14" i="5"/>
  <c r="K15" i="5"/>
  <c r="M15" i="5" s="1"/>
  <c r="K16" i="5"/>
  <c r="M16" i="5" s="1"/>
  <c r="K17" i="5"/>
  <c r="K18" i="5"/>
  <c r="K19" i="5"/>
  <c r="M19" i="5" s="1"/>
  <c r="K20" i="5"/>
  <c r="M20" i="5" s="1"/>
  <c r="K21" i="5"/>
  <c r="K22" i="5"/>
  <c r="K23" i="5"/>
  <c r="M23" i="5" s="1"/>
  <c r="K24" i="5"/>
  <c r="M24" i="5" s="1"/>
  <c r="K25" i="5"/>
  <c r="K26" i="5"/>
  <c r="K27" i="5"/>
  <c r="M27" i="5" s="1"/>
  <c r="K28" i="5"/>
  <c r="M28" i="5" s="1"/>
  <c r="K29" i="5"/>
  <c r="K30" i="5"/>
  <c r="K31" i="5"/>
  <c r="M31" i="5" s="1"/>
  <c r="K32" i="5"/>
  <c r="M32" i="5" s="1"/>
  <c r="K33" i="5"/>
  <c r="K34" i="5"/>
  <c r="K35" i="5"/>
  <c r="M35" i="5" s="1"/>
  <c r="K36" i="5"/>
  <c r="M36" i="5" s="1"/>
  <c r="K37" i="5"/>
  <c r="K38" i="5"/>
  <c r="K6" i="5"/>
  <c r="A7" i="5" s="1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6" i="4"/>
  <c r="A28" i="4" s="1"/>
  <c r="A25" i="4"/>
  <c r="M7" i="4"/>
  <c r="M8" i="4"/>
  <c r="A16" i="4" s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6" i="4"/>
  <c r="L7" i="4"/>
  <c r="L8" i="4"/>
  <c r="L9" i="4"/>
  <c r="L10" i="4"/>
  <c r="A13" i="4" s="1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6" i="4"/>
  <c r="A10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6" i="4"/>
  <c r="A7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6" i="4"/>
  <c r="A4" i="4"/>
  <c r="A31" i="3"/>
  <c r="B31" i="3"/>
  <c r="C31" i="3"/>
  <c r="D31" i="3"/>
  <c r="B30" i="3"/>
  <c r="C30" i="3"/>
  <c r="D30" i="3"/>
  <c r="A30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B23" i="3"/>
  <c r="C23" i="3"/>
  <c r="D23" i="3"/>
  <c r="A23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B16" i="3"/>
  <c r="C16" i="3"/>
  <c r="D16" i="3"/>
  <c r="A16" i="3"/>
  <c r="A10" i="3"/>
  <c r="B10" i="3"/>
  <c r="C10" i="3"/>
  <c r="D10" i="3"/>
  <c r="A13" i="3"/>
  <c r="B13" i="3"/>
  <c r="C13" i="3"/>
  <c r="D13" i="3"/>
  <c r="B9" i="3"/>
  <c r="C9" i="3"/>
  <c r="D9" i="3"/>
  <c r="A9" i="3"/>
  <c r="B10" i="2"/>
  <c r="B9" i="2"/>
  <c r="B8" i="2"/>
  <c r="D4" i="15"/>
  <c r="E4" i="15" s="1"/>
  <c r="D5" i="15"/>
  <c r="E5" i="15" s="1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" i="15"/>
  <c r="E3" i="15" s="1"/>
  <c r="M6" i="5" l="1"/>
  <c r="A13" i="5" s="1"/>
  <c r="A22" i="4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" i="15"/>
  <c r="D6" i="11" a="1"/>
  <c r="D6" i="11" s="1"/>
  <c r="E6" i="11" s="1"/>
  <c r="B17" i="10"/>
  <c r="B12" i="10"/>
  <c r="B6" i="10"/>
  <c r="B8" i="9"/>
  <c r="B26" i="9"/>
  <c r="B17" i="9"/>
  <c r="B25" i="9"/>
  <c r="B24" i="9"/>
  <c r="B23" i="9"/>
  <c r="B21" i="9"/>
  <c r="B22" i="9"/>
  <c r="B20" i="9"/>
  <c r="B19" i="9"/>
  <c r="B18" i="9"/>
  <c r="B36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" i="7"/>
  <c r="B18" i="7"/>
  <c r="B17" i="7"/>
  <c r="B16" i="7"/>
  <c r="B15" i="7"/>
  <c r="B7" i="7"/>
  <c r="B26" i="8"/>
  <c r="A19" i="8"/>
  <c r="A10" i="8"/>
  <c r="A7" i="8"/>
  <c r="K4" i="9"/>
  <c r="B12" i="9" s="1"/>
  <c r="K5" i="9"/>
  <c r="B9" i="9" s="1"/>
  <c r="K6" i="9"/>
  <c r="B4" i="9" s="1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C7" i="4"/>
  <c r="A5" i="3"/>
  <c r="C25" i="9"/>
  <c r="B16" i="8"/>
  <c r="C12" i="9"/>
  <c r="D2" i="11"/>
  <c r="C15" i="7"/>
  <c r="D10" i="4"/>
  <c r="B29" i="7"/>
  <c r="B36" i="8"/>
  <c r="D7" i="5"/>
  <c r="B10" i="4"/>
  <c r="B19" i="8"/>
  <c r="B8" i="7"/>
  <c r="C5" i="9"/>
  <c r="C17" i="7"/>
  <c r="O3" i="7"/>
  <c r="D13" i="4"/>
  <c r="C20" i="9"/>
  <c r="C16" i="7"/>
  <c r="B27" i="8"/>
  <c r="B22" i="4"/>
  <c r="B13" i="4"/>
  <c r="C10" i="2"/>
  <c r="C22" i="9"/>
  <c r="B25" i="4"/>
  <c r="C6" i="9"/>
  <c r="B4" i="8"/>
  <c r="B4" i="5"/>
  <c r="C24" i="9"/>
  <c r="D7" i="4"/>
  <c r="D16" i="5"/>
  <c r="C18" i="9"/>
  <c r="B7" i="8"/>
  <c r="B10" i="8"/>
  <c r="C23" i="9"/>
  <c r="B16" i="4"/>
  <c r="C9" i="9"/>
  <c r="C8" i="2"/>
  <c r="C7" i="9"/>
  <c r="B4" i="4"/>
  <c r="C21" i="9"/>
  <c r="B28" i="4"/>
  <c r="C6" i="10"/>
  <c r="D16" i="4"/>
  <c r="C18" i="7"/>
  <c r="B16" i="5"/>
  <c r="C26" i="9"/>
  <c r="C11" i="9"/>
  <c r="D10" i="5"/>
  <c r="C9" i="2"/>
  <c r="B10" i="5"/>
  <c r="C14" i="7"/>
  <c r="B7" i="4"/>
  <c r="C17" i="9"/>
  <c r="C17" i="10"/>
  <c r="B13" i="5"/>
  <c r="C12" i="10"/>
  <c r="C4" i="9"/>
  <c r="B37" i="7"/>
  <c r="B7" i="5"/>
  <c r="C8" i="9"/>
  <c r="C19" i="9"/>
  <c r="C10" i="9"/>
  <c r="D13" i="5"/>
  <c r="C13" i="9"/>
  <c r="B5" i="9" l="1"/>
  <c r="B13" i="9"/>
  <c r="B6" i="9"/>
  <c r="B10" i="9"/>
  <c r="B5" i="3"/>
  <c r="B11" i="3" s="1"/>
  <c r="A32" i="3"/>
  <c r="A11" i="3"/>
  <c r="C32" i="3"/>
  <c r="D32" i="3"/>
  <c r="B32" i="3"/>
  <c r="B7" i="9"/>
  <c r="B11" i="9"/>
  <c r="C13" i="5"/>
  <c r="C10" i="5"/>
  <c r="C13" i="4"/>
  <c r="C10" i="4"/>
  <c r="C16" i="4"/>
  <c r="C5" i="3"/>
  <c r="C11" i="3" s="1"/>
  <c r="C7" i="5" l="1"/>
  <c r="D5" i="3"/>
  <c r="D11" i="3" s="1"/>
  <c r="A6" i="3" l="1"/>
  <c r="A33" i="3" l="1"/>
  <c r="A12" i="3"/>
  <c r="C33" i="3"/>
  <c r="D33" i="3"/>
  <c r="B33" i="3"/>
  <c r="B6" i="3"/>
  <c r="B12" i="3" s="1"/>
  <c r="C6" i="3" l="1"/>
  <c r="C12" i="3" s="1"/>
  <c r="D6" i="3" l="1"/>
  <c r="D12" i="3" s="1"/>
  <c r="C16" i="5" l="1"/>
  <c r="E14" i="11" s="1"/>
  <c r="E13" i="11" s="1"/>
  <c r="E12" i="11" s="1"/>
  <c r="E11" i="11" s="1"/>
  <c r="E10" i="11" s="1"/>
  <c r="E9" i="11" s="1"/>
  <c r="E8" i="11" s="1"/>
  <c r="E7" i="11" s="1"/>
  <c r="B35" i="8"/>
  <c r="B37" i="8"/>
  <c r="B35" i="8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FC42733C-A68C-461F-866D-ECD04BE4F8A1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<sst xmlns="http://schemas.openxmlformats.org/spreadsheetml/2006/main" count="892" uniqueCount="258">
  <si>
    <t>1. วันเดือนปีเกิด</t>
  </si>
  <si>
    <t>2. เพศ</t>
  </si>
  <si>
    <t>3. ความสามารถภาษาอังกฤษ (0 = น้อยมาก, 4 = มากสุด)</t>
  </si>
  <si>
    <t>4. ความสามารถทางคณิตศาสตร์ (0 = น้อยมาก, 4 = มากสุด)</t>
  </si>
  <si>
    <t>5. ความสามารถทางคอมพิวเตอร์ (0 = น้อยมาก, 4 = มากสุด)</t>
  </si>
  <si>
    <t>6. ถ้าคุณเลือกความสามารถของ Superhero ได้คุณจะเลือกความสามารถไหน</t>
  </si>
  <si>
    <t>7. จังหวัดที่คุณจะอยู่ตอนอายุ 70</t>
  </si>
  <si>
    <t>8. กิจกรรมยามว่าง</t>
  </si>
  <si>
    <t>9. ถ้าคุณตั้งเป้าหมายในปีหน้าได้ด้านเดียว คุณจะเลือกด้านไหน</t>
  </si>
  <si>
    <t>10. ขยายความในข้อ 9 (ถ้ามี)</t>
  </si>
  <si>
    <t/>
  </si>
  <si>
    <t>16/02/2000</t>
  </si>
  <si>
    <t>ชาย</t>
  </si>
  <si>
    <t>บินได้</t>
  </si>
  <si>
    <t>Hokkaido</t>
  </si>
  <si>
    <t>ออกกำลังกาย</t>
  </si>
  <si>
    <t>ไปเที่ยวต่างประเทศ</t>
  </si>
  <si>
    <t>ไปเนปาล</t>
  </si>
  <si>
    <t>11/11/1999</t>
  </si>
  <si>
    <t>Female</t>
  </si>
  <si>
    <t>กรุงเทพ</t>
  </si>
  <si>
    <t>ดู Youtube, ซีรี่ (ที่เราเลือกเองได้)</t>
  </si>
  <si>
    <t>ทำบางสิ่งบางอย่างให้สำเร็จในบริษัทเดิม</t>
  </si>
  <si>
    <t>13-07-2517</t>
  </si>
  <si>
    <t>Male</t>
  </si>
  <si>
    <t>แยกร่างได้</t>
  </si>
  <si>
    <t>bangkok</t>
  </si>
  <si>
    <t>อ่านหนังสือหาความรู้เพิ่ม</t>
  </si>
  <si>
    <t>ครอบครัว</t>
  </si>
  <si>
    <t>มีเวลาให้ครอบครัวมากขึ้น</t>
  </si>
  <si>
    <t>21 พ.ค. 2542</t>
  </si>
  <si>
    <t>หาของอร่อยทาน</t>
  </si>
  <si>
    <t>21/7/2518</t>
  </si>
  <si>
    <t>หญิง</t>
  </si>
  <si>
    <t>ชลบุรี</t>
  </si>
  <si>
    <t>ดูทีวี (ช่อง 3, 5, 7, 9)</t>
  </si>
  <si>
    <t>09/05/1982</t>
  </si>
  <si>
    <t>หายตัวได้</t>
  </si>
  <si>
    <t>เชียงราย</t>
  </si>
  <si>
    <t>เก็บเงินให้มากขึ้น</t>
  </si>
  <si>
    <t>19/09/1999</t>
  </si>
  <si>
    <t>M</t>
  </si>
  <si>
    <t>Oslo</t>
  </si>
  <si>
    <t>ลดน้ำหนัก</t>
  </si>
  <si>
    <t>สุขภาพกาย/ใจแข็งแรง หุ่นดี สดชื่น แจ่มใส แฟนรัก</t>
  </si>
  <si>
    <t>ไม่บอก</t>
  </si>
  <si>
    <t>สุราษ</t>
  </si>
  <si>
    <t>อ่านนิยาย</t>
  </si>
  <si>
    <t>ย้ายงาน หางานเสริม</t>
  </si>
  <si>
    <t>หาทางเพิ่มรายได้</t>
  </si>
  <si>
    <t>NY</t>
  </si>
  <si>
    <t>นอน</t>
  </si>
  <si>
    <t>เพิ่ม skill ต่างๆ</t>
  </si>
  <si>
    <t>23/08/1997</t>
  </si>
  <si>
    <t>เพศทางเลือก</t>
  </si>
  <si>
    <t>บุรีรัมย์</t>
  </si>
  <si>
    <t xml:space="preserve">สกิลการ management </t>
  </si>
  <si>
    <t>1 เมษายน 2542</t>
  </si>
  <si>
    <t>Queer</t>
  </si>
  <si>
    <t>จอมพลัง</t>
  </si>
  <si>
    <t>ไม่แน่ใจค่ะ</t>
  </si>
  <si>
    <t>เป็นประธานบริษัท</t>
  </si>
  <si>
    <t>11 Feb 2000</t>
  </si>
  <si>
    <t>Trang</t>
  </si>
  <si>
    <t>เมื่อมีเงินมากขึ้นเราก็จะสามารถทำข้ออื่นๆ ในข้อที่ 9 ได้ครบทุกข้อ</t>
  </si>
  <si>
    <t>2002-02-20</t>
  </si>
  <si>
    <t>bisexual</t>
  </si>
  <si>
    <t>BKK</t>
  </si>
  <si>
    <t>-</t>
  </si>
  <si>
    <t>2002-02-02</t>
  </si>
  <si>
    <t>girl</t>
  </si>
  <si>
    <t>CNX</t>
  </si>
  <si>
    <t>1997/12/15</t>
  </si>
  <si>
    <t>ขอนแก่น</t>
  </si>
  <si>
    <t>ชีวิตติด achievement วิธีวัด result แบบหนึ่งที่เห็นผลทันตาเหมือนหลวงพ่อทันใจ</t>
  </si>
  <si>
    <t>11 กุมภาพันธ์ 2526</t>
  </si>
  <si>
    <t>สมุทรสงคราม</t>
  </si>
  <si>
    <t>ได้อยู่ดูแลครอบครัว  ดูแลแม่ ทำงานที่เรารัก</t>
  </si>
  <si>
    <t>15 เดือน 11 คศ 1999</t>
  </si>
  <si>
    <t>09/05/2537</t>
  </si>
  <si>
    <t>ภูเก็ต</t>
  </si>
  <si>
    <t>อื่นๆ</t>
  </si>
  <si>
    <t>เปลี่ยนสายงาน มาทำงาน Data Analytics,Data science เต็มตัว</t>
  </si>
  <si>
    <t>9มีนา1994</t>
  </si>
  <si>
    <t>เชียงใหม่(ถ้าฝุ่นpmน้อย)</t>
  </si>
  <si>
    <t>อยากเก็บเงินเก่ง แต่ทุกวันนี้ใช้เก่ง</t>
  </si>
  <si>
    <t>10-12-1996</t>
  </si>
  <si>
    <t>นครสวรรค์</t>
  </si>
  <si>
    <t>23/10/1995</t>
  </si>
  <si>
    <t>Anywhere I’m happy</t>
  </si>
  <si>
    <t>20 กค. 33</t>
  </si>
  <si>
    <t>กทม</t>
  </si>
  <si>
    <t>30.05.2526</t>
  </si>
  <si>
    <t>เชียงใหม่</t>
  </si>
  <si>
    <t>เที่ยวปีลพ 1 ประเทศ จนกว่าจะเกษียร</t>
  </si>
  <si>
    <t>26/8/1999</t>
  </si>
  <si>
    <t>ดูไม่ออกเหรอคะ</t>
  </si>
  <si>
    <t>อยากไปญี่ปุ่น</t>
  </si>
  <si>
    <t>Bkk</t>
  </si>
  <si>
    <t>ไปเที่ยวรอบโลก</t>
  </si>
  <si>
    <t>08121981</t>
  </si>
  <si>
    <t>นครราชสีมา</t>
  </si>
  <si>
    <t>02/11/24</t>
  </si>
  <si>
    <t>ลำปาง</t>
  </si>
  <si>
    <t>03/03/2000</t>
  </si>
  <si>
    <t>Rayong</t>
  </si>
  <si>
    <t>31/05/1978</t>
  </si>
  <si>
    <t>สมุทรสาคร</t>
  </si>
  <si>
    <t>หาเงินใช้หนี้ กับเตรียมไว้สำหรับเพื่อเกษียณ</t>
  </si>
  <si>
    <t>24/01/2522</t>
  </si>
  <si>
    <t>ฉะเชิงเทรา</t>
  </si>
  <si>
    <t xml:space="preserve">Data analytic </t>
  </si>
  <si>
    <t>01/01/1977</t>
  </si>
  <si>
    <t>male</t>
  </si>
  <si>
    <t>เปลียนนิสัย</t>
  </si>
  <si>
    <t>6/5/2003</t>
  </si>
  <si>
    <t>กาฬสิน</t>
  </si>
  <si>
    <t>วันพฤหัสบดีที่ 1 มกราคม พ.ศ.2530</t>
  </si>
  <si>
    <t>ชๅe</t>
  </si>
  <si>
    <t>การเพิ่มสกิลต่างๆ เป็นหนึ่งในวิธีที่ช่วยเพิ่มประสิทธิภาพและคุณภาพชีวิตของเราได้มากขึ้น โดยเฉพาะในยุคปัจจุบันที่เทคโนโลยีและการพัฒนาต่างๆ กำลังเกิดขึ้นอย่างรวดเร็ว การเรียนรู้สกิลใหม่ๆ เป็นสิ่งสำคัญที่จะช่วยเพิ่มความสามารถและความรู้ในหลายๆ ด้าน  เราสามารถเพิ่มสกิลต่างๆ ได้โดยหลากหลายวิธี เช่นการอ่านหนังสือ ดูวิดีโอการเรียนรู้ หรือเข้าร่วมคอร์สเรียนออนไลน์ นอกจากนี้ยังมีแหล่งเรียนรู้ออนไลน์ที่เปิดให้บริการฟรี เช่น Coursera, edX, Khan Academy ซึ่งจะช่วยเพิ่มความรู้และสกิลให้กับผู้เรียนได้อย่างมีประสิทธิภาพ  การเรียนรู้สกิลใหม่ๆ ยังสามารถทำได้ผ่านการปฏิบัติจริง โดยตัวอย่างเช่นการเรียนรู้การเขียนโค้ด คุณสามารถฝึกฝนได้โดยการเขียนโปรแกรมของตัวเอง หรือเรียนรู้จากผู้เชี่ยวชาญในวงการผ่านสังคมออนไลน์ เช่น Stack Overflow หรือ Github  นอกจากการเรียนรู้สกิลใหม่ๆ ยังมีวิธีอื่นๆ ที่สามารถช่วยเพิ่มสกิลของเราได้ เช่นการเริ่มต้นธุรกิจของตัวเอง การเข้าร่วมกับกลุ่มอาชีพที่เกี่ยวข้องกับงานบริการลูกค้า เพราะจะต้องใช้ทักษะการสื่อสารและการแก้ไขปัญหาอย่างเป็นผู้นำ การเรียนรู้การจัดการเวลาและการวางแผนก็เป็นสกิลสำคัญที่ช่วยเพิ่มประสิทธิภาพในการทำงาน  นอกจากสกิลที่เป็นฝั่งความรู้และความสามารถ เรายังสามารถเพิ่มสกิลทางด้านสมองได้อีกด้วย การออกกำลังกายและการนอนหลับพอเพียงเป็นต้นแบบที่ช่วยเพิ่มสมรรถนะของสมอง นอกจากนี้ยังมีการฝึกสมาธิและการเรียนรู้ภาษาต่างๆ ซึ่งจะช่วยเพิ่มความตั้งใจและความสามารถในการเรียนรู้ของเราอีกด้วย  การเพิ่มสกิลต่างๆ เป็นการลงมือทำให้เรามีความเต็มใจและเพลิดเพลินกับชีวิตอย่างมากขึ้น ทั้งนี้ไม่ว่าจะเป็นการเพิ่มสกิลด้านฝั่งความรู้และความสามารถ หรือด้านสมอง เป็นการลงมือทำตามความต้องการและความสนใจของเราเอง ดังนั้นเราควรหันมาพิจารณาการเพิ่มสกิลต่างๆ ให้มากขึ้น เพื่อเตรียมพร้อมในการเผชิญกับแวดวงที่เปลี่ยนแปลงอย่างรวดเร็วในยุคปัจจุบันนี้</t>
  </si>
  <si>
    <t>A =</t>
  </si>
  <si>
    <t>B =</t>
  </si>
  <si>
    <t>C =</t>
  </si>
  <si>
    <t>A + B + C =</t>
  </si>
  <si>
    <t>A * B / C =</t>
  </si>
  <si>
    <t xml:space="preserve">D = </t>
  </si>
  <si>
    <t>B * D - C =</t>
  </si>
  <si>
    <t>=A2</t>
  </si>
  <si>
    <t>=$A$2</t>
  </si>
  <si>
    <t>=A$2</t>
  </si>
  <si>
    <t>=$A2</t>
  </si>
  <si>
    <t>IF</t>
  </si>
  <si>
    <t>Basic Excel Calculation</t>
  </si>
  <si>
    <t>Lock cell</t>
  </si>
  <si>
    <t>IFS</t>
  </si>
  <si>
    <t>แบ่งกลุ่มภาษาอังกฤษ</t>
  </si>
  <si>
    <t>1) คนทั้งหมดมีกี่คน</t>
  </si>
  <si>
    <t>2) คนเก่งอังกฤษ มีกี่คน</t>
  </si>
  <si>
    <t>3) คนเก่งคณิตศาสตร์ มีกี่คน</t>
  </si>
  <si>
    <t>4) คนเก่งคอมพิวเตอร์  มีกี่คน</t>
  </si>
  <si>
    <t>ความสามารถภาษาอังกฤษ</t>
  </si>
  <si>
    <t>ความสามารถทางคณิตศาสตร์</t>
  </si>
  <si>
    <t xml:space="preserve">ความสามารถทางคอมพิวเตอร์ </t>
  </si>
  <si>
    <t>คนเก่งอังกฤษ</t>
  </si>
  <si>
    <t>อังกฤษได้ 3 คะแนนขึ้นไป</t>
  </si>
  <si>
    <t>2)</t>
  </si>
  <si>
    <t>3)</t>
  </si>
  <si>
    <t>4)</t>
  </si>
  <si>
    <t>คนเก่งคณิตศาสตร์</t>
  </si>
  <si>
    <t>คณิตศาสตร์ได้ 3 คะแนนขึ้นไป</t>
  </si>
  <si>
    <t>คอมพิวเตอร์ ได้ 3 คะแนนขึ้นไป</t>
  </si>
  <si>
    <t>คนเก่งคอมพิวเตอร์</t>
  </si>
  <si>
    <t>5) SuperHero  มีกี่คน</t>
  </si>
  <si>
    <t>SuperHero</t>
  </si>
  <si>
    <t>ทั้ง 3 วิชาได้ 3 คะแนนขึ้นไป</t>
  </si>
  <si>
    <t>5)</t>
  </si>
  <si>
    <t>6) คนเก่งอังกฤษมาก มีกี่คน</t>
  </si>
  <si>
    <t>7) คนทั่วไป มีกี่คน</t>
  </si>
  <si>
    <t>8) เหมือนๆเรา มีกี่คน</t>
  </si>
  <si>
    <t>6) - 8)</t>
  </si>
  <si>
    <t>คนเก่งอังกฤษมาก</t>
  </si>
  <si>
    <t>= 3-4</t>
  </si>
  <si>
    <t xml:space="preserve">คนทั่วไป </t>
  </si>
  <si>
    <t>= 1-2</t>
  </si>
  <si>
    <t>= 0</t>
  </si>
  <si>
    <t>เหมือนๆเรา</t>
  </si>
  <si>
    <t>กิจกรรมยามว่าง</t>
  </si>
  <si>
    <t>รับเลย</t>
  </si>
  <si>
    <t>ไม่รับ</t>
  </si>
  <si>
    <t>หรือ</t>
  </si>
  <si>
    <t>AND/OR</t>
  </si>
  <si>
    <t>ผ่าน</t>
  </si>
  <si>
    <t>ทั้ง 3 วิชามากกว่า 1 และชอบ</t>
  </si>
  <si>
    <t>ผ่านเกณฑ์ที่ 1</t>
  </si>
  <si>
    <t>ผ่านเกณฑ์ที่ 2</t>
  </si>
  <si>
    <t>2) ผ่านเกณฑ์ที่ 1 มีกี่คน</t>
  </si>
  <si>
    <t>3) ผ่านเกณฑ์ที่ 2 มีกี่คน</t>
  </si>
  <si>
    <t>4) มีคนได้งาน  มีกี่คน</t>
  </si>
  <si>
    <t>5) มีคนได้งาน  มีกี่คน</t>
  </si>
  <si>
    <t>ผ่านเกณฑ์</t>
  </si>
  <si>
    <t>รหัสสม้ครงาน</t>
  </si>
  <si>
    <t>INDEX</t>
  </si>
  <si>
    <t>Row5</t>
  </si>
  <si>
    <t>Row2 Column5</t>
  </si>
  <si>
    <t>Row5 Column2</t>
  </si>
  <si>
    <t>MATCH</t>
  </si>
  <si>
    <t>INDEX/Match</t>
  </si>
  <si>
    <t>ลำดับ</t>
  </si>
  <si>
    <t>Vlookup</t>
  </si>
  <si>
    <t>Vlookup / Hlookup / Xlookup</t>
  </si>
  <si>
    <t>Hlookup</t>
  </si>
  <si>
    <t>จงสร้างสูตร หาคนที่สอบผ่านลำดับที่ xxx</t>
  </si>
  <si>
    <t>Univariate Analysis</t>
  </si>
  <si>
    <t>Count</t>
  </si>
  <si>
    <t>Total</t>
  </si>
  <si>
    <t>Mean</t>
  </si>
  <si>
    <t>Min</t>
  </si>
  <si>
    <t>25th Percentile</t>
  </si>
  <si>
    <t>Median</t>
  </si>
  <si>
    <t>75th Percentile</t>
  </si>
  <si>
    <t>Max</t>
  </si>
  <si>
    <t>Standard Deviation</t>
  </si>
  <si>
    <t>Variance</t>
  </si>
  <si>
    <t>Score</t>
  </si>
  <si>
    <t>Countif / Sumif / Averageif</t>
  </si>
  <si>
    <t xml:space="preserve">Countif </t>
  </si>
  <si>
    <t>จำนวนคน</t>
  </si>
  <si>
    <t>Sumif</t>
  </si>
  <si>
    <t>จงนับจำนวนคนที่ได้คะแนนภาษาอังกฤษน้อยกว่า 1</t>
  </si>
  <si>
    <t>จงรวมคะแนนคอมพิวเตอร์ของคนที่ได้คะแนนอังกฤษน้อยกว่า 1</t>
  </si>
  <si>
    <t>Averageif</t>
  </si>
  <si>
    <t>จงหาคะแนนเฉลี่ยวิชาคอมพิวเตอร์ของคนที่ได้คะแนนอังกฤษน้อยกว่า 1</t>
  </si>
  <si>
    <t>Frequency Distribution Tables</t>
  </si>
  <si>
    <t>เป้าหมายปีหน้า</t>
  </si>
  <si>
    <t>ความถี่</t>
  </si>
  <si>
    <t>ใช้กราฟแบบนี้เพราะมักจะใช้ในข้อความยาวๆ</t>
  </si>
  <si>
    <t>ความสามารถ</t>
  </si>
  <si>
    <t>Grand Total</t>
  </si>
  <si>
    <t>Row Labels</t>
  </si>
  <si>
    <t>Count of ความสามารถ</t>
  </si>
  <si>
    <t>NA</t>
  </si>
  <si>
    <t>Other</t>
  </si>
  <si>
    <t>sex</t>
  </si>
  <si>
    <t>birthday</t>
  </si>
  <si>
    <t>jobid</t>
  </si>
  <si>
    <t>hero_ability</t>
  </si>
  <si>
    <t>com_ability</t>
  </si>
  <si>
    <t>math_ability</t>
  </si>
  <si>
    <t>eng_ability</t>
  </si>
  <si>
    <t>province_will_live_70</t>
  </si>
  <si>
    <t>activity</t>
  </si>
  <si>
    <t>next_year_goal</t>
  </si>
  <si>
    <t>expand_goal</t>
  </si>
  <si>
    <t>age</t>
  </si>
  <si>
    <t>Bangkok</t>
  </si>
  <si>
    <t>Surat Thani</t>
  </si>
  <si>
    <t>Buriram</t>
  </si>
  <si>
    <t>Khon Kaen</t>
  </si>
  <si>
    <t>Samut Songkhram</t>
  </si>
  <si>
    <t>Phuket</t>
  </si>
  <si>
    <t>Chiang Mai</t>
  </si>
  <si>
    <t>Nakhon Sawan</t>
  </si>
  <si>
    <t>Chon Buri</t>
  </si>
  <si>
    <t>Chiang Rai</t>
  </si>
  <si>
    <t>Nakhon Ratchasima</t>
  </si>
  <si>
    <t>Lampang</t>
  </si>
  <si>
    <t>Samut Sakhon</t>
  </si>
  <si>
    <t>Chachoengsao</t>
  </si>
  <si>
    <t>Kalasin</t>
  </si>
  <si>
    <t>New York</t>
  </si>
  <si>
    <t>gen</t>
  </si>
  <si>
    <t>year</t>
  </si>
  <si>
    <t>Gen Z</t>
  </si>
  <si>
    <t>Gen X</t>
  </si>
  <si>
    <t>Gen Y</t>
  </si>
  <si>
    <t>clean date &amp; create data by date</t>
  </si>
  <si>
    <t>.=UNIQUE(B2:B34)</t>
  </si>
  <si>
    <t>birthday_raw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</si>
</sst>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 tint="-0.34998626667073579"/>
      <name val="Arial"/>
      <family val="2"/>
      <scheme val="minor"/>
    </font>
    <font>
      <sz val="8"/>
      <name val="Arial"/>
      <family val="2"/>
      <scheme val="minor"/>
    </font>
    <font>
      <sz val="10"/>
      <color theme="0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43" fontId="0" fillId="0" borderId="0" xfId="1" applyFont="1"/>
    <xf numFmtId="0" fontId="2" fillId="0" borderId="0" xfId="0" quotePrefix="1" applyFont="1"/>
    <xf numFmtId="43" fontId="0" fillId="2" borderId="0" xfId="1" applyFont="1" applyFill="1"/>
    <xf numFmtId="0" fontId="0" fillId="2" borderId="0" xfId="0" applyFill="1"/>
    <xf numFmtId="0" fontId="4" fillId="0" borderId="0" xfId="0" applyFont="1"/>
    <xf numFmtId="9" fontId="0" fillId="0" borderId="0" xfId="2" applyFont="1"/>
    <xf numFmtId="0" fontId="5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quotePrefix="1" applyFont="1" applyAlignment="1">
      <alignment horizontal="left"/>
    </xf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4" fillId="0" borderId="0" xfId="0" quotePrefix="1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8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'9_Bar Chart'!$E$5</c:f>
              <c:strCache>
                <c:ptCount val="1"/>
                <c:pt idx="0">
                  <c:v>ความถี่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'9_Bar Chart'!$D$6:$D$14</c:f>
              <c:strCache>
                <c:ptCount val="9"/>
                <c:pt idx="0">
                  <c:v>ไปเที่ยวต่างประเทศ</c:v>
                </c:pt>
                <c:pt idx="1">
                  <c:v>ทำบางสิ่งบางอย่างให้สำเร็จในบริษัทเดิม</c:v>
                </c:pt>
                <c:pt idx="2">
                  <c:v>ครอบครัว</c:v>
                </c:pt>
                <c:pt idx="3">
                  <c:v>เก็บเงินให้มากขึ้น</c:v>
                </c:pt>
                <c:pt idx="4">
                  <c:v>ลดน้ำหนัก</c:v>
                </c:pt>
                <c:pt idx="5">
                  <c:v>ย้ายงาน หางานเสริม</c:v>
                </c:pt>
                <c:pt idx="6">
                  <c:v>เพิ่ม skill ต่างๆ</c:v>
                </c:pt>
                <c:pt idx="7">
                  <c:v>อื่นๆ</c:v>
                </c:pt>
                <c:pt idx="8">
                  <c:v>เปลียนนิสัย</c:v>
                </c:pt>
              </c:strCache>
            </c:strRef>
          </c:cat>
          <c:val>
            <c:numRef>
              <c:f>'9_Bar Chart'!$E$6:$E$14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9-4584-9683-E2665280A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4130720"/>
        <c:axId val="2104129760"/>
      </c:barChart>
      <c:catAx>
        <c:axId val="2104130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04129760"/>
        <c:crosses val="autoZero"/>
        <c:auto val="1"/>
        <c:lblAlgn val="ctr"/>
        <c:lblOffset val="100"/>
        <c:noMultiLvlLbl val="0"/>
      </c:catAx>
      <c:valAx>
        <c:axId val="210412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041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ตัวอย่างที่ไม่ดี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17-4A58-9F2B-6DBD6FD89A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17-4A58-9F2B-6DBD6FD89A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17-4A58-9F2B-6DBD6FD89A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17-4A58-9F2B-6DBD6FD89A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17-4A58-9F2B-6DBD6FD89A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17-4A58-9F2B-6DBD6FD89A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17-4A58-9F2B-6DBD6FD89A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17-4A58-9F2B-6DBD6FD89A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17-4A58-9F2B-6DBD6FD89AE3}"/>
              </c:ext>
            </c:extLst>
          </c:dPt>
          <c:cat>
            <c:strRef>
              <c:f>'9_Bar Chart'!$D$6:$D$14</c:f>
              <c:strCache>
                <c:ptCount val="9"/>
                <c:pt idx="0">
                  <c:v>ไปเที่ยวต่างประเทศ</c:v>
                </c:pt>
                <c:pt idx="1">
                  <c:v>ทำบางสิ่งบางอย่างให้สำเร็จในบริษัทเดิม</c:v>
                </c:pt>
                <c:pt idx="2">
                  <c:v>ครอบครัว</c:v>
                </c:pt>
                <c:pt idx="3">
                  <c:v>เก็บเงินให้มากขึ้น</c:v>
                </c:pt>
                <c:pt idx="4">
                  <c:v>ลดน้ำหนัก</c:v>
                </c:pt>
                <c:pt idx="5">
                  <c:v>ย้ายงาน หางานเสริม</c:v>
                </c:pt>
                <c:pt idx="6">
                  <c:v>เพิ่ม skill ต่างๆ</c:v>
                </c:pt>
                <c:pt idx="7">
                  <c:v>อื่นๆ</c:v>
                </c:pt>
                <c:pt idx="8">
                  <c:v>เปลียนนิสัย</c:v>
                </c:pt>
              </c:strCache>
            </c:strRef>
          </c:cat>
          <c:val>
            <c:numRef>
              <c:f>'9_Bar Chart'!$E$6:$E$14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F-42AE-9C91-4CB1D04B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'9_Bar Chart'!$E$5</c:f>
              <c:strCache>
                <c:ptCount val="1"/>
                <c:pt idx="0">
                  <c:v>ความถี่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'9_Bar Chart'!$D$6:$D$14</c:f>
              <c:strCache>
                <c:ptCount val="9"/>
                <c:pt idx="0">
                  <c:v>ไปเที่ยวต่างประเทศ</c:v>
                </c:pt>
                <c:pt idx="1">
                  <c:v>ทำบางสิ่งบางอย่างให้สำเร็จในบริษัทเดิม</c:v>
                </c:pt>
                <c:pt idx="2">
                  <c:v>ครอบครัว</c:v>
                </c:pt>
                <c:pt idx="3">
                  <c:v>เก็บเงินให้มากขึ้น</c:v>
                </c:pt>
                <c:pt idx="4">
                  <c:v>ลดน้ำหนัก</c:v>
                </c:pt>
                <c:pt idx="5">
                  <c:v>ย้ายงาน หางานเสริม</c:v>
                </c:pt>
                <c:pt idx="6">
                  <c:v>เพิ่ม skill ต่างๆ</c:v>
                </c:pt>
                <c:pt idx="7">
                  <c:v>อื่นๆ</c:v>
                </c:pt>
                <c:pt idx="8">
                  <c:v>เปลียนนิสัย</c:v>
                </c:pt>
              </c:strCache>
            </c:strRef>
          </c:cat>
          <c:val>
            <c:numRef>
              <c:f>'9_Bar Chart'!$E$6:$E$14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D-49DA-A32F-E70257424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14704"/>
        <c:axId val="124390832"/>
      </c:barChart>
      <c:catAx>
        <c:axId val="12721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390832"/>
        <c:crosses val="autoZero"/>
        <c:auto val="1"/>
        <c:lblAlgn val="ctr"/>
        <c:lblOffset val="100"/>
        <c:noMultiLvlLbl val="0"/>
      </c:catAx>
      <c:valAx>
        <c:axId val="1243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72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Box plot</a:t>
          </a:r>
        </a:p>
      </cx:txPr>
    </cx:title>
    <cx:plotArea>
      <cx:plotAreaRegion>
        <cx:series layoutId="boxWhisker" uniqueId="{3F2B951B-DB33-4956-8EB9-87FA06F68675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Histogram</a:t>
          </a:r>
        </a:p>
      </cx:txPr>
    </cx:title>
    <cx:plotArea>
      <cx:plotAreaRegion>
        <cx:series layoutId="clusteredColumn" uniqueId="{CEA3D7CF-EF31-48D0-AAA1-8EF224C3053C}">
          <cx:tx>
            <cx:txData>
              <cx:f>_xlchart.v1.1</cx:f>
              <cx:v>Score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322409</xdr:colOff>
      <xdr:row>27</xdr:row>
      <xdr:rowOff>133830</xdr:rowOff>
    </xdr:from>
    <xdr:to>
      <xdr:col>3</xdr:col>
      <xdr:colOff>662908</xdr:colOff>
      <xdr:row>44</xdr:row>
      <xdr:rowOff>114781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6D51B09-13F4-4FC2-ADF9-359E9E8B1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1209" y="4505805"/>
              <a:ext cx="3217049" cy="2733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174172</xdr:colOff>
      <xdr:row>14</xdr:row>
      <xdr:rowOff>130628</xdr:rowOff>
    </xdr:from>
    <xdr:to>
      <xdr:col>5</xdr:col>
      <xdr:colOff>457200</xdr:colOff>
      <xdr:row>27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978FC-BAA2-A2FE-0A0D-A830F94D9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174172</xdr:colOff>
      <xdr:row>2</xdr:row>
      <xdr:rowOff>108857</xdr:rowOff>
    </xdr:from>
    <xdr:to>
      <xdr:col>12</xdr:col>
      <xdr:colOff>206829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6A200-58D1-8C30-EC5F-B2F44E0E2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217715</xdr:colOff>
      <xdr:row>16</xdr:row>
      <xdr:rowOff>130629</xdr:rowOff>
    </xdr:from>
    <xdr:to>
      <xdr:col>12</xdr:col>
      <xdr:colOff>522515</xdr:colOff>
      <xdr:row>33</xdr:row>
      <xdr:rowOff>97971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D487FD-3EBD-32AE-ED13-5BB699731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45720</xdr:rowOff>
    </xdr:from>
    <xdr:to>
      <xdr:col>9</xdr:col>
      <xdr:colOff>495300</xdr:colOff>
      <xdr:row>19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ED376A-F767-6BEA-FBD0-7159138C1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75" y="531495"/>
              <a:ext cx="4572000" cy="2651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eeraphat" refreshedDate="45017.648024189817" createdVersion="8" refreshedVersion="8" minRefreshableVersion="3" recordCount="33" xr:uid="{6F48DEA2-9ADA-4A2D-8B29-D8E0B30159CF}">
  <cacheSource type="worksheet">
    <worksheetSource ref="A1:B34" sheet="10_Pivot"/>
  </cacheSource>
  <cacheFields count="2">
    <cacheField name="รหัสสม้ครงาน" numFmtId="0">
      <sharedItems containsSemiMixedTypes="0" containsString="0" containsNumber="1" containsInteger="1" minValue="1001" maxValue="1033" count="33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</sharedItems>
    </cacheField>
    <cacheField name="ความสามารถ" numFmtId="0">
      <sharedItems count="4">
        <s v="บินได้"/>
        <s v="แยกร่างได้"/>
        <s v="หายตัวได้"/>
        <s v="จอมพลัง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</r>
  <r>
    <x v="1"/>
    <x v="0"/>
  </r>
  <r>
    <x v="2"/>
    <x v="1"/>
  </r>
  <r>
    <x v="3"/>
    <x v="1"/>
  </r>
  <r>
    <x v="4"/>
    <x v="1"/>
  </r>
  <r>
    <x v="5"/>
    <x v="2"/>
  </r>
  <r>
    <x v="6"/>
    <x v="1"/>
  </r>
  <r>
    <x v="7"/>
    <x v="0"/>
  </r>
  <r>
    <x v="8"/>
    <x v="1"/>
  </r>
  <r>
    <x v="9"/>
    <x v="2"/>
  </r>
  <r>
    <x v="10"/>
    <x v="3"/>
  </r>
  <r>
    <x v="11"/>
    <x v="1"/>
  </r>
  <r>
    <x v="12"/>
    <x v="2"/>
  </r>
  <r>
    <x v="13"/>
    <x v="1"/>
  </r>
  <r>
    <x v="14"/>
    <x v="2"/>
  </r>
  <r>
    <x v="15"/>
    <x v="3"/>
  </r>
  <r>
    <x v="16"/>
    <x v="1"/>
  </r>
  <r>
    <x v="17"/>
    <x v="1"/>
  </r>
  <r>
    <x v="18"/>
    <x v="1"/>
  </r>
  <r>
    <x v="19"/>
    <x v="2"/>
  </r>
  <r>
    <x v="20"/>
    <x v="1"/>
  </r>
  <r>
    <x v="21"/>
    <x v="0"/>
  </r>
  <r>
    <x v="22"/>
    <x v="1"/>
  </r>
  <r>
    <x v="23"/>
    <x v="2"/>
  </r>
  <r>
    <x v="24"/>
    <x v="2"/>
  </r>
  <r>
    <x v="25"/>
    <x v="0"/>
  </r>
  <r>
    <x v="26"/>
    <x v="1"/>
  </r>
  <r>
    <x v="27"/>
    <x v="0"/>
  </r>
  <r>
    <x v="28"/>
    <x v="1"/>
  </r>
  <r>
    <x v="29"/>
    <x v="1"/>
  </r>
  <r>
    <x v="30"/>
    <x v="2"/>
  </r>
  <r>
    <x v="31"/>
    <x v="2"/>
  </r>
  <r>
    <x v="3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5FDA4-29CA-4756-9FE7-3142231EC58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8" firstHeaderRow="1" firstDataRow="1" firstDataCol="1"/>
  <pivotFields count="2">
    <pivotField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dataField="1" showAll="0">
      <items count="5">
        <item x="3"/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ความสามารถ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6514-C9F3-4667-B1B2-D7D3F3ADC920}" name="Table1" displayName="Table1" ref="A1:M34" totalsRowShown="0" headerRowDxfId="14" dataDxfId="13">
  <autoFilter ref="A1:M34" xr:uid="{A93EA1C6-382F-4166-8EC6-3B8C2438C958}"/>
  <tableColumns count="13">
    <tableColumn id="1" xr3:uid="{F6AAD697-36DF-4F7F-A041-A1BAC9D988A1}" name="jobid" dataDxfId="12"/>
    <tableColumn id="2" xr3:uid="{A3D7629F-3FB9-41D2-A012-78330DFBA4B8}" name="birthday" dataDxfId="11"/>
    <tableColumn id="13" xr3:uid="{7A492E5B-2289-4049-A681-8BF1A7C1348B}" name="age" dataDxfId="10"/>
    <tableColumn id="12" xr3:uid="{74EB052D-ED7D-49B8-8BA8-F57AA2534F3A}" name="gen" dataDxfId="9"/>
    <tableColumn id="3" xr3:uid="{AB9009D2-8319-4B88-B80B-D3C4C0C6BC4A}" name="sex" dataDxfId="8"/>
    <tableColumn id="4" xr3:uid="{47B849CC-6E31-49C5-A48B-3BE010AA5799}" name="eng_ability" dataDxfId="7"/>
    <tableColumn id="5" xr3:uid="{0FB82F5F-C360-4D61-B2B8-38FF34D41697}" name="math_ability" dataDxfId="6"/>
    <tableColumn id="6" xr3:uid="{763759D5-4B89-41A8-A095-53140B95F2E6}" name="com_ability" dataDxfId="5"/>
    <tableColumn id="7" xr3:uid="{8382D71D-D4C4-4F22-B425-0EDBE21AC0B7}" name="hero_ability" dataDxfId="4"/>
    <tableColumn id="8" xr3:uid="{A23EFDE3-A6B2-4903-9267-63AAE6B5F75D}" name="province_will_live_70" dataDxfId="3"/>
    <tableColumn id="9" xr3:uid="{4085BB39-FC4D-4E3A-B4C5-490D3E8CBDEE}" name="activity" dataDxfId="2"/>
    <tableColumn id="10" xr3:uid="{AC8FE5B2-D58E-464F-A286-504453B39DD9}" name="next_year_goal" dataDxfId="1"/>
    <tableColumn id="11" xr3:uid="{91E4863F-93F1-42C6-81A1-0BE78B2B0D34}" name="expand_go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"/>
  <sheetViews>
    <sheetView zoomScaleNormal="100" workbookViewId="0">
      <pane ySplit="1" topLeftCell="A2" activePane="bottomLeft" state="frozen"/>
      <selection pane="bottomLeft" activeCell="H22" sqref="H22"/>
    </sheetView>
  </sheetViews>
  <sheetFormatPr defaultColWidth="12.5703125" defaultRowHeight="15.75" customHeight="1" x14ac:dyDescent="0.2"/>
  <cols>
    <col min="2" max="18" width="18.85546875" customWidth="1"/>
  </cols>
  <sheetData>
    <row r="1" spans="1:12" ht="15.75" customHeight="1" x14ac:dyDescent="0.2">
      <c r="A1" s="3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ht="15.75" customHeight="1" x14ac:dyDescent="0.2">
      <c r="A2" s="3">
        <v>1001</v>
      </c>
      <c r="B2" s="1" t="s">
        <v>11</v>
      </c>
      <c r="C2" s="1" t="s">
        <v>12</v>
      </c>
      <c r="D2" s="1">
        <v>3</v>
      </c>
      <c r="E2" s="1">
        <v>3</v>
      </c>
      <c r="F2" s="1">
        <v>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2" ht="15.75" customHeight="1" x14ac:dyDescent="0.2">
      <c r="A3" s="3">
        <v>1002</v>
      </c>
      <c r="B3" s="2" t="s">
        <v>18</v>
      </c>
      <c r="C3" s="1" t="s">
        <v>19</v>
      </c>
      <c r="D3" s="1">
        <v>4</v>
      </c>
      <c r="E3" s="1">
        <v>2</v>
      </c>
      <c r="F3" s="1">
        <v>3</v>
      </c>
      <c r="G3" s="1" t="s">
        <v>13</v>
      </c>
      <c r="H3" s="1" t="s">
        <v>20</v>
      </c>
      <c r="I3" s="1" t="s">
        <v>21</v>
      </c>
      <c r="J3" s="1" t="s">
        <v>22</v>
      </c>
    </row>
    <row r="4" spans="1:12" ht="15.75" customHeight="1" x14ac:dyDescent="0.2">
      <c r="A4" s="3">
        <v>1003</v>
      </c>
      <c r="B4" s="1" t="s">
        <v>23</v>
      </c>
      <c r="C4" s="1" t="s">
        <v>24</v>
      </c>
      <c r="D4" s="1">
        <v>2</v>
      </c>
      <c r="E4" s="1">
        <v>4</v>
      </c>
      <c r="F4" s="1">
        <v>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2" ht="15.75" customHeight="1" x14ac:dyDescent="0.2">
      <c r="A5" s="3">
        <v>1004</v>
      </c>
      <c r="B5" s="1" t="s">
        <v>30</v>
      </c>
      <c r="C5" s="1" t="s">
        <v>12</v>
      </c>
      <c r="D5" s="1">
        <v>2</v>
      </c>
      <c r="E5" s="1">
        <v>3</v>
      </c>
      <c r="F5" s="1">
        <v>3</v>
      </c>
      <c r="G5" s="1" t="s">
        <v>25</v>
      </c>
      <c r="H5" s="1" t="s">
        <v>20</v>
      </c>
      <c r="I5" s="1" t="s">
        <v>31</v>
      </c>
      <c r="J5" s="1" t="s">
        <v>22</v>
      </c>
    </row>
    <row r="6" spans="1:12" ht="15.75" customHeight="1" x14ac:dyDescent="0.2">
      <c r="A6" s="3">
        <v>1005</v>
      </c>
      <c r="B6" s="1" t="s">
        <v>32</v>
      </c>
      <c r="C6" s="1" t="s">
        <v>33</v>
      </c>
      <c r="D6" s="1">
        <v>1</v>
      </c>
      <c r="E6" s="1">
        <v>1</v>
      </c>
      <c r="F6" s="1">
        <v>1</v>
      </c>
      <c r="G6" s="1" t="s">
        <v>25</v>
      </c>
      <c r="H6" s="1" t="s">
        <v>34</v>
      </c>
      <c r="I6" s="1" t="s">
        <v>35</v>
      </c>
      <c r="J6" s="1" t="s">
        <v>22</v>
      </c>
    </row>
    <row r="7" spans="1:12" ht="15.75" customHeight="1" x14ac:dyDescent="0.2">
      <c r="A7" s="3">
        <v>1006</v>
      </c>
      <c r="B7" s="2" t="s">
        <v>36</v>
      </c>
      <c r="C7" s="1" t="s">
        <v>12</v>
      </c>
      <c r="D7" s="1">
        <v>3</v>
      </c>
      <c r="E7" s="1">
        <v>3</v>
      </c>
      <c r="F7" s="1">
        <v>3</v>
      </c>
      <c r="G7" s="1" t="s">
        <v>37</v>
      </c>
      <c r="H7" s="1" t="s">
        <v>38</v>
      </c>
      <c r="I7" s="1" t="s">
        <v>15</v>
      </c>
      <c r="J7" s="1" t="s">
        <v>39</v>
      </c>
    </row>
    <row r="8" spans="1:12" ht="15.75" customHeight="1" x14ac:dyDescent="0.2">
      <c r="A8" s="3">
        <v>1007</v>
      </c>
      <c r="B8" s="1" t="s">
        <v>40</v>
      </c>
      <c r="C8" s="1" t="s">
        <v>41</v>
      </c>
      <c r="D8" s="1">
        <v>4</v>
      </c>
      <c r="E8" s="1">
        <v>4</v>
      </c>
      <c r="F8" s="1">
        <v>4</v>
      </c>
      <c r="G8" s="1" t="s">
        <v>25</v>
      </c>
      <c r="H8" s="1" t="s">
        <v>42</v>
      </c>
      <c r="I8" s="1" t="s">
        <v>27</v>
      </c>
      <c r="J8" s="1" t="s">
        <v>43</v>
      </c>
      <c r="K8" s="1" t="s">
        <v>44</v>
      </c>
    </row>
    <row r="9" spans="1:12" ht="15.75" customHeight="1" x14ac:dyDescent="0.2">
      <c r="A9" s="3">
        <v>1008</v>
      </c>
      <c r="B9" s="1">
        <v>12031991</v>
      </c>
      <c r="C9" s="1" t="s">
        <v>45</v>
      </c>
      <c r="D9" s="1">
        <v>3</v>
      </c>
      <c r="E9" s="1">
        <v>3</v>
      </c>
      <c r="F9" s="1">
        <v>4</v>
      </c>
      <c r="G9" s="1" t="s">
        <v>13</v>
      </c>
      <c r="H9" s="1" t="s">
        <v>46</v>
      </c>
      <c r="I9" s="1" t="s">
        <v>47</v>
      </c>
      <c r="J9" s="1" t="s">
        <v>48</v>
      </c>
      <c r="K9" s="1" t="s">
        <v>49</v>
      </c>
    </row>
    <row r="10" spans="1:12" ht="15.75" customHeight="1" x14ac:dyDescent="0.2">
      <c r="A10" s="3">
        <v>1009</v>
      </c>
      <c r="B10" s="1">
        <v>19920101</v>
      </c>
      <c r="C10" s="1" t="s">
        <v>41</v>
      </c>
      <c r="D10" s="1">
        <v>2</v>
      </c>
      <c r="E10" s="1">
        <v>3</v>
      </c>
      <c r="F10" s="1">
        <v>3</v>
      </c>
      <c r="G10" s="1" t="s">
        <v>25</v>
      </c>
      <c r="H10" s="1" t="s">
        <v>50</v>
      </c>
      <c r="I10" s="1" t="s">
        <v>51</v>
      </c>
      <c r="J10" s="1" t="s">
        <v>52</v>
      </c>
      <c r="K10" s="1" t="s">
        <v>45</v>
      </c>
    </row>
    <row r="11" spans="1:12" ht="15.75" customHeight="1" x14ac:dyDescent="0.2">
      <c r="A11" s="3">
        <v>1010</v>
      </c>
      <c r="B11" s="1" t="s">
        <v>53</v>
      </c>
      <c r="C11" s="1" t="s">
        <v>54</v>
      </c>
      <c r="D11" s="1">
        <v>2</v>
      </c>
      <c r="E11" s="1">
        <v>1</v>
      </c>
      <c r="F11" s="1">
        <v>4</v>
      </c>
      <c r="G11" s="1" t="s">
        <v>37</v>
      </c>
      <c r="H11" s="1" t="s">
        <v>55</v>
      </c>
      <c r="I11" s="1" t="s">
        <v>21</v>
      </c>
      <c r="J11" s="1" t="s">
        <v>52</v>
      </c>
      <c r="K11" s="1" t="s">
        <v>56</v>
      </c>
    </row>
    <row r="12" spans="1:12" ht="15.75" customHeight="1" x14ac:dyDescent="0.2">
      <c r="A12" s="3">
        <v>1011</v>
      </c>
      <c r="B12" s="1" t="s">
        <v>57</v>
      </c>
      <c r="C12" s="1" t="s">
        <v>58</v>
      </c>
      <c r="D12" s="1">
        <v>2</v>
      </c>
      <c r="E12" s="1">
        <v>2</v>
      </c>
      <c r="F12" s="1">
        <v>2</v>
      </c>
      <c r="G12" s="1" t="s">
        <v>59</v>
      </c>
      <c r="H12" s="1" t="s">
        <v>60</v>
      </c>
      <c r="I12" s="1" t="s">
        <v>21</v>
      </c>
      <c r="J12" s="1" t="s">
        <v>22</v>
      </c>
      <c r="K12" s="1" t="s">
        <v>61</v>
      </c>
    </row>
    <row r="13" spans="1:12" ht="15.75" customHeight="1" x14ac:dyDescent="0.2">
      <c r="A13" s="3">
        <v>1012</v>
      </c>
      <c r="B13" s="2" t="s">
        <v>62</v>
      </c>
      <c r="C13" s="1" t="s">
        <v>12</v>
      </c>
      <c r="D13" s="1">
        <v>0</v>
      </c>
      <c r="E13" s="1">
        <v>4</v>
      </c>
      <c r="F13" s="1">
        <v>3</v>
      </c>
      <c r="G13" s="1" t="s">
        <v>25</v>
      </c>
      <c r="H13" s="1" t="s">
        <v>63</v>
      </c>
      <c r="I13" s="1" t="s">
        <v>31</v>
      </c>
      <c r="J13" s="1" t="s">
        <v>39</v>
      </c>
      <c r="K13" s="1" t="s">
        <v>64</v>
      </c>
    </row>
    <row r="14" spans="1:12" ht="15.75" customHeight="1" x14ac:dyDescent="0.2">
      <c r="A14" s="3">
        <v>1013</v>
      </c>
      <c r="B14" s="2" t="s">
        <v>65</v>
      </c>
      <c r="C14" s="1" t="s">
        <v>66</v>
      </c>
      <c r="D14" s="1">
        <v>1</v>
      </c>
      <c r="E14" s="1">
        <v>3</v>
      </c>
      <c r="F14" s="1">
        <v>4</v>
      </c>
      <c r="G14" s="1" t="s">
        <v>37</v>
      </c>
      <c r="H14" s="1" t="s">
        <v>67</v>
      </c>
      <c r="I14" s="1" t="s">
        <v>31</v>
      </c>
      <c r="J14" s="1" t="s">
        <v>16</v>
      </c>
      <c r="K14" s="1" t="s">
        <v>68</v>
      </c>
    </row>
    <row r="15" spans="1:12" ht="15.75" customHeight="1" x14ac:dyDescent="0.2">
      <c r="A15" s="3">
        <v>1014</v>
      </c>
      <c r="B15" s="2" t="s">
        <v>69</v>
      </c>
      <c r="C15" s="1" t="s">
        <v>70</v>
      </c>
      <c r="D15" s="1">
        <v>1</v>
      </c>
      <c r="E15" s="1">
        <v>2</v>
      </c>
      <c r="F15" s="1">
        <v>3</v>
      </c>
      <c r="G15" s="1" t="s">
        <v>25</v>
      </c>
      <c r="H15" s="1" t="s">
        <v>71</v>
      </c>
      <c r="I15" s="1" t="s">
        <v>21</v>
      </c>
      <c r="J15" s="1" t="s">
        <v>39</v>
      </c>
    </row>
    <row r="16" spans="1:12" ht="15.75" customHeight="1" x14ac:dyDescent="0.2">
      <c r="A16" s="3">
        <v>1015</v>
      </c>
      <c r="B16" s="2" t="s">
        <v>72</v>
      </c>
      <c r="C16" s="1" t="s">
        <v>33</v>
      </c>
      <c r="D16" s="1">
        <v>3</v>
      </c>
      <c r="E16" s="1">
        <v>2</v>
      </c>
      <c r="F16" s="1">
        <v>3</v>
      </c>
      <c r="G16" s="1" t="s">
        <v>37</v>
      </c>
      <c r="H16" s="1" t="s">
        <v>73</v>
      </c>
      <c r="I16" s="1" t="s">
        <v>47</v>
      </c>
      <c r="J16" s="1" t="s">
        <v>22</v>
      </c>
      <c r="K16" s="1" t="s">
        <v>74</v>
      </c>
    </row>
    <row r="17" spans="1:11" ht="12.75" x14ac:dyDescent="0.2">
      <c r="A17" s="3">
        <v>1016</v>
      </c>
      <c r="B17" s="1" t="s">
        <v>75</v>
      </c>
      <c r="C17" s="1" t="s">
        <v>33</v>
      </c>
      <c r="D17" s="1">
        <v>0</v>
      </c>
      <c r="E17" s="1">
        <v>1</v>
      </c>
      <c r="F17" s="1">
        <v>1</v>
      </c>
      <c r="G17" s="1" t="s">
        <v>59</v>
      </c>
      <c r="H17" s="1" t="s">
        <v>76</v>
      </c>
      <c r="I17" s="1" t="s">
        <v>51</v>
      </c>
      <c r="J17" s="1" t="s">
        <v>28</v>
      </c>
      <c r="K17" s="1" t="s">
        <v>77</v>
      </c>
    </row>
    <row r="18" spans="1:11" ht="12.75" x14ac:dyDescent="0.2">
      <c r="A18" s="3">
        <v>1017</v>
      </c>
      <c r="B18" s="1" t="s">
        <v>78</v>
      </c>
      <c r="C18" s="1" t="s">
        <v>12</v>
      </c>
      <c r="D18" s="1">
        <v>2</v>
      </c>
      <c r="E18" s="1">
        <v>2</v>
      </c>
      <c r="F18" s="1">
        <v>3</v>
      </c>
      <c r="G18" s="1" t="s">
        <v>25</v>
      </c>
      <c r="H18" s="1" t="s">
        <v>20</v>
      </c>
      <c r="I18" s="1" t="s">
        <v>27</v>
      </c>
      <c r="J18" s="1" t="s">
        <v>52</v>
      </c>
    </row>
    <row r="19" spans="1:11" ht="12.75" x14ac:dyDescent="0.2">
      <c r="A19" s="3">
        <v>1018</v>
      </c>
      <c r="B19" s="2" t="s">
        <v>79</v>
      </c>
      <c r="C19" s="1" t="s">
        <v>12</v>
      </c>
      <c r="D19" s="1">
        <v>2</v>
      </c>
      <c r="E19" s="1">
        <v>3</v>
      </c>
      <c r="F19" s="1">
        <v>4</v>
      </c>
      <c r="G19" s="1" t="s">
        <v>25</v>
      </c>
      <c r="H19" s="1" t="s">
        <v>80</v>
      </c>
      <c r="I19" s="1" t="s">
        <v>21</v>
      </c>
      <c r="J19" s="1" t="s">
        <v>81</v>
      </c>
      <c r="K19" s="1" t="s">
        <v>82</v>
      </c>
    </row>
    <row r="20" spans="1:11" ht="12.75" x14ac:dyDescent="0.2">
      <c r="A20" s="3">
        <v>1019</v>
      </c>
      <c r="B20" s="1" t="s">
        <v>83</v>
      </c>
      <c r="C20" s="1" t="s">
        <v>33</v>
      </c>
      <c r="D20" s="1">
        <v>3</v>
      </c>
      <c r="E20" s="1">
        <v>3</v>
      </c>
      <c r="F20" s="1">
        <v>3</v>
      </c>
      <c r="G20" s="1" t="s">
        <v>25</v>
      </c>
      <c r="H20" s="1" t="s">
        <v>84</v>
      </c>
      <c r="I20" s="1" t="s">
        <v>51</v>
      </c>
      <c r="J20" s="1" t="s">
        <v>39</v>
      </c>
      <c r="K20" s="1" t="s">
        <v>85</v>
      </c>
    </row>
    <row r="21" spans="1:11" ht="12.75" x14ac:dyDescent="0.2">
      <c r="A21" s="3">
        <v>1020</v>
      </c>
      <c r="B21" s="2" t="s">
        <v>86</v>
      </c>
      <c r="C21" s="1" t="s">
        <v>33</v>
      </c>
      <c r="D21" s="1">
        <v>2</v>
      </c>
      <c r="E21" s="1">
        <v>4</v>
      </c>
      <c r="F21" s="1">
        <v>2</v>
      </c>
      <c r="G21" s="1" t="s">
        <v>37</v>
      </c>
      <c r="H21" s="1" t="s">
        <v>87</v>
      </c>
      <c r="I21" s="1" t="s">
        <v>21</v>
      </c>
      <c r="J21" s="1" t="s">
        <v>52</v>
      </c>
    </row>
    <row r="22" spans="1:11" ht="12.75" x14ac:dyDescent="0.2">
      <c r="A22" s="3">
        <v>1021</v>
      </c>
      <c r="B22" s="1" t="s">
        <v>88</v>
      </c>
      <c r="C22" s="1" t="s">
        <v>33</v>
      </c>
      <c r="D22" s="1">
        <v>4</v>
      </c>
      <c r="E22" s="1">
        <v>3</v>
      </c>
      <c r="F22" s="1">
        <v>3</v>
      </c>
      <c r="G22" s="1" t="s">
        <v>25</v>
      </c>
      <c r="H22" s="1" t="s">
        <v>89</v>
      </c>
      <c r="I22" s="1" t="s">
        <v>21</v>
      </c>
      <c r="J22" s="1" t="s">
        <v>28</v>
      </c>
    </row>
    <row r="23" spans="1:11" ht="12.75" x14ac:dyDescent="0.2">
      <c r="A23" s="3">
        <v>1022</v>
      </c>
      <c r="B23" s="1" t="s">
        <v>90</v>
      </c>
      <c r="C23" s="1" t="s">
        <v>12</v>
      </c>
      <c r="D23" s="1">
        <v>2</v>
      </c>
      <c r="E23" s="1">
        <v>4</v>
      </c>
      <c r="F23" s="1">
        <v>3</v>
      </c>
      <c r="G23" s="1" t="s">
        <v>13</v>
      </c>
      <c r="H23" s="1" t="s">
        <v>91</v>
      </c>
      <c r="I23" s="1" t="s">
        <v>31</v>
      </c>
      <c r="J23" s="1" t="s">
        <v>39</v>
      </c>
    </row>
    <row r="24" spans="1:11" ht="12.75" x14ac:dyDescent="0.2">
      <c r="A24" s="3">
        <v>1023</v>
      </c>
      <c r="B24" s="1" t="s">
        <v>92</v>
      </c>
      <c r="C24" s="1" t="s">
        <v>12</v>
      </c>
      <c r="D24" s="1">
        <v>2</v>
      </c>
      <c r="E24" s="1">
        <v>2</v>
      </c>
      <c r="F24" s="1">
        <v>1</v>
      </c>
      <c r="G24" s="1" t="s">
        <v>25</v>
      </c>
      <c r="H24" s="1" t="s">
        <v>93</v>
      </c>
      <c r="I24" s="1" t="s">
        <v>27</v>
      </c>
      <c r="J24" s="1" t="s">
        <v>16</v>
      </c>
      <c r="K24" s="1" t="s">
        <v>94</v>
      </c>
    </row>
    <row r="25" spans="1:11" ht="12.75" x14ac:dyDescent="0.2">
      <c r="A25" s="3">
        <v>1024</v>
      </c>
      <c r="B25" s="1" t="s">
        <v>95</v>
      </c>
      <c r="C25" s="1" t="s">
        <v>96</v>
      </c>
      <c r="D25" s="1">
        <v>0</v>
      </c>
      <c r="E25" s="1">
        <v>0</v>
      </c>
      <c r="F25" s="1">
        <v>0</v>
      </c>
      <c r="G25" s="1" t="s">
        <v>37</v>
      </c>
      <c r="H25" s="1" t="s">
        <v>20</v>
      </c>
      <c r="I25" s="1" t="s">
        <v>51</v>
      </c>
      <c r="J25" s="1" t="s">
        <v>16</v>
      </c>
      <c r="K25" s="1" t="s">
        <v>97</v>
      </c>
    </row>
    <row r="26" spans="1:11" ht="12.75" x14ac:dyDescent="0.2">
      <c r="A26" s="3">
        <v>1025</v>
      </c>
      <c r="B26" s="1">
        <v>11072539</v>
      </c>
      <c r="C26" s="1" t="s">
        <v>33</v>
      </c>
      <c r="D26" s="1">
        <v>3</v>
      </c>
      <c r="E26" s="1">
        <v>2</v>
      </c>
      <c r="F26" s="1">
        <v>3</v>
      </c>
      <c r="G26" s="1" t="s">
        <v>37</v>
      </c>
      <c r="H26" s="1" t="s">
        <v>98</v>
      </c>
      <c r="I26" s="1" t="s">
        <v>21</v>
      </c>
      <c r="J26" s="1" t="s">
        <v>16</v>
      </c>
      <c r="K26" s="1" t="s">
        <v>99</v>
      </c>
    </row>
    <row r="27" spans="1:11" ht="12.75" x14ac:dyDescent="0.2">
      <c r="A27" s="3">
        <v>1026</v>
      </c>
      <c r="B27" s="2" t="s">
        <v>100</v>
      </c>
      <c r="C27" s="1" t="s">
        <v>33</v>
      </c>
      <c r="D27" s="1">
        <v>2</v>
      </c>
      <c r="E27" s="1">
        <v>3</v>
      </c>
      <c r="F27" s="1">
        <v>3</v>
      </c>
      <c r="G27" s="1" t="s">
        <v>13</v>
      </c>
      <c r="H27" s="1" t="s">
        <v>101</v>
      </c>
      <c r="I27" s="1" t="s">
        <v>35</v>
      </c>
      <c r="J27" s="1" t="s">
        <v>28</v>
      </c>
    </row>
    <row r="28" spans="1:11" ht="12.75" x14ac:dyDescent="0.2">
      <c r="A28" s="3">
        <v>1027</v>
      </c>
      <c r="B28" s="2" t="s">
        <v>102</v>
      </c>
      <c r="C28" s="1" t="s">
        <v>12</v>
      </c>
      <c r="D28" s="1">
        <v>2</v>
      </c>
      <c r="E28" s="1">
        <v>2</v>
      </c>
      <c r="F28" s="1">
        <v>4</v>
      </c>
      <c r="G28" s="1" t="s">
        <v>25</v>
      </c>
      <c r="H28" s="1" t="s">
        <v>103</v>
      </c>
      <c r="I28" s="1" t="s">
        <v>15</v>
      </c>
      <c r="J28" s="1" t="s">
        <v>43</v>
      </c>
    </row>
    <row r="29" spans="1:11" ht="12.75" x14ac:dyDescent="0.2">
      <c r="A29" s="3">
        <v>1028</v>
      </c>
      <c r="B29" s="2" t="s">
        <v>104</v>
      </c>
      <c r="C29" s="1" t="s">
        <v>19</v>
      </c>
      <c r="D29" s="1">
        <v>2</v>
      </c>
      <c r="E29" s="1">
        <v>1</v>
      </c>
      <c r="F29" s="1">
        <v>2</v>
      </c>
      <c r="G29" s="1" t="s">
        <v>13</v>
      </c>
      <c r="H29" s="1" t="s">
        <v>105</v>
      </c>
      <c r="I29" s="1" t="s">
        <v>15</v>
      </c>
      <c r="J29" s="1" t="s">
        <v>52</v>
      </c>
    </row>
    <row r="30" spans="1:11" ht="12.75" x14ac:dyDescent="0.2">
      <c r="A30" s="3">
        <v>1029</v>
      </c>
      <c r="B30" s="1" t="s">
        <v>106</v>
      </c>
      <c r="C30" s="1" t="s">
        <v>12</v>
      </c>
      <c r="D30" s="1">
        <v>2</v>
      </c>
      <c r="E30" s="1">
        <v>2</v>
      </c>
      <c r="F30" s="1">
        <v>4</v>
      </c>
      <c r="G30" s="1" t="s">
        <v>25</v>
      </c>
      <c r="H30" s="1" t="s">
        <v>107</v>
      </c>
      <c r="I30" s="1" t="s">
        <v>21</v>
      </c>
      <c r="J30" s="1" t="s">
        <v>39</v>
      </c>
      <c r="K30" s="1" t="s">
        <v>108</v>
      </c>
    </row>
    <row r="31" spans="1:11" ht="12.75" x14ac:dyDescent="0.2">
      <c r="A31" s="3">
        <v>1030</v>
      </c>
      <c r="B31" s="1" t="s">
        <v>109</v>
      </c>
      <c r="C31" s="1" t="s">
        <v>12</v>
      </c>
      <c r="D31" s="1">
        <v>2</v>
      </c>
      <c r="E31" s="1">
        <v>3</v>
      </c>
      <c r="F31" s="1">
        <v>3</v>
      </c>
      <c r="G31" s="1" t="s">
        <v>25</v>
      </c>
      <c r="H31" s="1" t="s">
        <v>110</v>
      </c>
      <c r="I31" s="1" t="s">
        <v>21</v>
      </c>
      <c r="J31" s="1" t="s">
        <v>52</v>
      </c>
      <c r="K31" s="1" t="s">
        <v>111</v>
      </c>
    </row>
    <row r="32" spans="1:11" ht="12.75" x14ac:dyDescent="0.2">
      <c r="A32" s="3">
        <v>1031</v>
      </c>
      <c r="B32" s="2" t="s">
        <v>112</v>
      </c>
      <c r="C32" s="1" t="s">
        <v>113</v>
      </c>
      <c r="D32" s="1">
        <v>2</v>
      </c>
      <c r="E32" s="1">
        <v>3</v>
      </c>
      <c r="F32" s="1">
        <v>3</v>
      </c>
      <c r="G32" s="1" t="s">
        <v>37</v>
      </c>
      <c r="H32" s="1" t="s">
        <v>26</v>
      </c>
      <c r="I32" s="1" t="s">
        <v>21</v>
      </c>
      <c r="J32" s="1" t="s">
        <v>114</v>
      </c>
    </row>
    <row r="33" spans="1:11" ht="12.75" x14ac:dyDescent="0.2">
      <c r="A33" s="3">
        <v>1032</v>
      </c>
      <c r="B33" s="2" t="s">
        <v>115</v>
      </c>
      <c r="C33" s="1" t="s">
        <v>33</v>
      </c>
      <c r="D33" s="1">
        <v>2</v>
      </c>
      <c r="E33" s="1">
        <v>1</v>
      </c>
      <c r="F33" s="1">
        <v>0</v>
      </c>
      <c r="G33" s="1" t="s">
        <v>37</v>
      </c>
      <c r="H33" s="1" t="s">
        <v>116</v>
      </c>
      <c r="I33" s="1" t="s">
        <v>51</v>
      </c>
      <c r="J33" s="1" t="s">
        <v>16</v>
      </c>
    </row>
    <row r="34" spans="1:11" ht="12.75" x14ac:dyDescent="0.2">
      <c r="A34" s="3">
        <v>1033</v>
      </c>
      <c r="B34" s="1" t="s">
        <v>117</v>
      </c>
      <c r="C34" s="1" t="s">
        <v>118</v>
      </c>
      <c r="D34" s="1">
        <v>0</v>
      </c>
      <c r="E34" s="1">
        <v>4</v>
      </c>
      <c r="F34" s="1">
        <v>4</v>
      </c>
      <c r="G34" s="1" t="s">
        <v>25</v>
      </c>
      <c r="H34" s="1" t="s">
        <v>98</v>
      </c>
      <c r="I34" s="1" t="s">
        <v>47</v>
      </c>
      <c r="J34" s="1" t="s">
        <v>52</v>
      </c>
      <c r="K34" s="1" t="s">
        <v>119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01B2-9855-4C87-9DDA-443DA73D94A2}">
  <dimension ref="A1:E35"/>
  <sheetViews>
    <sheetView workbookViewId="0">
      <selection activeCell="C3" sqref="C3"/>
    </sheetView>
  </sheetViews>
  <sheetFormatPr defaultRowHeight="12.75" x14ac:dyDescent="0.2"/>
  <cols>
    <col min="1" max="1" width="28.28515625" customWidth="1"/>
    <col min="2" max="2" width="10.140625" bestFit="1" customWidth="1"/>
    <col min="4" max="4" width="9" customWidth="1"/>
    <col min="7" max="7" width="28.5703125" bestFit="1" customWidth="1"/>
  </cols>
  <sheetData>
    <row r="1" spans="1:5" x14ac:dyDescent="0.2">
      <c r="A1" s="27" t="s">
        <v>255</v>
      </c>
      <c r="B1" s="27"/>
      <c r="C1" s="27"/>
      <c r="D1" s="27"/>
      <c r="E1" s="27"/>
    </row>
    <row r="2" spans="1:5" x14ac:dyDescent="0.2">
      <c r="A2" s="1" t="s">
        <v>257</v>
      </c>
      <c r="B2" s="3" t="s">
        <v>223</v>
      </c>
      <c r="C2" s="3" t="s">
        <v>233</v>
      </c>
      <c r="D2" t="s">
        <v>251</v>
      </c>
      <c r="E2" t="s">
        <v>250</v>
      </c>
    </row>
    <row r="3" spans="1:5" x14ac:dyDescent="0.2">
      <c r="A3" s="1" t="s">
        <v>11</v>
      </c>
      <c r="B3" s="24">
        <v>36572</v>
      </c>
      <c r="C3">
        <f ca="1">TRUNC(YEARFRAC(B3,TODAY()))</f>
        <v>24</v>
      </c>
      <c r="D3">
        <f>YEAR(B3)</f>
        <v>2000</v>
      </c>
      <c r="E3" t="str">
        <f>IF(D3&lt;1945,"Post war",IF(D3&lt;1965,"Baby boomer",IF(D3&lt;1980,"Gen X",IF(D3&lt;1997,"Gen Y",IF(D3&lt;2010,"Gen Z")))))</f>
        <v>Gen Z</v>
      </c>
    </row>
    <row r="4" spans="1:5" x14ac:dyDescent="0.2">
      <c r="A4" s="2" t="s">
        <v>18</v>
      </c>
      <c r="B4" s="24">
        <v>36475</v>
      </c>
      <c r="C4">
        <f t="shared" ref="C4:C35" ca="1" si="0">TRUNC(YEARFRAC(B4,TODAY()))</f>
        <v>24</v>
      </c>
      <c r="D4">
        <f t="shared" ref="D4:D35" si="1">YEAR(B4)</f>
        <v>1999</v>
      </c>
      <c r="E4" t="str">
        <f t="shared" ref="E4:E35" si="2">IF(D4&lt;1945,"Post war",IF(D4&lt;1965,"Baby boomer",IF(D4&lt;1980,"Gen X",IF(D4&lt;1997,"Gen Y",IF(D4&lt;2010,"Gen Z")))))</f>
        <v>Gen Z</v>
      </c>
    </row>
    <row r="5" spans="1:5" x14ac:dyDescent="0.2">
      <c r="A5" s="1" t="s">
        <v>23</v>
      </c>
      <c r="B5" s="24">
        <v>27223</v>
      </c>
      <c r="C5">
        <f t="shared" ca="1" si="0"/>
        <v>49</v>
      </c>
      <c r="D5">
        <f t="shared" si="1"/>
        <v>1974</v>
      </c>
      <c r="E5" t="str">
        <f t="shared" si="2"/>
        <v>Gen X</v>
      </c>
    </row>
    <row r="6" spans="1:5" x14ac:dyDescent="0.2">
      <c r="A6" s="1" t="s">
        <v>30</v>
      </c>
      <c r="B6" s="24">
        <v>36301</v>
      </c>
      <c r="C6">
        <f t="shared" ca="1" si="0"/>
        <v>24</v>
      </c>
      <c r="D6">
        <f t="shared" si="1"/>
        <v>1999</v>
      </c>
      <c r="E6" t="str">
        <f t="shared" si="2"/>
        <v>Gen Z</v>
      </c>
    </row>
    <row r="7" spans="1:5" x14ac:dyDescent="0.2">
      <c r="A7" s="1" t="s">
        <v>32</v>
      </c>
      <c r="B7" s="24">
        <v>27596</v>
      </c>
      <c r="C7">
        <f t="shared" ca="1" si="0"/>
        <v>48</v>
      </c>
      <c r="D7">
        <f t="shared" si="1"/>
        <v>1975</v>
      </c>
      <c r="E7" t="str">
        <f t="shared" si="2"/>
        <v>Gen X</v>
      </c>
    </row>
    <row r="8" spans="1:5" x14ac:dyDescent="0.2">
      <c r="A8" s="2" t="s">
        <v>36</v>
      </c>
      <c r="B8" s="24">
        <v>30080</v>
      </c>
      <c r="C8">
        <f t="shared" ca="1" si="0"/>
        <v>41</v>
      </c>
      <c r="D8">
        <f t="shared" si="1"/>
        <v>1982</v>
      </c>
      <c r="E8" t="str">
        <f t="shared" si="2"/>
        <v>Gen Y</v>
      </c>
    </row>
    <row r="9" spans="1:5" x14ac:dyDescent="0.2">
      <c r="A9" s="1" t="s">
        <v>40</v>
      </c>
      <c r="B9" s="24">
        <v>36422</v>
      </c>
      <c r="C9">
        <f t="shared" ca="1" si="0"/>
        <v>24</v>
      </c>
      <c r="D9">
        <f t="shared" si="1"/>
        <v>1999</v>
      </c>
      <c r="E9" t="str">
        <f t="shared" si="2"/>
        <v>Gen Z</v>
      </c>
    </row>
    <row r="10" spans="1:5" x14ac:dyDescent="0.2">
      <c r="A10" s="1">
        <v>12031991</v>
      </c>
      <c r="B10" s="24">
        <v>33309</v>
      </c>
      <c r="C10">
        <f t="shared" ca="1" si="0"/>
        <v>33</v>
      </c>
      <c r="D10">
        <f t="shared" si="1"/>
        <v>1991</v>
      </c>
      <c r="E10" t="str">
        <f t="shared" si="2"/>
        <v>Gen Y</v>
      </c>
    </row>
    <row r="11" spans="1:5" x14ac:dyDescent="0.2">
      <c r="A11" s="1">
        <v>19920101</v>
      </c>
      <c r="B11" s="24">
        <v>33604</v>
      </c>
      <c r="C11">
        <f t="shared" ca="1" si="0"/>
        <v>32</v>
      </c>
      <c r="D11">
        <f t="shared" si="1"/>
        <v>1992</v>
      </c>
      <c r="E11" t="str">
        <f t="shared" si="2"/>
        <v>Gen Y</v>
      </c>
    </row>
    <row r="12" spans="1:5" x14ac:dyDescent="0.2">
      <c r="A12" s="1" t="s">
        <v>53</v>
      </c>
      <c r="B12" s="24">
        <v>35665</v>
      </c>
      <c r="C12">
        <f t="shared" ca="1" si="0"/>
        <v>26</v>
      </c>
      <c r="D12">
        <f t="shared" si="1"/>
        <v>1997</v>
      </c>
      <c r="E12" t="str">
        <f t="shared" si="2"/>
        <v>Gen Z</v>
      </c>
    </row>
    <row r="13" spans="1:5" x14ac:dyDescent="0.2">
      <c r="A13" s="1" t="s">
        <v>57</v>
      </c>
      <c r="B13" s="24">
        <v>36251</v>
      </c>
      <c r="C13">
        <f t="shared" ca="1" si="0"/>
        <v>24</v>
      </c>
      <c r="D13">
        <f t="shared" si="1"/>
        <v>1999</v>
      </c>
      <c r="E13" t="str">
        <f t="shared" si="2"/>
        <v>Gen Z</v>
      </c>
    </row>
    <row r="14" spans="1:5" x14ac:dyDescent="0.2">
      <c r="A14" s="2" t="s">
        <v>62</v>
      </c>
      <c r="B14" s="24">
        <v>36567</v>
      </c>
      <c r="C14">
        <f t="shared" ca="1" si="0"/>
        <v>24</v>
      </c>
      <c r="D14">
        <f t="shared" si="1"/>
        <v>2000</v>
      </c>
      <c r="E14" t="str">
        <f t="shared" si="2"/>
        <v>Gen Z</v>
      </c>
    </row>
    <row r="15" spans="1:5" x14ac:dyDescent="0.2">
      <c r="A15" s="2" t="s">
        <v>65</v>
      </c>
      <c r="B15" s="24">
        <v>37307</v>
      </c>
      <c r="C15">
        <f t="shared" ca="1" si="0"/>
        <v>22</v>
      </c>
      <c r="D15">
        <f t="shared" si="1"/>
        <v>2002</v>
      </c>
      <c r="E15" t="str">
        <f t="shared" si="2"/>
        <v>Gen Z</v>
      </c>
    </row>
    <row r="16" spans="1:5" x14ac:dyDescent="0.2">
      <c r="A16" s="2" t="s">
        <v>69</v>
      </c>
      <c r="B16" s="24">
        <v>37289</v>
      </c>
      <c r="C16">
        <f t="shared" ca="1" si="0"/>
        <v>22</v>
      </c>
      <c r="D16">
        <f t="shared" si="1"/>
        <v>2002</v>
      </c>
      <c r="E16" t="str">
        <f t="shared" si="2"/>
        <v>Gen Z</v>
      </c>
    </row>
    <row r="17" spans="1:5" x14ac:dyDescent="0.2">
      <c r="A17" s="2" t="s">
        <v>72</v>
      </c>
      <c r="B17" s="24">
        <v>35779</v>
      </c>
      <c r="C17">
        <f t="shared" ca="1" si="0"/>
        <v>26</v>
      </c>
      <c r="D17">
        <f t="shared" si="1"/>
        <v>1997</v>
      </c>
      <c r="E17" t="str">
        <f t="shared" si="2"/>
        <v>Gen Z</v>
      </c>
    </row>
    <row r="18" spans="1:5" x14ac:dyDescent="0.2">
      <c r="A18" s="1" t="s">
        <v>75</v>
      </c>
      <c r="B18" s="24">
        <v>30358</v>
      </c>
      <c r="C18">
        <f t="shared" ca="1" si="0"/>
        <v>41</v>
      </c>
      <c r="D18">
        <f t="shared" si="1"/>
        <v>1983</v>
      </c>
      <c r="E18" t="str">
        <f t="shared" si="2"/>
        <v>Gen Y</v>
      </c>
    </row>
    <row r="19" spans="1:5" x14ac:dyDescent="0.2">
      <c r="A19" s="1" t="s">
        <v>78</v>
      </c>
      <c r="B19" s="24">
        <v>36479</v>
      </c>
      <c r="C19">
        <f t="shared" ca="1" si="0"/>
        <v>24</v>
      </c>
      <c r="D19">
        <f t="shared" si="1"/>
        <v>1999</v>
      </c>
      <c r="E19" t="str">
        <f t="shared" si="2"/>
        <v>Gen Z</v>
      </c>
    </row>
    <row r="20" spans="1:5" x14ac:dyDescent="0.2">
      <c r="A20" s="2" t="s">
        <v>79</v>
      </c>
      <c r="B20" s="24">
        <v>34463</v>
      </c>
      <c r="C20">
        <f t="shared" ca="1" si="0"/>
        <v>29</v>
      </c>
      <c r="D20">
        <f t="shared" si="1"/>
        <v>1994</v>
      </c>
      <c r="E20" t="str">
        <f t="shared" si="2"/>
        <v>Gen Y</v>
      </c>
    </row>
    <row r="21" spans="1:5" x14ac:dyDescent="0.2">
      <c r="A21" s="1" t="s">
        <v>83</v>
      </c>
      <c r="B21" s="24">
        <v>34402</v>
      </c>
      <c r="C21">
        <f t="shared" ca="1" si="0"/>
        <v>30</v>
      </c>
      <c r="D21">
        <f t="shared" si="1"/>
        <v>1994</v>
      </c>
      <c r="E21" t="str">
        <f t="shared" si="2"/>
        <v>Gen Y</v>
      </c>
    </row>
    <row r="22" spans="1:5" x14ac:dyDescent="0.2">
      <c r="A22" s="2" t="s">
        <v>86</v>
      </c>
      <c r="B22" s="24">
        <v>35409</v>
      </c>
      <c r="C22">
        <f t="shared" ca="1" si="0"/>
        <v>27</v>
      </c>
      <c r="D22">
        <f t="shared" si="1"/>
        <v>1996</v>
      </c>
      <c r="E22" t="str">
        <f t="shared" si="2"/>
        <v>Gen Y</v>
      </c>
    </row>
    <row r="23" spans="1:5" x14ac:dyDescent="0.2">
      <c r="A23" s="1" t="s">
        <v>88</v>
      </c>
      <c r="B23" s="24">
        <v>34995</v>
      </c>
      <c r="C23">
        <f t="shared" ca="1" si="0"/>
        <v>28</v>
      </c>
      <c r="D23">
        <f t="shared" si="1"/>
        <v>1995</v>
      </c>
      <c r="E23" t="str">
        <f t="shared" si="2"/>
        <v>Gen Y</v>
      </c>
    </row>
    <row r="24" spans="1:5" x14ac:dyDescent="0.2">
      <c r="A24" s="1" t="s">
        <v>90</v>
      </c>
      <c r="B24" s="24">
        <v>33074</v>
      </c>
      <c r="C24">
        <f t="shared" ca="1" si="0"/>
        <v>33</v>
      </c>
      <c r="D24">
        <f t="shared" si="1"/>
        <v>1990</v>
      </c>
      <c r="E24" t="str">
        <f t="shared" si="2"/>
        <v>Gen Y</v>
      </c>
    </row>
    <row r="25" spans="1:5" x14ac:dyDescent="0.2">
      <c r="A25" s="1" t="s">
        <v>92</v>
      </c>
      <c r="B25" s="24">
        <v>30466</v>
      </c>
      <c r="C25">
        <f t="shared" ca="1" si="0"/>
        <v>40</v>
      </c>
      <c r="D25">
        <f t="shared" si="1"/>
        <v>1983</v>
      </c>
      <c r="E25" t="str">
        <f t="shared" si="2"/>
        <v>Gen Y</v>
      </c>
    </row>
    <row r="26" spans="1:5" x14ac:dyDescent="0.2">
      <c r="A26" s="1" t="s">
        <v>95</v>
      </c>
      <c r="B26" s="24">
        <v>36398</v>
      </c>
      <c r="C26">
        <f t="shared" ca="1" si="0"/>
        <v>24</v>
      </c>
      <c r="D26">
        <f t="shared" si="1"/>
        <v>1999</v>
      </c>
      <c r="E26" t="str">
        <f t="shared" si="2"/>
        <v>Gen Z</v>
      </c>
    </row>
    <row r="27" spans="1:5" x14ac:dyDescent="0.2">
      <c r="A27" s="1">
        <v>11072539</v>
      </c>
      <c r="B27" s="24">
        <v>35257</v>
      </c>
      <c r="C27">
        <f t="shared" ca="1" si="0"/>
        <v>27</v>
      </c>
      <c r="D27">
        <f t="shared" si="1"/>
        <v>1996</v>
      </c>
      <c r="E27" t="str">
        <f t="shared" si="2"/>
        <v>Gen Y</v>
      </c>
    </row>
    <row r="28" spans="1:5" x14ac:dyDescent="0.2">
      <c r="A28" s="2" t="s">
        <v>100</v>
      </c>
      <c r="B28" s="24">
        <v>29928</v>
      </c>
      <c r="C28">
        <f t="shared" ca="1" si="0"/>
        <v>42</v>
      </c>
      <c r="D28">
        <f t="shared" si="1"/>
        <v>1981</v>
      </c>
      <c r="E28" t="str">
        <f t="shared" si="2"/>
        <v>Gen Y</v>
      </c>
    </row>
    <row r="29" spans="1:5" x14ac:dyDescent="0.2">
      <c r="A29" s="2" t="s">
        <v>102</v>
      </c>
      <c r="B29" s="24">
        <v>29892</v>
      </c>
      <c r="C29">
        <f t="shared" ca="1" si="0"/>
        <v>42</v>
      </c>
      <c r="D29">
        <f t="shared" si="1"/>
        <v>1981</v>
      </c>
      <c r="E29" t="str">
        <f t="shared" si="2"/>
        <v>Gen Y</v>
      </c>
    </row>
    <row r="30" spans="1:5" x14ac:dyDescent="0.2">
      <c r="A30" s="2" t="s">
        <v>104</v>
      </c>
      <c r="B30" s="24">
        <v>36588</v>
      </c>
      <c r="C30">
        <f t="shared" ca="1" si="0"/>
        <v>24</v>
      </c>
      <c r="D30">
        <f t="shared" si="1"/>
        <v>2000</v>
      </c>
      <c r="E30" t="str">
        <f t="shared" si="2"/>
        <v>Gen Z</v>
      </c>
    </row>
    <row r="31" spans="1:5" x14ac:dyDescent="0.2">
      <c r="A31" s="1" t="s">
        <v>106</v>
      </c>
      <c r="B31" s="24">
        <v>28641</v>
      </c>
      <c r="C31">
        <f t="shared" ca="1" si="0"/>
        <v>45</v>
      </c>
      <c r="D31">
        <f t="shared" si="1"/>
        <v>1978</v>
      </c>
      <c r="E31" t="str">
        <f t="shared" si="2"/>
        <v>Gen X</v>
      </c>
    </row>
    <row r="32" spans="1:5" x14ac:dyDescent="0.2">
      <c r="A32" s="1" t="s">
        <v>109</v>
      </c>
      <c r="B32" s="24">
        <v>28879</v>
      </c>
      <c r="C32">
        <f t="shared" ca="1" si="0"/>
        <v>45</v>
      </c>
      <c r="D32">
        <f t="shared" si="1"/>
        <v>1979</v>
      </c>
      <c r="E32" t="str">
        <f t="shared" si="2"/>
        <v>Gen X</v>
      </c>
    </row>
    <row r="33" spans="1:5" x14ac:dyDescent="0.2">
      <c r="A33" s="2" t="s">
        <v>112</v>
      </c>
      <c r="B33" s="24">
        <v>28126</v>
      </c>
      <c r="C33">
        <f t="shared" ca="1" si="0"/>
        <v>47</v>
      </c>
      <c r="D33">
        <f t="shared" si="1"/>
        <v>1977</v>
      </c>
      <c r="E33" t="str">
        <f t="shared" si="2"/>
        <v>Gen X</v>
      </c>
    </row>
    <row r="34" spans="1:5" x14ac:dyDescent="0.2">
      <c r="A34" s="2" t="s">
        <v>115</v>
      </c>
      <c r="B34" s="24">
        <v>37747</v>
      </c>
      <c r="C34">
        <f t="shared" ca="1" si="0"/>
        <v>20</v>
      </c>
      <c r="D34">
        <f t="shared" si="1"/>
        <v>2003</v>
      </c>
      <c r="E34" t="str">
        <f t="shared" si="2"/>
        <v>Gen Z</v>
      </c>
    </row>
    <row r="35" spans="1:5" x14ac:dyDescent="0.2">
      <c r="A35" s="1" t="s">
        <v>117</v>
      </c>
      <c r="B35" s="24">
        <v>31778</v>
      </c>
      <c r="C35">
        <f t="shared" ca="1" si="0"/>
        <v>37</v>
      </c>
      <c r="D35">
        <f t="shared" si="1"/>
        <v>1987</v>
      </c>
      <c r="E35" t="str">
        <f t="shared" si="2"/>
        <v>Gen Y</v>
      </c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BEE-8ECB-4FCB-9E7C-C6C405B17562}">
  <sheetPr>
    <outlinePr summaryBelow="0" summaryRight="0"/>
  </sheetPr>
  <dimension ref="A1:M34"/>
  <sheetViews>
    <sheetView zoomScaleNormal="100" workbookViewId="0">
      <pane ySplit="1" topLeftCell="A2" activePane="bottomLeft" state="frozen"/>
      <selection pane="bottomLeft" activeCell="G13" sqref="G13"/>
    </sheetView>
  </sheetViews>
  <sheetFormatPr defaultColWidth="12.5703125" defaultRowHeight="15.75" customHeight="1" x14ac:dyDescent="0.2"/>
  <cols>
    <col min="1" max="1" width="14.5703125" customWidth="1"/>
    <col min="2" max="2" width="10.7109375" bestFit="1" customWidth="1"/>
    <col min="3" max="4" width="10.7109375" customWidth="1"/>
    <col min="5" max="5" width="8.7109375" bestFit="1" customWidth="1"/>
    <col min="6" max="7" width="13.28515625" bestFit="1" customWidth="1"/>
    <col min="8" max="8" width="12.7109375" bestFit="1" customWidth="1"/>
    <col min="9" max="9" width="14" bestFit="1" customWidth="1"/>
    <col min="10" max="10" width="20.42578125" bestFit="1" customWidth="1"/>
    <col min="11" max="11" width="27.42578125" bestFit="1" customWidth="1"/>
    <col min="12" max="12" width="31.5703125" bestFit="1" customWidth="1"/>
    <col min="13" max="13" width="27.140625" customWidth="1"/>
    <col min="14" max="19" width="18.85546875" customWidth="1"/>
  </cols>
  <sheetData>
    <row r="1" spans="1:13" ht="12.75" x14ac:dyDescent="0.2">
      <c r="A1" s="3" t="s">
        <v>224</v>
      </c>
      <c r="B1" s="1" t="s">
        <v>223</v>
      </c>
      <c r="C1" s="1" t="s">
        <v>233</v>
      </c>
      <c r="D1" s="1" t="s">
        <v>250</v>
      </c>
      <c r="E1" s="1" t="s">
        <v>222</v>
      </c>
      <c r="F1" s="1" t="s">
        <v>228</v>
      </c>
      <c r="G1" s="1" t="s">
        <v>227</v>
      </c>
      <c r="H1" s="1" t="s">
        <v>226</v>
      </c>
      <c r="I1" s="1" t="s">
        <v>225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 ht="15.75" customHeight="1" x14ac:dyDescent="0.2">
      <c r="A2" s="3">
        <v>1001</v>
      </c>
      <c r="B2" s="24">
        <v>36572</v>
      </c>
      <c r="C2">
        <v>23</v>
      </c>
      <c r="D2" t="s">
        <v>252</v>
      </c>
      <c r="E2" s="1" t="s">
        <v>24</v>
      </c>
      <c r="F2" s="1">
        <v>3</v>
      </c>
      <c r="G2" s="1">
        <v>3</v>
      </c>
      <c r="H2" s="1">
        <v>3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ht="15.75" customHeight="1" x14ac:dyDescent="0.2">
      <c r="A3" s="3">
        <v>1002</v>
      </c>
      <c r="B3" s="24">
        <v>36475</v>
      </c>
      <c r="C3">
        <v>23</v>
      </c>
      <c r="D3" t="s">
        <v>252</v>
      </c>
      <c r="E3" s="1" t="s">
        <v>19</v>
      </c>
      <c r="F3" s="1">
        <v>4</v>
      </c>
      <c r="G3" s="1">
        <v>2</v>
      </c>
      <c r="H3" s="1">
        <v>3</v>
      </c>
      <c r="I3" s="1" t="s">
        <v>13</v>
      </c>
      <c r="J3" s="1" t="s">
        <v>234</v>
      </c>
      <c r="K3" s="1" t="s">
        <v>21</v>
      </c>
      <c r="L3" s="1" t="s">
        <v>22</v>
      </c>
    </row>
    <row r="4" spans="1:13" ht="15.75" customHeight="1" x14ac:dyDescent="0.2">
      <c r="A4" s="3">
        <v>1003</v>
      </c>
      <c r="B4" s="24">
        <v>27223</v>
      </c>
      <c r="C4">
        <v>48</v>
      </c>
      <c r="D4" t="s">
        <v>253</v>
      </c>
      <c r="E4" s="1" t="s">
        <v>24</v>
      </c>
      <c r="F4" s="1">
        <v>2</v>
      </c>
      <c r="G4" s="1">
        <v>4</v>
      </c>
      <c r="H4" s="1">
        <v>3</v>
      </c>
      <c r="I4" s="1" t="s">
        <v>25</v>
      </c>
      <c r="J4" s="1" t="s">
        <v>234</v>
      </c>
      <c r="K4" s="1" t="s">
        <v>27</v>
      </c>
      <c r="L4" s="1" t="s">
        <v>28</v>
      </c>
      <c r="M4" s="1" t="s">
        <v>29</v>
      </c>
    </row>
    <row r="5" spans="1:13" ht="15.75" customHeight="1" x14ac:dyDescent="0.2">
      <c r="A5" s="3">
        <v>1004</v>
      </c>
      <c r="B5" s="24">
        <v>36301</v>
      </c>
      <c r="C5">
        <v>23</v>
      </c>
      <c r="D5" t="s">
        <v>252</v>
      </c>
      <c r="E5" s="1" t="s">
        <v>24</v>
      </c>
      <c r="F5" s="1">
        <v>2</v>
      </c>
      <c r="G5" s="1">
        <v>3</v>
      </c>
      <c r="H5" s="1">
        <v>3</v>
      </c>
      <c r="I5" s="1" t="s">
        <v>25</v>
      </c>
      <c r="J5" s="1" t="s">
        <v>234</v>
      </c>
      <c r="K5" s="1" t="s">
        <v>31</v>
      </c>
      <c r="L5" s="1" t="s">
        <v>22</v>
      </c>
    </row>
    <row r="6" spans="1:13" ht="15.75" customHeight="1" x14ac:dyDescent="0.2">
      <c r="A6" s="3">
        <v>1005</v>
      </c>
      <c r="B6" s="24">
        <v>27596</v>
      </c>
      <c r="C6">
        <v>47</v>
      </c>
      <c r="D6" t="s">
        <v>253</v>
      </c>
      <c r="E6" s="1" t="s">
        <v>19</v>
      </c>
      <c r="F6" s="1">
        <v>1</v>
      </c>
      <c r="G6" s="1">
        <v>1</v>
      </c>
      <c r="H6" s="1">
        <v>1</v>
      </c>
      <c r="I6" s="1" t="s">
        <v>25</v>
      </c>
      <c r="J6" s="1" t="s">
        <v>242</v>
      </c>
      <c r="K6" s="1" t="s">
        <v>35</v>
      </c>
      <c r="L6" s="1" t="s">
        <v>22</v>
      </c>
    </row>
    <row r="7" spans="1:13" ht="15.75" customHeight="1" x14ac:dyDescent="0.2">
      <c r="A7" s="3">
        <v>1006</v>
      </c>
      <c r="B7" s="24">
        <v>30080</v>
      </c>
      <c r="C7">
        <v>40</v>
      </c>
      <c r="D7" t="s">
        <v>254</v>
      </c>
      <c r="E7" s="1" t="s">
        <v>24</v>
      </c>
      <c r="F7" s="1">
        <v>3</v>
      </c>
      <c r="G7" s="1">
        <v>3</v>
      </c>
      <c r="H7" s="1">
        <v>3</v>
      </c>
      <c r="I7" s="1" t="s">
        <v>37</v>
      </c>
      <c r="J7" s="1" t="s">
        <v>243</v>
      </c>
      <c r="K7" s="1" t="s">
        <v>15</v>
      </c>
      <c r="L7" s="1" t="s">
        <v>39</v>
      </c>
    </row>
    <row r="8" spans="1:13" ht="15.75" customHeight="1" x14ac:dyDescent="0.2">
      <c r="A8" s="3">
        <v>1007</v>
      </c>
      <c r="B8" s="24">
        <v>36422</v>
      </c>
      <c r="C8">
        <v>23</v>
      </c>
      <c r="D8" t="s">
        <v>252</v>
      </c>
      <c r="E8" s="1" t="s">
        <v>24</v>
      </c>
      <c r="F8" s="1">
        <v>4</v>
      </c>
      <c r="G8" s="1">
        <v>4</v>
      </c>
      <c r="H8" s="1">
        <v>4</v>
      </c>
      <c r="I8" s="1" t="s">
        <v>25</v>
      </c>
      <c r="J8" s="1" t="s">
        <v>42</v>
      </c>
      <c r="K8" s="1" t="s">
        <v>27</v>
      </c>
      <c r="L8" s="1" t="s">
        <v>43</v>
      </c>
      <c r="M8" s="1" t="s">
        <v>44</v>
      </c>
    </row>
    <row r="9" spans="1:13" ht="15.75" customHeight="1" x14ac:dyDescent="0.2">
      <c r="A9" s="3">
        <v>1008</v>
      </c>
      <c r="B9" s="24">
        <v>33309</v>
      </c>
      <c r="C9">
        <v>32</v>
      </c>
      <c r="D9" t="s">
        <v>254</v>
      </c>
      <c r="E9" s="1" t="s">
        <v>220</v>
      </c>
      <c r="F9" s="1">
        <v>3</v>
      </c>
      <c r="G9" s="1">
        <v>3</v>
      </c>
      <c r="H9" s="1">
        <v>4</v>
      </c>
      <c r="I9" s="1" t="s">
        <v>13</v>
      </c>
      <c r="J9" s="1" t="s">
        <v>235</v>
      </c>
      <c r="K9" s="1" t="s">
        <v>47</v>
      </c>
      <c r="L9" s="1" t="s">
        <v>48</v>
      </c>
      <c r="M9" s="1" t="s">
        <v>49</v>
      </c>
    </row>
    <row r="10" spans="1:13" ht="15.75" customHeight="1" x14ac:dyDescent="0.2">
      <c r="A10" s="3">
        <v>1009</v>
      </c>
      <c r="B10" s="24">
        <v>33604</v>
      </c>
      <c r="C10">
        <v>31</v>
      </c>
      <c r="D10" t="s">
        <v>254</v>
      </c>
      <c r="E10" s="1" t="s">
        <v>24</v>
      </c>
      <c r="F10" s="1">
        <v>2</v>
      </c>
      <c r="G10" s="1">
        <v>3</v>
      </c>
      <c r="H10" s="1">
        <v>3</v>
      </c>
      <c r="I10" s="1" t="s">
        <v>25</v>
      </c>
      <c r="J10" s="1" t="s">
        <v>249</v>
      </c>
      <c r="K10" s="1" t="s">
        <v>51</v>
      </c>
      <c r="L10" s="1" t="s">
        <v>52</v>
      </c>
      <c r="M10" s="1" t="s">
        <v>45</v>
      </c>
    </row>
    <row r="11" spans="1:13" ht="15.75" customHeight="1" x14ac:dyDescent="0.2">
      <c r="A11" s="3">
        <v>1010</v>
      </c>
      <c r="B11" s="24">
        <v>35665</v>
      </c>
      <c r="C11">
        <v>25</v>
      </c>
      <c r="D11" t="s">
        <v>252</v>
      </c>
      <c r="E11" s="1" t="s">
        <v>221</v>
      </c>
      <c r="F11" s="1">
        <v>2</v>
      </c>
      <c r="G11" s="1">
        <v>1</v>
      </c>
      <c r="H11" s="1">
        <v>4</v>
      </c>
      <c r="I11" s="1" t="s">
        <v>37</v>
      </c>
      <c r="J11" s="1" t="s">
        <v>236</v>
      </c>
      <c r="K11" s="1" t="s">
        <v>21</v>
      </c>
      <c r="L11" s="1" t="s">
        <v>52</v>
      </c>
      <c r="M11" s="1" t="s">
        <v>56</v>
      </c>
    </row>
    <row r="12" spans="1:13" ht="15.75" customHeight="1" x14ac:dyDescent="0.2">
      <c r="A12" s="3">
        <v>1011</v>
      </c>
      <c r="B12" s="24">
        <v>36251</v>
      </c>
      <c r="C12">
        <v>24</v>
      </c>
      <c r="D12" t="s">
        <v>252</v>
      </c>
      <c r="E12" s="1" t="s">
        <v>221</v>
      </c>
      <c r="F12" s="1">
        <v>2</v>
      </c>
      <c r="G12" s="1">
        <v>2</v>
      </c>
      <c r="H12" s="1">
        <v>2</v>
      </c>
      <c r="I12" s="1" t="s">
        <v>59</v>
      </c>
      <c r="J12" s="1" t="s">
        <v>221</v>
      </c>
      <c r="K12" s="1" t="s">
        <v>21</v>
      </c>
      <c r="L12" s="1" t="s">
        <v>22</v>
      </c>
      <c r="M12" s="1" t="s">
        <v>61</v>
      </c>
    </row>
    <row r="13" spans="1:13" ht="15.75" customHeight="1" x14ac:dyDescent="0.2">
      <c r="A13" s="3">
        <v>1012</v>
      </c>
      <c r="B13" s="24">
        <v>36567</v>
      </c>
      <c r="C13">
        <v>23</v>
      </c>
      <c r="D13" t="s">
        <v>252</v>
      </c>
      <c r="E13" s="1" t="s">
        <v>24</v>
      </c>
      <c r="F13" s="1">
        <v>0</v>
      </c>
      <c r="G13" s="1">
        <v>4</v>
      </c>
      <c r="H13" s="1">
        <v>3</v>
      </c>
      <c r="I13" s="1" t="s">
        <v>25</v>
      </c>
      <c r="J13" s="1" t="s">
        <v>63</v>
      </c>
      <c r="K13" s="1" t="s">
        <v>31</v>
      </c>
      <c r="L13" s="1" t="s">
        <v>39</v>
      </c>
      <c r="M13" s="1" t="s">
        <v>64</v>
      </c>
    </row>
    <row r="14" spans="1:13" ht="15.75" customHeight="1" x14ac:dyDescent="0.2">
      <c r="A14" s="3">
        <v>1013</v>
      </c>
      <c r="B14" s="24">
        <v>37307</v>
      </c>
      <c r="C14">
        <v>21</v>
      </c>
      <c r="D14" t="s">
        <v>252</v>
      </c>
      <c r="E14" s="1" t="s">
        <v>221</v>
      </c>
      <c r="F14" s="1">
        <v>1</v>
      </c>
      <c r="G14" s="1">
        <v>3</v>
      </c>
      <c r="H14" s="1">
        <v>4</v>
      </c>
      <c r="I14" s="1" t="s">
        <v>37</v>
      </c>
      <c r="J14" s="1" t="s">
        <v>234</v>
      </c>
      <c r="K14" s="1" t="s">
        <v>31</v>
      </c>
      <c r="L14" s="1" t="s">
        <v>16</v>
      </c>
      <c r="M14" s="1" t="s">
        <v>68</v>
      </c>
    </row>
    <row r="15" spans="1:13" ht="15.75" customHeight="1" x14ac:dyDescent="0.2">
      <c r="A15" s="3">
        <v>1014</v>
      </c>
      <c r="B15" s="24">
        <v>37289</v>
      </c>
      <c r="C15">
        <v>21</v>
      </c>
      <c r="D15" t="s">
        <v>252</v>
      </c>
      <c r="E15" s="1" t="s">
        <v>19</v>
      </c>
      <c r="F15" s="1">
        <v>1</v>
      </c>
      <c r="G15" s="1">
        <v>2</v>
      </c>
      <c r="H15" s="1">
        <v>3</v>
      </c>
      <c r="I15" s="1" t="s">
        <v>25</v>
      </c>
      <c r="J15" s="1" t="s">
        <v>240</v>
      </c>
      <c r="K15" s="1" t="s">
        <v>21</v>
      </c>
      <c r="L15" s="1" t="s">
        <v>39</v>
      </c>
    </row>
    <row r="16" spans="1:13" ht="15.75" customHeight="1" x14ac:dyDescent="0.2">
      <c r="A16" s="3">
        <v>1015</v>
      </c>
      <c r="B16" s="24">
        <v>35779</v>
      </c>
      <c r="C16">
        <v>25</v>
      </c>
      <c r="D16" t="s">
        <v>252</v>
      </c>
      <c r="E16" s="1" t="s">
        <v>19</v>
      </c>
      <c r="F16" s="1">
        <v>3</v>
      </c>
      <c r="G16" s="1">
        <v>2</v>
      </c>
      <c r="H16" s="1">
        <v>3</v>
      </c>
      <c r="I16" s="1" t="s">
        <v>37</v>
      </c>
      <c r="J16" s="1" t="s">
        <v>237</v>
      </c>
      <c r="K16" s="1" t="s">
        <v>47</v>
      </c>
      <c r="L16" s="1" t="s">
        <v>22</v>
      </c>
      <c r="M16" s="1" t="s">
        <v>74</v>
      </c>
    </row>
    <row r="17" spans="1:13" ht="12.75" x14ac:dyDescent="0.2">
      <c r="A17" s="3">
        <v>1016</v>
      </c>
      <c r="B17" s="24">
        <v>30358</v>
      </c>
      <c r="C17">
        <v>40</v>
      </c>
      <c r="D17" t="s">
        <v>254</v>
      </c>
      <c r="E17" s="1" t="s">
        <v>19</v>
      </c>
      <c r="F17" s="1">
        <v>0</v>
      </c>
      <c r="G17" s="1">
        <v>1</v>
      </c>
      <c r="H17" s="1">
        <v>1</v>
      </c>
      <c r="I17" s="1" t="s">
        <v>59</v>
      </c>
      <c r="J17" s="1" t="s">
        <v>238</v>
      </c>
      <c r="K17" s="1" t="s">
        <v>51</v>
      </c>
      <c r="L17" s="1" t="s">
        <v>28</v>
      </c>
      <c r="M17" s="1" t="s">
        <v>77</v>
      </c>
    </row>
    <row r="18" spans="1:13" ht="12.75" x14ac:dyDescent="0.2">
      <c r="A18" s="3">
        <v>1017</v>
      </c>
      <c r="B18" s="24">
        <v>36479</v>
      </c>
      <c r="C18">
        <v>23</v>
      </c>
      <c r="D18" t="s">
        <v>252</v>
      </c>
      <c r="E18" s="1" t="s">
        <v>24</v>
      </c>
      <c r="F18" s="1">
        <v>2</v>
      </c>
      <c r="G18" s="1">
        <v>2</v>
      </c>
      <c r="H18" s="1">
        <v>3</v>
      </c>
      <c r="I18" s="1" t="s">
        <v>25</v>
      </c>
      <c r="J18" s="1" t="s">
        <v>234</v>
      </c>
      <c r="K18" s="1" t="s">
        <v>27</v>
      </c>
      <c r="L18" s="1" t="s">
        <v>52</v>
      </c>
    </row>
    <row r="19" spans="1:13" ht="12.75" x14ac:dyDescent="0.2">
      <c r="A19" s="3">
        <v>1018</v>
      </c>
      <c r="B19" s="24">
        <v>34463</v>
      </c>
      <c r="C19">
        <v>28</v>
      </c>
      <c r="D19" t="s">
        <v>254</v>
      </c>
      <c r="E19" s="1" t="s">
        <v>24</v>
      </c>
      <c r="F19" s="1">
        <v>2</v>
      </c>
      <c r="G19" s="1">
        <v>3</v>
      </c>
      <c r="H19" s="1">
        <v>4</v>
      </c>
      <c r="I19" s="1" t="s">
        <v>25</v>
      </c>
      <c r="J19" s="1" t="s">
        <v>239</v>
      </c>
      <c r="K19" s="1" t="s">
        <v>21</v>
      </c>
      <c r="L19" s="1" t="s">
        <v>81</v>
      </c>
      <c r="M19" s="1" t="s">
        <v>82</v>
      </c>
    </row>
    <row r="20" spans="1:13" ht="12.75" x14ac:dyDescent="0.2">
      <c r="A20" s="3">
        <v>1019</v>
      </c>
      <c r="B20" s="24">
        <v>34402</v>
      </c>
      <c r="C20">
        <v>29</v>
      </c>
      <c r="D20" t="s">
        <v>254</v>
      </c>
      <c r="E20" s="1" t="s">
        <v>19</v>
      </c>
      <c r="F20" s="1">
        <v>3</v>
      </c>
      <c r="G20" s="1">
        <v>3</v>
      </c>
      <c r="H20" s="1">
        <v>3</v>
      </c>
      <c r="I20" s="1" t="s">
        <v>25</v>
      </c>
      <c r="J20" s="1" t="s">
        <v>240</v>
      </c>
      <c r="K20" s="1" t="s">
        <v>51</v>
      </c>
      <c r="L20" s="1" t="s">
        <v>39</v>
      </c>
      <c r="M20" s="1" t="s">
        <v>85</v>
      </c>
    </row>
    <row r="21" spans="1:13" ht="12.75" x14ac:dyDescent="0.2">
      <c r="A21" s="3">
        <v>1020</v>
      </c>
      <c r="B21" s="24">
        <v>35409</v>
      </c>
      <c r="C21">
        <v>26</v>
      </c>
      <c r="D21" t="s">
        <v>254</v>
      </c>
      <c r="E21" s="1" t="s">
        <v>19</v>
      </c>
      <c r="F21" s="1">
        <v>2</v>
      </c>
      <c r="G21" s="1">
        <v>4</v>
      </c>
      <c r="H21" s="1">
        <v>2</v>
      </c>
      <c r="I21" s="1" t="s">
        <v>37</v>
      </c>
      <c r="J21" s="1" t="s">
        <v>241</v>
      </c>
      <c r="K21" s="1" t="s">
        <v>21</v>
      </c>
      <c r="L21" s="1" t="s">
        <v>52</v>
      </c>
    </row>
    <row r="22" spans="1:13" ht="12.75" x14ac:dyDescent="0.2">
      <c r="A22" s="3">
        <v>1021</v>
      </c>
      <c r="B22" s="24">
        <v>34995</v>
      </c>
      <c r="C22">
        <v>27</v>
      </c>
      <c r="D22" t="s">
        <v>254</v>
      </c>
      <c r="E22" s="1" t="s">
        <v>19</v>
      </c>
      <c r="F22" s="1">
        <v>4</v>
      </c>
      <c r="G22" s="1">
        <v>3</v>
      </c>
      <c r="H22" s="1">
        <v>3</v>
      </c>
      <c r="I22" s="1" t="s">
        <v>25</v>
      </c>
      <c r="J22" s="1" t="s">
        <v>221</v>
      </c>
      <c r="K22" s="1" t="s">
        <v>21</v>
      </c>
      <c r="L22" s="1" t="s">
        <v>28</v>
      </c>
    </row>
    <row r="23" spans="1:13" ht="12.75" x14ac:dyDescent="0.2">
      <c r="A23" s="3">
        <v>1022</v>
      </c>
      <c r="B23" s="24">
        <v>33074</v>
      </c>
      <c r="C23">
        <v>32</v>
      </c>
      <c r="D23" t="s">
        <v>254</v>
      </c>
      <c r="E23" s="1" t="s">
        <v>24</v>
      </c>
      <c r="F23" s="1">
        <v>2</v>
      </c>
      <c r="G23" s="1">
        <v>4</v>
      </c>
      <c r="H23" s="1">
        <v>3</v>
      </c>
      <c r="I23" s="1" t="s">
        <v>13</v>
      </c>
      <c r="J23" s="1" t="s">
        <v>234</v>
      </c>
      <c r="K23" s="1" t="s">
        <v>31</v>
      </c>
      <c r="L23" s="1" t="s">
        <v>39</v>
      </c>
    </row>
    <row r="24" spans="1:13" ht="12.75" x14ac:dyDescent="0.2">
      <c r="A24" s="3">
        <v>1023</v>
      </c>
      <c r="B24" s="24">
        <v>30466</v>
      </c>
      <c r="C24">
        <v>39</v>
      </c>
      <c r="D24" t="s">
        <v>254</v>
      </c>
      <c r="E24" s="1" t="s">
        <v>24</v>
      </c>
      <c r="F24" s="1">
        <v>2</v>
      </c>
      <c r="G24" s="1">
        <v>2</v>
      </c>
      <c r="H24" s="1">
        <v>1</v>
      </c>
      <c r="I24" s="1" t="s">
        <v>25</v>
      </c>
      <c r="J24" s="1" t="s">
        <v>240</v>
      </c>
      <c r="K24" s="1" t="s">
        <v>27</v>
      </c>
      <c r="L24" s="1" t="s">
        <v>16</v>
      </c>
      <c r="M24" s="1" t="s">
        <v>94</v>
      </c>
    </row>
    <row r="25" spans="1:13" ht="12.75" x14ac:dyDescent="0.2">
      <c r="A25" s="3">
        <v>1024</v>
      </c>
      <c r="B25" s="24">
        <v>36398</v>
      </c>
      <c r="C25">
        <v>23</v>
      </c>
      <c r="D25" t="s">
        <v>252</v>
      </c>
      <c r="E25" s="1" t="s">
        <v>220</v>
      </c>
      <c r="F25" s="1">
        <v>0</v>
      </c>
      <c r="G25" s="1">
        <v>0</v>
      </c>
      <c r="H25" s="1">
        <v>0</v>
      </c>
      <c r="I25" s="1" t="s">
        <v>37</v>
      </c>
      <c r="J25" s="1" t="s">
        <v>234</v>
      </c>
      <c r="K25" s="1" t="s">
        <v>51</v>
      </c>
      <c r="L25" s="1" t="s">
        <v>16</v>
      </c>
      <c r="M25" s="1" t="s">
        <v>97</v>
      </c>
    </row>
    <row r="26" spans="1:13" ht="12.75" x14ac:dyDescent="0.2">
      <c r="A26" s="3">
        <v>1025</v>
      </c>
      <c r="B26" s="24">
        <v>35257</v>
      </c>
      <c r="C26">
        <v>26</v>
      </c>
      <c r="D26" t="s">
        <v>254</v>
      </c>
      <c r="E26" s="1" t="s">
        <v>19</v>
      </c>
      <c r="F26" s="1">
        <v>3</v>
      </c>
      <c r="G26" s="1">
        <v>2</v>
      </c>
      <c r="H26" s="1">
        <v>3</v>
      </c>
      <c r="I26" s="1" t="s">
        <v>37</v>
      </c>
      <c r="J26" s="1" t="s">
        <v>234</v>
      </c>
      <c r="K26" s="1" t="s">
        <v>21</v>
      </c>
      <c r="L26" s="1" t="s">
        <v>16</v>
      </c>
      <c r="M26" s="1" t="s">
        <v>99</v>
      </c>
    </row>
    <row r="27" spans="1:13" ht="12.75" x14ac:dyDescent="0.2">
      <c r="A27" s="3">
        <v>1026</v>
      </c>
      <c r="B27" s="24">
        <v>29928</v>
      </c>
      <c r="C27">
        <v>41</v>
      </c>
      <c r="D27" t="s">
        <v>254</v>
      </c>
      <c r="E27" s="1" t="s">
        <v>19</v>
      </c>
      <c r="F27" s="1">
        <v>2</v>
      </c>
      <c r="G27" s="1">
        <v>3</v>
      </c>
      <c r="H27" s="1">
        <v>3</v>
      </c>
      <c r="I27" s="1" t="s">
        <v>13</v>
      </c>
      <c r="J27" s="1" t="s">
        <v>244</v>
      </c>
      <c r="K27" s="1" t="s">
        <v>35</v>
      </c>
      <c r="L27" s="1" t="s">
        <v>28</v>
      </c>
    </row>
    <row r="28" spans="1:13" ht="12.75" x14ac:dyDescent="0.2">
      <c r="A28" s="3">
        <v>1027</v>
      </c>
      <c r="B28" s="24">
        <v>29892</v>
      </c>
      <c r="C28">
        <v>41</v>
      </c>
      <c r="D28" t="s">
        <v>254</v>
      </c>
      <c r="E28" s="1" t="s">
        <v>24</v>
      </c>
      <c r="F28" s="1">
        <v>2</v>
      </c>
      <c r="G28" s="1">
        <v>2</v>
      </c>
      <c r="H28" s="1">
        <v>4</v>
      </c>
      <c r="I28" s="1" t="s">
        <v>25</v>
      </c>
      <c r="J28" s="1" t="s">
        <v>245</v>
      </c>
      <c r="K28" s="1" t="s">
        <v>15</v>
      </c>
      <c r="L28" s="1" t="s">
        <v>43</v>
      </c>
    </row>
    <row r="29" spans="1:13" ht="12.75" x14ac:dyDescent="0.2">
      <c r="A29" s="3">
        <v>1028</v>
      </c>
      <c r="B29" s="24">
        <v>36588</v>
      </c>
      <c r="C29">
        <v>23</v>
      </c>
      <c r="D29" t="s">
        <v>252</v>
      </c>
      <c r="E29" s="1" t="s">
        <v>19</v>
      </c>
      <c r="F29" s="1">
        <v>2</v>
      </c>
      <c r="G29" s="1">
        <v>1</v>
      </c>
      <c r="H29" s="1">
        <v>2</v>
      </c>
      <c r="I29" s="1" t="s">
        <v>13</v>
      </c>
      <c r="J29" s="1" t="s">
        <v>105</v>
      </c>
      <c r="K29" s="1" t="s">
        <v>15</v>
      </c>
      <c r="L29" s="1" t="s">
        <v>52</v>
      </c>
    </row>
    <row r="30" spans="1:13" ht="12.75" x14ac:dyDescent="0.2">
      <c r="A30" s="3">
        <v>1029</v>
      </c>
      <c r="B30" s="24">
        <v>28641</v>
      </c>
      <c r="C30">
        <v>44</v>
      </c>
      <c r="D30" t="s">
        <v>253</v>
      </c>
      <c r="E30" s="1" t="s">
        <v>24</v>
      </c>
      <c r="F30" s="1">
        <v>2</v>
      </c>
      <c r="G30" s="1">
        <v>2</v>
      </c>
      <c r="H30" s="1">
        <v>4</v>
      </c>
      <c r="I30" s="1" t="s">
        <v>25</v>
      </c>
      <c r="J30" s="1" t="s">
        <v>246</v>
      </c>
      <c r="K30" s="1" t="s">
        <v>21</v>
      </c>
      <c r="L30" s="1" t="s">
        <v>39</v>
      </c>
      <c r="M30" s="1" t="s">
        <v>108</v>
      </c>
    </row>
    <row r="31" spans="1:13" ht="12.75" x14ac:dyDescent="0.2">
      <c r="A31" s="3">
        <v>1030</v>
      </c>
      <c r="B31" s="24">
        <v>28879</v>
      </c>
      <c r="C31">
        <v>44</v>
      </c>
      <c r="D31" t="s">
        <v>253</v>
      </c>
      <c r="E31" s="1" t="s">
        <v>24</v>
      </c>
      <c r="F31" s="1">
        <v>2</v>
      </c>
      <c r="G31" s="1">
        <v>3</v>
      </c>
      <c r="H31" s="1">
        <v>3</v>
      </c>
      <c r="I31" s="1" t="s">
        <v>25</v>
      </c>
      <c r="J31" s="1" t="s">
        <v>247</v>
      </c>
      <c r="K31" s="1" t="s">
        <v>21</v>
      </c>
      <c r="L31" s="1" t="s">
        <v>52</v>
      </c>
      <c r="M31" s="1" t="s">
        <v>111</v>
      </c>
    </row>
    <row r="32" spans="1:13" ht="12.75" x14ac:dyDescent="0.2">
      <c r="A32" s="3">
        <v>1031</v>
      </c>
      <c r="B32" s="24">
        <v>28126</v>
      </c>
      <c r="C32">
        <v>46</v>
      </c>
      <c r="D32" t="s">
        <v>253</v>
      </c>
      <c r="E32" s="1" t="s">
        <v>24</v>
      </c>
      <c r="F32" s="1">
        <v>2</v>
      </c>
      <c r="G32" s="1">
        <v>3</v>
      </c>
      <c r="H32" s="1">
        <v>3</v>
      </c>
      <c r="I32" s="1" t="s">
        <v>37</v>
      </c>
      <c r="J32" s="1" t="s">
        <v>234</v>
      </c>
      <c r="K32" s="1" t="s">
        <v>21</v>
      </c>
      <c r="L32" s="1" t="s">
        <v>114</v>
      </c>
    </row>
    <row r="33" spans="1:13" ht="12.75" x14ac:dyDescent="0.2">
      <c r="A33" s="3">
        <v>1032</v>
      </c>
      <c r="B33" s="24">
        <v>37747</v>
      </c>
      <c r="C33">
        <v>19</v>
      </c>
      <c r="D33" t="s">
        <v>252</v>
      </c>
      <c r="E33" s="1" t="s">
        <v>19</v>
      </c>
      <c r="F33" s="1">
        <v>2</v>
      </c>
      <c r="G33" s="1">
        <v>1</v>
      </c>
      <c r="H33" s="1">
        <v>0</v>
      </c>
      <c r="I33" s="1" t="s">
        <v>37</v>
      </c>
      <c r="J33" s="1" t="s">
        <v>248</v>
      </c>
      <c r="K33" s="1" t="s">
        <v>51</v>
      </c>
      <c r="L33" s="1" t="s">
        <v>16</v>
      </c>
    </row>
    <row r="34" spans="1:13" ht="12.75" x14ac:dyDescent="0.2">
      <c r="A34" s="3">
        <v>1033</v>
      </c>
      <c r="B34" s="24">
        <v>31778</v>
      </c>
      <c r="C34">
        <v>36</v>
      </c>
      <c r="D34" t="s">
        <v>254</v>
      </c>
      <c r="E34" s="1" t="s">
        <v>24</v>
      </c>
      <c r="F34" s="1">
        <v>0</v>
      </c>
      <c r="G34" s="1">
        <v>4</v>
      </c>
      <c r="H34" s="1">
        <v>4</v>
      </c>
      <c r="I34" s="1" t="s">
        <v>25</v>
      </c>
      <c r="J34" s="1" t="s">
        <v>234</v>
      </c>
      <c r="K34" s="1" t="s">
        <v>47</v>
      </c>
      <c r="L34" s="1" t="s">
        <v>52</v>
      </c>
      <c r="M34" s="1" t="s">
        <v>119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B11" sqref="B11"/>
    </sheetView>
  </sheetViews>
  <sheetFormatPr defaultColWidth="12.5703125" defaultRowHeight="15.75" customHeight="1" x14ac:dyDescent="0.2"/>
  <sheetData>
    <row r="1" spans="1:3" ht="15.75" customHeight="1" x14ac:dyDescent="0.2">
      <c r="A1" s="8" t="s">
        <v>132</v>
      </c>
    </row>
    <row r="3" spans="1:3" ht="15.75" customHeight="1" x14ac:dyDescent="0.2">
      <c r="A3" s="3" t="s">
        <v>120</v>
      </c>
      <c r="B3" s="4">
        <v>123</v>
      </c>
    </row>
    <row r="4" spans="1:3" ht="15.75" customHeight="1" x14ac:dyDescent="0.2">
      <c r="A4" s="3" t="s">
        <v>121</v>
      </c>
      <c r="B4" s="4">
        <v>456</v>
      </c>
    </row>
    <row r="5" spans="1:3" ht="15.75" customHeight="1" x14ac:dyDescent="0.2">
      <c r="A5" s="3" t="s">
        <v>122</v>
      </c>
      <c r="B5" s="4">
        <v>789</v>
      </c>
    </row>
    <row r="6" spans="1:3" ht="15.75" customHeight="1" x14ac:dyDescent="0.2">
      <c r="A6" s="3" t="s">
        <v>125</v>
      </c>
      <c r="B6" s="4">
        <v>2</v>
      </c>
    </row>
    <row r="7" spans="1:3" ht="15.75" customHeight="1" x14ac:dyDescent="0.2">
      <c r="B7" s="4"/>
    </row>
    <row r="8" spans="1:3" ht="15.75" customHeight="1" x14ac:dyDescent="0.2">
      <c r="A8" s="3" t="s">
        <v>123</v>
      </c>
      <c r="B8" s="6">
        <f>B3+B4+B5</f>
        <v>1368</v>
      </c>
      <c r="C8" s="10" t="str">
        <f ca="1">_xlfn.FORMULATEXT(B8)</f>
        <v>=B3+B4+B5</v>
      </c>
    </row>
    <row r="9" spans="1:3" ht="15.75" customHeight="1" x14ac:dyDescent="0.2">
      <c r="A9" s="3" t="s">
        <v>124</v>
      </c>
      <c r="B9" s="6">
        <f>B3*B4/B5</f>
        <v>71.087452471482891</v>
      </c>
      <c r="C9" s="10" t="str">
        <f t="shared" ref="C9:C10" ca="1" si="0">_xlfn.FORMULATEXT(B9)</f>
        <v>=B3*B4/B5</v>
      </c>
    </row>
    <row r="10" spans="1:3" ht="15.75" customHeight="1" x14ac:dyDescent="0.2">
      <c r="A10" s="3" t="s">
        <v>126</v>
      </c>
      <c r="B10" s="6">
        <f>B4*B6-B5</f>
        <v>123</v>
      </c>
      <c r="C10" s="10" t="str">
        <f t="shared" ca="1" si="0"/>
        <v>=B4*B6-B5</v>
      </c>
    </row>
    <row r="11" spans="1:3" ht="15.75" customHeight="1" x14ac:dyDescent="0.2">
      <c r="B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9226-97C8-419A-8E26-4B2DBFE94B20}">
  <dimension ref="A1:D33"/>
  <sheetViews>
    <sheetView workbookViewId="0">
      <selection activeCell="I27" sqref="I27"/>
    </sheetView>
  </sheetViews>
  <sheetFormatPr defaultRowHeight="12.75" x14ac:dyDescent="0.2"/>
  <sheetData>
    <row r="1" spans="1:4" x14ac:dyDescent="0.2">
      <c r="A1" s="8" t="s">
        <v>133</v>
      </c>
    </row>
    <row r="3" spans="1:4" x14ac:dyDescent="0.2">
      <c r="A3">
        <v>1</v>
      </c>
      <c r="B3">
        <v>2</v>
      </c>
      <c r="C3">
        <v>3</v>
      </c>
      <c r="D3">
        <v>4</v>
      </c>
    </row>
    <row r="4" spans="1:4" x14ac:dyDescent="0.2">
      <c r="A4">
        <v>4</v>
      </c>
      <c r="B4">
        <v>5</v>
      </c>
      <c r="C4">
        <v>6</v>
      </c>
      <c r="D4">
        <v>7</v>
      </c>
    </row>
    <row r="5" spans="1:4" x14ac:dyDescent="0.2">
      <c r="A5">
        <f>D4+1</f>
        <v>8</v>
      </c>
      <c r="B5">
        <f>A5+1</f>
        <v>9</v>
      </c>
      <c r="C5">
        <f t="shared" ref="C5:D6" si="0">B5+1</f>
        <v>10</v>
      </c>
      <c r="D5">
        <f t="shared" si="0"/>
        <v>11</v>
      </c>
    </row>
    <row r="6" spans="1:4" x14ac:dyDescent="0.2">
      <c r="A6">
        <f>D5+1</f>
        <v>12</v>
      </c>
      <c r="B6">
        <f>A6+1</f>
        <v>13</v>
      </c>
      <c r="C6">
        <f t="shared" si="0"/>
        <v>14</v>
      </c>
      <c r="D6">
        <f t="shared" si="0"/>
        <v>15</v>
      </c>
    </row>
    <row r="8" spans="1:4" x14ac:dyDescent="0.2">
      <c r="A8" s="5" t="s">
        <v>127</v>
      </c>
    </row>
    <row r="9" spans="1:4" x14ac:dyDescent="0.2">
      <c r="A9" s="7">
        <f>A3</f>
        <v>1</v>
      </c>
      <c r="B9" s="7">
        <f t="shared" ref="B9:D9" si="1">B3</f>
        <v>2</v>
      </c>
      <c r="C9" s="7">
        <f t="shared" si="1"/>
        <v>3</v>
      </c>
      <c r="D9" s="7">
        <f t="shared" si="1"/>
        <v>4</v>
      </c>
    </row>
    <row r="10" spans="1:4" x14ac:dyDescent="0.2">
      <c r="A10" s="7">
        <f t="shared" ref="A10:D10" si="2">A4</f>
        <v>4</v>
      </c>
      <c r="B10" s="7">
        <f t="shared" si="2"/>
        <v>5</v>
      </c>
      <c r="C10" s="7">
        <f t="shared" si="2"/>
        <v>6</v>
      </c>
      <c r="D10" s="7">
        <f t="shared" si="2"/>
        <v>7</v>
      </c>
    </row>
    <row r="11" spans="1:4" x14ac:dyDescent="0.2">
      <c r="A11" s="7">
        <f t="shared" ref="A11:D11" si="3">A5</f>
        <v>8</v>
      </c>
      <c r="B11" s="7">
        <f t="shared" si="3"/>
        <v>9</v>
      </c>
      <c r="C11" s="7">
        <f t="shared" si="3"/>
        <v>10</v>
      </c>
      <c r="D11" s="7">
        <f t="shared" si="3"/>
        <v>11</v>
      </c>
    </row>
    <row r="12" spans="1:4" x14ac:dyDescent="0.2">
      <c r="A12" s="7">
        <f t="shared" ref="A12:D12" si="4">A6</f>
        <v>12</v>
      </c>
      <c r="B12" s="7">
        <f t="shared" si="4"/>
        <v>13</v>
      </c>
      <c r="C12" s="7">
        <f t="shared" si="4"/>
        <v>14</v>
      </c>
      <c r="D12" s="7">
        <f t="shared" si="4"/>
        <v>15</v>
      </c>
    </row>
    <row r="13" spans="1:4" x14ac:dyDescent="0.2">
      <c r="A13" s="7">
        <f t="shared" ref="A13:D13" si="5">A7</f>
        <v>0</v>
      </c>
      <c r="B13" s="7">
        <f t="shared" si="5"/>
        <v>0</v>
      </c>
      <c r="C13" s="7">
        <f t="shared" si="5"/>
        <v>0</v>
      </c>
      <c r="D13" s="7">
        <f t="shared" si="5"/>
        <v>0</v>
      </c>
    </row>
    <row r="15" spans="1:4" x14ac:dyDescent="0.2">
      <c r="A15" s="5" t="s">
        <v>128</v>
      </c>
    </row>
    <row r="16" spans="1:4" x14ac:dyDescent="0.2">
      <c r="A16" s="7">
        <f>$A$3</f>
        <v>1</v>
      </c>
      <c r="B16" s="7">
        <f t="shared" ref="B16:D20" si="6">$A$3</f>
        <v>1</v>
      </c>
      <c r="C16" s="7">
        <f t="shared" si="6"/>
        <v>1</v>
      </c>
      <c r="D16" s="7">
        <f t="shared" si="6"/>
        <v>1</v>
      </c>
    </row>
    <row r="17" spans="1:4" x14ac:dyDescent="0.2">
      <c r="A17" s="7">
        <f t="shared" ref="A17:A20" si="7">$A$3</f>
        <v>1</v>
      </c>
      <c r="B17" s="7">
        <f t="shared" si="6"/>
        <v>1</v>
      </c>
      <c r="C17" s="7">
        <f t="shared" si="6"/>
        <v>1</v>
      </c>
      <c r="D17" s="7">
        <f t="shared" si="6"/>
        <v>1</v>
      </c>
    </row>
    <row r="18" spans="1:4" x14ac:dyDescent="0.2">
      <c r="A18" s="7">
        <f t="shared" si="7"/>
        <v>1</v>
      </c>
      <c r="B18" s="7">
        <f t="shared" si="6"/>
        <v>1</v>
      </c>
      <c r="C18" s="7">
        <f t="shared" si="6"/>
        <v>1</v>
      </c>
      <c r="D18" s="7">
        <f t="shared" si="6"/>
        <v>1</v>
      </c>
    </row>
    <row r="19" spans="1:4" x14ac:dyDescent="0.2">
      <c r="A19" s="7">
        <f t="shared" si="7"/>
        <v>1</v>
      </c>
      <c r="B19" s="7">
        <f t="shared" si="6"/>
        <v>1</v>
      </c>
      <c r="C19" s="7">
        <f t="shared" si="6"/>
        <v>1</v>
      </c>
      <c r="D19" s="7">
        <f t="shared" si="6"/>
        <v>1</v>
      </c>
    </row>
    <row r="20" spans="1:4" x14ac:dyDescent="0.2">
      <c r="A20" s="7">
        <f t="shared" si="7"/>
        <v>1</v>
      </c>
      <c r="B20" s="7">
        <f t="shared" si="6"/>
        <v>1</v>
      </c>
      <c r="C20" s="7">
        <f t="shared" si="6"/>
        <v>1</v>
      </c>
      <c r="D20" s="7">
        <f t="shared" si="6"/>
        <v>1</v>
      </c>
    </row>
    <row r="22" spans="1:4" x14ac:dyDescent="0.2">
      <c r="A22" s="5" t="s">
        <v>129</v>
      </c>
    </row>
    <row r="23" spans="1:4" x14ac:dyDescent="0.2">
      <c r="A23" s="7">
        <f>A$3</f>
        <v>1</v>
      </c>
      <c r="B23" s="7">
        <f t="shared" ref="B23:D27" si="8">B$3</f>
        <v>2</v>
      </c>
      <c r="C23" s="7">
        <f t="shared" si="8"/>
        <v>3</v>
      </c>
      <c r="D23" s="7">
        <f t="shared" si="8"/>
        <v>4</v>
      </c>
    </row>
    <row r="24" spans="1:4" x14ac:dyDescent="0.2">
      <c r="A24" s="7">
        <f t="shared" ref="A24:A27" si="9">A$3</f>
        <v>1</v>
      </c>
      <c r="B24" s="7">
        <f t="shared" si="8"/>
        <v>2</v>
      </c>
      <c r="C24" s="7">
        <f t="shared" si="8"/>
        <v>3</v>
      </c>
      <c r="D24" s="7">
        <f t="shared" si="8"/>
        <v>4</v>
      </c>
    </row>
    <row r="25" spans="1:4" x14ac:dyDescent="0.2">
      <c r="A25" s="7">
        <f t="shared" si="9"/>
        <v>1</v>
      </c>
      <c r="B25" s="7">
        <f t="shared" si="8"/>
        <v>2</v>
      </c>
      <c r="C25" s="7">
        <f t="shared" si="8"/>
        <v>3</v>
      </c>
      <c r="D25" s="7">
        <f t="shared" si="8"/>
        <v>4</v>
      </c>
    </row>
    <row r="26" spans="1:4" x14ac:dyDescent="0.2">
      <c r="A26" s="7">
        <f t="shared" si="9"/>
        <v>1</v>
      </c>
      <c r="B26" s="7">
        <f t="shared" si="8"/>
        <v>2</v>
      </c>
      <c r="C26" s="7">
        <f t="shared" si="8"/>
        <v>3</v>
      </c>
      <c r="D26" s="7">
        <f t="shared" si="8"/>
        <v>4</v>
      </c>
    </row>
    <row r="27" spans="1:4" x14ac:dyDescent="0.2">
      <c r="A27" s="7">
        <f t="shared" si="9"/>
        <v>1</v>
      </c>
      <c r="B27" s="7">
        <f t="shared" si="8"/>
        <v>2</v>
      </c>
      <c r="C27" s="7">
        <f t="shared" si="8"/>
        <v>3</v>
      </c>
      <c r="D27" s="7">
        <f t="shared" si="8"/>
        <v>4</v>
      </c>
    </row>
    <row r="29" spans="1:4" x14ac:dyDescent="0.2">
      <c r="A29" s="5" t="s">
        <v>130</v>
      </c>
    </row>
    <row r="30" spans="1:4" x14ac:dyDescent="0.2">
      <c r="A30" s="7">
        <f>$A3</f>
        <v>1</v>
      </c>
      <c r="B30" s="7">
        <f t="shared" ref="B30:D30" si="10">$A3</f>
        <v>1</v>
      </c>
      <c r="C30" s="7">
        <f t="shared" si="10"/>
        <v>1</v>
      </c>
      <c r="D30" s="7">
        <f t="shared" si="10"/>
        <v>1</v>
      </c>
    </row>
    <row r="31" spans="1:4" x14ac:dyDescent="0.2">
      <c r="A31" s="7">
        <f t="shared" ref="A31:D31" si="11">$A4</f>
        <v>4</v>
      </c>
      <c r="B31" s="7">
        <f t="shared" si="11"/>
        <v>4</v>
      </c>
      <c r="C31" s="7">
        <f t="shared" si="11"/>
        <v>4</v>
      </c>
      <c r="D31" s="7">
        <f t="shared" si="11"/>
        <v>4</v>
      </c>
    </row>
    <row r="32" spans="1:4" x14ac:dyDescent="0.2">
      <c r="A32" s="7">
        <f t="shared" ref="A32:D32" si="12">$A5</f>
        <v>8</v>
      </c>
      <c r="B32" s="7">
        <f t="shared" si="12"/>
        <v>8</v>
      </c>
      <c r="C32" s="7">
        <f t="shared" si="12"/>
        <v>8</v>
      </c>
      <c r="D32" s="7">
        <f t="shared" si="12"/>
        <v>8</v>
      </c>
    </row>
    <row r="33" spans="1:4" x14ac:dyDescent="0.2">
      <c r="A33" s="7">
        <f t="shared" ref="A33:D33" si="13">$A6</f>
        <v>12</v>
      </c>
      <c r="B33" s="7">
        <f t="shared" si="13"/>
        <v>12</v>
      </c>
      <c r="C33" s="7">
        <f t="shared" si="13"/>
        <v>12</v>
      </c>
      <c r="D33" s="7">
        <f t="shared" si="13"/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3D4A-7F76-4A7D-A786-D73A2F46B105}">
  <dimension ref="A1:O38"/>
  <sheetViews>
    <sheetView topLeftCell="D1" workbookViewId="0">
      <selection activeCell="F8" sqref="F8"/>
    </sheetView>
  </sheetViews>
  <sheetFormatPr defaultRowHeight="12.75" x14ac:dyDescent="0.2"/>
  <cols>
    <col min="1" max="1" width="23.42578125" bestFit="1" customWidth="1"/>
    <col min="2" max="2" width="24.5703125" bestFit="1" customWidth="1"/>
    <col min="3" max="3" width="4.7109375" bestFit="1" customWidth="1"/>
    <col min="4" max="4" width="10.28515625" bestFit="1" customWidth="1"/>
    <col min="5" max="5" width="10.28515625" customWidth="1"/>
    <col min="6" max="6" width="11.28515625" bestFit="1" customWidth="1"/>
    <col min="7" max="7" width="21.140625" bestFit="1" customWidth="1"/>
    <col min="8" max="8" width="23.42578125" bestFit="1" customWidth="1"/>
    <col min="9" max="9" width="24.28515625" bestFit="1" customWidth="1"/>
    <col min="10" max="10" width="21" bestFit="1" customWidth="1"/>
    <col min="11" max="11" width="24.5703125" bestFit="1" customWidth="1"/>
    <col min="12" max="12" width="25.5703125" bestFit="1" customWidth="1"/>
    <col min="13" max="13" width="22.7109375" bestFit="1" customWidth="1"/>
    <col min="14" max="15" width="17.7109375" bestFit="1" customWidth="1"/>
  </cols>
  <sheetData>
    <row r="1" spans="1:15" x14ac:dyDescent="0.2">
      <c r="A1" s="8" t="s">
        <v>131</v>
      </c>
      <c r="N1" s="3" t="s">
        <v>159</v>
      </c>
    </row>
    <row r="2" spans="1:15" x14ac:dyDescent="0.2">
      <c r="A2" s="3"/>
      <c r="N2" s="3" t="s">
        <v>160</v>
      </c>
      <c r="O2" s="5" t="s">
        <v>161</v>
      </c>
    </row>
    <row r="3" spans="1:15" x14ac:dyDescent="0.2">
      <c r="A3" s="3" t="s">
        <v>136</v>
      </c>
      <c r="J3" s="3" t="s">
        <v>145</v>
      </c>
      <c r="K3" s="3" t="s">
        <v>146</v>
      </c>
      <c r="L3" s="3" t="s">
        <v>147</v>
      </c>
      <c r="M3" s="3" t="s">
        <v>155</v>
      </c>
      <c r="N3" s="3" t="s">
        <v>162</v>
      </c>
      <c r="O3" s="5" t="s">
        <v>163</v>
      </c>
    </row>
    <row r="4" spans="1:15" x14ac:dyDescent="0.2">
      <c r="A4" s="7">
        <f>COUNT(F6:F38)</f>
        <v>33</v>
      </c>
      <c r="B4" s="10" t="str">
        <f t="shared" ref="B4" ca="1" si="0">_xlfn.FORMULATEXT(A4)</f>
        <v>=COUNT(F6:F38)</v>
      </c>
      <c r="J4" s="3" t="s">
        <v>143</v>
      </c>
      <c r="K4" s="3" t="s">
        <v>148</v>
      </c>
      <c r="L4" s="3" t="s">
        <v>151</v>
      </c>
      <c r="M4" s="3" t="s">
        <v>153</v>
      </c>
      <c r="N4" s="3" t="s">
        <v>165</v>
      </c>
      <c r="O4" s="5" t="s">
        <v>164</v>
      </c>
    </row>
    <row r="5" spans="1:15" x14ac:dyDescent="0.2">
      <c r="F5" s="11" t="s">
        <v>180</v>
      </c>
      <c r="G5" s="11" t="s">
        <v>140</v>
      </c>
      <c r="H5" s="11" t="s">
        <v>141</v>
      </c>
      <c r="I5" s="11" t="s">
        <v>142</v>
      </c>
      <c r="J5" s="11" t="s">
        <v>144</v>
      </c>
      <c r="K5" s="11" t="s">
        <v>149</v>
      </c>
      <c r="L5" s="11" t="s">
        <v>150</v>
      </c>
      <c r="M5" s="11" t="s">
        <v>154</v>
      </c>
      <c r="N5" s="11" t="s">
        <v>135</v>
      </c>
      <c r="O5" s="11" t="s">
        <v>135</v>
      </c>
    </row>
    <row r="6" spans="1:15" x14ac:dyDescent="0.2">
      <c r="A6" s="3" t="s">
        <v>137</v>
      </c>
      <c r="F6" s="3">
        <v>1001</v>
      </c>
      <c r="G6" s="1">
        <v>3</v>
      </c>
      <c r="H6" s="1">
        <v>3</v>
      </c>
      <c r="I6" s="1">
        <v>3</v>
      </c>
      <c r="J6" s="7" t="str">
        <f>IF(G6&gt;=3,"คนเก่งอังกฤษ","คนทั่วไป")</f>
        <v>คนเก่งอังกฤษ</v>
      </c>
      <c r="K6" s="7" t="str">
        <f>IF(H6&gt;=3,"คนเก่งคณิตศาสตร์","คนทั่วไป")</f>
        <v>คนเก่งคณิตศาสตร์</v>
      </c>
      <c r="L6" s="7">
        <f>IF(I6&gt;=3,1,0)</f>
        <v>1</v>
      </c>
      <c r="M6" s="7">
        <f>IF(AND(G6&gt;=3,H6&gt;=3,I6&gt;=3),1,0)</f>
        <v>1</v>
      </c>
      <c r="N6" s="7" t="str">
        <f>IF(G6&gt;=3,$N$2,IF(G6&gt;=1,$N$3,$N$4))</f>
        <v>คนเก่งอังกฤษมาก</v>
      </c>
      <c r="O6" s="7" t="str">
        <f>_xlfn.IFS(G6&gt;=3,$N$2,G6&gt;=1,$N$3,G6&lt;1,$N$4)</f>
        <v>คนเก่งอังกฤษมาก</v>
      </c>
    </row>
    <row r="7" spans="1:15" x14ac:dyDescent="0.2">
      <c r="A7" s="7">
        <f>COUNTIF(J6:J38,J4)</f>
        <v>9</v>
      </c>
      <c r="B7" s="10" t="str">
        <f t="shared" ref="B7" ca="1" si="1">_xlfn.FORMULATEXT(A7)</f>
        <v>=COUNTIF(J6:J38,J4)</v>
      </c>
      <c r="C7" s="9">
        <f>A7/$A$4</f>
        <v>0.27272727272727271</v>
      </c>
      <c r="D7" s="10" t="str">
        <f t="shared" ref="D7" ca="1" si="2">_xlfn.FORMULATEXT(C7)</f>
        <v>=A7/$A$4</v>
      </c>
      <c r="E7" s="10"/>
      <c r="F7" s="3">
        <v>1002</v>
      </c>
      <c r="G7" s="1">
        <v>4</v>
      </c>
      <c r="H7" s="1">
        <v>2</v>
      </c>
      <c r="I7" s="1">
        <v>3</v>
      </c>
      <c r="J7" s="7" t="str">
        <f t="shared" ref="J7:J38" si="3">IF(G7&gt;=3,"คนเก่งอังกฤษ","คนทั่วไป")</f>
        <v>คนเก่งอังกฤษ</v>
      </c>
      <c r="K7" s="7" t="str">
        <f t="shared" ref="K7:K38" si="4">IF(H7&gt;=3,"คนเก่งคณิตศาสตร์","คนทั่วไป")</f>
        <v>คนทั่วไป</v>
      </c>
      <c r="L7" s="7">
        <f t="shared" ref="L7:L38" si="5">IF(I7&gt;=3,1,0)</f>
        <v>1</v>
      </c>
      <c r="M7" s="7">
        <f t="shared" ref="M7:M38" si="6">IF(AND(G7&gt;=3,H7&gt;=3,I7&gt;=3),1,0)</f>
        <v>0</v>
      </c>
      <c r="N7" s="7" t="str">
        <f t="shared" ref="N7:N38" si="7">IF(G7&gt;=3,$N$2,IF(G7&gt;=1,$N$3,$N$4))</f>
        <v>คนเก่งอังกฤษมาก</v>
      </c>
      <c r="O7" s="7" t="str">
        <f t="shared" ref="O7:O38" si="8">_xlfn.IFS(G7&gt;=3,$N$2,G7&gt;=1,$N$3,G7&lt;1,$N$4)</f>
        <v>คนเก่งอังกฤษมาก</v>
      </c>
    </row>
    <row r="8" spans="1:15" x14ac:dyDescent="0.2">
      <c r="F8" s="3">
        <v>1003</v>
      </c>
      <c r="G8" s="1">
        <v>2</v>
      </c>
      <c r="H8" s="1">
        <v>4</v>
      </c>
      <c r="I8" s="1">
        <v>3</v>
      </c>
      <c r="J8" s="7" t="str">
        <f t="shared" si="3"/>
        <v>คนทั่วไป</v>
      </c>
      <c r="K8" s="7" t="str">
        <f t="shared" si="4"/>
        <v>คนเก่งคณิตศาสตร์</v>
      </c>
      <c r="L8" s="7">
        <f t="shared" si="5"/>
        <v>1</v>
      </c>
      <c r="M8" s="7">
        <f t="shared" si="6"/>
        <v>0</v>
      </c>
      <c r="N8" s="7" t="str">
        <f t="shared" si="7"/>
        <v xml:space="preserve">คนทั่วไป </v>
      </c>
      <c r="O8" s="7" t="str">
        <f t="shared" si="8"/>
        <v xml:space="preserve">คนทั่วไป </v>
      </c>
    </row>
    <row r="9" spans="1:15" x14ac:dyDescent="0.2">
      <c r="A9" s="3" t="s">
        <v>138</v>
      </c>
      <c r="F9" s="3">
        <v>1004</v>
      </c>
      <c r="G9" s="1">
        <v>2</v>
      </c>
      <c r="H9" s="1">
        <v>3</v>
      </c>
      <c r="I9" s="1">
        <v>3</v>
      </c>
      <c r="J9" s="7" t="str">
        <f t="shared" si="3"/>
        <v>คนทั่วไป</v>
      </c>
      <c r="K9" s="7" t="str">
        <f t="shared" si="4"/>
        <v>คนเก่งคณิตศาสตร์</v>
      </c>
      <c r="L9" s="7">
        <f t="shared" si="5"/>
        <v>1</v>
      </c>
      <c r="M9" s="7">
        <f t="shared" si="6"/>
        <v>0</v>
      </c>
      <c r="N9" s="7" t="str">
        <f t="shared" si="7"/>
        <v xml:space="preserve">คนทั่วไป </v>
      </c>
      <c r="O9" s="7" t="str">
        <f t="shared" si="8"/>
        <v xml:space="preserve">คนทั่วไป </v>
      </c>
    </row>
    <row r="10" spans="1:15" x14ac:dyDescent="0.2">
      <c r="A10" s="7">
        <f>COUNTIF(H6:H38,"&gt;=3")</f>
        <v>18</v>
      </c>
      <c r="B10" s="10" t="str">
        <f t="shared" ref="B10" ca="1" si="9">_xlfn.FORMULATEXT(A10)</f>
        <v>=COUNTIF(H6:H38,"&gt;=3")</v>
      </c>
      <c r="C10" s="9">
        <f>A10/$A$4</f>
        <v>0.54545454545454541</v>
      </c>
      <c r="D10" s="10" t="str">
        <f t="shared" ref="D10" ca="1" si="10">_xlfn.FORMULATEXT(C10)</f>
        <v>=A10/$A$4</v>
      </c>
      <c r="E10" s="10"/>
      <c r="F10" s="3">
        <v>1005</v>
      </c>
      <c r="G10" s="1">
        <v>1</v>
      </c>
      <c r="H10" s="1">
        <v>1</v>
      </c>
      <c r="I10" s="1">
        <v>1</v>
      </c>
      <c r="J10" s="7" t="str">
        <f t="shared" si="3"/>
        <v>คนทั่วไป</v>
      </c>
      <c r="K10" s="7" t="str">
        <f t="shared" si="4"/>
        <v>คนทั่วไป</v>
      </c>
      <c r="L10" s="7">
        <f t="shared" si="5"/>
        <v>0</v>
      </c>
      <c r="M10" s="7">
        <f t="shared" si="6"/>
        <v>0</v>
      </c>
      <c r="N10" s="7" t="str">
        <f t="shared" si="7"/>
        <v xml:space="preserve">คนทั่วไป </v>
      </c>
      <c r="O10" s="7" t="str">
        <f t="shared" si="8"/>
        <v xml:space="preserve">คนทั่วไป </v>
      </c>
    </row>
    <row r="11" spans="1:15" x14ac:dyDescent="0.2">
      <c r="F11" s="3">
        <v>1006</v>
      </c>
      <c r="G11" s="1">
        <v>3</v>
      </c>
      <c r="H11" s="1">
        <v>3</v>
      </c>
      <c r="I11" s="1">
        <v>3</v>
      </c>
      <c r="J11" s="7" t="str">
        <f t="shared" si="3"/>
        <v>คนเก่งอังกฤษ</v>
      </c>
      <c r="K11" s="7" t="str">
        <f t="shared" si="4"/>
        <v>คนเก่งคณิตศาสตร์</v>
      </c>
      <c r="L11" s="7">
        <f t="shared" si="5"/>
        <v>1</v>
      </c>
      <c r="M11" s="7">
        <f t="shared" si="6"/>
        <v>1</v>
      </c>
      <c r="N11" s="7" t="str">
        <f t="shared" si="7"/>
        <v>คนเก่งอังกฤษมาก</v>
      </c>
      <c r="O11" s="7" t="str">
        <f t="shared" si="8"/>
        <v>คนเก่งอังกฤษมาก</v>
      </c>
    </row>
    <row r="12" spans="1:15" x14ac:dyDescent="0.2">
      <c r="A12" s="3" t="s">
        <v>139</v>
      </c>
      <c r="F12" s="3">
        <v>1007</v>
      </c>
      <c r="G12" s="1">
        <v>4</v>
      </c>
      <c r="H12" s="1">
        <v>4</v>
      </c>
      <c r="I12" s="1">
        <v>4</v>
      </c>
      <c r="J12" s="7" t="str">
        <f t="shared" si="3"/>
        <v>คนเก่งอังกฤษ</v>
      </c>
      <c r="K12" s="7" t="str">
        <f t="shared" si="4"/>
        <v>คนเก่งคณิตศาสตร์</v>
      </c>
      <c r="L12" s="7">
        <f t="shared" si="5"/>
        <v>1</v>
      </c>
      <c r="M12" s="7">
        <f t="shared" si="6"/>
        <v>1</v>
      </c>
      <c r="N12" s="7" t="str">
        <f t="shared" si="7"/>
        <v>คนเก่งอังกฤษมาก</v>
      </c>
      <c r="O12" s="7" t="str">
        <f t="shared" si="8"/>
        <v>คนเก่งอังกฤษมาก</v>
      </c>
    </row>
    <row r="13" spans="1:15" x14ac:dyDescent="0.2">
      <c r="A13" s="7">
        <f>SUM(L6:L38)</f>
        <v>25</v>
      </c>
      <c r="B13" s="10" t="str">
        <f t="shared" ref="B13" ca="1" si="11">_xlfn.FORMULATEXT(A13)</f>
        <v>=SUM(L6:L38)</v>
      </c>
      <c r="C13" s="9">
        <f>A13/$A$4</f>
        <v>0.75757575757575757</v>
      </c>
      <c r="D13" s="10" t="str">
        <f t="shared" ref="D13" ca="1" si="12">_xlfn.FORMULATEXT(C13)</f>
        <v>=A13/$A$4</v>
      </c>
      <c r="E13" s="10"/>
      <c r="F13" s="3">
        <v>1008</v>
      </c>
      <c r="G13" s="1">
        <v>3</v>
      </c>
      <c r="H13" s="1">
        <v>3</v>
      </c>
      <c r="I13" s="1">
        <v>4</v>
      </c>
      <c r="J13" s="7" t="str">
        <f t="shared" si="3"/>
        <v>คนเก่งอังกฤษ</v>
      </c>
      <c r="K13" s="7" t="str">
        <f t="shared" si="4"/>
        <v>คนเก่งคณิตศาสตร์</v>
      </c>
      <c r="L13" s="7">
        <f t="shared" si="5"/>
        <v>1</v>
      </c>
      <c r="M13" s="7">
        <f t="shared" si="6"/>
        <v>1</v>
      </c>
      <c r="N13" s="7" t="str">
        <f t="shared" si="7"/>
        <v>คนเก่งอังกฤษมาก</v>
      </c>
      <c r="O13" s="7" t="str">
        <f t="shared" si="8"/>
        <v>คนเก่งอังกฤษมาก</v>
      </c>
    </row>
    <row r="14" spans="1:15" x14ac:dyDescent="0.2">
      <c r="F14" s="3">
        <v>1009</v>
      </c>
      <c r="G14" s="1">
        <v>2</v>
      </c>
      <c r="H14" s="1">
        <v>3</v>
      </c>
      <c r="I14" s="1">
        <v>3</v>
      </c>
      <c r="J14" s="7" t="str">
        <f t="shared" si="3"/>
        <v>คนทั่วไป</v>
      </c>
      <c r="K14" s="7" t="str">
        <f t="shared" si="4"/>
        <v>คนเก่งคณิตศาสตร์</v>
      </c>
      <c r="L14" s="7">
        <f t="shared" si="5"/>
        <v>1</v>
      </c>
      <c r="M14" s="7">
        <f t="shared" si="6"/>
        <v>0</v>
      </c>
      <c r="N14" s="7" t="str">
        <f t="shared" si="7"/>
        <v xml:space="preserve">คนทั่วไป </v>
      </c>
      <c r="O14" s="7" t="str">
        <f t="shared" si="8"/>
        <v xml:space="preserve">คนทั่วไป </v>
      </c>
    </row>
    <row r="15" spans="1:15" x14ac:dyDescent="0.2">
      <c r="A15" s="3" t="s">
        <v>152</v>
      </c>
      <c r="F15" s="3">
        <v>1010</v>
      </c>
      <c r="G15" s="1">
        <v>2</v>
      </c>
      <c r="H15" s="1">
        <v>1</v>
      </c>
      <c r="I15" s="1">
        <v>4</v>
      </c>
      <c r="J15" s="7" t="str">
        <f t="shared" si="3"/>
        <v>คนทั่วไป</v>
      </c>
      <c r="K15" s="7" t="str">
        <f t="shared" si="4"/>
        <v>คนทั่วไป</v>
      </c>
      <c r="L15" s="7">
        <f t="shared" si="5"/>
        <v>1</v>
      </c>
      <c r="M15" s="7">
        <f t="shared" si="6"/>
        <v>0</v>
      </c>
      <c r="N15" s="7" t="str">
        <f t="shared" si="7"/>
        <v xml:space="preserve">คนทั่วไป </v>
      </c>
      <c r="O15" s="7" t="str">
        <f t="shared" si="8"/>
        <v xml:space="preserve">คนทั่วไป </v>
      </c>
    </row>
    <row r="16" spans="1:15" x14ac:dyDescent="0.2">
      <c r="A16" s="7">
        <f>SUM(M6:M38)</f>
        <v>6</v>
      </c>
      <c r="B16" s="10" t="str">
        <f t="shared" ref="B16" ca="1" si="13">_xlfn.FORMULATEXT(A16)</f>
        <v>=SUM(M6:M38)</v>
      </c>
      <c r="C16" s="9">
        <f>A16/$A$4</f>
        <v>0.18181818181818182</v>
      </c>
      <c r="D16" s="10" t="str">
        <f t="shared" ref="D16" ca="1" si="14">_xlfn.FORMULATEXT(C16)</f>
        <v>=A16/$A$4</v>
      </c>
      <c r="E16" s="10"/>
      <c r="F16" s="3">
        <v>1011</v>
      </c>
      <c r="G16" s="1">
        <v>2</v>
      </c>
      <c r="H16" s="1">
        <v>2</v>
      </c>
      <c r="I16" s="1">
        <v>2</v>
      </c>
      <c r="J16" s="7" t="str">
        <f t="shared" si="3"/>
        <v>คนทั่วไป</v>
      </c>
      <c r="K16" s="7" t="str">
        <f t="shared" si="4"/>
        <v>คนทั่วไป</v>
      </c>
      <c r="L16" s="7">
        <f t="shared" si="5"/>
        <v>0</v>
      </c>
      <c r="M16" s="7">
        <f t="shared" si="6"/>
        <v>0</v>
      </c>
      <c r="N16" s="7" t="str">
        <f t="shared" si="7"/>
        <v xml:space="preserve">คนทั่วไป </v>
      </c>
      <c r="O16" s="7" t="str">
        <f t="shared" si="8"/>
        <v xml:space="preserve">คนทั่วไป </v>
      </c>
    </row>
    <row r="17" spans="1:15" x14ac:dyDescent="0.2">
      <c r="F17" s="3">
        <v>1012</v>
      </c>
      <c r="G17" s="1">
        <v>0</v>
      </c>
      <c r="H17" s="1">
        <v>4</v>
      </c>
      <c r="I17" s="1">
        <v>3</v>
      </c>
      <c r="J17" s="7" t="str">
        <f t="shared" si="3"/>
        <v>คนทั่วไป</v>
      </c>
      <c r="K17" s="7" t="str">
        <f t="shared" si="4"/>
        <v>คนเก่งคณิตศาสตร์</v>
      </c>
      <c r="L17" s="7">
        <f t="shared" si="5"/>
        <v>1</v>
      </c>
      <c r="M17" s="7">
        <f t="shared" si="6"/>
        <v>0</v>
      </c>
      <c r="N17" s="7" t="str">
        <f t="shared" si="7"/>
        <v>เหมือนๆเรา</v>
      </c>
      <c r="O17" s="7" t="str">
        <f t="shared" si="8"/>
        <v>เหมือนๆเรา</v>
      </c>
    </row>
    <row r="18" spans="1:15" x14ac:dyDescent="0.2">
      <c r="F18" s="3">
        <v>1013</v>
      </c>
      <c r="G18" s="1">
        <v>1</v>
      </c>
      <c r="H18" s="1">
        <v>3</v>
      </c>
      <c r="I18" s="1">
        <v>4</v>
      </c>
      <c r="J18" s="7" t="str">
        <f t="shared" si="3"/>
        <v>คนทั่วไป</v>
      </c>
      <c r="K18" s="7" t="str">
        <f t="shared" si="4"/>
        <v>คนเก่งคณิตศาสตร์</v>
      </c>
      <c r="L18" s="7">
        <f t="shared" si="5"/>
        <v>1</v>
      </c>
      <c r="M18" s="7">
        <f t="shared" si="6"/>
        <v>0</v>
      </c>
      <c r="N18" s="7" t="str">
        <f t="shared" si="7"/>
        <v xml:space="preserve">คนทั่วไป </v>
      </c>
      <c r="O18" s="7" t="str">
        <f t="shared" si="8"/>
        <v xml:space="preserve">คนทั่วไป </v>
      </c>
    </row>
    <row r="19" spans="1:15" x14ac:dyDescent="0.2">
      <c r="A19" s="8" t="s">
        <v>134</v>
      </c>
      <c r="F19" s="3">
        <v>1014</v>
      </c>
      <c r="G19" s="1">
        <v>1</v>
      </c>
      <c r="H19" s="1">
        <v>2</v>
      </c>
      <c r="I19" s="1">
        <v>3</v>
      </c>
      <c r="J19" s="7" t="str">
        <f t="shared" si="3"/>
        <v>คนทั่วไป</v>
      </c>
      <c r="K19" s="7" t="str">
        <f t="shared" si="4"/>
        <v>คนทั่วไป</v>
      </c>
      <c r="L19" s="7">
        <f t="shared" si="5"/>
        <v>1</v>
      </c>
      <c r="M19" s="7">
        <f t="shared" si="6"/>
        <v>0</v>
      </c>
      <c r="N19" s="7" t="str">
        <f t="shared" si="7"/>
        <v xml:space="preserve">คนทั่วไป </v>
      </c>
      <c r="O19" s="7" t="str">
        <f t="shared" si="8"/>
        <v xml:space="preserve">คนทั่วไป </v>
      </c>
    </row>
    <row r="20" spans="1:15" x14ac:dyDescent="0.2">
      <c r="F20" s="3">
        <v>1015</v>
      </c>
      <c r="G20" s="1">
        <v>3</v>
      </c>
      <c r="H20" s="1">
        <v>2</v>
      </c>
      <c r="I20" s="1">
        <v>3</v>
      </c>
      <c r="J20" s="7" t="str">
        <f t="shared" si="3"/>
        <v>คนเก่งอังกฤษ</v>
      </c>
      <c r="K20" s="7" t="str">
        <f t="shared" si="4"/>
        <v>คนทั่วไป</v>
      </c>
      <c r="L20" s="7">
        <f t="shared" si="5"/>
        <v>1</v>
      </c>
      <c r="M20" s="7">
        <f t="shared" si="6"/>
        <v>0</v>
      </c>
      <c r="N20" s="7" t="str">
        <f t="shared" si="7"/>
        <v>คนเก่งอังกฤษมาก</v>
      </c>
      <c r="O20" s="7" t="str">
        <f t="shared" si="8"/>
        <v>คนเก่งอังกฤษมาก</v>
      </c>
    </row>
    <row r="21" spans="1:15" x14ac:dyDescent="0.2">
      <c r="A21" s="3" t="s">
        <v>156</v>
      </c>
      <c r="F21" s="3">
        <v>1016</v>
      </c>
      <c r="G21" s="1">
        <v>0</v>
      </c>
      <c r="H21" s="1">
        <v>1</v>
      </c>
      <c r="I21" s="1">
        <v>1</v>
      </c>
      <c r="J21" s="7" t="str">
        <f t="shared" si="3"/>
        <v>คนทั่วไป</v>
      </c>
      <c r="K21" s="7" t="str">
        <f t="shared" si="4"/>
        <v>คนทั่วไป</v>
      </c>
      <c r="L21" s="7">
        <f t="shared" si="5"/>
        <v>0</v>
      </c>
      <c r="M21" s="7">
        <f t="shared" si="6"/>
        <v>0</v>
      </c>
      <c r="N21" s="7" t="str">
        <f t="shared" si="7"/>
        <v>เหมือนๆเรา</v>
      </c>
      <c r="O21" s="7" t="str">
        <f t="shared" si="8"/>
        <v>เหมือนๆเรา</v>
      </c>
    </row>
    <row r="22" spans="1:15" x14ac:dyDescent="0.2">
      <c r="A22" s="7">
        <f>COUNTIF($N$6:$N$38,N2)</f>
        <v>9</v>
      </c>
      <c r="B22" s="10" t="str">
        <f t="shared" ref="B22" ca="1" si="15">_xlfn.FORMULATEXT(A22)</f>
        <v>=COUNTIF($N$6:$N$38,N2)</v>
      </c>
      <c r="F22" s="3">
        <v>1017</v>
      </c>
      <c r="G22" s="1">
        <v>2</v>
      </c>
      <c r="H22" s="1">
        <v>2</v>
      </c>
      <c r="I22" s="1">
        <v>3</v>
      </c>
      <c r="J22" s="7" t="str">
        <f t="shared" si="3"/>
        <v>คนทั่วไป</v>
      </c>
      <c r="K22" s="7" t="str">
        <f t="shared" si="4"/>
        <v>คนทั่วไป</v>
      </c>
      <c r="L22" s="7">
        <f t="shared" si="5"/>
        <v>1</v>
      </c>
      <c r="M22" s="7">
        <f t="shared" si="6"/>
        <v>0</v>
      </c>
      <c r="N22" s="7" t="str">
        <f t="shared" si="7"/>
        <v xml:space="preserve">คนทั่วไป </v>
      </c>
      <c r="O22" s="7" t="str">
        <f t="shared" si="8"/>
        <v xml:space="preserve">คนทั่วไป </v>
      </c>
    </row>
    <row r="23" spans="1:15" x14ac:dyDescent="0.2">
      <c r="F23" s="3">
        <v>1018</v>
      </c>
      <c r="G23" s="1">
        <v>2</v>
      </c>
      <c r="H23" s="1">
        <v>3</v>
      </c>
      <c r="I23" s="1">
        <v>4</v>
      </c>
      <c r="J23" s="7" t="str">
        <f t="shared" si="3"/>
        <v>คนทั่วไป</v>
      </c>
      <c r="K23" s="7" t="str">
        <f t="shared" si="4"/>
        <v>คนเก่งคณิตศาสตร์</v>
      </c>
      <c r="L23" s="7">
        <f t="shared" si="5"/>
        <v>1</v>
      </c>
      <c r="M23" s="7">
        <f t="shared" si="6"/>
        <v>0</v>
      </c>
      <c r="N23" s="7" t="str">
        <f t="shared" si="7"/>
        <v xml:space="preserve">คนทั่วไป </v>
      </c>
      <c r="O23" s="7" t="str">
        <f t="shared" si="8"/>
        <v xml:space="preserve">คนทั่วไป </v>
      </c>
    </row>
    <row r="24" spans="1:15" x14ac:dyDescent="0.2">
      <c r="A24" s="3" t="s">
        <v>157</v>
      </c>
      <c r="F24" s="3">
        <v>1019</v>
      </c>
      <c r="G24" s="1">
        <v>3</v>
      </c>
      <c r="H24" s="1">
        <v>3</v>
      </c>
      <c r="I24" s="1">
        <v>3</v>
      </c>
      <c r="J24" s="7" t="str">
        <f t="shared" si="3"/>
        <v>คนเก่งอังกฤษ</v>
      </c>
      <c r="K24" s="7" t="str">
        <f t="shared" si="4"/>
        <v>คนเก่งคณิตศาสตร์</v>
      </c>
      <c r="L24" s="7">
        <f t="shared" si="5"/>
        <v>1</v>
      </c>
      <c r="M24" s="7">
        <f t="shared" si="6"/>
        <v>1</v>
      </c>
      <c r="N24" s="7" t="str">
        <f t="shared" si="7"/>
        <v>คนเก่งอังกฤษมาก</v>
      </c>
      <c r="O24" s="7" t="str">
        <f t="shared" si="8"/>
        <v>คนเก่งอังกฤษมาก</v>
      </c>
    </row>
    <row r="25" spans="1:15" x14ac:dyDescent="0.2">
      <c r="A25" s="7">
        <f>COUNTIF($N$6:$N$38,N3)</f>
        <v>20</v>
      </c>
      <c r="B25" s="10" t="str">
        <f t="shared" ref="B25" ca="1" si="16">_xlfn.FORMULATEXT(A25)</f>
        <v>=COUNTIF($N$6:$N$38,N3)</v>
      </c>
      <c r="F25" s="3">
        <v>1020</v>
      </c>
      <c r="G25" s="1">
        <v>2</v>
      </c>
      <c r="H25" s="1">
        <v>4</v>
      </c>
      <c r="I25" s="1">
        <v>2</v>
      </c>
      <c r="J25" s="7" t="str">
        <f t="shared" si="3"/>
        <v>คนทั่วไป</v>
      </c>
      <c r="K25" s="7" t="str">
        <f t="shared" si="4"/>
        <v>คนเก่งคณิตศาสตร์</v>
      </c>
      <c r="L25" s="7">
        <f t="shared" si="5"/>
        <v>0</v>
      </c>
      <c r="M25" s="7">
        <f t="shared" si="6"/>
        <v>0</v>
      </c>
      <c r="N25" s="7" t="str">
        <f t="shared" si="7"/>
        <v xml:space="preserve">คนทั่วไป </v>
      </c>
      <c r="O25" s="7" t="str">
        <f t="shared" si="8"/>
        <v xml:space="preserve">คนทั่วไป </v>
      </c>
    </row>
    <row r="26" spans="1:15" x14ac:dyDescent="0.2">
      <c r="F26" s="3">
        <v>1021</v>
      </c>
      <c r="G26" s="1">
        <v>4</v>
      </c>
      <c r="H26" s="1">
        <v>3</v>
      </c>
      <c r="I26" s="1">
        <v>3</v>
      </c>
      <c r="J26" s="7" t="str">
        <f t="shared" si="3"/>
        <v>คนเก่งอังกฤษ</v>
      </c>
      <c r="K26" s="7" t="str">
        <f t="shared" si="4"/>
        <v>คนเก่งคณิตศาสตร์</v>
      </c>
      <c r="L26" s="7">
        <f t="shared" si="5"/>
        <v>1</v>
      </c>
      <c r="M26" s="7">
        <f t="shared" si="6"/>
        <v>1</v>
      </c>
      <c r="N26" s="7" t="str">
        <f t="shared" si="7"/>
        <v>คนเก่งอังกฤษมาก</v>
      </c>
      <c r="O26" s="7" t="str">
        <f t="shared" si="8"/>
        <v>คนเก่งอังกฤษมาก</v>
      </c>
    </row>
    <row r="27" spans="1:15" x14ac:dyDescent="0.2">
      <c r="A27" s="3" t="s">
        <v>158</v>
      </c>
      <c r="F27" s="3">
        <v>1022</v>
      </c>
      <c r="G27" s="1">
        <v>2</v>
      </c>
      <c r="H27" s="1">
        <v>4</v>
      </c>
      <c r="I27" s="1">
        <v>3</v>
      </c>
      <c r="J27" s="7" t="str">
        <f t="shared" si="3"/>
        <v>คนทั่วไป</v>
      </c>
      <c r="K27" s="7" t="str">
        <f t="shared" si="4"/>
        <v>คนเก่งคณิตศาสตร์</v>
      </c>
      <c r="L27" s="7">
        <f t="shared" si="5"/>
        <v>1</v>
      </c>
      <c r="M27" s="7">
        <f t="shared" si="6"/>
        <v>0</v>
      </c>
      <c r="N27" s="7" t="str">
        <f t="shared" si="7"/>
        <v xml:space="preserve">คนทั่วไป </v>
      </c>
      <c r="O27" s="7" t="str">
        <f t="shared" si="8"/>
        <v xml:space="preserve">คนทั่วไป </v>
      </c>
    </row>
    <row r="28" spans="1:15" x14ac:dyDescent="0.2">
      <c r="A28" s="7">
        <f>COUNTIF($N$6:$N$38,N4)</f>
        <v>4</v>
      </c>
      <c r="B28" s="10" t="str">
        <f t="shared" ref="B28" ca="1" si="17">_xlfn.FORMULATEXT(A28)</f>
        <v>=COUNTIF($N$6:$N$38,N4)</v>
      </c>
      <c r="F28" s="3">
        <v>1023</v>
      </c>
      <c r="G28" s="1">
        <v>2</v>
      </c>
      <c r="H28" s="1">
        <v>2</v>
      </c>
      <c r="I28" s="1">
        <v>1</v>
      </c>
      <c r="J28" s="7" t="str">
        <f t="shared" si="3"/>
        <v>คนทั่วไป</v>
      </c>
      <c r="K28" s="7" t="str">
        <f t="shared" si="4"/>
        <v>คนทั่วไป</v>
      </c>
      <c r="L28" s="7">
        <f t="shared" si="5"/>
        <v>0</v>
      </c>
      <c r="M28" s="7">
        <f t="shared" si="6"/>
        <v>0</v>
      </c>
      <c r="N28" s="7" t="str">
        <f t="shared" si="7"/>
        <v xml:space="preserve">คนทั่วไป </v>
      </c>
      <c r="O28" s="7" t="str">
        <f t="shared" si="8"/>
        <v xml:space="preserve">คนทั่วไป </v>
      </c>
    </row>
    <row r="29" spans="1:15" x14ac:dyDescent="0.2">
      <c r="F29" s="3">
        <v>1024</v>
      </c>
      <c r="G29" s="1">
        <v>0</v>
      </c>
      <c r="H29" s="1">
        <v>0</v>
      </c>
      <c r="I29" s="1">
        <v>0</v>
      </c>
      <c r="J29" s="7" t="str">
        <f t="shared" si="3"/>
        <v>คนทั่วไป</v>
      </c>
      <c r="K29" s="7" t="str">
        <f t="shared" si="4"/>
        <v>คนทั่วไป</v>
      </c>
      <c r="L29" s="7">
        <f t="shared" si="5"/>
        <v>0</v>
      </c>
      <c r="M29" s="7">
        <f t="shared" si="6"/>
        <v>0</v>
      </c>
      <c r="N29" s="7" t="str">
        <f t="shared" si="7"/>
        <v>เหมือนๆเรา</v>
      </c>
      <c r="O29" s="7" t="str">
        <f t="shared" si="8"/>
        <v>เหมือนๆเรา</v>
      </c>
    </row>
    <row r="30" spans="1:15" x14ac:dyDescent="0.2">
      <c r="F30" s="3">
        <v>1025</v>
      </c>
      <c r="G30" s="1">
        <v>3</v>
      </c>
      <c r="H30" s="1">
        <v>2</v>
      </c>
      <c r="I30" s="1">
        <v>3</v>
      </c>
      <c r="J30" s="7" t="str">
        <f t="shared" si="3"/>
        <v>คนเก่งอังกฤษ</v>
      </c>
      <c r="K30" s="7" t="str">
        <f t="shared" si="4"/>
        <v>คนทั่วไป</v>
      </c>
      <c r="L30" s="7">
        <f t="shared" si="5"/>
        <v>1</v>
      </c>
      <c r="M30" s="7">
        <f t="shared" si="6"/>
        <v>0</v>
      </c>
      <c r="N30" s="7" t="str">
        <f t="shared" si="7"/>
        <v>คนเก่งอังกฤษมาก</v>
      </c>
      <c r="O30" s="7" t="str">
        <f t="shared" si="8"/>
        <v>คนเก่งอังกฤษมาก</v>
      </c>
    </row>
    <row r="31" spans="1:15" x14ac:dyDescent="0.2">
      <c r="F31" s="3">
        <v>1026</v>
      </c>
      <c r="G31" s="1">
        <v>2</v>
      </c>
      <c r="H31" s="1">
        <v>3</v>
      </c>
      <c r="I31" s="1">
        <v>3</v>
      </c>
      <c r="J31" s="7" t="str">
        <f t="shared" si="3"/>
        <v>คนทั่วไป</v>
      </c>
      <c r="K31" s="7" t="str">
        <f t="shared" si="4"/>
        <v>คนเก่งคณิตศาสตร์</v>
      </c>
      <c r="L31" s="7">
        <f t="shared" si="5"/>
        <v>1</v>
      </c>
      <c r="M31" s="7">
        <f t="shared" si="6"/>
        <v>0</v>
      </c>
      <c r="N31" s="7" t="str">
        <f t="shared" si="7"/>
        <v xml:space="preserve">คนทั่วไป </v>
      </c>
      <c r="O31" s="7" t="str">
        <f t="shared" si="8"/>
        <v xml:space="preserve">คนทั่วไป </v>
      </c>
    </row>
    <row r="32" spans="1:15" x14ac:dyDescent="0.2">
      <c r="F32" s="3">
        <v>1027</v>
      </c>
      <c r="G32" s="1">
        <v>2</v>
      </c>
      <c r="H32" s="1">
        <v>2</v>
      </c>
      <c r="I32" s="1">
        <v>4</v>
      </c>
      <c r="J32" s="7" t="str">
        <f t="shared" si="3"/>
        <v>คนทั่วไป</v>
      </c>
      <c r="K32" s="7" t="str">
        <f t="shared" si="4"/>
        <v>คนทั่วไป</v>
      </c>
      <c r="L32" s="7">
        <f t="shared" si="5"/>
        <v>1</v>
      </c>
      <c r="M32" s="7">
        <f t="shared" si="6"/>
        <v>0</v>
      </c>
      <c r="N32" s="7" t="str">
        <f t="shared" si="7"/>
        <v xml:space="preserve">คนทั่วไป </v>
      </c>
      <c r="O32" s="7" t="str">
        <f t="shared" si="8"/>
        <v xml:space="preserve">คนทั่วไป </v>
      </c>
    </row>
    <row r="33" spans="6:15" x14ac:dyDescent="0.2">
      <c r="F33" s="3">
        <v>1028</v>
      </c>
      <c r="G33" s="1">
        <v>2</v>
      </c>
      <c r="H33" s="1">
        <v>1</v>
      </c>
      <c r="I33" s="1">
        <v>2</v>
      </c>
      <c r="J33" s="7" t="str">
        <f t="shared" si="3"/>
        <v>คนทั่วไป</v>
      </c>
      <c r="K33" s="7" t="str">
        <f t="shared" si="4"/>
        <v>คนทั่วไป</v>
      </c>
      <c r="L33" s="7">
        <f t="shared" si="5"/>
        <v>0</v>
      </c>
      <c r="M33" s="7">
        <f t="shared" si="6"/>
        <v>0</v>
      </c>
      <c r="N33" s="7" t="str">
        <f t="shared" si="7"/>
        <v xml:space="preserve">คนทั่วไป </v>
      </c>
      <c r="O33" s="7" t="str">
        <f t="shared" si="8"/>
        <v xml:space="preserve">คนทั่วไป </v>
      </c>
    </row>
    <row r="34" spans="6:15" x14ac:dyDescent="0.2">
      <c r="F34" s="3">
        <v>1029</v>
      </c>
      <c r="G34" s="1">
        <v>2</v>
      </c>
      <c r="H34" s="1">
        <v>2</v>
      </c>
      <c r="I34" s="1">
        <v>4</v>
      </c>
      <c r="J34" s="7" t="str">
        <f t="shared" si="3"/>
        <v>คนทั่วไป</v>
      </c>
      <c r="K34" s="7" t="str">
        <f t="shared" si="4"/>
        <v>คนทั่วไป</v>
      </c>
      <c r="L34" s="7">
        <f t="shared" si="5"/>
        <v>1</v>
      </c>
      <c r="M34" s="7">
        <f t="shared" si="6"/>
        <v>0</v>
      </c>
      <c r="N34" s="7" t="str">
        <f t="shared" si="7"/>
        <v xml:space="preserve">คนทั่วไป </v>
      </c>
      <c r="O34" s="7" t="str">
        <f t="shared" si="8"/>
        <v xml:space="preserve">คนทั่วไป </v>
      </c>
    </row>
    <row r="35" spans="6:15" x14ac:dyDescent="0.2">
      <c r="F35" s="3">
        <v>1030</v>
      </c>
      <c r="G35" s="1">
        <v>2</v>
      </c>
      <c r="H35" s="1">
        <v>3</v>
      </c>
      <c r="I35" s="1">
        <v>3</v>
      </c>
      <c r="J35" s="7" t="str">
        <f t="shared" si="3"/>
        <v>คนทั่วไป</v>
      </c>
      <c r="K35" s="7" t="str">
        <f t="shared" si="4"/>
        <v>คนเก่งคณิตศาสตร์</v>
      </c>
      <c r="L35" s="7">
        <f t="shared" si="5"/>
        <v>1</v>
      </c>
      <c r="M35" s="7">
        <f t="shared" si="6"/>
        <v>0</v>
      </c>
      <c r="N35" s="7" t="str">
        <f t="shared" si="7"/>
        <v xml:space="preserve">คนทั่วไป </v>
      </c>
      <c r="O35" s="7" t="str">
        <f t="shared" si="8"/>
        <v xml:space="preserve">คนทั่วไป </v>
      </c>
    </row>
    <row r="36" spans="6:15" x14ac:dyDescent="0.2">
      <c r="F36" s="3">
        <v>1031</v>
      </c>
      <c r="G36" s="1">
        <v>2</v>
      </c>
      <c r="H36" s="1">
        <v>3</v>
      </c>
      <c r="I36" s="1">
        <v>3</v>
      </c>
      <c r="J36" s="7" t="str">
        <f t="shared" si="3"/>
        <v>คนทั่วไป</v>
      </c>
      <c r="K36" s="7" t="str">
        <f t="shared" si="4"/>
        <v>คนเก่งคณิตศาสตร์</v>
      </c>
      <c r="L36" s="7">
        <f t="shared" si="5"/>
        <v>1</v>
      </c>
      <c r="M36" s="7">
        <f t="shared" si="6"/>
        <v>0</v>
      </c>
      <c r="N36" s="7" t="str">
        <f t="shared" si="7"/>
        <v xml:space="preserve">คนทั่วไป </v>
      </c>
      <c r="O36" s="7" t="str">
        <f t="shared" si="8"/>
        <v xml:space="preserve">คนทั่วไป </v>
      </c>
    </row>
    <row r="37" spans="6:15" x14ac:dyDescent="0.2">
      <c r="F37" s="3">
        <v>1032</v>
      </c>
      <c r="G37" s="1">
        <v>2</v>
      </c>
      <c r="H37" s="1">
        <v>1</v>
      </c>
      <c r="I37" s="1">
        <v>0</v>
      </c>
      <c r="J37" s="7" t="str">
        <f t="shared" si="3"/>
        <v>คนทั่วไป</v>
      </c>
      <c r="K37" s="7" t="str">
        <f t="shared" si="4"/>
        <v>คนทั่วไป</v>
      </c>
      <c r="L37" s="7">
        <f t="shared" si="5"/>
        <v>0</v>
      </c>
      <c r="M37" s="7">
        <f t="shared" si="6"/>
        <v>0</v>
      </c>
      <c r="N37" s="7" t="str">
        <f t="shared" si="7"/>
        <v xml:space="preserve">คนทั่วไป </v>
      </c>
      <c r="O37" s="7" t="str">
        <f t="shared" si="8"/>
        <v xml:space="preserve">คนทั่วไป </v>
      </c>
    </row>
    <row r="38" spans="6:15" x14ac:dyDescent="0.2">
      <c r="F38" s="3">
        <v>1033</v>
      </c>
      <c r="G38" s="1">
        <v>0</v>
      </c>
      <c r="H38" s="1">
        <v>4</v>
      </c>
      <c r="I38" s="1">
        <v>4</v>
      </c>
      <c r="J38" s="7" t="str">
        <f t="shared" si="3"/>
        <v>คนทั่วไป</v>
      </c>
      <c r="K38" s="7" t="str">
        <f t="shared" si="4"/>
        <v>คนเก่งคณิตศาสตร์</v>
      </c>
      <c r="L38" s="7">
        <f t="shared" si="5"/>
        <v>1</v>
      </c>
      <c r="M38" s="7">
        <f t="shared" si="6"/>
        <v>0</v>
      </c>
      <c r="N38" s="7" t="str">
        <f t="shared" si="7"/>
        <v>เหมือนๆเรา</v>
      </c>
      <c r="O38" s="7" t="str">
        <f t="shared" si="8"/>
        <v>เหมือนๆเรา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B260-1165-49EB-9E4A-3B0DFAECE0CD}">
  <dimension ref="A1:O38"/>
  <sheetViews>
    <sheetView workbookViewId="0">
      <selection activeCell="A5" sqref="A5"/>
    </sheetView>
  </sheetViews>
  <sheetFormatPr defaultRowHeight="12.75" x14ac:dyDescent="0.2"/>
  <cols>
    <col min="2" max="2" width="33" bestFit="1" customWidth="1"/>
    <col min="4" max="4" width="10.28515625" bestFit="1" customWidth="1"/>
    <col min="5" max="5" width="10.28515625" customWidth="1"/>
    <col min="6" max="6" width="11.28515625" bestFit="1" customWidth="1"/>
    <col min="7" max="7" width="21.140625" bestFit="1" customWidth="1"/>
    <col min="8" max="8" width="25.7109375" bestFit="1" customWidth="1"/>
    <col min="9" max="9" width="24.28515625" bestFit="1" customWidth="1"/>
    <col min="10" max="10" width="32.85546875" customWidth="1"/>
    <col min="11" max="11" width="19.28515625" bestFit="1" customWidth="1"/>
    <col min="12" max="12" width="23.28515625" bestFit="1" customWidth="1"/>
    <col min="13" max="13" width="11.5703125" bestFit="1" customWidth="1"/>
    <col min="14" max="14" width="4.140625" bestFit="1" customWidth="1"/>
    <col min="15" max="15" width="19.7109375" bestFit="1" customWidth="1"/>
  </cols>
  <sheetData>
    <row r="1" spans="1:15" x14ac:dyDescent="0.2">
      <c r="A1" s="8" t="s">
        <v>170</v>
      </c>
    </row>
    <row r="2" spans="1:15" x14ac:dyDescent="0.2">
      <c r="A2" s="3"/>
    </row>
    <row r="3" spans="1:15" x14ac:dyDescent="0.2">
      <c r="A3" s="3" t="s">
        <v>136</v>
      </c>
      <c r="K3" s="5" t="s">
        <v>167</v>
      </c>
      <c r="L3" s="3" t="s">
        <v>172</v>
      </c>
      <c r="M3" s="3" t="s">
        <v>15</v>
      </c>
      <c r="N3" s="3" t="s">
        <v>169</v>
      </c>
      <c r="O3" s="3" t="s">
        <v>27</v>
      </c>
    </row>
    <row r="4" spans="1:15" x14ac:dyDescent="0.2">
      <c r="A4" s="7">
        <f>COUNT(F6:F38)</f>
        <v>33</v>
      </c>
      <c r="B4" s="10" t="str">
        <f t="shared" ref="B4" ca="1" si="0">_xlfn.FORMULATEXT(A4)</f>
        <v>=COUNT(F6:F38)</v>
      </c>
      <c r="K4" s="3" t="s">
        <v>168</v>
      </c>
    </row>
    <row r="5" spans="1:15" x14ac:dyDescent="0.2">
      <c r="F5" s="11" t="s">
        <v>180</v>
      </c>
      <c r="G5" s="11" t="s">
        <v>140</v>
      </c>
      <c r="H5" s="11" t="s">
        <v>141</v>
      </c>
      <c r="I5" s="11" t="s">
        <v>142</v>
      </c>
      <c r="J5" s="11" t="s">
        <v>166</v>
      </c>
      <c r="K5" s="11" t="s">
        <v>173</v>
      </c>
      <c r="L5" s="11" t="s">
        <v>174</v>
      </c>
      <c r="M5" s="11" t="s">
        <v>171</v>
      </c>
      <c r="N5" s="11"/>
      <c r="O5" s="11" t="s">
        <v>179</v>
      </c>
    </row>
    <row r="6" spans="1:15" x14ac:dyDescent="0.2">
      <c r="A6" s="3" t="s">
        <v>175</v>
      </c>
      <c r="F6" s="3">
        <v>1001</v>
      </c>
      <c r="G6" s="1">
        <v>3</v>
      </c>
      <c r="H6" s="1">
        <v>3</v>
      </c>
      <c r="I6" s="1">
        <v>3</v>
      </c>
      <c r="J6" s="1" t="s">
        <v>15</v>
      </c>
      <c r="K6" s="7">
        <f>IF(AND(G6&gt;1,H6&gt;1,I6&gt;1),1,0)</f>
        <v>1</v>
      </c>
      <c r="L6" s="12">
        <f>IF(OR(J6=$M$3,J6=$O$3),1,0)</f>
        <v>1</v>
      </c>
      <c r="M6" s="7">
        <f>IF(AND(K6=1,L6=1),1,0)</f>
        <v>1</v>
      </c>
      <c r="O6" s="7">
        <f>IF(AND(G6&gt;1,H6&gt;1,I6&gt;1,OR(J6=$M$3,J6=$O$3)),1,0)</f>
        <v>1</v>
      </c>
    </row>
    <row r="7" spans="1:15" x14ac:dyDescent="0.2">
      <c r="A7" s="7">
        <f>SUM(K6:K38)</f>
        <v>22</v>
      </c>
      <c r="B7" s="10" t="str">
        <f t="shared" ref="B7" ca="1" si="1">_xlfn.FORMULATEXT(A7)</f>
        <v>=SUM(K6:K38)</v>
      </c>
      <c r="C7" s="9">
        <f>A7/$A$4</f>
        <v>0.66666666666666663</v>
      </c>
      <c r="D7" s="10" t="str">
        <f t="shared" ref="D7" ca="1" si="2">_xlfn.FORMULATEXT(C7)</f>
        <v>=A7/$A$4</v>
      </c>
      <c r="E7" s="10"/>
      <c r="F7" s="3">
        <v>1002</v>
      </c>
      <c r="G7" s="1">
        <v>4</v>
      </c>
      <c r="H7" s="1">
        <v>2</v>
      </c>
      <c r="I7" s="1">
        <v>3</v>
      </c>
      <c r="J7" s="1" t="s">
        <v>21</v>
      </c>
      <c r="K7" s="7">
        <f t="shared" ref="K7:K38" si="3">IF(AND(G7&gt;1,H7&gt;1,I7&gt;1),1,0)</f>
        <v>1</v>
      </c>
      <c r="L7" s="12">
        <f t="shared" ref="L7:L38" si="4">IF(OR(J7=$M$3,J7=$O$3),1,0)</f>
        <v>0</v>
      </c>
      <c r="M7" s="7">
        <f t="shared" ref="M7:M38" si="5">IF(AND(K7=1,L7=1),1,0)</f>
        <v>0</v>
      </c>
      <c r="O7" s="7">
        <f t="shared" ref="O7:O38" si="6">IF(AND(G7&gt;1,H7&gt;1,I7&gt;1,OR(J7=$M$3,J7=$O$3)),1,0)</f>
        <v>0</v>
      </c>
    </row>
    <row r="8" spans="1:15" x14ac:dyDescent="0.2">
      <c r="F8" s="3">
        <v>1003</v>
      </c>
      <c r="G8" s="1">
        <v>2</v>
      </c>
      <c r="H8" s="1">
        <v>4</v>
      </c>
      <c r="I8" s="1">
        <v>3</v>
      </c>
      <c r="J8" s="1" t="s">
        <v>27</v>
      </c>
      <c r="K8" s="7">
        <f t="shared" si="3"/>
        <v>1</v>
      </c>
      <c r="L8" s="12">
        <f t="shared" si="4"/>
        <v>1</v>
      </c>
      <c r="M8" s="7">
        <f t="shared" si="5"/>
        <v>1</v>
      </c>
      <c r="O8" s="7">
        <f t="shared" si="6"/>
        <v>1</v>
      </c>
    </row>
    <row r="9" spans="1:15" x14ac:dyDescent="0.2">
      <c r="A9" s="3" t="s">
        <v>176</v>
      </c>
      <c r="F9" s="3">
        <v>1004</v>
      </c>
      <c r="G9" s="1">
        <v>2</v>
      </c>
      <c r="H9" s="1">
        <v>3</v>
      </c>
      <c r="I9" s="1">
        <v>3</v>
      </c>
      <c r="J9" s="1" t="s">
        <v>31</v>
      </c>
      <c r="K9" s="7">
        <f t="shared" si="3"/>
        <v>1</v>
      </c>
      <c r="L9" s="12">
        <f t="shared" si="4"/>
        <v>0</v>
      </c>
      <c r="M9" s="7">
        <f t="shared" si="5"/>
        <v>0</v>
      </c>
      <c r="O9" s="7">
        <f t="shared" si="6"/>
        <v>0</v>
      </c>
    </row>
    <row r="10" spans="1:15" x14ac:dyDescent="0.2">
      <c r="A10" s="7">
        <f>COUNTIF(L6:L38,1)</f>
        <v>8</v>
      </c>
      <c r="B10" s="10" t="str">
        <f t="shared" ref="B10" ca="1" si="7">_xlfn.FORMULATEXT(A10)</f>
        <v>=COUNTIF(L6:L38,1)</v>
      </c>
      <c r="C10" s="9">
        <f>A10/$A$4</f>
        <v>0.24242424242424243</v>
      </c>
      <c r="D10" s="10" t="str">
        <f t="shared" ref="D10" ca="1" si="8">_xlfn.FORMULATEXT(C10)</f>
        <v>=A10/$A$4</v>
      </c>
      <c r="E10" s="10"/>
      <c r="F10" s="3">
        <v>1005</v>
      </c>
      <c r="G10" s="1">
        <v>1</v>
      </c>
      <c r="H10" s="1">
        <v>1</v>
      </c>
      <c r="I10" s="1">
        <v>1</v>
      </c>
      <c r="J10" s="1" t="s">
        <v>35</v>
      </c>
      <c r="K10" s="7">
        <f t="shared" si="3"/>
        <v>0</v>
      </c>
      <c r="L10" s="12">
        <f t="shared" si="4"/>
        <v>0</v>
      </c>
      <c r="M10" s="7">
        <f t="shared" si="5"/>
        <v>0</v>
      </c>
      <c r="O10" s="7">
        <f t="shared" si="6"/>
        <v>0</v>
      </c>
    </row>
    <row r="11" spans="1:15" x14ac:dyDescent="0.2">
      <c r="F11" s="3">
        <v>1006</v>
      </c>
      <c r="G11" s="1">
        <v>3</v>
      </c>
      <c r="H11" s="1">
        <v>3</v>
      </c>
      <c r="I11" s="1">
        <v>3</v>
      </c>
      <c r="J11" s="1" t="s">
        <v>15</v>
      </c>
      <c r="K11" s="7">
        <f t="shared" si="3"/>
        <v>1</v>
      </c>
      <c r="L11" s="12">
        <f t="shared" si="4"/>
        <v>1</v>
      </c>
      <c r="M11" s="7">
        <f t="shared" si="5"/>
        <v>1</v>
      </c>
      <c r="O11" s="7">
        <f t="shared" si="6"/>
        <v>1</v>
      </c>
    </row>
    <row r="12" spans="1:15" x14ac:dyDescent="0.2">
      <c r="A12" s="3" t="s">
        <v>177</v>
      </c>
      <c r="F12" s="3">
        <v>1007</v>
      </c>
      <c r="G12" s="1">
        <v>4</v>
      </c>
      <c r="H12" s="1">
        <v>4</v>
      </c>
      <c r="I12" s="1">
        <v>4</v>
      </c>
      <c r="J12" s="1" t="s">
        <v>27</v>
      </c>
      <c r="K12" s="7">
        <f t="shared" si="3"/>
        <v>1</v>
      </c>
      <c r="L12" s="12">
        <f t="shared" si="4"/>
        <v>1</v>
      </c>
      <c r="M12" s="7">
        <f t="shared" si="5"/>
        <v>1</v>
      </c>
      <c r="O12" s="7">
        <f t="shared" si="6"/>
        <v>1</v>
      </c>
    </row>
    <row r="13" spans="1:15" x14ac:dyDescent="0.2">
      <c r="A13" s="7">
        <f>SUM(M6:M38)</f>
        <v>6</v>
      </c>
      <c r="B13" s="10" t="str">
        <f t="shared" ref="B13" ca="1" si="9">_xlfn.FORMULATEXT(A13)</f>
        <v>=SUM(M6:M38)</v>
      </c>
      <c r="C13" s="9">
        <f>A13/$A$4</f>
        <v>0.18181818181818182</v>
      </c>
      <c r="D13" s="10" t="str">
        <f t="shared" ref="D13" ca="1" si="10">_xlfn.FORMULATEXT(C13)</f>
        <v>=A13/$A$4</v>
      </c>
      <c r="E13" s="10"/>
      <c r="F13" s="3">
        <v>1008</v>
      </c>
      <c r="G13" s="1">
        <v>3</v>
      </c>
      <c r="H13" s="1">
        <v>3</v>
      </c>
      <c r="I13" s="1">
        <v>4</v>
      </c>
      <c r="J13" s="1" t="s">
        <v>47</v>
      </c>
      <c r="K13" s="7">
        <f t="shared" si="3"/>
        <v>1</v>
      </c>
      <c r="L13" s="12">
        <f t="shared" si="4"/>
        <v>0</v>
      </c>
      <c r="M13" s="7">
        <f t="shared" si="5"/>
        <v>0</v>
      </c>
      <c r="O13" s="7">
        <f t="shared" si="6"/>
        <v>0</v>
      </c>
    </row>
    <row r="14" spans="1:15" x14ac:dyDescent="0.2">
      <c r="F14" s="3">
        <v>1009</v>
      </c>
      <c r="G14" s="1">
        <v>2</v>
      </c>
      <c r="H14" s="1">
        <v>3</v>
      </c>
      <c r="I14" s="1">
        <v>3</v>
      </c>
      <c r="J14" s="1" t="s">
        <v>51</v>
      </c>
      <c r="K14" s="7">
        <f t="shared" si="3"/>
        <v>1</v>
      </c>
      <c r="L14" s="12">
        <f t="shared" si="4"/>
        <v>0</v>
      </c>
      <c r="M14" s="7">
        <f t="shared" si="5"/>
        <v>0</v>
      </c>
      <c r="O14" s="7">
        <f t="shared" si="6"/>
        <v>0</v>
      </c>
    </row>
    <row r="15" spans="1:15" x14ac:dyDescent="0.2">
      <c r="A15" s="3" t="s">
        <v>178</v>
      </c>
      <c r="F15" s="3">
        <v>1010</v>
      </c>
      <c r="G15" s="1">
        <v>2</v>
      </c>
      <c r="H15" s="1">
        <v>1</v>
      </c>
      <c r="I15" s="1">
        <v>4</v>
      </c>
      <c r="J15" s="1" t="s">
        <v>21</v>
      </c>
      <c r="K15" s="7">
        <f t="shared" si="3"/>
        <v>0</v>
      </c>
      <c r="L15" s="12">
        <f t="shared" si="4"/>
        <v>0</v>
      </c>
      <c r="M15" s="7">
        <f t="shared" si="5"/>
        <v>0</v>
      </c>
      <c r="O15" s="7">
        <f t="shared" si="6"/>
        <v>0</v>
      </c>
    </row>
    <row r="16" spans="1:15" x14ac:dyDescent="0.2">
      <c r="A16" s="7">
        <f>COUNTIF(O6:O38,1)</f>
        <v>6</v>
      </c>
      <c r="B16" s="10" t="str">
        <f t="shared" ref="B16" ca="1" si="11">_xlfn.FORMULATEXT(A16)</f>
        <v>=COUNTIF(O6:O38,1)</v>
      </c>
      <c r="C16" s="9">
        <f>A16/$A$4</f>
        <v>0.18181818181818182</v>
      </c>
      <c r="D16" s="10" t="str">
        <f t="shared" ref="D16" ca="1" si="12">_xlfn.FORMULATEXT(C16)</f>
        <v>=A16/$A$4</v>
      </c>
      <c r="E16" s="10"/>
      <c r="F16" s="3">
        <v>1011</v>
      </c>
      <c r="G16" s="1">
        <v>2</v>
      </c>
      <c r="H16" s="1">
        <v>2</v>
      </c>
      <c r="I16" s="1">
        <v>2</v>
      </c>
      <c r="J16" s="1" t="s">
        <v>21</v>
      </c>
      <c r="K16" s="7">
        <f t="shared" si="3"/>
        <v>1</v>
      </c>
      <c r="L16" s="12">
        <f t="shared" si="4"/>
        <v>0</v>
      </c>
      <c r="M16" s="7">
        <f t="shared" si="5"/>
        <v>0</v>
      </c>
      <c r="O16" s="7">
        <f t="shared" si="6"/>
        <v>0</v>
      </c>
    </row>
    <row r="17" spans="6:15" x14ac:dyDescent="0.2">
      <c r="F17" s="3">
        <v>1012</v>
      </c>
      <c r="G17" s="1">
        <v>0</v>
      </c>
      <c r="H17" s="1">
        <v>4</v>
      </c>
      <c r="I17" s="1">
        <v>3</v>
      </c>
      <c r="J17" s="1" t="s">
        <v>31</v>
      </c>
      <c r="K17" s="7">
        <f t="shared" si="3"/>
        <v>0</v>
      </c>
      <c r="L17" s="12">
        <f t="shared" si="4"/>
        <v>0</v>
      </c>
      <c r="M17" s="7">
        <f t="shared" si="5"/>
        <v>0</v>
      </c>
      <c r="O17" s="7">
        <f t="shared" si="6"/>
        <v>0</v>
      </c>
    </row>
    <row r="18" spans="6:15" x14ac:dyDescent="0.2">
      <c r="F18" s="3">
        <v>1013</v>
      </c>
      <c r="G18" s="1">
        <v>1</v>
      </c>
      <c r="H18" s="1">
        <v>3</v>
      </c>
      <c r="I18" s="1">
        <v>4</v>
      </c>
      <c r="J18" s="1" t="s">
        <v>31</v>
      </c>
      <c r="K18" s="7">
        <f t="shared" si="3"/>
        <v>0</v>
      </c>
      <c r="L18" s="12">
        <f t="shared" si="4"/>
        <v>0</v>
      </c>
      <c r="M18" s="7">
        <f t="shared" si="5"/>
        <v>0</v>
      </c>
      <c r="O18" s="7">
        <f t="shared" si="6"/>
        <v>0</v>
      </c>
    </row>
    <row r="19" spans="6:15" x14ac:dyDescent="0.2">
      <c r="F19" s="3">
        <v>1014</v>
      </c>
      <c r="G19" s="1">
        <v>1</v>
      </c>
      <c r="H19" s="1">
        <v>2</v>
      </c>
      <c r="I19" s="1">
        <v>3</v>
      </c>
      <c r="J19" s="1" t="s">
        <v>21</v>
      </c>
      <c r="K19" s="7">
        <f t="shared" si="3"/>
        <v>0</v>
      </c>
      <c r="L19" s="12">
        <f t="shared" si="4"/>
        <v>0</v>
      </c>
      <c r="M19" s="7">
        <f t="shared" si="5"/>
        <v>0</v>
      </c>
      <c r="O19" s="7">
        <f t="shared" si="6"/>
        <v>0</v>
      </c>
    </row>
    <row r="20" spans="6:15" x14ac:dyDescent="0.2">
      <c r="F20" s="3">
        <v>1015</v>
      </c>
      <c r="G20" s="1">
        <v>3</v>
      </c>
      <c r="H20" s="1">
        <v>2</v>
      </c>
      <c r="I20" s="1">
        <v>3</v>
      </c>
      <c r="J20" s="1" t="s">
        <v>47</v>
      </c>
      <c r="K20" s="7">
        <f t="shared" si="3"/>
        <v>1</v>
      </c>
      <c r="L20" s="12">
        <f t="shared" si="4"/>
        <v>0</v>
      </c>
      <c r="M20" s="7">
        <f t="shared" si="5"/>
        <v>0</v>
      </c>
      <c r="O20" s="7">
        <f t="shared" si="6"/>
        <v>0</v>
      </c>
    </row>
    <row r="21" spans="6:15" x14ac:dyDescent="0.2">
      <c r="F21" s="3">
        <v>1016</v>
      </c>
      <c r="G21" s="1">
        <v>0</v>
      </c>
      <c r="H21" s="1">
        <v>1</v>
      </c>
      <c r="I21" s="1">
        <v>1</v>
      </c>
      <c r="J21" s="1" t="s">
        <v>51</v>
      </c>
      <c r="K21" s="7">
        <f t="shared" si="3"/>
        <v>0</v>
      </c>
      <c r="L21" s="12">
        <f t="shared" si="4"/>
        <v>0</v>
      </c>
      <c r="M21" s="7">
        <f t="shared" si="5"/>
        <v>0</v>
      </c>
      <c r="O21" s="7">
        <f t="shared" si="6"/>
        <v>0</v>
      </c>
    </row>
    <row r="22" spans="6:15" x14ac:dyDescent="0.2">
      <c r="F22" s="3">
        <v>1017</v>
      </c>
      <c r="G22" s="1">
        <v>2</v>
      </c>
      <c r="H22" s="1">
        <v>2</v>
      </c>
      <c r="I22" s="1">
        <v>3</v>
      </c>
      <c r="J22" s="1" t="s">
        <v>27</v>
      </c>
      <c r="K22" s="7">
        <f t="shared" si="3"/>
        <v>1</v>
      </c>
      <c r="L22" s="12">
        <f t="shared" si="4"/>
        <v>1</v>
      </c>
      <c r="M22" s="7">
        <f t="shared" si="5"/>
        <v>1</v>
      </c>
      <c r="O22" s="7">
        <f t="shared" si="6"/>
        <v>1</v>
      </c>
    </row>
    <row r="23" spans="6:15" x14ac:dyDescent="0.2">
      <c r="F23" s="3">
        <v>1018</v>
      </c>
      <c r="G23" s="1">
        <v>2</v>
      </c>
      <c r="H23" s="1">
        <v>3</v>
      </c>
      <c r="I23" s="1">
        <v>4</v>
      </c>
      <c r="J23" s="1" t="s">
        <v>21</v>
      </c>
      <c r="K23" s="7">
        <f t="shared" si="3"/>
        <v>1</v>
      </c>
      <c r="L23" s="12">
        <f t="shared" si="4"/>
        <v>0</v>
      </c>
      <c r="M23" s="7">
        <f t="shared" si="5"/>
        <v>0</v>
      </c>
      <c r="O23" s="7">
        <f t="shared" si="6"/>
        <v>0</v>
      </c>
    </row>
    <row r="24" spans="6:15" x14ac:dyDescent="0.2">
      <c r="F24" s="3">
        <v>1019</v>
      </c>
      <c r="G24" s="1">
        <v>3</v>
      </c>
      <c r="H24" s="1">
        <v>3</v>
      </c>
      <c r="I24" s="1">
        <v>3</v>
      </c>
      <c r="J24" s="1" t="s">
        <v>51</v>
      </c>
      <c r="K24" s="7">
        <f t="shared" si="3"/>
        <v>1</v>
      </c>
      <c r="L24" s="12">
        <f t="shared" si="4"/>
        <v>0</v>
      </c>
      <c r="M24" s="7">
        <f t="shared" si="5"/>
        <v>0</v>
      </c>
      <c r="O24" s="7">
        <f t="shared" si="6"/>
        <v>0</v>
      </c>
    </row>
    <row r="25" spans="6:15" x14ac:dyDescent="0.2">
      <c r="F25" s="3">
        <v>1020</v>
      </c>
      <c r="G25" s="1">
        <v>2</v>
      </c>
      <c r="H25" s="1">
        <v>4</v>
      </c>
      <c r="I25" s="1">
        <v>2</v>
      </c>
      <c r="J25" s="1" t="s">
        <v>21</v>
      </c>
      <c r="K25" s="7">
        <f t="shared" si="3"/>
        <v>1</v>
      </c>
      <c r="L25" s="12">
        <f t="shared" si="4"/>
        <v>0</v>
      </c>
      <c r="M25" s="7">
        <f t="shared" si="5"/>
        <v>0</v>
      </c>
      <c r="O25" s="7">
        <f t="shared" si="6"/>
        <v>0</v>
      </c>
    </row>
    <row r="26" spans="6:15" x14ac:dyDescent="0.2">
      <c r="F26" s="3">
        <v>1021</v>
      </c>
      <c r="G26" s="1">
        <v>4</v>
      </c>
      <c r="H26" s="1">
        <v>3</v>
      </c>
      <c r="I26" s="1">
        <v>3</v>
      </c>
      <c r="J26" s="1" t="s">
        <v>21</v>
      </c>
      <c r="K26" s="7">
        <f t="shared" si="3"/>
        <v>1</v>
      </c>
      <c r="L26" s="12">
        <f t="shared" si="4"/>
        <v>0</v>
      </c>
      <c r="M26" s="7">
        <f t="shared" si="5"/>
        <v>0</v>
      </c>
      <c r="O26" s="7">
        <f t="shared" si="6"/>
        <v>0</v>
      </c>
    </row>
    <row r="27" spans="6:15" x14ac:dyDescent="0.2">
      <c r="F27" s="3">
        <v>1022</v>
      </c>
      <c r="G27" s="1">
        <v>2</v>
      </c>
      <c r="H27" s="1">
        <v>4</v>
      </c>
      <c r="I27" s="1">
        <v>3</v>
      </c>
      <c r="J27" s="1" t="s">
        <v>31</v>
      </c>
      <c r="K27" s="7">
        <f t="shared" si="3"/>
        <v>1</v>
      </c>
      <c r="L27" s="12">
        <f t="shared" si="4"/>
        <v>0</v>
      </c>
      <c r="M27" s="7">
        <f t="shared" si="5"/>
        <v>0</v>
      </c>
      <c r="O27" s="7">
        <f t="shared" si="6"/>
        <v>0</v>
      </c>
    </row>
    <row r="28" spans="6:15" x14ac:dyDescent="0.2">
      <c r="F28" s="3">
        <v>1023</v>
      </c>
      <c r="G28" s="1">
        <v>2</v>
      </c>
      <c r="H28" s="1">
        <v>2</v>
      </c>
      <c r="I28" s="1">
        <v>1</v>
      </c>
      <c r="J28" s="1" t="s">
        <v>27</v>
      </c>
      <c r="K28" s="7">
        <f t="shared" si="3"/>
        <v>0</v>
      </c>
      <c r="L28" s="12">
        <f t="shared" si="4"/>
        <v>1</v>
      </c>
      <c r="M28" s="7">
        <f t="shared" si="5"/>
        <v>0</v>
      </c>
      <c r="O28" s="7">
        <f t="shared" si="6"/>
        <v>0</v>
      </c>
    </row>
    <row r="29" spans="6:15" x14ac:dyDescent="0.2">
      <c r="F29" s="3">
        <v>1024</v>
      </c>
      <c r="G29" s="1">
        <v>0</v>
      </c>
      <c r="H29" s="1">
        <v>0</v>
      </c>
      <c r="I29" s="1">
        <v>0</v>
      </c>
      <c r="J29" s="1" t="s">
        <v>51</v>
      </c>
      <c r="K29" s="7">
        <f t="shared" si="3"/>
        <v>0</v>
      </c>
      <c r="L29" s="12">
        <f t="shared" si="4"/>
        <v>0</v>
      </c>
      <c r="M29" s="7">
        <f t="shared" si="5"/>
        <v>0</v>
      </c>
      <c r="O29" s="7">
        <f t="shared" si="6"/>
        <v>0</v>
      </c>
    </row>
    <row r="30" spans="6:15" x14ac:dyDescent="0.2">
      <c r="F30" s="3">
        <v>1025</v>
      </c>
      <c r="G30" s="1">
        <v>3</v>
      </c>
      <c r="H30" s="1">
        <v>2</v>
      </c>
      <c r="I30" s="1">
        <v>3</v>
      </c>
      <c r="J30" s="1" t="s">
        <v>21</v>
      </c>
      <c r="K30" s="7">
        <f t="shared" si="3"/>
        <v>1</v>
      </c>
      <c r="L30" s="12">
        <f t="shared" si="4"/>
        <v>0</v>
      </c>
      <c r="M30" s="7">
        <f t="shared" si="5"/>
        <v>0</v>
      </c>
      <c r="O30" s="7">
        <f t="shared" si="6"/>
        <v>0</v>
      </c>
    </row>
    <row r="31" spans="6:15" x14ac:dyDescent="0.2">
      <c r="F31" s="3">
        <v>1026</v>
      </c>
      <c r="G31" s="1">
        <v>2</v>
      </c>
      <c r="H31" s="1">
        <v>3</v>
      </c>
      <c r="I31" s="1">
        <v>3</v>
      </c>
      <c r="J31" s="1" t="s">
        <v>35</v>
      </c>
      <c r="K31" s="7">
        <f t="shared" si="3"/>
        <v>1</v>
      </c>
      <c r="L31" s="12">
        <f t="shared" si="4"/>
        <v>0</v>
      </c>
      <c r="M31" s="7">
        <f t="shared" si="5"/>
        <v>0</v>
      </c>
      <c r="O31" s="7">
        <f t="shared" si="6"/>
        <v>0</v>
      </c>
    </row>
    <row r="32" spans="6:15" x14ac:dyDescent="0.2">
      <c r="F32" s="3">
        <v>1027</v>
      </c>
      <c r="G32" s="1">
        <v>2</v>
      </c>
      <c r="H32" s="1">
        <v>2</v>
      </c>
      <c r="I32" s="1">
        <v>4</v>
      </c>
      <c r="J32" s="1" t="s">
        <v>15</v>
      </c>
      <c r="K32" s="7">
        <f t="shared" si="3"/>
        <v>1</v>
      </c>
      <c r="L32" s="12">
        <f t="shared" si="4"/>
        <v>1</v>
      </c>
      <c r="M32" s="7">
        <f t="shared" si="5"/>
        <v>1</v>
      </c>
      <c r="O32" s="7">
        <f t="shared" si="6"/>
        <v>1</v>
      </c>
    </row>
    <row r="33" spans="6:15" x14ac:dyDescent="0.2">
      <c r="F33" s="3">
        <v>1028</v>
      </c>
      <c r="G33" s="1">
        <v>2</v>
      </c>
      <c r="H33" s="1">
        <v>1</v>
      </c>
      <c r="I33" s="1">
        <v>2</v>
      </c>
      <c r="J33" s="1" t="s">
        <v>15</v>
      </c>
      <c r="K33" s="7">
        <f t="shared" si="3"/>
        <v>0</v>
      </c>
      <c r="L33" s="12">
        <f t="shared" si="4"/>
        <v>1</v>
      </c>
      <c r="M33" s="7">
        <f t="shared" si="5"/>
        <v>0</v>
      </c>
      <c r="O33" s="7">
        <f t="shared" si="6"/>
        <v>0</v>
      </c>
    </row>
    <row r="34" spans="6:15" x14ac:dyDescent="0.2">
      <c r="F34" s="3">
        <v>1029</v>
      </c>
      <c r="G34" s="1">
        <v>2</v>
      </c>
      <c r="H34" s="1">
        <v>2</v>
      </c>
      <c r="I34" s="1">
        <v>4</v>
      </c>
      <c r="J34" s="1" t="s">
        <v>21</v>
      </c>
      <c r="K34" s="7">
        <f t="shared" si="3"/>
        <v>1</v>
      </c>
      <c r="L34" s="12">
        <f t="shared" si="4"/>
        <v>0</v>
      </c>
      <c r="M34" s="7">
        <f t="shared" si="5"/>
        <v>0</v>
      </c>
      <c r="O34" s="7">
        <f t="shared" si="6"/>
        <v>0</v>
      </c>
    </row>
    <row r="35" spans="6:15" x14ac:dyDescent="0.2">
      <c r="F35" s="3">
        <v>1030</v>
      </c>
      <c r="G35" s="1">
        <v>2</v>
      </c>
      <c r="H35" s="1">
        <v>3</v>
      </c>
      <c r="I35" s="1">
        <v>3</v>
      </c>
      <c r="J35" s="1" t="s">
        <v>21</v>
      </c>
      <c r="K35" s="7">
        <f t="shared" si="3"/>
        <v>1</v>
      </c>
      <c r="L35" s="12">
        <f t="shared" si="4"/>
        <v>0</v>
      </c>
      <c r="M35" s="7">
        <f t="shared" si="5"/>
        <v>0</v>
      </c>
      <c r="O35" s="7">
        <f t="shared" si="6"/>
        <v>0</v>
      </c>
    </row>
    <row r="36" spans="6:15" x14ac:dyDescent="0.2">
      <c r="F36" s="3">
        <v>1031</v>
      </c>
      <c r="G36" s="1">
        <v>2</v>
      </c>
      <c r="H36" s="1">
        <v>3</v>
      </c>
      <c r="I36" s="1">
        <v>3</v>
      </c>
      <c r="J36" s="1" t="s">
        <v>21</v>
      </c>
      <c r="K36" s="7">
        <f t="shared" si="3"/>
        <v>1</v>
      </c>
      <c r="L36" s="12">
        <f t="shared" si="4"/>
        <v>0</v>
      </c>
      <c r="M36" s="7">
        <f t="shared" si="5"/>
        <v>0</v>
      </c>
      <c r="O36" s="7">
        <f t="shared" si="6"/>
        <v>0</v>
      </c>
    </row>
    <row r="37" spans="6:15" x14ac:dyDescent="0.2">
      <c r="F37" s="3">
        <v>1032</v>
      </c>
      <c r="G37" s="1">
        <v>2</v>
      </c>
      <c r="H37" s="1">
        <v>1</v>
      </c>
      <c r="I37" s="1">
        <v>0</v>
      </c>
      <c r="J37" s="1" t="s">
        <v>51</v>
      </c>
      <c r="K37" s="7">
        <f t="shared" si="3"/>
        <v>0</v>
      </c>
      <c r="L37" s="12">
        <f t="shared" si="4"/>
        <v>0</v>
      </c>
      <c r="M37" s="7">
        <f t="shared" si="5"/>
        <v>0</v>
      </c>
      <c r="O37" s="7">
        <f t="shared" si="6"/>
        <v>0</v>
      </c>
    </row>
    <row r="38" spans="6:15" x14ac:dyDescent="0.2">
      <c r="F38" s="3">
        <v>1033</v>
      </c>
      <c r="G38" s="1">
        <v>0</v>
      </c>
      <c r="H38" s="1">
        <v>4</v>
      </c>
      <c r="I38" s="1">
        <v>4</v>
      </c>
      <c r="J38" s="1" t="s">
        <v>47</v>
      </c>
      <c r="K38" s="7">
        <f t="shared" si="3"/>
        <v>0</v>
      </c>
      <c r="L38" s="12">
        <f t="shared" si="4"/>
        <v>0</v>
      </c>
      <c r="M38" s="7">
        <f t="shared" si="5"/>
        <v>0</v>
      </c>
      <c r="O38" s="7">
        <f t="shared" si="6"/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8D41-C3C7-44A0-A41D-14A7C1DAD6A0}">
  <dimension ref="A1:J37"/>
  <sheetViews>
    <sheetView workbookViewId="0">
      <selection activeCell="B36" sqref="B36"/>
    </sheetView>
  </sheetViews>
  <sheetFormatPr defaultRowHeight="12.75" x14ac:dyDescent="0.2"/>
  <cols>
    <col min="1" max="1" width="27.42578125" bestFit="1" customWidth="1"/>
    <col min="2" max="2" width="33" bestFit="1" customWidth="1"/>
    <col min="3" max="3" width="10.28515625" customWidth="1"/>
    <col min="4" max="4" width="11.28515625" bestFit="1" customWidth="1"/>
    <col min="5" max="5" width="21.140625" bestFit="1" customWidth="1"/>
    <col min="6" max="6" width="25.7109375" bestFit="1" customWidth="1"/>
    <col min="7" max="7" width="24.28515625" bestFit="1" customWidth="1"/>
    <col min="8" max="8" width="32.85546875" customWidth="1"/>
    <col min="9" max="9" width="19.7109375" bestFit="1" customWidth="1"/>
  </cols>
  <sheetData>
    <row r="1" spans="1:10" x14ac:dyDescent="0.2">
      <c r="A1" s="8" t="s">
        <v>181</v>
      </c>
      <c r="D1" s="11" t="s">
        <v>180</v>
      </c>
      <c r="E1" s="11" t="s">
        <v>140</v>
      </c>
      <c r="F1" s="11" t="s">
        <v>141</v>
      </c>
      <c r="G1" s="11" t="s">
        <v>142</v>
      </c>
      <c r="H1" s="11" t="s">
        <v>166</v>
      </c>
      <c r="I1" s="11" t="s">
        <v>179</v>
      </c>
      <c r="J1" s="11" t="s">
        <v>187</v>
      </c>
    </row>
    <row r="2" spans="1:10" x14ac:dyDescent="0.2">
      <c r="A2" s="3"/>
      <c r="D2" s="3">
        <v>1001</v>
      </c>
      <c r="E2" s="1">
        <v>3</v>
      </c>
      <c r="F2" s="1">
        <v>3</v>
      </c>
      <c r="G2" s="1">
        <v>3</v>
      </c>
      <c r="H2" s="1" t="s">
        <v>15</v>
      </c>
      <c r="I2" s="1">
        <v>1</v>
      </c>
      <c r="J2">
        <f>IF(I2=1,SUM($I$2:I2),"")</f>
        <v>1</v>
      </c>
    </row>
    <row r="3" spans="1:10" x14ac:dyDescent="0.2">
      <c r="A3" s="5" t="s">
        <v>182</v>
      </c>
      <c r="D3" s="3">
        <v>1002</v>
      </c>
      <c r="E3" s="1">
        <v>4</v>
      </c>
      <c r="F3" s="1">
        <v>2</v>
      </c>
      <c r="G3" s="1">
        <v>3</v>
      </c>
      <c r="H3" s="13" t="s">
        <v>21</v>
      </c>
      <c r="I3" s="1">
        <v>0</v>
      </c>
      <c r="J3" t="str">
        <f>IF(I3=1,SUM($I$2:I3),"")</f>
        <v/>
      </c>
    </row>
    <row r="4" spans="1:10" x14ac:dyDescent="0.2">
      <c r="A4" s="7">
        <f>INDEX(D2:D34,5)</f>
        <v>1005</v>
      </c>
      <c r="B4" s="10" t="str">
        <f t="shared" ref="B4" ca="1" si="0">_xlfn.FORMULATEXT(A4)</f>
        <v>=INDEX(D2:D34,5)</v>
      </c>
      <c r="D4" s="3">
        <v>1003</v>
      </c>
      <c r="E4" s="1">
        <v>2</v>
      </c>
      <c r="F4" s="1">
        <v>4</v>
      </c>
      <c r="G4" s="1">
        <v>3</v>
      </c>
      <c r="H4" s="1" t="s">
        <v>27</v>
      </c>
      <c r="I4" s="1">
        <v>1</v>
      </c>
      <c r="J4">
        <f>IF(I4=1,SUM($I$2:I4),"")</f>
        <v>2</v>
      </c>
    </row>
    <row r="5" spans="1:10" x14ac:dyDescent="0.2">
      <c r="D5" s="3">
        <v>1004</v>
      </c>
      <c r="E5" s="1">
        <v>2</v>
      </c>
      <c r="F5" s="1">
        <v>3</v>
      </c>
      <c r="G5" s="1">
        <v>3</v>
      </c>
      <c r="H5" s="1" t="s">
        <v>31</v>
      </c>
      <c r="I5" s="1">
        <v>0</v>
      </c>
      <c r="J5" t="str">
        <f>IF(I5=1,SUM($I$2:I5),"")</f>
        <v/>
      </c>
    </row>
    <row r="6" spans="1:10" x14ac:dyDescent="0.2">
      <c r="A6" s="5" t="s">
        <v>184</v>
      </c>
      <c r="D6" s="3">
        <v>1005</v>
      </c>
      <c r="E6" s="26">
        <v>1</v>
      </c>
      <c r="F6" s="1">
        <v>1</v>
      </c>
      <c r="G6" s="1">
        <v>1</v>
      </c>
      <c r="H6" s="1" t="s">
        <v>35</v>
      </c>
      <c r="I6" s="1">
        <v>0</v>
      </c>
      <c r="J6" t="str">
        <f>IF(I6=1,SUM($I$2:I6),"")</f>
        <v/>
      </c>
    </row>
    <row r="7" spans="1:10" x14ac:dyDescent="0.2">
      <c r="A7" s="25">
        <f>INDEX(D2:J34,5,2)</f>
        <v>1</v>
      </c>
      <c r="B7" s="10" t="str">
        <f t="shared" ref="B7" ca="1" si="1">_xlfn.FORMULATEXT(A7)</f>
        <v>=INDEX(D2:J34,5,2)</v>
      </c>
      <c r="C7" s="10"/>
      <c r="D7" s="3">
        <v>1006</v>
      </c>
      <c r="E7" s="1">
        <v>3</v>
      </c>
      <c r="F7" s="1">
        <v>3</v>
      </c>
      <c r="G7" s="1">
        <v>3</v>
      </c>
      <c r="H7" s="1" t="s">
        <v>15</v>
      </c>
      <c r="I7" s="1">
        <v>1</v>
      </c>
      <c r="J7">
        <f>IF(I7=1,SUM($I$2:I7),"")</f>
        <v>3</v>
      </c>
    </row>
    <row r="8" spans="1:10" x14ac:dyDescent="0.2">
      <c r="D8" s="3">
        <v>1007</v>
      </c>
      <c r="E8" s="1">
        <v>4</v>
      </c>
      <c r="F8" s="1">
        <v>4</v>
      </c>
      <c r="G8" s="1">
        <v>4</v>
      </c>
      <c r="H8" s="1" t="s">
        <v>27</v>
      </c>
      <c r="I8" s="1">
        <v>1</v>
      </c>
      <c r="J8">
        <f>IF(I8=1,SUM($I$2:I8),"")</f>
        <v>4</v>
      </c>
    </row>
    <row r="9" spans="1:10" x14ac:dyDescent="0.2">
      <c r="A9" s="5" t="s">
        <v>183</v>
      </c>
      <c r="D9" s="3">
        <v>1008</v>
      </c>
      <c r="E9" s="1">
        <v>3</v>
      </c>
      <c r="F9" s="1">
        <v>3</v>
      </c>
      <c r="G9" s="1">
        <v>4</v>
      </c>
      <c r="H9" s="1" t="s">
        <v>47</v>
      </c>
      <c r="I9" s="1">
        <v>0</v>
      </c>
      <c r="J9" t="str">
        <f>IF(I9=1,SUM($I$2:I9),"")</f>
        <v/>
      </c>
    </row>
    <row r="10" spans="1:10" x14ac:dyDescent="0.2">
      <c r="A10" s="7" t="str">
        <f>INDEX(D2:J34,2,5)</f>
        <v>ดู Youtube, ซีรี่ (ที่เราเลือกเองได้)</v>
      </c>
      <c r="B10" s="10" t="str">
        <f t="shared" ref="B10" ca="1" si="2">_xlfn.FORMULATEXT(A10)</f>
        <v>=INDEX(D2:J34,2,5)</v>
      </c>
      <c r="C10" s="10"/>
      <c r="D10" s="3">
        <v>1009</v>
      </c>
      <c r="E10" s="1">
        <v>2</v>
      </c>
      <c r="F10" s="1">
        <v>3</v>
      </c>
      <c r="G10" s="1">
        <v>3</v>
      </c>
      <c r="H10" s="1" t="s">
        <v>51</v>
      </c>
      <c r="I10" s="1">
        <v>0</v>
      </c>
      <c r="J10" t="str">
        <f>IF(I10=1,SUM($I$2:I10),"")</f>
        <v/>
      </c>
    </row>
    <row r="11" spans="1:10" x14ac:dyDescent="0.2">
      <c r="D11" s="3">
        <v>1010</v>
      </c>
      <c r="E11" s="1">
        <v>2</v>
      </c>
      <c r="F11" s="1">
        <v>1</v>
      </c>
      <c r="G11" s="1">
        <v>4</v>
      </c>
      <c r="H11" s="1" t="s">
        <v>21</v>
      </c>
      <c r="I11" s="1">
        <v>0</v>
      </c>
      <c r="J11" t="str">
        <f>IF(I11=1,SUM($I$2:I11),"")</f>
        <v/>
      </c>
    </row>
    <row r="12" spans="1:10" x14ac:dyDescent="0.2">
      <c r="D12" s="3">
        <v>1011</v>
      </c>
      <c r="E12" s="1">
        <v>2</v>
      </c>
      <c r="F12" s="1">
        <v>2</v>
      </c>
      <c r="G12" s="1">
        <v>2</v>
      </c>
      <c r="H12" s="1" t="s">
        <v>21</v>
      </c>
      <c r="I12" s="1">
        <v>0</v>
      </c>
      <c r="J12" t="str">
        <f>IF(I12=1,SUM($I$2:I12),"")</f>
        <v/>
      </c>
    </row>
    <row r="13" spans="1:10" x14ac:dyDescent="0.2">
      <c r="A13" s="8" t="s">
        <v>185</v>
      </c>
      <c r="C13" s="10"/>
      <c r="D13" s="3">
        <v>1012</v>
      </c>
      <c r="E13" s="1">
        <v>0</v>
      </c>
      <c r="F13" s="1">
        <v>4</v>
      </c>
      <c r="G13" s="1">
        <v>3</v>
      </c>
      <c r="H13" s="1" t="s">
        <v>31</v>
      </c>
      <c r="I13" s="1">
        <v>0</v>
      </c>
      <c r="J13" t="str">
        <f>IF(I13=1,SUM($I$2:I13),"")</f>
        <v/>
      </c>
    </row>
    <row r="14" spans="1:10" x14ac:dyDescent="0.2">
      <c r="A14" s="3"/>
      <c r="D14" s="3">
        <v>1013</v>
      </c>
      <c r="E14" s="1">
        <v>1</v>
      </c>
      <c r="F14" s="1">
        <v>3</v>
      </c>
      <c r="G14" s="1">
        <v>4</v>
      </c>
      <c r="H14" s="1" t="s">
        <v>31</v>
      </c>
      <c r="I14" s="1">
        <v>0</v>
      </c>
      <c r="J14" t="str">
        <f>IF(I14=1,SUM($I$2:I14),"")</f>
        <v/>
      </c>
    </row>
    <row r="15" spans="1:10" x14ac:dyDescent="0.2">
      <c r="A15" s="15">
        <v>1015</v>
      </c>
      <c r="D15" s="3">
        <v>1014</v>
      </c>
      <c r="E15" s="1">
        <v>1</v>
      </c>
      <c r="F15" s="1">
        <v>2</v>
      </c>
      <c r="G15" s="1">
        <v>3</v>
      </c>
      <c r="H15" s="1" t="s">
        <v>21</v>
      </c>
      <c r="I15" s="1">
        <v>0</v>
      </c>
      <c r="J15" t="str">
        <f>IF(I15=1,SUM($I$2:I15),"")</f>
        <v/>
      </c>
    </row>
    <row r="16" spans="1:10" x14ac:dyDescent="0.2">
      <c r="A16" s="7">
        <f>MATCH(A15,D2:D34,0)</f>
        <v>15</v>
      </c>
      <c r="B16" s="10" t="str">
        <f t="shared" ref="B16" ca="1" si="3">_xlfn.FORMULATEXT(A16)</f>
        <v>=MATCH(A15,D2:D34,0)</v>
      </c>
      <c r="C16" s="10"/>
      <c r="D16" s="3">
        <v>1015</v>
      </c>
      <c r="E16" s="1">
        <v>3</v>
      </c>
      <c r="F16" s="1">
        <v>2</v>
      </c>
      <c r="G16" s="1">
        <v>3</v>
      </c>
      <c r="H16" s="1" t="s">
        <v>47</v>
      </c>
      <c r="I16" s="1">
        <v>0</v>
      </c>
      <c r="J16" t="str">
        <f>IF(I16=1,SUM($I$2:I16),"")</f>
        <v/>
      </c>
    </row>
    <row r="17" spans="1:10" x14ac:dyDescent="0.2">
      <c r="D17" s="3">
        <v>1016</v>
      </c>
      <c r="E17" s="1">
        <v>0</v>
      </c>
      <c r="F17" s="1">
        <v>1</v>
      </c>
      <c r="G17" s="1">
        <v>1</v>
      </c>
      <c r="H17" s="1" t="s">
        <v>51</v>
      </c>
      <c r="I17" s="1">
        <v>0</v>
      </c>
      <c r="J17" t="str">
        <f>IF(I17=1,SUM($I$2:I17),"")</f>
        <v/>
      </c>
    </row>
    <row r="18" spans="1:10" x14ac:dyDescent="0.2">
      <c r="A18" s="15">
        <v>1032</v>
      </c>
      <c r="D18" s="3">
        <v>1017</v>
      </c>
      <c r="E18" s="1">
        <v>2</v>
      </c>
      <c r="F18" s="1">
        <v>2</v>
      </c>
      <c r="G18" s="1">
        <v>3</v>
      </c>
      <c r="H18" s="1" t="s">
        <v>27</v>
      </c>
      <c r="I18" s="1">
        <v>1</v>
      </c>
      <c r="J18">
        <f>IF(I18=1,SUM($I$2:I18),"")</f>
        <v>5</v>
      </c>
    </row>
    <row r="19" spans="1:10" x14ac:dyDescent="0.2">
      <c r="A19" s="7">
        <f>MATCH(A18,D2:D34,0)</f>
        <v>32</v>
      </c>
      <c r="B19" s="10" t="str">
        <f t="shared" ref="B19" ca="1" si="4">_xlfn.FORMULATEXT(A19)</f>
        <v>=MATCH(A18,D2:D34,0)</v>
      </c>
      <c r="D19" s="3">
        <v>1018</v>
      </c>
      <c r="E19" s="1">
        <v>2</v>
      </c>
      <c r="F19" s="1">
        <v>3</v>
      </c>
      <c r="G19" s="1">
        <v>4</v>
      </c>
      <c r="H19" s="1" t="s">
        <v>21</v>
      </c>
      <c r="I19" s="1">
        <v>0</v>
      </c>
      <c r="J19" t="str">
        <f>IF(I19=1,SUM($I$2:I19),"")</f>
        <v/>
      </c>
    </row>
    <row r="20" spans="1:10" x14ac:dyDescent="0.2">
      <c r="D20" s="3">
        <v>1019</v>
      </c>
      <c r="E20" s="1">
        <v>3</v>
      </c>
      <c r="F20" s="1">
        <v>3</v>
      </c>
      <c r="G20" s="1">
        <v>3</v>
      </c>
      <c r="H20" s="1" t="s">
        <v>51</v>
      </c>
      <c r="I20" s="1">
        <v>0</v>
      </c>
      <c r="J20" t="str">
        <f>IF(I20=1,SUM($I$2:I20),"")</f>
        <v/>
      </c>
    </row>
    <row r="21" spans="1:10" x14ac:dyDescent="0.2">
      <c r="D21" s="3">
        <v>1020</v>
      </c>
      <c r="E21" s="1">
        <v>2</v>
      </c>
      <c r="F21" s="1">
        <v>4</v>
      </c>
      <c r="G21" s="1">
        <v>2</v>
      </c>
      <c r="H21" s="1" t="s">
        <v>21</v>
      </c>
      <c r="I21" s="1">
        <v>0</v>
      </c>
      <c r="J21" t="str">
        <f>IF(I21=1,SUM($I$2:I21),"")</f>
        <v/>
      </c>
    </row>
    <row r="22" spans="1:10" x14ac:dyDescent="0.2">
      <c r="D22" s="3">
        <v>1021</v>
      </c>
      <c r="E22" s="1">
        <v>4</v>
      </c>
      <c r="F22" s="1">
        <v>3</v>
      </c>
      <c r="G22" s="1">
        <v>3</v>
      </c>
      <c r="H22" s="1" t="s">
        <v>21</v>
      </c>
      <c r="I22" s="1">
        <v>0</v>
      </c>
      <c r="J22" t="str">
        <f>IF(I22=1,SUM($I$2:I22),"")</f>
        <v/>
      </c>
    </row>
    <row r="23" spans="1:10" x14ac:dyDescent="0.2">
      <c r="A23" s="8" t="s">
        <v>186</v>
      </c>
      <c r="D23" s="3">
        <v>1022</v>
      </c>
      <c r="E23" s="1">
        <v>2</v>
      </c>
      <c r="F23" s="1">
        <v>4</v>
      </c>
      <c r="G23" s="1">
        <v>3</v>
      </c>
      <c r="H23" s="1" t="s">
        <v>31</v>
      </c>
      <c r="I23" s="1">
        <v>0</v>
      </c>
      <c r="J23" t="str">
        <f>IF(I23=1,SUM($I$2:I23),"")</f>
        <v/>
      </c>
    </row>
    <row r="24" spans="1:10" x14ac:dyDescent="0.2">
      <c r="D24" s="3">
        <v>1023</v>
      </c>
      <c r="E24" s="1">
        <v>2</v>
      </c>
      <c r="F24" s="1">
        <v>2</v>
      </c>
      <c r="G24" s="1">
        <v>1</v>
      </c>
      <c r="H24" s="1" t="s">
        <v>27</v>
      </c>
      <c r="I24" s="1">
        <v>0</v>
      </c>
      <c r="J24" t="str">
        <f>IF(I24=1,SUM($I$2:I24),"")</f>
        <v/>
      </c>
    </row>
    <row r="25" spans="1:10" x14ac:dyDescent="0.2">
      <c r="A25" s="11" t="s">
        <v>180</v>
      </c>
      <c r="B25" s="3">
        <v>1010</v>
      </c>
      <c r="D25" s="3">
        <v>1024</v>
      </c>
      <c r="E25" s="1">
        <v>0</v>
      </c>
      <c r="F25" s="1">
        <v>0</v>
      </c>
      <c r="G25" s="1">
        <v>0</v>
      </c>
      <c r="H25" s="1" t="s">
        <v>51</v>
      </c>
      <c r="I25" s="1">
        <v>0</v>
      </c>
      <c r="J25" t="str">
        <f>IF(I25=1,SUM($I$2:I25),"")</f>
        <v/>
      </c>
    </row>
    <row r="26" spans="1:10" x14ac:dyDescent="0.2">
      <c r="A26" s="11" t="s">
        <v>166</v>
      </c>
      <c r="B26" s="7" t="str">
        <f>INDEX(H2:H34,MATCH(B25,D2:D34,0))</f>
        <v>ดู Youtube, ซีรี่ (ที่เราเลือกเองได้)</v>
      </c>
      <c r="D26" s="3">
        <v>1025</v>
      </c>
      <c r="E26" s="1">
        <v>3</v>
      </c>
      <c r="F26" s="1">
        <v>2</v>
      </c>
      <c r="G26" s="1">
        <v>3</v>
      </c>
      <c r="H26" s="1" t="s">
        <v>21</v>
      </c>
      <c r="I26" s="1">
        <v>0</v>
      </c>
      <c r="J26" t="str">
        <f>IF(I26=1,SUM($I$2:I26),"")</f>
        <v/>
      </c>
    </row>
    <row r="27" spans="1:10" x14ac:dyDescent="0.2">
      <c r="A27" s="3"/>
      <c r="B27" s="10" t="str">
        <f ca="1">_xlfn.FORMULATEXT(B26)</f>
        <v>=INDEX(H2:H34,MATCH(B25,D2:D34,0))</v>
      </c>
      <c r="D27" s="3">
        <v>1026</v>
      </c>
      <c r="E27" s="1">
        <v>2</v>
      </c>
      <c r="F27" s="1">
        <v>3</v>
      </c>
      <c r="G27" s="1">
        <v>3</v>
      </c>
      <c r="H27" s="1" t="s">
        <v>35</v>
      </c>
      <c r="I27" s="1">
        <v>0</v>
      </c>
      <c r="J27" t="str">
        <f>IF(I27=1,SUM($I$2:I27),"")</f>
        <v/>
      </c>
    </row>
    <row r="28" spans="1:10" x14ac:dyDescent="0.2">
      <c r="A28" s="3"/>
      <c r="D28" s="3">
        <v>1027</v>
      </c>
      <c r="E28" s="1">
        <v>2</v>
      </c>
      <c r="F28" s="1">
        <v>2</v>
      </c>
      <c r="G28" s="1">
        <v>4</v>
      </c>
      <c r="H28" s="1" t="s">
        <v>15</v>
      </c>
      <c r="I28" s="1">
        <v>1</v>
      </c>
      <c r="J28">
        <f>IF(I28=1,SUM($I$2:I28),"")</f>
        <v>6</v>
      </c>
    </row>
    <row r="29" spans="1:10" x14ac:dyDescent="0.2">
      <c r="D29" s="3">
        <v>1028</v>
      </c>
      <c r="E29" s="1">
        <v>2</v>
      </c>
      <c r="F29" s="1">
        <v>1</v>
      </c>
      <c r="G29" s="1">
        <v>2</v>
      </c>
      <c r="H29" s="1" t="s">
        <v>15</v>
      </c>
      <c r="I29" s="1">
        <v>0</v>
      </c>
      <c r="J29" t="str">
        <f>IF(I29=1,SUM($I$2:I29),"")</f>
        <v/>
      </c>
    </row>
    <row r="30" spans="1:10" x14ac:dyDescent="0.2">
      <c r="A30" s="8" t="s">
        <v>186</v>
      </c>
      <c r="D30" s="3">
        <v>1029</v>
      </c>
      <c r="E30" s="1">
        <v>2</v>
      </c>
      <c r="F30" s="1">
        <v>2</v>
      </c>
      <c r="G30" s="1">
        <v>4</v>
      </c>
      <c r="H30" s="1" t="s">
        <v>21</v>
      </c>
      <c r="I30" s="1">
        <v>0</v>
      </c>
      <c r="J30" t="str">
        <f>IF(I30=1,SUM($I$2:I30),"")</f>
        <v/>
      </c>
    </row>
    <row r="31" spans="1:10" x14ac:dyDescent="0.2">
      <c r="D31" s="3">
        <v>1030</v>
      </c>
      <c r="E31" s="1">
        <v>2</v>
      </c>
      <c r="F31" s="1">
        <v>3</v>
      </c>
      <c r="G31" s="1">
        <v>3</v>
      </c>
      <c r="H31" s="1" t="s">
        <v>21</v>
      </c>
      <c r="I31" s="1">
        <v>0</v>
      </c>
      <c r="J31" t="str">
        <f>IF(I31=1,SUM($I$2:I31),"")</f>
        <v/>
      </c>
    </row>
    <row r="32" spans="1:10" x14ac:dyDescent="0.2">
      <c r="A32" s="11" t="s">
        <v>140</v>
      </c>
      <c r="B32">
        <v>2</v>
      </c>
      <c r="D32" s="3">
        <v>1031</v>
      </c>
      <c r="E32" s="1">
        <v>2</v>
      </c>
      <c r="F32" s="1">
        <v>3</v>
      </c>
      <c r="G32" s="1">
        <v>3</v>
      </c>
      <c r="H32" s="1" t="s">
        <v>21</v>
      </c>
      <c r="I32" s="1">
        <v>0</v>
      </c>
      <c r="J32" t="str">
        <f>IF(I32=1,SUM($I$2:I32),"")</f>
        <v/>
      </c>
    </row>
    <row r="33" spans="1:10" x14ac:dyDescent="0.2">
      <c r="A33" s="11" t="s">
        <v>141</v>
      </c>
      <c r="B33">
        <v>1</v>
      </c>
      <c r="D33" s="3">
        <v>1032</v>
      </c>
      <c r="E33" s="1">
        <v>2</v>
      </c>
      <c r="F33" s="1">
        <v>1</v>
      </c>
      <c r="G33" s="1">
        <v>0</v>
      </c>
      <c r="H33" s="1" t="s">
        <v>51</v>
      </c>
      <c r="I33" s="1">
        <v>0</v>
      </c>
      <c r="J33" t="str">
        <f>IF(I33=1,SUM($I$2:I33),"")</f>
        <v/>
      </c>
    </row>
    <row r="34" spans="1:10" x14ac:dyDescent="0.2">
      <c r="A34" s="11" t="s">
        <v>142</v>
      </c>
      <c r="B34">
        <v>2</v>
      </c>
      <c r="D34" s="3">
        <v>1033</v>
      </c>
      <c r="E34" s="1">
        <v>0</v>
      </c>
      <c r="F34" s="1">
        <v>4</v>
      </c>
      <c r="G34" s="1">
        <v>4</v>
      </c>
      <c r="H34" s="1" t="s">
        <v>47</v>
      </c>
      <c r="I34" s="1">
        <v>0</v>
      </c>
      <c r="J34" t="str">
        <f>IF(I34=1,SUM($I$2:I34),"")</f>
        <v/>
      </c>
    </row>
    <row r="35" spans="1:10" x14ac:dyDescent="0.2">
      <c r="A35" s="11" t="s">
        <v>180</v>
      </c>
      <c r="B35" s="12" cm="1">
        <f t="array" aca="1" ref="B35" ca="1">INDEX(D2:D34,MATCH(1,(B37=E2:E34)*(B38=F2:F34)*(B39=G2:G34),0))</f>
        <v>1024</v>
      </c>
    </row>
    <row r="36" spans="1:10" x14ac:dyDescent="0.2">
      <c r="B36" s="10" t="str">
        <f ca="1">_xlfn.FORMULATEXT(B35)</f>
        <v>=INDEX(D2:D34,MATCH(1,(B37=E2:E34)*(B38=F2:F34)*(B39=G2:G34),0))</v>
      </c>
    </row>
    <row r="37" spans="1:10" x14ac:dyDescent="0.2">
      <c r="B37">
        <f ca="1">INDEX(D2:D34,MATCH(1,(B37=E2:E34)*(B38=F2:F34)*(B39=G2:G34),0))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181-7217-4ED3-85DE-0A2CA4E2ECCD}">
  <dimension ref="A1:O37"/>
  <sheetViews>
    <sheetView zoomScale="85" zoomScaleNormal="85" workbookViewId="0">
      <selection activeCell="G52" sqref="G52"/>
    </sheetView>
  </sheetViews>
  <sheetFormatPr defaultRowHeight="12.75" x14ac:dyDescent="0.2"/>
  <cols>
    <col min="1" max="1" width="27.42578125" bestFit="1" customWidth="1"/>
    <col min="2" max="2" width="35.7109375" bestFit="1" customWidth="1"/>
    <col min="3" max="6" width="10.140625" customWidth="1"/>
    <col min="7" max="7" width="11.28515625" bestFit="1" customWidth="1"/>
    <col min="8" max="8" width="21.140625" bestFit="1" customWidth="1"/>
    <col min="9" max="9" width="25.7109375" bestFit="1" customWidth="1"/>
    <col min="10" max="10" width="24.28515625" bestFit="1" customWidth="1"/>
    <col min="11" max="11" width="32.85546875" customWidth="1"/>
    <col min="12" max="12" width="19.7109375" bestFit="1" customWidth="1"/>
  </cols>
  <sheetData>
    <row r="1" spans="1:15" x14ac:dyDescent="0.2">
      <c r="A1" s="8" t="s">
        <v>189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5" x14ac:dyDescent="0.2">
      <c r="A2" s="3"/>
      <c r="G2" s="11" t="s">
        <v>180</v>
      </c>
      <c r="H2" s="11" t="s">
        <v>140</v>
      </c>
      <c r="I2" s="11" t="s">
        <v>141</v>
      </c>
      <c r="J2" s="11" t="s">
        <v>142</v>
      </c>
      <c r="K2" s="11" t="s">
        <v>166</v>
      </c>
      <c r="L2" s="11" t="s">
        <v>179</v>
      </c>
      <c r="M2" s="11" t="s">
        <v>187</v>
      </c>
    </row>
    <row r="3" spans="1:15" x14ac:dyDescent="0.2">
      <c r="G3" s="3">
        <v>1001</v>
      </c>
      <c r="H3" s="1">
        <v>3</v>
      </c>
      <c r="I3" s="1">
        <v>3</v>
      </c>
      <c r="J3" s="1">
        <v>3</v>
      </c>
      <c r="K3" s="1" t="s">
        <v>15</v>
      </c>
      <c r="L3" s="1">
        <v>1</v>
      </c>
      <c r="M3">
        <v>1</v>
      </c>
      <c r="N3">
        <f>IF(L3=1,SUM($L$3:L3),"")</f>
        <v>1</v>
      </c>
      <c r="O3" s="20" t="str">
        <f ca="1">_xlfn.FORMULATEXT(N3)</f>
        <v>=IF(L3=1,SUM($L$3:L3),"")</v>
      </c>
    </row>
    <row r="4" spans="1:15" x14ac:dyDescent="0.2">
      <c r="A4" s="8" t="s">
        <v>188</v>
      </c>
      <c r="G4" s="3">
        <v>1002</v>
      </c>
      <c r="H4" s="1">
        <v>4</v>
      </c>
      <c r="I4" s="1">
        <v>2</v>
      </c>
      <c r="J4" s="1">
        <v>3</v>
      </c>
      <c r="K4" s="1" t="s">
        <v>21</v>
      </c>
      <c r="L4" s="1">
        <v>0</v>
      </c>
      <c r="M4" t="s">
        <v>10</v>
      </c>
      <c r="N4" t="str">
        <f>IF(L4=1,SUM($L$3:L4),"")</f>
        <v/>
      </c>
    </row>
    <row r="5" spans="1:15" x14ac:dyDescent="0.2">
      <c r="G5" s="3">
        <v>1003</v>
      </c>
      <c r="H5" s="1">
        <v>2</v>
      </c>
      <c r="I5" s="1">
        <v>4</v>
      </c>
      <c r="J5" s="1">
        <v>3</v>
      </c>
      <c r="K5" s="1" t="s">
        <v>27</v>
      </c>
      <c r="L5" s="1">
        <v>1</v>
      </c>
      <c r="M5">
        <v>2</v>
      </c>
      <c r="N5">
        <f>IF(L5=1,SUM($L$3:L5),"")</f>
        <v>2</v>
      </c>
    </row>
    <row r="6" spans="1:15" x14ac:dyDescent="0.2">
      <c r="A6" s="11" t="s">
        <v>180</v>
      </c>
      <c r="B6" s="3">
        <v>1017</v>
      </c>
      <c r="G6" s="3">
        <v>1004</v>
      </c>
      <c r="H6" s="1">
        <v>2</v>
      </c>
      <c r="I6" s="1">
        <v>3</v>
      </c>
      <c r="J6" s="1">
        <v>3</v>
      </c>
      <c r="K6" s="1" t="s">
        <v>31</v>
      </c>
      <c r="L6" s="1">
        <v>0</v>
      </c>
      <c r="M6" t="s">
        <v>10</v>
      </c>
      <c r="N6" t="str">
        <f>IF(L6=1,SUM($L$3:L6),"")</f>
        <v/>
      </c>
    </row>
    <row r="7" spans="1:15" x14ac:dyDescent="0.2">
      <c r="A7" s="11" t="s">
        <v>166</v>
      </c>
      <c r="B7" s="7" t="str">
        <f>VLOOKUP(B6,G3:M35,K1,FALSE)</f>
        <v>อ่านหนังสือหาความรู้เพิ่ม</v>
      </c>
      <c r="F7" s="10"/>
      <c r="G7" s="3">
        <v>1005</v>
      </c>
      <c r="H7" s="1">
        <v>1</v>
      </c>
      <c r="I7" s="1">
        <v>1</v>
      </c>
      <c r="J7" s="1">
        <v>1</v>
      </c>
      <c r="K7" s="1" t="s">
        <v>35</v>
      </c>
      <c r="L7" s="1">
        <v>0</v>
      </c>
      <c r="M7" t="s">
        <v>10</v>
      </c>
      <c r="N7" t="str">
        <f>IF(L7=1,SUM($L$3:L7),"")</f>
        <v/>
      </c>
    </row>
    <row r="8" spans="1:15" x14ac:dyDescent="0.2">
      <c r="A8" s="3"/>
      <c r="B8" s="10" t="str">
        <f ca="1">_xlfn.FORMULATEXT(B7)</f>
        <v>=VLOOKUP(B6,G3:M35,K1,FALSE)</v>
      </c>
      <c r="G8" s="3">
        <v>1006</v>
      </c>
      <c r="H8" s="1">
        <v>3</v>
      </c>
      <c r="I8" s="1">
        <v>3</v>
      </c>
      <c r="J8" s="1">
        <v>3</v>
      </c>
      <c r="K8" s="1" t="s">
        <v>15</v>
      </c>
      <c r="L8" s="1">
        <v>1</v>
      </c>
      <c r="M8">
        <v>3</v>
      </c>
      <c r="N8">
        <f>IF(L8=1,SUM($L$3:L8),"")</f>
        <v>3</v>
      </c>
    </row>
    <row r="9" spans="1:15" x14ac:dyDescent="0.2">
      <c r="A9" s="3"/>
      <c r="G9" s="3">
        <v>1007</v>
      </c>
      <c r="H9" s="1">
        <v>4</v>
      </c>
      <c r="I9" s="1">
        <v>4</v>
      </c>
      <c r="J9" s="1">
        <v>4</v>
      </c>
      <c r="K9" s="1" t="s">
        <v>27</v>
      </c>
      <c r="L9" s="1">
        <v>1</v>
      </c>
      <c r="M9">
        <v>4</v>
      </c>
      <c r="N9">
        <f>IF(L9=1,SUM($L$3:L9),"")</f>
        <v>4</v>
      </c>
    </row>
    <row r="10" spans="1:15" x14ac:dyDescent="0.2">
      <c r="F10" s="10"/>
      <c r="G10" s="3">
        <v>1008</v>
      </c>
      <c r="H10" s="1">
        <v>3</v>
      </c>
      <c r="I10" s="1">
        <v>3</v>
      </c>
      <c r="J10" s="1">
        <v>4</v>
      </c>
      <c r="K10" s="1" t="s">
        <v>47</v>
      </c>
      <c r="L10" s="1">
        <v>0</v>
      </c>
      <c r="M10" t="s">
        <v>10</v>
      </c>
      <c r="N10" t="str">
        <f>IF(L10=1,SUM($L$3:L10),"")</f>
        <v/>
      </c>
    </row>
    <row r="11" spans="1:15" x14ac:dyDescent="0.2">
      <c r="A11" s="8" t="s">
        <v>188</v>
      </c>
      <c r="G11" s="3">
        <v>1009</v>
      </c>
      <c r="H11" s="1">
        <v>2</v>
      </c>
      <c r="I11" s="1">
        <v>3</v>
      </c>
      <c r="J11" s="1">
        <v>3</v>
      </c>
      <c r="K11" s="1" t="s">
        <v>51</v>
      </c>
      <c r="L11" s="1">
        <v>0</v>
      </c>
      <c r="M11" t="s">
        <v>10</v>
      </c>
      <c r="N11" t="str">
        <f>IF(L11=1,SUM($L$3:L11),"")</f>
        <v/>
      </c>
    </row>
    <row r="12" spans="1:15" x14ac:dyDescent="0.2">
      <c r="G12" s="3">
        <v>1010</v>
      </c>
      <c r="H12" s="1">
        <v>2</v>
      </c>
      <c r="I12" s="1">
        <v>1</v>
      </c>
      <c r="J12" s="1">
        <v>4</v>
      </c>
      <c r="K12" s="1" t="s">
        <v>21</v>
      </c>
      <c r="L12" s="1">
        <v>0</v>
      </c>
      <c r="M12" t="s">
        <v>10</v>
      </c>
      <c r="N12" t="str">
        <f>IF(L12=1,SUM($L$3:L12),"")</f>
        <v/>
      </c>
    </row>
    <row r="13" spans="1:15" x14ac:dyDescent="0.2">
      <c r="A13" s="11" t="s">
        <v>180</v>
      </c>
      <c r="B13" s="3">
        <v>1029</v>
      </c>
      <c r="F13" s="10"/>
      <c r="G13" s="3">
        <v>1011</v>
      </c>
      <c r="H13" s="1">
        <v>2</v>
      </c>
      <c r="I13" s="1">
        <v>2</v>
      </c>
      <c r="J13" s="1">
        <v>2</v>
      </c>
      <c r="K13" s="1" t="s">
        <v>21</v>
      </c>
      <c r="L13" s="1">
        <v>0</v>
      </c>
      <c r="M13" t="s">
        <v>10</v>
      </c>
      <c r="N13" t="str">
        <f>IF(L13=1,SUM($L$3:L13),"")</f>
        <v/>
      </c>
    </row>
    <row r="14" spans="1:15" x14ac:dyDescent="0.2">
      <c r="A14" s="11" t="s">
        <v>140</v>
      </c>
      <c r="B14" s="7">
        <f>VLOOKUP(B13,G3:M35,2,FALSE)</f>
        <v>2</v>
      </c>
      <c r="C14" s="10" t="str">
        <f ca="1">_xlfn.FORMULATEXT(B14)</f>
        <v>=VLOOKUP(B13,G3:M35,2,FALSE)</v>
      </c>
      <c r="G14" s="3">
        <v>1012</v>
      </c>
      <c r="H14" s="1">
        <v>0</v>
      </c>
      <c r="I14" s="1">
        <v>4</v>
      </c>
      <c r="J14" s="1">
        <v>3</v>
      </c>
      <c r="K14" s="1" t="s">
        <v>31</v>
      </c>
      <c r="L14" s="1">
        <v>0</v>
      </c>
      <c r="M14" t="s">
        <v>10</v>
      </c>
      <c r="N14" t="str">
        <f>IF(L14=1,SUM($L$3:L14),"")</f>
        <v/>
      </c>
    </row>
    <row r="15" spans="1:15" x14ac:dyDescent="0.2">
      <c r="A15" s="11" t="s">
        <v>141</v>
      </c>
      <c r="B15" s="7">
        <f>VLOOKUP(B13,G3:M35,3,FALSE)</f>
        <v>2</v>
      </c>
      <c r="C15" s="10" t="str">
        <f ca="1">_xlfn.FORMULATEXT(B15)</f>
        <v>=VLOOKUP(B13,G3:M35,3,FALSE)</v>
      </c>
      <c r="G15" s="3">
        <v>1013</v>
      </c>
      <c r="H15" s="1">
        <v>1</v>
      </c>
      <c r="I15" s="1">
        <v>3</v>
      </c>
      <c r="J15" s="1">
        <v>4</v>
      </c>
      <c r="K15" s="1" t="s">
        <v>31</v>
      </c>
      <c r="L15" s="1">
        <v>0</v>
      </c>
      <c r="M15" t="s">
        <v>10</v>
      </c>
      <c r="N15" t="str">
        <f>IF(L15=1,SUM($L$3:L15),"")</f>
        <v/>
      </c>
    </row>
    <row r="16" spans="1:15" x14ac:dyDescent="0.2">
      <c r="A16" s="11" t="s">
        <v>142</v>
      </c>
      <c r="B16" s="7">
        <f>VLOOKUP(B13,G3:M35,4,FALSE)</f>
        <v>4</v>
      </c>
      <c r="C16" s="10" t="str">
        <f ca="1">_xlfn.FORMULATEXT(B16)</f>
        <v>=VLOOKUP(B13,G3:M35,4,FALSE)</v>
      </c>
      <c r="F16" s="10"/>
      <c r="G16" s="3">
        <v>1014</v>
      </c>
      <c r="H16" s="1">
        <v>1</v>
      </c>
      <c r="I16" s="1">
        <v>2</v>
      </c>
      <c r="J16" s="1">
        <v>3</v>
      </c>
      <c r="K16" s="1" t="s">
        <v>21</v>
      </c>
      <c r="L16" s="1">
        <v>0</v>
      </c>
      <c r="M16" t="s">
        <v>10</v>
      </c>
      <c r="N16" t="str">
        <f>IF(L16=1,SUM($L$3:L16),"")</f>
        <v/>
      </c>
    </row>
    <row r="17" spans="1:14" x14ac:dyDescent="0.2">
      <c r="A17" s="11" t="s">
        <v>166</v>
      </c>
      <c r="B17" s="7" t="str">
        <f>VLOOKUP(B13,G3:M35,5,FALSE)</f>
        <v>ดู Youtube, ซีรี่ (ที่เราเลือกเองได้)</v>
      </c>
      <c r="C17" s="10" t="str">
        <f ca="1">_xlfn.FORMULATEXT(B17)</f>
        <v>=VLOOKUP(B13,G3:M35,5,FALSE)</v>
      </c>
      <c r="G17" s="3">
        <v>1015</v>
      </c>
      <c r="H17" s="1">
        <v>3</v>
      </c>
      <c r="I17" s="1">
        <v>2</v>
      </c>
      <c r="J17" s="1">
        <v>3</v>
      </c>
      <c r="K17" s="1" t="s">
        <v>47</v>
      </c>
      <c r="L17" s="1">
        <v>0</v>
      </c>
      <c r="M17" t="s">
        <v>10</v>
      </c>
      <c r="N17" t="str">
        <f>IF(L17=1,SUM($L$3:L17),"")</f>
        <v/>
      </c>
    </row>
    <row r="18" spans="1:14" x14ac:dyDescent="0.2">
      <c r="A18" s="11" t="s">
        <v>179</v>
      </c>
      <c r="B18" s="7">
        <f>VLOOKUP(B13,G3:M35,6,FALSE)</f>
        <v>0</v>
      </c>
      <c r="C18" s="10" t="str">
        <f ca="1">_xlfn.FORMULATEXT(B18)</f>
        <v>=VLOOKUP(B13,G3:M35,6,FALSE)</v>
      </c>
      <c r="G18" s="3">
        <v>1016</v>
      </c>
      <c r="H18" s="1">
        <v>0</v>
      </c>
      <c r="I18" s="1">
        <v>1</v>
      </c>
      <c r="J18" s="1">
        <v>1</v>
      </c>
      <c r="K18" s="1" t="s">
        <v>51</v>
      </c>
      <c r="L18" s="1">
        <v>0</v>
      </c>
      <c r="M18" t="s">
        <v>10</v>
      </c>
      <c r="N18" t="str">
        <f>IF(L18=1,SUM($L$3:L18),"")</f>
        <v/>
      </c>
    </row>
    <row r="19" spans="1:14" x14ac:dyDescent="0.2">
      <c r="A19" s="3"/>
      <c r="G19" s="3">
        <v>1017</v>
      </c>
      <c r="H19" s="1">
        <v>2</v>
      </c>
      <c r="I19" s="1">
        <v>2</v>
      </c>
      <c r="J19" s="1">
        <v>3</v>
      </c>
      <c r="K19" s="1" t="s">
        <v>27</v>
      </c>
      <c r="L19" s="1">
        <v>1</v>
      </c>
      <c r="M19">
        <v>5</v>
      </c>
      <c r="N19">
        <f>IF(L19=1,SUM($L$3:L19),"")</f>
        <v>5</v>
      </c>
    </row>
    <row r="20" spans="1:14" x14ac:dyDescent="0.2">
      <c r="A20" s="3"/>
      <c r="G20" s="3">
        <v>1018</v>
      </c>
      <c r="H20" s="1">
        <v>2</v>
      </c>
      <c r="I20" s="1">
        <v>3</v>
      </c>
      <c r="J20" s="1">
        <v>4</v>
      </c>
      <c r="K20" s="1" t="s">
        <v>21</v>
      </c>
      <c r="L20" s="1">
        <v>0</v>
      </c>
      <c r="M20" t="s">
        <v>10</v>
      </c>
      <c r="N20" t="str">
        <f>IF(L20=1,SUM($L$3:L20),"")</f>
        <v/>
      </c>
    </row>
    <row r="21" spans="1:14" x14ac:dyDescent="0.2">
      <c r="A21" s="8" t="s">
        <v>190</v>
      </c>
      <c r="G21" s="3">
        <v>1019</v>
      </c>
      <c r="H21" s="1">
        <v>3</v>
      </c>
      <c r="I21" s="1">
        <v>3</v>
      </c>
      <c r="J21" s="1">
        <v>3</v>
      </c>
      <c r="K21" s="1" t="s">
        <v>51</v>
      </c>
      <c r="L21" s="1">
        <v>0</v>
      </c>
      <c r="M21" t="s">
        <v>10</v>
      </c>
      <c r="N21" t="str">
        <f>IF(L21=1,SUM($L$3:L21),"")</f>
        <v/>
      </c>
    </row>
    <row r="22" spans="1:14" x14ac:dyDescent="0.2">
      <c r="G22" s="3">
        <v>1020</v>
      </c>
      <c r="H22" s="1">
        <v>2</v>
      </c>
      <c r="I22" s="1">
        <v>4</v>
      </c>
      <c r="J22" s="1">
        <v>2</v>
      </c>
      <c r="K22" s="1" t="s">
        <v>21</v>
      </c>
      <c r="L22" s="1">
        <v>0</v>
      </c>
      <c r="M22" t="s">
        <v>10</v>
      </c>
      <c r="N22" t="str">
        <f>IF(L22=1,SUM($L$3:L22),"")</f>
        <v/>
      </c>
    </row>
    <row r="23" spans="1:14" x14ac:dyDescent="0.2">
      <c r="A23" s="11" t="s">
        <v>180</v>
      </c>
      <c r="B23" s="3">
        <v>1034</v>
      </c>
      <c r="C23" s="3">
        <v>1035</v>
      </c>
      <c r="D23" s="3">
        <v>1036</v>
      </c>
      <c r="E23" s="3">
        <v>1037</v>
      </c>
      <c r="G23" s="3">
        <v>1021</v>
      </c>
      <c r="H23" s="1">
        <v>4</v>
      </c>
      <c r="I23" s="1">
        <v>3</v>
      </c>
      <c r="J23" s="1">
        <v>3</v>
      </c>
      <c r="K23" s="1" t="s">
        <v>21</v>
      </c>
      <c r="L23" s="1">
        <v>0</v>
      </c>
      <c r="M23" t="s">
        <v>10</v>
      </c>
      <c r="N23" t="str">
        <f>IF(L23=1,SUM($L$3:L23),"")</f>
        <v/>
      </c>
    </row>
    <row r="24" spans="1:14" x14ac:dyDescent="0.2">
      <c r="A24" s="11" t="s">
        <v>166</v>
      </c>
      <c r="B24" s="1">
        <v>1</v>
      </c>
      <c r="C24" s="1">
        <v>2</v>
      </c>
      <c r="D24" s="1">
        <v>3</v>
      </c>
      <c r="E24" s="1">
        <v>4</v>
      </c>
      <c r="G24" s="3">
        <v>1022</v>
      </c>
      <c r="H24" s="1">
        <v>2</v>
      </c>
      <c r="I24" s="1">
        <v>4</v>
      </c>
      <c r="J24" s="1">
        <v>3</v>
      </c>
      <c r="K24" s="1" t="s">
        <v>31</v>
      </c>
      <c r="L24" s="1">
        <v>0</v>
      </c>
      <c r="M24" t="s">
        <v>10</v>
      </c>
      <c r="N24" t="str">
        <f>IF(L24=1,SUM($L$3:L24),"")</f>
        <v/>
      </c>
    </row>
    <row r="25" spans="1:14" x14ac:dyDescent="0.2">
      <c r="A25" s="3"/>
      <c r="B25" s="10"/>
      <c r="G25" s="3">
        <v>1023</v>
      </c>
      <c r="H25" s="1">
        <v>2</v>
      </c>
      <c r="I25" s="1">
        <v>2</v>
      </c>
      <c r="J25" s="1">
        <v>1</v>
      </c>
      <c r="K25" s="1" t="s">
        <v>27</v>
      </c>
      <c r="L25" s="1">
        <v>0</v>
      </c>
      <c r="M25" t="s">
        <v>10</v>
      </c>
      <c r="N25" t="str">
        <f>IF(L25=1,SUM($L$3:L25),"")</f>
        <v/>
      </c>
    </row>
    <row r="26" spans="1:14" x14ac:dyDescent="0.2">
      <c r="A26" s="3"/>
      <c r="B26" s="10"/>
      <c r="G26" s="3">
        <v>1024</v>
      </c>
      <c r="H26" s="1">
        <v>0</v>
      </c>
      <c r="I26" s="1">
        <v>0</v>
      </c>
      <c r="J26" s="1">
        <v>0</v>
      </c>
      <c r="K26" s="1" t="s">
        <v>51</v>
      </c>
      <c r="L26" s="1">
        <v>0</v>
      </c>
      <c r="M26" t="s">
        <v>10</v>
      </c>
      <c r="N26" t="str">
        <f>IF(L26=1,SUM($L$3:L26),"")</f>
        <v/>
      </c>
    </row>
    <row r="27" spans="1:14" x14ac:dyDescent="0.2">
      <c r="A27" s="11" t="s">
        <v>180</v>
      </c>
      <c r="B27" s="3">
        <v>1036</v>
      </c>
      <c r="G27" s="3">
        <v>1025</v>
      </c>
      <c r="H27" s="1">
        <v>3</v>
      </c>
      <c r="I27" s="1">
        <v>2</v>
      </c>
      <c r="J27" s="1">
        <v>3</v>
      </c>
      <c r="K27" s="1" t="s">
        <v>21</v>
      </c>
      <c r="L27" s="1">
        <v>0</v>
      </c>
      <c r="M27" t="s">
        <v>10</v>
      </c>
      <c r="N27" t="str">
        <f>IF(L27=1,SUM($L$3:L27),"")</f>
        <v/>
      </c>
    </row>
    <row r="28" spans="1:14" x14ac:dyDescent="0.2">
      <c r="A28" s="11" t="s">
        <v>166</v>
      </c>
      <c r="B28" s="7">
        <f>HLOOKUP(B27,B23:E24,2,FALSE)</f>
        <v>3</v>
      </c>
      <c r="G28" s="3">
        <v>1026</v>
      </c>
      <c r="H28" s="1">
        <v>2</v>
      </c>
      <c r="I28" s="1">
        <v>3</v>
      </c>
      <c r="J28" s="1">
        <v>3</v>
      </c>
      <c r="K28" s="1" t="s">
        <v>35</v>
      </c>
      <c r="L28" s="1">
        <v>0</v>
      </c>
      <c r="M28" t="s">
        <v>10</v>
      </c>
      <c r="N28" t="str">
        <f>IF(L28=1,SUM($L$3:L28),"")</f>
        <v/>
      </c>
    </row>
    <row r="29" spans="1:14" x14ac:dyDescent="0.2">
      <c r="A29" s="3"/>
      <c r="B29" s="10" t="str">
        <f ca="1">_xlfn.FORMULATEXT(B28)</f>
        <v>=HLOOKUP(B27,B23:E24,2,FALSE)</v>
      </c>
      <c r="G29" s="3">
        <v>1027</v>
      </c>
      <c r="H29" s="1">
        <v>2</v>
      </c>
      <c r="I29" s="1">
        <v>2</v>
      </c>
      <c r="J29" s="1">
        <v>4</v>
      </c>
      <c r="K29" s="1" t="s">
        <v>15</v>
      </c>
      <c r="L29" s="1">
        <v>1</v>
      </c>
      <c r="M29">
        <v>6</v>
      </c>
      <c r="N29">
        <f>IF(L29=1,SUM($L$3:L29),"")</f>
        <v>6</v>
      </c>
    </row>
    <row r="30" spans="1:14" x14ac:dyDescent="0.2">
      <c r="A30" s="3"/>
      <c r="B30" s="10"/>
      <c r="G30" s="3">
        <v>1028</v>
      </c>
      <c r="H30" s="1">
        <v>2</v>
      </c>
      <c r="I30" s="1">
        <v>1</v>
      </c>
      <c r="J30" s="1">
        <v>2</v>
      </c>
      <c r="K30" s="1" t="s">
        <v>15</v>
      </c>
      <c r="L30" s="1">
        <v>0</v>
      </c>
      <c r="M30" t="s">
        <v>10</v>
      </c>
      <c r="N30" t="str">
        <f>IF(L30=1,SUM($L$3:L30),"")</f>
        <v/>
      </c>
    </row>
    <row r="31" spans="1:14" ht="13.5" thickBot="1" x14ac:dyDescent="0.25">
      <c r="A31" s="16"/>
      <c r="B31" s="17"/>
      <c r="C31" s="18"/>
      <c r="D31" s="18"/>
      <c r="E31" s="18"/>
      <c r="G31" s="3">
        <v>1029</v>
      </c>
      <c r="H31" s="1">
        <v>2</v>
      </c>
      <c r="I31" s="1">
        <v>2</v>
      </c>
      <c r="J31" s="1">
        <v>4</v>
      </c>
      <c r="K31" s="1" t="s">
        <v>21</v>
      </c>
      <c r="L31" s="1">
        <v>0</v>
      </c>
      <c r="M31" t="s">
        <v>10</v>
      </c>
      <c r="N31" t="str">
        <f>IF(L31=1,SUM($L$3:L31),"")</f>
        <v/>
      </c>
    </row>
    <row r="32" spans="1:14" x14ac:dyDescent="0.2">
      <c r="A32" s="3"/>
      <c r="B32" s="10"/>
      <c r="G32" s="3">
        <v>1030</v>
      </c>
      <c r="H32" s="1">
        <v>2</v>
      </c>
      <c r="I32" s="1">
        <v>3</v>
      </c>
      <c r="J32" s="1">
        <v>3</v>
      </c>
      <c r="K32" s="1" t="s">
        <v>21</v>
      </c>
      <c r="L32" s="1">
        <v>0</v>
      </c>
      <c r="M32" t="s">
        <v>10</v>
      </c>
      <c r="N32" t="str">
        <f>IF(L32=1,SUM($L$3:L32),"")</f>
        <v/>
      </c>
    </row>
    <row r="33" spans="1:14" x14ac:dyDescent="0.2">
      <c r="A33" s="3" t="s">
        <v>191</v>
      </c>
      <c r="B33" s="10"/>
      <c r="G33" s="3">
        <v>1031</v>
      </c>
      <c r="H33" s="1">
        <v>2</v>
      </c>
      <c r="I33" s="1">
        <v>3</v>
      </c>
      <c r="J33" s="1">
        <v>3</v>
      </c>
      <c r="K33" s="1" t="s">
        <v>21</v>
      </c>
      <c r="L33" s="1">
        <v>0</v>
      </c>
      <c r="M33" t="s">
        <v>10</v>
      </c>
      <c r="N33" t="str">
        <f>IF(L33=1,SUM($L$3:L33),"")</f>
        <v/>
      </c>
    </row>
    <row r="34" spans="1:14" x14ac:dyDescent="0.2">
      <c r="A34" s="3"/>
      <c r="G34" s="3">
        <v>1032</v>
      </c>
      <c r="H34" s="1">
        <v>2</v>
      </c>
      <c r="I34" s="1">
        <v>1</v>
      </c>
      <c r="J34" s="1">
        <v>0</v>
      </c>
      <c r="K34" s="1" t="s">
        <v>51</v>
      </c>
      <c r="L34" s="1">
        <v>0</v>
      </c>
      <c r="M34" t="s">
        <v>10</v>
      </c>
      <c r="N34" t="str">
        <f>IF(L34=1,SUM($L$3:L34),"")</f>
        <v/>
      </c>
    </row>
    <row r="35" spans="1:14" x14ac:dyDescent="0.2">
      <c r="A35" s="11" t="s">
        <v>187</v>
      </c>
      <c r="B35" s="1">
        <v>6</v>
      </c>
      <c r="G35" s="3">
        <v>1033</v>
      </c>
      <c r="H35" s="1">
        <v>0</v>
      </c>
      <c r="I35" s="1">
        <v>4</v>
      </c>
      <c r="J35" s="1">
        <v>4</v>
      </c>
      <c r="K35" s="1" t="s">
        <v>47</v>
      </c>
      <c r="L35" s="1">
        <v>0</v>
      </c>
      <c r="M35" t="s">
        <v>10</v>
      </c>
      <c r="N35" t="str">
        <f>IF(L35=1,SUM($L$3:L35),"")</f>
        <v/>
      </c>
    </row>
    <row r="36" spans="1:14" x14ac:dyDescent="0.2">
      <c r="A36" s="11" t="s">
        <v>180</v>
      </c>
      <c r="B36" s="7">
        <f>INDEX(G3:G35,MATCH(B35,M3:M35,0))</f>
        <v>1027</v>
      </c>
    </row>
    <row r="37" spans="1:14" x14ac:dyDescent="0.2">
      <c r="B37" s="10" t="str">
        <f ca="1">_xlfn.FORMULATEXT(B36)</f>
        <v>=INDEX(G3:G35,MATCH(B35,M3:M35,0))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F557-4A0B-44F2-93C8-BEF39F857C9C}">
  <dimension ref="A1:K37"/>
  <sheetViews>
    <sheetView zoomScale="85" zoomScaleNormal="85" workbookViewId="0">
      <selection activeCell="G41" sqref="G41"/>
    </sheetView>
  </sheetViews>
  <sheetFormatPr defaultRowHeight="12.75" x14ac:dyDescent="0.2"/>
  <cols>
    <col min="1" max="1" width="27.42578125" bestFit="1" customWidth="1"/>
    <col min="2" max="2" width="33" bestFit="1" customWidth="1"/>
    <col min="3" max="6" width="10.140625" customWidth="1"/>
    <col min="7" max="7" width="11.28515625" bestFit="1" customWidth="1"/>
    <col min="8" max="8" width="21.140625" bestFit="1" customWidth="1"/>
    <col min="9" max="9" width="25.7109375" bestFit="1" customWidth="1"/>
    <col min="10" max="10" width="24.28515625" bestFit="1" customWidth="1"/>
  </cols>
  <sheetData>
    <row r="1" spans="1:11" x14ac:dyDescent="0.2">
      <c r="A1" s="8" t="s">
        <v>192</v>
      </c>
      <c r="G1">
        <v>1</v>
      </c>
      <c r="H1">
        <v>2</v>
      </c>
      <c r="I1">
        <v>3</v>
      </c>
      <c r="J1">
        <v>4</v>
      </c>
    </row>
    <row r="2" spans="1:11" x14ac:dyDescent="0.2">
      <c r="A2" s="3"/>
      <c r="G2" s="11" t="s">
        <v>180</v>
      </c>
      <c r="H2" s="11" t="s">
        <v>140</v>
      </c>
      <c r="I2" s="11" t="s">
        <v>141</v>
      </c>
      <c r="J2" s="11" t="s">
        <v>142</v>
      </c>
      <c r="K2" s="11" t="s">
        <v>203</v>
      </c>
    </row>
    <row r="3" spans="1:11" x14ac:dyDescent="0.2">
      <c r="B3" s="11" t="s">
        <v>203</v>
      </c>
      <c r="G3" s="3">
        <v>1001</v>
      </c>
      <c r="H3" s="1">
        <v>3</v>
      </c>
      <c r="I3" s="1">
        <v>3</v>
      </c>
      <c r="J3" s="1">
        <v>3</v>
      </c>
      <c r="K3">
        <f>H3^2+I3^2+J3^2</f>
        <v>27</v>
      </c>
    </row>
    <row r="4" spans="1:11" x14ac:dyDescent="0.2">
      <c r="A4" s="3" t="s">
        <v>193</v>
      </c>
      <c r="B4" s="7">
        <f>COUNT(K3:K35)</f>
        <v>33</v>
      </c>
      <c r="C4" s="10" t="str">
        <f t="shared" ref="C4:C9" ca="1" si="0">_xlfn.FORMULATEXT(B4)</f>
        <v>=COUNT(K3:K35)</v>
      </c>
      <c r="G4" s="3">
        <v>1002</v>
      </c>
      <c r="H4" s="1">
        <v>4</v>
      </c>
      <c r="I4" s="1">
        <v>2</v>
      </c>
      <c r="J4" s="1">
        <v>3</v>
      </c>
      <c r="K4">
        <f t="shared" ref="K4:K35" si="1">H4^2+I4^2+J4^2</f>
        <v>29</v>
      </c>
    </row>
    <row r="5" spans="1:11" x14ac:dyDescent="0.2">
      <c r="A5" s="3" t="s">
        <v>194</v>
      </c>
      <c r="B5" s="7">
        <f>SUM(K3:K35)</f>
        <v>714</v>
      </c>
      <c r="C5" s="10" t="str">
        <f t="shared" ca="1" si="0"/>
        <v>=SUM(K3:K35)</v>
      </c>
      <c r="G5" s="3">
        <v>1003</v>
      </c>
      <c r="H5" s="1">
        <v>2</v>
      </c>
      <c r="I5" s="1">
        <v>4</v>
      </c>
      <c r="J5" s="1">
        <v>3</v>
      </c>
      <c r="K5">
        <f t="shared" si="1"/>
        <v>29</v>
      </c>
    </row>
    <row r="6" spans="1:11" x14ac:dyDescent="0.2">
      <c r="A6" s="3" t="s">
        <v>195</v>
      </c>
      <c r="B6" s="7">
        <f>AVERAGE(K3:K35)</f>
        <v>21.636363636363637</v>
      </c>
      <c r="C6" s="10" t="str">
        <f t="shared" ca="1" si="0"/>
        <v>=AVERAGE(K3:K35)</v>
      </c>
      <c r="G6" s="3">
        <v>1004</v>
      </c>
      <c r="H6" s="1">
        <v>2</v>
      </c>
      <c r="I6" s="1">
        <v>3</v>
      </c>
      <c r="J6" s="1">
        <v>3</v>
      </c>
      <c r="K6">
        <f t="shared" si="1"/>
        <v>22</v>
      </c>
    </row>
    <row r="7" spans="1:11" x14ac:dyDescent="0.2">
      <c r="A7" t="s">
        <v>196</v>
      </c>
      <c r="B7" s="7">
        <f>MIN(K3:K35)</f>
        <v>0</v>
      </c>
      <c r="C7" s="10" t="str">
        <f t="shared" ca="1" si="0"/>
        <v>=MIN(K3:K35)</v>
      </c>
      <c r="F7" s="10"/>
      <c r="G7" s="3">
        <v>1005</v>
      </c>
      <c r="H7" s="1">
        <v>1</v>
      </c>
      <c r="I7" s="1">
        <v>1</v>
      </c>
      <c r="J7" s="1">
        <v>1</v>
      </c>
      <c r="K7">
        <f t="shared" si="1"/>
        <v>3</v>
      </c>
    </row>
    <row r="8" spans="1:11" x14ac:dyDescent="0.2">
      <c r="A8" s="3" t="s">
        <v>197</v>
      </c>
      <c r="B8" s="7">
        <f>_xlfn.PERCENTILE.EXC(K3:K35,0.25)</f>
        <v>15.5</v>
      </c>
      <c r="C8" s="10" t="str">
        <f t="shared" ca="1" si="0"/>
        <v>=PERCENTILE.EXC(K3:K35,0.25)</v>
      </c>
      <c r="G8" s="3">
        <v>1006</v>
      </c>
      <c r="H8" s="1">
        <v>3</v>
      </c>
      <c r="I8" s="1">
        <v>3</v>
      </c>
      <c r="J8" s="1">
        <v>3</v>
      </c>
      <c r="K8">
        <f t="shared" si="1"/>
        <v>27</v>
      </c>
    </row>
    <row r="9" spans="1:11" x14ac:dyDescent="0.2">
      <c r="A9" t="s">
        <v>198</v>
      </c>
      <c r="B9" s="7">
        <f>MEDIAN(K3:K35)</f>
        <v>22</v>
      </c>
      <c r="C9" s="10" t="str">
        <f t="shared" ca="1" si="0"/>
        <v>=MEDIAN(K3:K35)</v>
      </c>
      <c r="G9" s="3">
        <v>1007</v>
      </c>
      <c r="H9" s="1">
        <v>4</v>
      </c>
      <c r="I9" s="1">
        <v>4</v>
      </c>
      <c r="J9" s="1">
        <v>4</v>
      </c>
      <c r="K9">
        <f t="shared" si="1"/>
        <v>48</v>
      </c>
    </row>
    <row r="10" spans="1:11" x14ac:dyDescent="0.2">
      <c r="A10" s="3" t="s">
        <v>199</v>
      </c>
      <c r="B10" s="7">
        <f>_xlfn.PERCENTILE.EXC(K3:K35,0.75)</f>
        <v>28</v>
      </c>
      <c r="C10" s="10" t="str">
        <f ca="1">_xlfn.FORMULATEXT(B10)</f>
        <v>=PERCENTILE.EXC(K3:K35,0.75)</v>
      </c>
      <c r="F10" s="10"/>
      <c r="G10" s="3">
        <v>1008</v>
      </c>
      <c r="H10" s="1">
        <v>3</v>
      </c>
      <c r="I10" s="1">
        <v>3</v>
      </c>
      <c r="J10" s="1">
        <v>4</v>
      </c>
      <c r="K10">
        <f t="shared" si="1"/>
        <v>34</v>
      </c>
    </row>
    <row r="11" spans="1:11" x14ac:dyDescent="0.2">
      <c r="A11" t="s">
        <v>200</v>
      </c>
      <c r="B11" s="7">
        <f>MAX(K3:K35)</f>
        <v>48</v>
      </c>
      <c r="C11" s="10" t="str">
        <f t="shared" ref="C11:C13" ca="1" si="2">_xlfn.FORMULATEXT(B11)</f>
        <v>=MAX(K3:K35)</v>
      </c>
      <c r="G11" s="3">
        <v>1009</v>
      </c>
      <c r="H11" s="1">
        <v>2</v>
      </c>
      <c r="I11" s="1">
        <v>3</v>
      </c>
      <c r="J11" s="1">
        <v>3</v>
      </c>
      <c r="K11">
        <f t="shared" si="1"/>
        <v>22</v>
      </c>
    </row>
    <row r="12" spans="1:11" x14ac:dyDescent="0.2">
      <c r="A12" s="3" t="s">
        <v>201</v>
      </c>
      <c r="B12" s="7">
        <f>_xlfn.STDEV.S(K3:K35)</f>
        <v>10.352590804413955</v>
      </c>
      <c r="C12" s="10" t="str">
        <f t="shared" ca="1" si="2"/>
        <v>=STDEV.S(K3:K35)</v>
      </c>
      <c r="G12" s="3">
        <v>1010</v>
      </c>
      <c r="H12" s="1">
        <v>2</v>
      </c>
      <c r="I12" s="1">
        <v>1</v>
      </c>
      <c r="J12" s="1">
        <v>4</v>
      </c>
      <c r="K12">
        <f t="shared" si="1"/>
        <v>21</v>
      </c>
    </row>
    <row r="13" spans="1:11" x14ac:dyDescent="0.2">
      <c r="A13" t="s">
        <v>202</v>
      </c>
      <c r="B13" s="7">
        <f>_xlfn.VAR.S(K3:K35)</f>
        <v>107.17613636363637</v>
      </c>
      <c r="C13" s="10" t="str">
        <f t="shared" ca="1" si="2"/>
        <v>=VAR.S(K3:K35)</v>
      </c>
      <c r="F13" s="10"/>
      <c r="G13" s="3">
        <v>1011</v>
      </c>
      <c r="H13" s="1">
        <v>2</v>
      </c>
      <c r="I13" s="1">
        <v>2</v>
      </c>
      <c r="J13" s="1">
        <v>2</v>
      </c>
      <c r="K13">
        <f t="shared" si="1"/>
        <v>12</v>
      </c>
    </row>
    <row r="14" spans="1:11" x14ac:dyDescent="0.2">
      <c r="G14" s="3">
        <v>1012</v>
      </c>
      <c r="H14" s="1">
        <v>0</v>
      </c>
      <c r="I14" s="1">
        <v>4</v>
      </c>
      <c r="J14" s="1">
        <v>3</v>
      </c>
      <c r="K14">
        <f t="shared" si="1"/>
        <v>25</v>
      </c>
    </row>
    <row r="15" spans="1:11" x14ac:dyDescent="0.2">
      <c r="A15" s="3"/>
      <c r="G15" s="3">
        <v>1013</v>
      </c>
      <c r="H15" s="1">
        <v>1</v>
      </c>
      <c r="I15" s="1">
        <v>3</v>
      </c>
      <c r="J15" s="1">
        <v>4</v>
      </c>
      <c r="K15">
        <f t="shared" si="1"/>
        <v>26</v>
      </c>
    </row>
    <row r="16" spans="1:11" x14ac:dyDescent="0.2">
      <c r="B16" s="11" t="s">
        <v>140</v>
      </c>
      <c r="F16" s="10"/>
      <c r="G16" s="3">
        <v>1014</v>
      </c>
      <c r="H16" s="1">
        <v>1</v>
      </c>
      <c r="I16" s="1">
        <v>2</v>
      </c>
      <c r="J16" s="1">
        <v>3</v>
      </c>
      <c r="K16">
        <f t="shared" si="1"/>
        <v>14</v>
      </c>
    </row>
    <row r="17" spans="1:11" x14ac:dyDescent="0.2">
      <c r="A17" s="3" t="s">
        <v>193</v>
      </c>
      <c r="B17" s="7">
        <f>COUNT(H3:H35)</f>
        <v>33</v>
      </c>
      <c r="C17" s="10" t="str">
        <f t="shared" ref="C17:C22" ca="1" si="3">_xlfn.FORMULATEXT(B17)</f>
        <v>=COUNT(H3:H35)</v>
      </c>
      <c r="G17" s="3">
        <v>1015</v>
      </c>
      <c r="H17" s="1">
        <v>3</v>
      </c>
      <c r="I17" s="1">
        <v>2</v>
      </c>
      <c r="J17" s="1">
        <v>3</v>
      </c>
      <c r="K17">
        <f t="shared" si="1"/>
        <v>22</v>
      </c>
    </row>
    <row r="18" spans="1:11" x14ac:dyDescent="0.2">
      <c r="A18" s="3" t="s">
        <v>194</v>
      </c>
      <c r="B18" s="7">
        <f>SUM(H3:H35)</f>
        <v>67</v>
      </c>
      <c r="C18" s="10" t="str">
        <f t="shared" ca="1" si="3"/>
        <v>=SUM(H3:H35)</v>
      </c>
      <c r="G18" s="3">
        <v>1016</v>
      </c>
      <c r="H18" s="1">
        <v>0</v>
      </c>
      <c r="I18" s="1">
        <v>1</v>
      </c>
      <c r="J18" s="1">
        <v>1</v>
      </c>
      <c r="K18">
        <f t="shared" si="1"/>
        <v>2</v>
      </c>
    </row>
    <row r="19" spans="1:11" x14ac:dyDescent="0.2">
      <c r="A19" s="3" t="s">
        <v>195</v>
      </c>
      <c r="B19" s="7">
        <f>AVERAGE(H3:H35)</f>
        <v>2.0303030303030303</v>
      </c>
      <c r="C19" s="10" t="str">
        <f t="shared" ca="1" si="3"/>
        <v>=AVERAGE(H3:H35)</v>
      </c>
      <c r="G19" s="3">
        <v>1017</v>
      </c>
      <c r="H19" s="1">
        <v>2</v>
      </c>
      <c r="I19" s="1">
        <v>2</v>
      </c>
      <c r="J19" s="1">
        <v>3</v>
      </c>
      <c r="K19">
        <f t="shared" si="1"/>
        <v>17</v>
      </c>
    </row>
    <row r="20" spans="1:11" x14ac:dyDescent="0.2">
      <c r="A20" t="s">
        <v>196</v>
      </c>
      <c r="B20" s="7">
        <f>MIN(H3:H35)</f>
        <v>0</v>
      </c>
      <c r="C20" s="10" t="str">
        <f t="shared" ca="1" si="3"/>
        <v>=MIN(H3:H35)</v>
      </c>
      <c r="G20" s="3">
        <v>1018</v>
      </c>
      <c r="H20" s="1">
        <v>2</v>
      </c>
      <c r="I20" s="1">
        <v>3</v>
      </c>
      <c r="J20" s="1">
        <v>4</v>
      </c>
      <c r="K20">
        <f t="shared" si="1"/>
        <v>29</v>
      </c>
    </row>
    <row r="21" spans="1:11" x14ac:dyDescent="0.2">
      <c r="A21" s="3" t="s">
        <v>197</v>
      </c>
      <c r="B21" s="7">
        <f>_xlfn.PERCENTILE.EXC(H3:H35,0.25)</f>
        <v>2</v>
      </c>
      <c r="C21" s="10" t="str">
        <f t="shared" ca="1" si="3"/>
        <v>=PERCENTILE.EXC(H3:H35,0.25)</v>
      </c>
      <c r="G21" s="3">
        <v>1019</v>
      </c>
      <c r="H21" s="1">
        <v>3</v>
      </c>
      <c r="I21" s="1">
        <v>3</v>
      </c>
      <c r="J21" s="1">
        <v>3</v>
      </c>
      <c r="K21">
        <f t="shared" si="1"/>
        <v>27</v>
      </c>
    </row>
    <row r="22" spans="1:11" x14ac:dyDescent="0.2">
      <c r="A22" t="s">
        <v>198</v>
      </c>
      <c r="B22" s="7">
        <f>MEDIAN(H3:H35)</f>
        <v>2</v>
      </c>
      <c r="C22" s="10" t="str">
        <f t="shared" ca="1" si="3"/>
        <v>=MEDIAN(H3:H35)</v>
      </c>
      <c r="G22" s="3">
        <v>1020</v>
      </c>
      <c r="H22" s="1">
        <v>2</v>
      </c>
      <c r="I22" s="1">
        <v>4</v>
      </c>
      <c r="J22" s="1">
        <v>2</v>
      </c>
      <c r="K22">
        <f t="shared" si="1"/>
        <v>24</v>
      </c>
    </row>
    <row r="23" spans="1:11" x14ac:dyDescent="0.2">
      <c r="A23" s="3" t="s">
        <v>199</v>
      </c>
      <c r="B23" s="7">
        <f>_xlfn.PERCENTILE.EXC(H3:H35,0.75)</f>
        <v>3</v>
      </c>
      <c r="C23" s="10" t="str">
        <f ca="1">_xlfn.FORMULATEXT(B23)</f>
        <v>=PERCENTILE.EXC(H3:H35,0.75)</v>
      </c>
      <c r="G23" s="3">
        <v>1021</v>
      </c>
      <c r="H23" s="1">
        <v>4</v>
      </c>
      <c r="I23" s="1">
        <v>3</v>
      </c>
      <c r="J23" s="1">
        <v>3</v>
      </c>
      <c r="K23">
        <f t="shared" si="1"/>
        <v>34</v>
      </c>
    </row>
    <row r="24" spans="1:11" x14ac:dyDescent="0.2">
      <c r="A24" t="s">
        <v>200</v>
      </c>
      <c r="B24" s="7">
        <f>MAX(H3:H35)</f>
        <v>4</v>
      </c>
      <c r="C24" s="10" t="str">
        <f t="shared" ref="C24:C26" ca="1" si="4">_xlfn.FORMULATEXT(B24)</f>
        <v>=MAX(H3:H35)</v>
      </c>
      <c r="G24" s="3">
        <v>1022</v>
      </c>
      <c r="H24" s="1">
        <v>2</v>
      </c>
      <c r="I24" s="1">
        <v>4</v>
      </c>
      <c r="J24" s="1">
        <v>3</v>
      </c>
      <c r="K24">
        <f t="shared" si="1"/>
        <v>29</v>
      </c>
    </row>
    <row r="25" spans="1:11" x14ac:dyDescent="0.2">
      <c r="A25" s="3" t="s">
        <v>201</v>
      </c>
      <c r="B25" s="7">
        <f>_xlfn.STDEV.S(H3:H35)</f>
        <v>1.0748502362203909</v>
      </c>
      <c r="C25" s="10" t="str">
        <f t="shared" ca="1" si="4"/>
        <v>=STDEV.S(H3:H35)</v>
      </c>
      <c r="G25" s="3">
        <v>1023</v>
      </c>
      <c r="H25" s="1">
        <v>2</v>
      </c>
      <c r="I25" s="1">
        <v>2</v>
      </c>
      <c r="J25" s="1">
        <v>1</v>
      </c>
      <c r="K25">
        <f t="shared" si="1"/>
        <v>9</v>
      </c>
    </row>
    <row r="26" spans="1:11" x14ac:dyDescent="0.2">
      <c r="A26" t="s">
        <v>202</v>
      </c>
      <c r="B26" s="7">
        <f>_xlfn.VAR.S(H3:H35)</f>
        <v>1.1553030303030303</v>
      </c>
      <c r="C26" s="10" t="str">
        <f t="shared" ca="1" si="4"/>
        <v>=VAR.S(H3:H35)</v>
      </c>
      <c r="G26" s="3">
        <v>1024</v>
      </c>
      <c r="H26" s="1">
        <v>0</v>
      </c>
      <c r="I26" s="1">
        <v>0</v>
      </c>
      <c r="J26" s="1">
        <v>0</v>
      </c>
      <c r="K26">
        <f t="shared" si="1"/>
        <v>0</v>
      </c>
    </row>
    <row r="27" spans="1:11" x14ac:dyDescent="0.2">
      <c r="A27" s="3"/>
      <c r="G27" s="3">
        <v>1025</v>
      </c>
      <c r="H27" s="1">
        <v>3</v>
      </c>
      <c r="I27" s="1">
        <v>2</v>
      </c>
      <c r="J27" s="1">
        <v>3</v>
      </c>
      <c r="K27">
        <f t="shared" si="1"/>
        <v>22</v>
      </c>
    </row>
    <row r="28" spans="1:11" x14ac:dyDescent="0.2">
      <c r="G28" s="3">
        <v>1026</v>
      </c>
      <c r="H28" s="1">
        <v>2</v>
      </c>
      <c r="I28" s="1">
        <v>3</v>
      </c>
      <c r="J28" s="1">
        <v>3</v>
      </c>
      <c r="K28">
        <f t="shared" si="1"/>
        <v>22</v>
      </c>
    </row>
    <row r="29" spans="1:11" x14ac:dyDescent="0.2">
      <c r="A29" s="3"/>
      <c r="G29" s="3">
        <v>1027</v>
      </c>
      <c r="H29" s="1">
        <v>2</v>
      </c>
      <c r="I29" s="1">
        <v>2</v>
      </c>
      <c r="J29" s="1">
        <v>4</v>
      </c>
      <c r="K29">
        <f t="shared" si="1"/>
        <v>24</v>
      </c>
    </row>
    <row r="30" spans="1:11" x14ac:dyDescent="0.2">
      <c r="G30" s="3">
        <v>1028</v>
      </c>
      <c r="H30" s="1">
        <v>2</v>
      </c>
      <c r="I30" s="1">
        <v>1</v>
      </c>
      <c r="J30" s="1">
        <v>2</v>
      </c>
      <c r="K30">
        <f t="shared" si="1"/>
        <v>9</v>
      </c>
    </row>
    <row r="31" spans="1:11" x14ac:dyDescent="0.2">
      <c r="A31" s="3"/>
      <c r="G31" s="3">
        <v>1029</v>
      </c>
      <c r="H31" s="1">
        <v>2</v>
      </c>
      <c r="I31" s="1">
        <v>2</v>
      </c>
      <c r="J31" s="1">
        <v>4</v>
      </c>
      <c r="K31">
        <f t="shared" si="1"/>
        <v>24</v>
      </c>
    </row>
    <row r="32" spans="1:11" x14ac:dyDescent="0.2">
      <c r="C32" s="10"/>
      <c r="G32" s="3">
        <v>1030</v>
      </c>
      <c r="H32" s="1">
        <v>2</v>
      </c>
      <c r="I32" s="1">
        <v>3</v>
      </c>
      <c r="J32" s="1">
        <v>3</v>
      </c>
      <c r="K32">
        <f t="shared" si="1"/>
        <v>22</v>
      </c>
    </row>
    <row r="33" spans="1:11" x14ac:dyDescent="0.2">
      <c r="A33" s="3"/>
      <c r="C33" s="10"/>
      <c r="G33" s="3">
        <v>1031</v>
      </c>
      <c r="H33" s="1">
        <v>2</v>
      </c>
      <c r="I33" s="1">
        <v>3</v>
      </c>
      <c r="J33" s="1">
        <v>3</v>
      </c>
      <c r="K33">
        <f t="shared" si="1"/>
        <v>22</v>
      </c>
    </row>
    <row r="34" spans="1:11" x14ac:dyDescent="0.2">
      <c r="C34" s="10"/>
      <c r="G34" s="3">
        <v>1032</v>
      </c>
      <c r="H34" s="1">
        <v>2</v>
      </c>
      <c r="I34" s="1">
        <v>1</v>
      </c>
      <c r="J34" s="1">
        <v>0</v>
      </c>
      <c r="K34">
        <f t="shared" si="1"/>
        <v>5</v>
      </c>
    </row>
    <row r="35" spans="1:11" x14ac:dyDescent="0.2">
      <c r="G35" s="3">
        <v>1033</v>
      </c>
      <c r="H35" s="1">
        <v>0</v>
      </c>
      <c r="I35" s="1">
        <v>4</v>
      </c>
      <c r="J35" s="1">
        <v>4</v>
      </c>
      <c r="K35">
        <f t="shared" si="1"/>
        <v>32</v>
      </c>
    </row>
    <row r="36" spans="1:11" x14ac:dyDescent="0.2">
      <c r="B36" s="3"/>
    </row>
    <row r="37" spans="1:11" x14ac:dyDescent="0.2">
      <c r="B37" s="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2CA7-A5FD-4B15-A88F-8F741834C0DD}">
  <dimension ref="A1:K35"/>
  <sheetViews>
    <sheetView zoomScaleNormal="100" workbookViewId="0">
      <selection activeCell="E35" sqref="E35"/>
    </sheetView>
  </sheetViews>
  <sheetFormatPr defaultRowHeight="12.75" x14ac:dyDescent="0.2"/>
  <cols>
    <col min="1" max="1" width="27.42578125" bestFit="1" customWidth="1"/>
    <col min="2" max="2" width="33" bestFit="1" customWidth="1"/>
    <col min="3" max="6" width="10.140625" customWidth="1"/>
    <col min="7" max="7" width="11.28515625" bestFit="1" customWidth="1"/>
    <col min="8" max="8" width="21.140625" bestFit="1" customWidth="1"/>
    <col min="9" max="9" width="25.7109375" bestFit="1" customWidth="1"/>
    <col min="10" max="10" width="24.28515625" bestFit="1" customWidth="1"/>
    <col min="11" max="11" width="32.85546875" customWidth="1"/>
  </cols>
  <sheetData>
    <row r="1" spans="1:11" x14ac:dyDescent="0.2">
      <c r="A1" s="19" t="s">
        <v>204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">
      <c r="A2" s="3"/>
      <c r="G2" s="11" t="s">
        <v>180</v>
      </c>
      <c r="H2" s="11" t="s">
        <v>140</v>
      </c>
      <c r="I2" s="11" t="s">
        <v>141</v>
      </c>
      <c r="J2" s="11" t="s">
        <v>142</v>
      </c>
      <c r="K2" s="11" t="s">
        <v>166</v>
      </c>
    </row>
    <row r="3" spans="1:11" x14ac:dyDescent="0.2">
      <c r="G3" s="3">
        <v>1001</v>
      </c>
      <c r="H3" s="1">
        <v>3</v>
      </c>
      <c r="I3" s="1">
        <v>3</v>
      </c>
      <c r="J3" s="1">
        <v>3</v>
      </c>
      <c r="K3" s="1" t="s">
        <v>15</v>
      </c>
    </row>
    <row r="4" spans="1:11" x14ac:dyDescent="0.2">
      <c r="A4" s="8" t="s">
        <v>205</v>
      </c>
      <c r="G4" s="3">
        <v>1002</v>
      </c>
      <c r="H4" s="1">
        <v>4</v>
      </c>
      <c r="I4" s="1">
        <v>2</v>
      </c>
      <c r="J4" s="1">
        <v>3</v>
      </c>
      <c r="K4" s="1" t="s">
        <v>21</v>
      </c>
    </row>
    <row r="5" spans="1:11" x14ac:dyDescent="0.2">
      <c r="A5" s="3" t="s">
        <v>208</v>
      </c>
      <c r="G5" s="3">
        <v>1003</v>
      </c>
      <c r="H5" s="1">
        <v>2</v>
      </c>
      <c r="I5" s="1">
        <v>4</v>
      </c>
      <c r="J5" s="1">
        <v>3</v>
      </c>
      <c r="K5" s="1" t="s">
        <v>27</v>
      </c>
    </row>
    <row r="6" spans="1:11" x14ac:dyDescent="0.2">
      <c r="A6" s="3" t="s">
        <v>206</v>
      </c>
      <c r="B6" s="7">
        <f>COUNTIF($H$3:$H$35,"&lt;1")</f>
        <v>4</v>
      </c>
      <c r="C6" s="10" t="str">
        <f t="shared" ref="C6:C12" ca="1" si="0">_xlfn.FORMULATEXT(B6)</f>
        <v>=COUNTIF($H$3:$H$35,"&lt;1")</v>
      </c>
      <c r="G6" s="3">
        <v>1004</v>
      </c>
      <c r="H6" s="1">
        <v>2</v>
      </c>
      <c r="I6" s="1">
        <v>3</v>
      </c>
      <c r="J6" s="1">
        <v>3</v>
      </c>
      <c r="K6" s="1" t="s">
        <v>31</v>
      </c>
    </row>
    <row r="7" spans="1:11" x14ac:dyDescent="0.2">
      <c r="C7" s="10"/>
      <c r="F7" s="10"/>
      <c r="G7" s="3">
        <v>1005</v>
      </c>
      <c r="H7" s="1">
        <v>1</v>
      </c>
      <c r="I7" s="1">
        <v>1</v>
      </c>
      <c r="J7" s="1">
        <v>1</v>
      </c>
      <c r="K7" s="1" t="s">
        <v>35</v>
      </c>
    </row>
    <row r="8" spans="1:11" x14ac:dyDescent="0.2">
      <c r="C8" s="10"/>
      <c r="G8" s="3">
        <v>1006</v>
      </c>
      <c r="H8" s="1">
        <v>3</v>
      </c>
      <c r="I8" s="1">
        <v>3</v>
      </c>
      <c r="J8" s="1">
        <v>3</v>
      </c>
      <c r="K8" s="1" t="s">
        <v>15</v>
      </c>
    </row>
    <row r="9" spans="1:11" x14ac:dyDescent="0.2">
      <c r="C9" s="10"/>
      <c r="G9" s="3">
        <v>1007</v>
      </c>
      <c r="H9" s="1">
        <v>4</v>
      </c>
      <c r="I9" s="1">
        <v>4</v>
      </c>
      <c r="J9" s="1">
        <v>4</v>
      </c>
      <c r="K9" s="1" t="s">
        <v>27</v>
      </c>
    </row>
    <row r="10" spans="1:11" x14ac:dyDescent="0.2">
      <c r="A10" s="8" t="s">
        <v>207</v>
      </c>
      <c r="C10" s="10"/>
      <c r="F10" s="10"/>
      <c r="G10" s="3">
        <v>1008</v>
      </c>
      <c r="H10" s="1">
        <v>3</v>
      </c>
      <c r="I10" s="1">
        <v>3</v>
      </c>
      <c r="J10" s="1">
        <v>4</v>
      </c>
      <c r="K10" s="1" t="s">
        <v>47</v>
      </c>
    </row>
    <row r="11" spans="1:11" x14ac:dyDescent="0.2">
      <c r="A11" s="3" t="s">
        <v>209</v>
      </c>
      <c r="B11" s="3"/>
      <c r="G11" s="3">
        <v>1009</v>
      </c>
      <c r="H11" s="1">
        <v>2</v>
      </c>
      <c r="I11" s="1">
        <v>3</v>
      </c>
      <c r="J11" s="1">
        <v>3</v>
      </c>
      <c r="K11" s="1" t="s">
        <v>51</v>
      </c>
    </row>
    <row r="12" spans="1:11" x14ac:dyDescent="0.2">
      <c r="A12" s="3" t="s">
        <v>206</v>
      </c>
      <c r="B12" s="7">
        <f>SUMIF($H$3:$H$35,"&lt;1",$J$3:$J$35)</f>
        <v>8</v>
      </c>
      <c r="C12" s="10" t="str">
        <f t="shared" ca="1" si="0"/>
        <v>=SUMIF($H$3:$H$35,"&lt;1",$J$3:$J$35)</v>
      </c>
      <c r="F12" s="10"/>
      <c r="G12" s="3">
        <v>1010</v>
      </c>
      <c r="H12" s="1">
        <v>2</v>
      </c>
      <c r="I12" s="1">
        <v>1</v>
      </c>
      <c r="J12" s="1">
        <v>4</v>
      </c>
      <c r="K12" s="1" t="s">
        <v>21</v>
      </c>
    </row>
    <row r="13" spans="1:11" x14ac:dyDescent="0.2">
      <c r="A13" s="3"/>
      <c r="G13" s="3">
        <v>1011</v>
      </c>
      <c r="H13" s="1">
        <v>2</v>
      </c>
      <c r="I13" s="1">
        <v>2</v>
      </c>
      <c r="J13" s="1">
        <v>2</v>
      </c>
      <c r="K13" s="1" t="s">
        <v>21</v>
      </c>
    </row>
    <row r="14" spans="1:11" x14ac:dyDescent="0.2">
      <c r="A14" s="3"/>
      <c r="G14" s="3">
        <v>1012</v>
      </c>
      <c r="H14" s="1">
        <v>0</v>
      </c>
      <c r="I14" s="1">
        <v>4</v>
      </c>
      <c r="J14" s="14">
        <v>3</v>
      </c>
      <c r="K14" s="1" t="s">
        <v>31</v>
      </c>
    </row>
    <row r="15" spans="1:11" x14ac:dyDescent="0.2">
      <c r="A15" s="8" t="s">
        <v>210</v>
      </c>
      <c r="G15" s="3">
        <v>1013</v>
      </c>
      <c r="H15" s="1">
        <v>1</v>
      </c>
      <c r="I15" s="1">
        <v>3</v>
      </c>
      <c r="J15" s="1">
        <v>4</v>
      </c>
      <c r="K15" s="1" t="s">
        <v>31</v>
      </c>
    </row>
    <row r="16" spans="1:11" x14ac:dyDescent="0.2">
      <c r="A16" s="3" t="s">
        <v>211</v>
      </c>
      <c r="B16" s="3"/>
      <c r="G16" s="3">
        <v>1014</v>
      </c>
      <c r="H16" s="1">
        <v>1</v>
      </c>
      <c r="I16" s="1">
        <v>2</v>
      </c>
      <c r="J16" s="1">
        <v>3</v>
      </c>
      <c r="K16" s="1" t="s">
        <v>21</v>
      </c>
    </row>
    <row r="17" spans="1:11" x14ac:dyDescent="0.2">
      <c r="A17" s="3" t="s">
        <v>206</v>
      </c>
      <c r="B17" s="7">
        <f>AVERAGEIF($H$3:$H$35,"&lt;1",$J$3:$J$35)</f>
        <v>2</v>
      </c>
      <c r="C17" s="10" t="str">
        <f t="shared" ref="C17" ca="1" si="1">_xlfn.FORMULATEXT(B17)</f>
        <v>=AVERAGEIF($H$3:$H$35,"&lt;1",$J$3:$J$35)</v>
      </c>
      <c r="G17" s="3">
        <v>1015</v>
      </c>
      <c r="H17" s="1">
        <v>3</v>
      </c>
      <c r="I17" s="1">
        <v>2</v>
      </c>
      <c r="J17" s="1">
        <v>3</v>
      </c>
      <c r="K17" s="1" t="s">
        <v>47</v>
      </c>
    </row>
    <row r="18" spans="1:11" x14ac:dyDescent="0.2">
      <c r="G18" s="3">
        <v>1016</v>
      </c>
      <c r="H18" s="1">
        <v>0</v>
      </c>
      <c r="I18" s="1">
        <v>1</v>
      </c>
      <c r="J18" s="14">
        <v>1</v>
      </c>
      <c r="K18" s="1" t="s">
        <v>51</v>
      </c>
    </row>
    <row r="19" spans="1:11" x14ac:dyDescent="0.2">
      <c r="G19" s="3">
        <v>1017</v>
      </c>
      <c r="H19" s="1">
        <v>2</v>
      </c>
      <c r="I19" s="1">
        <v>2</v>
      </c>
      <c r="J19" s="1">
        <v>3</v>
      </c>
      <c r="K19" s="1" t="s">
        <v>27</v>
      </c>
    </row>
    <row r="20" spans="1:11" x14ac:dyDescent="0.2">
      <c r="G20" s="3">
        <v>1018</v>
      </c>
      <c r="H20" s="1">
        <v>2</v>
      </c>
      <c r="I20" s="1">
        <v>3</v>
      </c>
      <c r="J20" s="1">
        <v>4</v>
      </c>
      <c r="K20" s="1" t="s">
        <v>21</v>
      </c>
    </row>
    <row r="21" spans="1:11" x14ac:dyDescent="0.2">
      <c r="G21" s="3">
        <v>1019</v>
      </c>
      <c r="H21" s="1">
        <v>3</v>
      </c>
      <c r="I21" s="1">
        <v>3</v>
      </c>
      <c r="J21" s="1">
        <v>3</v>
      </c>
      <c r="K21" s="1" t="s">
        <v>51</v>
      </c>
    </row>
    <row r="22" spans="1:11" x14ac:dyDescent="0.2">
      <c r="G22" s="3">
        <v>1020</v>
      </c>
      <c r="H22" s="1">
        <v>2</v>
      </c>
      <c r="I22" s="1">
        <v>4</v>
      </c>
      <c r="J22" s="1">
        <v>2</v>
      </c>
      <c r="K22" s="1" t="s">
        <v>21</v>
      </c>
    </row>
    <row r="23" spans="1:11" x14ac:dyDescent="0.2">
      <c r="G23" s="3">
        <v>1021</v>
      </c>
      <c r="H23" s="1">
        <v>4</v>
      </c>
      <c r="I23" s="1">
        <v>3</v>
      </c>
      <c r="J23" s="1">
        <v>3</v>
      </c>
      <c r="K23" s="1" t="s">
        <v>21</v>
      </c>
    </row>
    <row r="24" spans="1:11" x14ac:dyDescent="0.2">
      <c r="G24" s="3">
        <v>1022</v>
      </c>
      <c r="H24" s="1">
        <v>2</v>
      </c>
      <c r="I24" s="1">
        <v>4</v>
      </c>
      <c r="J24" s="1">
        <v>3</v>
      </c>
      <c r="K24" s="1" t="s">
        <v>31</v>
      </c>
    </row>
    <row r="25" spans="1:11" x14ac:dyDescent="0.2">
      <c r="G25" s="3">
        <v>1023</v>
      </c>
      <c r="H25" s="1">
        <v>2</v>
      </c>
      <c r="I25" s="1">
        <v>2</v>
      </c>
      <c r="J25" s="1">
        <v>1</v>
      </c>
      <c r="K25" s="1" t="s">
        <v>27</v>
      </c>
    </row>
    <row r="26" spans="1:11" x14ac:dyDescent="0.2">
      <c r="G26" s="3">
        <v>1024</v>
      </c>
      <c r="H26" s="1">
        <v>0</v>
      </c>
      <c r="I26" s="1">
        <v>0</v>
      </c>
      <c r="J26" s="14">
        <v>0</v>
      </c>
      <c r="K26" s="1" t="s">
        <v>51</v>
      </c>
    </row>
    <row r="27" spans="1:11" x14ac:dyDescent="0.2">
      <c r="G27" s="3">
        <v>1025</v>
      </c>
      <c r="H27" s="1">
        <v>3</v>
      </c>
      <c r="I27" s="1">
        <v>2</v>
      </c>
      <c r="J27" s="1">
        <v>3</v>
      </c>
      <c r="K27" s="1" t="s">
        <v>21</v>
      </c>
    </row>
    <row r="28" spans="1:11" x14ac:dyDescent="0.2">
      <c r="G28" s="3">
        <v>1026</v>
      </c>
      <c r="H28" s="1">
        <v>2</v>
      </c>
      <c r="I28" s="1">
        <v>3</v>
      </c>
      <c r="J28" s="1">
        <v>3</v>
      </c>
      <c r="K28" s="1" t="s">
        <v>35</v>
      </c>
    </row>
    <row r="29" spans="1:11" x14ac:dyDescent="0.2">
      <c r="G29" s="3">
        <v>1027</v>
      </c>
      <c r="H29" s="1">
        <v>2</v>
      </c>
      <c r="I29" s="1">
        <v>2</v>
      </c>
      <c r="J29" s="1">
        <v>4</v>
      </c>
      <c r="K29" s="1" t="s">
        <v>15</v>
      </c>
    </row>
    <row r="30" spans="1:11" x14ac:dyDescent="0.2">
      <c r="G30" s="3">
        <v>1028</v>
      </c>
      <c r="H30" s="1">
        <v>2</v>
      </c>
      <c r="I30" s="1">
        <v>1</v>
      </c>
      <c r="J30" s="1">
        <v>2</v>
      </c>
      <c r="K30" s="1" t="s">
        <v>15</v>
      </c>
    </row>
    <row r="31" spans="1:11" x14ac:dyDescent="0.2">
      <c r="G31" s="3">
        <v>1029</v>
      </c>
      <c r="H31" s="1">
        <v>2</v>
      </c>
      <c r="I31" s="1">
        <v>2</v>
      </c>
      <c r="J31" s="1">
        <v>4</v>
      </c>
      <c r="K31" s="1" t="s">
        <v>21</v>
      </c>
    </row>
    <row r="32" spans="1:11" x14ac:dyDescent="0.2">
      <c r="G32" s="3">
        <v>1030</v>
      </c>
      <c r="H32" s="1">
        <v>2</v>
      </c>
      <c r="I32" s="1">
        <v>3</v>
      </c>
      <c r="J32" s="1">
        <v>3</v>
      </c>
      <c r="K32" s="1" t="s">
        <v>21</v>
      </c>
    </row>
    <row r="33" spans="7:11" x14ac:dyDescent="0.2">
      <c r="G33" s="3">
        <v>1031</v>
      </c>
      <c r="H33" s="1">
        <v>2</v>
      </c>
      <c r="I33" s="1">
        <v>3</v>
      </c>
      <c r="J33" s="1">
        <v>3</v>
      </c>
      <c r="K33" s="1" t="s">
        <v>21</v>
      </c>
    </row>
    <row r="34" spans="7:11" x14ac:dyDescent="0.2">
      <c r="G34" s="3">
        <v>1032</v>
      </c>
      <c r="H34" s="1">
        <v>2</v>
      </c>
      <c r="I34" s="1">
        <v>1</v>
      </c>
      <c r="J34" s="1">
        <v>0</v>
      </c>
      <c r="K34" s="1" t="s">
        <v>51</v>
      </c>
    </row>
    <row r="35" spans="7:11" x14ac:dyDescent="0.2">
      <c r="G35" s="3">
        <v>1033</v>
      </c>
      <c r="H35" s="1">
        <v>0</v>
      </c>
      <c r="I35" s="1">
        <v>4</v>
      </c>
      <c r="J35" s="14">
        <v>4</v>
      </c>
      <c r="K35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3CF9-78BF-4BF1-B9A1-057B3A0AFBB0}">
  <dimension ref="A1:E34"/>
  <sheetViews>
    <sheetView zoomScale="85" zoomScaleNormal="85" workbookViewId="0">
      <selection activeCell="D6" sqref="D6"/>
    </sheetView>
  </sheetViews>
  <sheetFormatPr defaultRowHeight="12.75" x14ac:dyDescent="0.2"/>
  <cols>
    <col min="1" max="1" width="12.5703125"/>
    <col min="2" max="2" width="49.140625" bestFit="1" customWidth="1"/>
    <col min="4" max="4" width="32" bestFit="1" customWidth="1"/>
  </cols>
  <sheetData>
    <row r="1" spans="1:5" x14ac:dyDescent="0.2">
      <c r="A1" s="3" t="s">
        <v>180</v>
      </c>
      <c r="B1" s="1" t="s">
        <v>8</v>
      </c>
    </row>
    <row r="2" spans="1:5" x14ac:dyDescent="0.2">
      <c r="A2" s="3">
        <v>1001</v>
      </c>
      <c r="B2" s="1" t="s">
        <v>16</v>
      </c>
      <c r="D2" t="str">
        <f ca="1">_xlfn.FORMULATEXT(D6)</f>
        <v>=UNIQUE(B2:B34)</v>
      </c>
      <c r="E2" t="s">
        <v>256</v>
      </c>
    </row>
    <row r="3" spans="1:5" x14ac:dyDescent="0.2">
      <c r="A3" s="3">
        <v>1002</v>
      </c>
      <c r="B3" s="1" t="s">
        <v>22</v>
      </c>
      <c r="D3" s="3" t="s">
        <v>212</v>
      </c>
    </row>
    <row r="4" spans="1:5" x14ac:dyDescent="0.2">
      <c r="A4" s="3">
        <v>1003</v>
      </c>
      <c r="B4" s="1" t="s">
        <v>28</v>
      </c>
    </row>
    <row r="5" spans="1:5" x14ac:dyDescent="0.2">
      <c r="A5" s="3">
        <v>1004</v>
      </c>
      <c r="B5" s="1" t="s">
        <v>22</v>
      </c>
      <c r="D5" s="21" t="s">
        <v>213</v>
      </c>
      <c r="E5" s="21" t="s">
        <v>214</v>
      </c>
    </row>
    <row r="6" spans="1:5" x14ac:dyDescent="0.2">
      <c r="A6" s="3">
        <v>1005</v>
      </c>
      <c r="B6" s="1" t="s">
        <v>22</v>
      </c>
      <c r="D6" t="str" cm="1">
        <f t="array" ref="D6:D14">_xlfn.UNIQUE(B2:B34)</f>
        <v>ไปเที่ยวต่างประเทศ</v>
      </c>
      <c r="E6">
        <f>COUNTIF($B$2:$B$34,D6)</f>
        <v>6</v>
      </c>
    </row>
    <row r="7" spans="1:5" x14ac:dyDescent="0.2">
      <c r="A7" s="3">
        <v>1006</v>
      </c>
      <c r="B7" s="1" t="s">
        <v>39</v>
      </c>
      <c r="D7" t="str">
        <v>ทำบางสิ่งบางอย่างให้สำเร็จในบริษัทเดิม</v>
      </c>
      <c r="E7">
        <f t="shared" ref="E7:E14" si="0">COUNTIF($B$2:$B$34,D7)</f>
        <v>5</v>
      </c>
    </row>
    <row r="8" spans="1:5" x14ac:dyDescent="0.2">
      <c r="A8" s="3">
        <v>1007</v>
      </c>
      <c r="B8" s="1" t="s">
        <v>43</v>
      </c>
      <c r="D8" t="str">
        <v>ครอบครัว</v>
      </c>
      <c r="E8">
        <f t="shared" si="0"/>
        <v>4</v>
      </c>
    </row>
    <row r="9" spans="1:5" x14ac:dyDescent="0.2">
      <c r="A9" s="3">
        <v>1008</v>
      </c>
      <c r="B9" s="1" t="s">
        <v>48</v>
      </c>
      <c r="D9" t="str">
        <v>เก็บเงินให้มากขึ้น</v>
      </c>
      <c r="E9">
        <f t="shared" si="0"/>
        <v>6</v>
      </c>
    </row>
    <row r="10" spans="1:5" x14ac:dyDescent="0.2">
      <c r="A10" s="3">
        <v>1009</v>
      </c>
      <c r="B10" s="1" t="s">
        <v>52</v>
      </c>
      <c r="D10" t="str">
        <v>ลดน้ำหนัก</v>
      </c>
      <c r="E10">
        <f t="shared" si="0"/>
        <v>2</v>
      </c>
    </row>
    <row r="11" spans="1:5" x14ac:dyDescent="0.2">
      <c r="A11" s="3">
        <v>1010</v>
      </c>
      <c r="B11" s="1" t="s">
        <v>52</v>
      </c>
      <c r="D11" t="str">
        <v>ย้ายงาน หางานเสริม</v>
      </c>
      <c r="E11">
        <f t="shared" si="0"/>
        <v>1</v>
      </c>
    </row>
    <row r="12" spans="1:5" x14ac:dyDescent="0.2">
      <c r="A12" s="3">
        <v>1011</v>
      </c>
      <c r="B12" s="1" t="s">
        <v>22</v>
      </c>
      <c r="D12" t="str">
        <v>เพิ่ม skill ต่างๆ</v>
      </c>
      <c r="E12">
        <f t="shared" si="0"/>
        <v>7</v>
      </c>
    </row>
    <row r="13" spans="1:5" x14ac:dyDescent="0.2">
      <c r="A13" s="3">
        <v>1012</v>
      </c>
      <c r="B13" s="1" t="s">
        <v>39</v>
      </c>
      <c r="D13" t="str">
        <v>อื่นๆ</v>
      </c>
      <c r="E13">
        <f t="shared" si="0"/>
        <v>1</v>
      </c>
    </row>
    <row r="14" spans="1:5" x14ac:dyDescent="0.2">
      <c r="A14" s="3">
        <v>1013</v>
      </c>
      <c r="B14" s="1" t="s">
        <v>16</v>
      </c>
      <c r="D14" t="str">
        <v>เปลียนนิสัย</v>
      </c>
      <c r="E14">
        <f t="shared" si="0"/>
        <v>1</v>
      </c>
    </row>
    <row r="15" spans="1:5" x14ac:dyDescent="0.2">
      <c r="A15" s="3">
        <v>1014</v>
      </c>
      <c r="B15" s="1" t="s">
        <v>39</v>
      </c>
    </row>
    <row r="16" spans="1:5" x14ac:dyDescent="0.2">
      <c r="A16" s="3">
        <v>1015</v>
      </c>
      <c r="B16" s="1" t="s">
        <v>22</v>
      </c>
    </row>
    <row r="17" spans="1:4" x14ac:dyDescent="0.2">
      <c r="A17" s="3">
        <v>1016</v>
      </c>
      <c r="B17" s="1" t="s">
        <v>28</v>
      </c>
    </row>
    <row r="18" spans="1:4" x14ac:dyDescent="0.2">
      <c r="A18" s="3">
        <v>1017</v>
      </c>
      <c r="B18" s="1" t="s">
        <v>52</v>
      </c>
    </row>
    <row r="19" spans="1:4" x14ac:dyDescent="0.2">
      <c r="A19" s="3">
        <v>1018</v>
      </c>
      <c r="B19" s="1" t="s">
        <v>81</v>
      </c>
    </row>
    <row r="20" spans="1:4" x14ac:dyDescent="0.2">
      <c r="A20" s="3">
        <v>1019</v>
      </c>
      <c r="B20" s="1" t="s">
        <v>39</v>
      </c>
    </row>
    <row r="21" spans="1:4" x14ac:dyDescent="0.2">
      <c r="A21" s="3">
        <v>1020</v>
      </c>
      <c r="B21" s="1" t="s">
        <v>52</v>
      </c>
    </row>
    <row r="22" spans="1:4" x14ac:dyDescent="0.2">
      <c r="A22" s="3">
        <v>1021</v>
      </c>
      <c r="B22" s="1" t="s">
        <v>28</v>
      </c>
    </row>
    <row r="23" spans="1:4" x14ac:dyDescent="0.2">
      <c r="A23" s="3">
        <v>1022</v>
      </c>
      <c r="B23" s="1" t="s">
        <v>39</v>
      </c>
    </row>
    <row r="24" spans="1:4" x14ac:dyDescent="0.2">
      <c r="A24" s="3">
        <v>1023</v>
      </c>
      <c r="B24" s="1" t="s">
        <v>16</v>
      </c>
    </row>
    <row r="25" spans="1:4" x14ac:dyDescent="0.2">
      <c r="A25" s="3">
        <v>1024</v>
      </c>
      <c r="B25" s="1" t="s">
        <v>16</v>
      </c>
    </row>
    <row r="26" spans="1:4" x14ac:dyDescent="0.2">
      <c r="A26" s="3">
        <v>1025</v>
      </c>
      <c r="B26" s="1" t="s">
        <v>16</v>
      </c>
    </row>
    <row r="27" spans="1:4" x14ac:dyDescent="0.2">
      <c r="A27" s="3">
        <v>1026</v>
      </c>
      <c r="B27" s="1" t="s">
        <v>28</v>
      </c>
    </row>
    <row r="28" spans="1:4" x14ac:dyDescent="0.2">
      <c r="A28" s="3">
        <v>1027</v>
      </c>
      <c r="B28" s="1" t="s">
        <v>43</v>
      </c>
    </row>
    <row r="29" spans="1:4" x14ac:dyDescent="0.2">
      <c r="A29" s="3">
        <v>1028</v>
      </c>
      <c r="B29" s="1" t="s">
        <v>52</v>
      </c>
      <c r="D29" s="3" t="s">
        <v>215</v>
      </c>
    </row>
    <row r="30" spans="1:4" x14ac:dyDescent="0.2">
      <c r="A30" s="3">
        <v>1029</v>
      </c>
      <c r="B30" s="1" t="s">
        <v>39</v>
      </c>
    </row>
    <row r="31" spans="1:4" x14ac:dyDescent="0.2">
      <c r="A31" s="3">
        <v>1030</v>
      </c>
      <c r="B31" s="1" t="s">
        <v>52</v>
      </c>
    </row>
    <row r="32" spans="1:4" x14ac:dyDescent="0.2">
      <c r="A32" s="3">
        <v>1031</v>
      </c>
      <c r="B32" s="1" t="s">
        <v>114</v>
      </c>
    </row>
    <row r="33" spans="1:2" x14ac:dyDescent="0.2">
      <c r="A33" s="3">
        <v>1032</v>
      </c>
      <c r="B33" s="1" t="s">
        <v>16</v>
      </c>
    </row>
    <row r="34" spans="1:2" x14ac:dyDescent="0.2">
      <c r="A34" s="3">
        <v>1033</v>
      </c>
      <c r="B34" s="1" t="s">
        <v>52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273B-1346-4DA5-827A-AEE4E5EFC698}">
  <dimension ref="A1:F34"/>
  <sheetViews>
    <sheetView workbookViewId="0">
      <selection activeCell="L36" sqref="A1:L36"/>
    </sheetView>
  </sheetViews>
  <sheetFormatPr defaultRowHeight="12.75" x14ac:dyDescent="0.2"/>
  <cols>
    <col min="2" max="2" width="10.85546875" bestFit="1" customWidth="1"/>
    <col min="5" max="5" width="13.28515625" bestFit="1" customWidth="1"/>
    <col min="6" max="6" width="20.7109375" bestFit="1" customWidth="1"/>
    <col min="7" max="38" width="5" bestFit="1" customWidth="1"/>
    <col min="39" max="39" width="11.28515625" bestFit="1" customWidth="1"/>
  </cols>
  <sheetData>
    <row r="1" spans="1:6" x14ac:dyDescent="0.2">
      <c r="A1" s="3" t="s">
        <v>180</v>
      </c>
      <c r="B1" s="3" t="s">
        <v>216</v>
      </c>
    </row>
    <row r="2" spans="1:6" x14ac:dyDescent="0.2">
      <c r="A2" s="3">
        <v>1001</v>
      </c>
      <c r="B2" t="s">
        <v>13</v>
      </c>
    </row>
    <row r="3" spans="1:6" x14ac:dyDescent="0.2">
      <c r="A3" s="3">
        <v>1002</v>
      </c>
      <c r="B3" t="s">
        <v>13</v>
      </c>
      <c r="E3" s="22" t="s">
        <v>218</v>
      </c>
      <c r="F3" t="s">
        <v>219</v>
      </c>
    </row>
    <row r="4" spans="1:6" x14ac:dyDescent="0.2">
      <c r="A4" s="3">
        <v>1003</v>
      </c>
      <c r="B4" t="s">
        <v>25</v>
      </c>
      <c r="E4" s="23" t="s">
        <v>59</v>
      </c>
      <c r="F4">
        <v>2</v>
      </c>
    </row>
    <row r="5" spans="1:6" x14ac:dyDescent="0.2">
      <c r="A5" s="3">
        <v>1004</v>
      </c>
      <c r="B5" t="s">
        <v>25</v>
      </c>
      <c r="E5" s="23" t="s">
        <v>13</v>
      </c>
      <c r="F5">
        <v>6</v>
      </c>
    </row>
    <row r="6" spans="1:6" x14ac:dyDescent="0.2">
      <c r="A6" s="3">
        <v>1005</v>
      </c>
      <c r="B6" t="s">
        <v>25</v>
      </c>
      <c r="E6" s="23" t="s">
        <v>25</v>
      </c>
      <c r="F6">
        <v>16</v>
      </c>
    </row>
    <row r="7" spans="1:6" x14ac:dyDescent="0.2">
      <c r="A7" s="3">
        <v>1006</v>
      </c>
      <c r="B7" t="s">
        <v>37</v>
      </c>
      <c r="E7" s="23" t="s">
        <v>37</v>
      </c>
      <c r="F7">
        <v>9</v>
      </c>
    </row>
    <row r="8" spans="1:6" x14ac:dyDescent="0.2">
      <c r="A8" s="3">
        <v>1007</v>
      </c>
      <c r="B8" t="s">
        <v>25</v>
      </c>
      <c r="E8" s="23" t="s">
        <v>217</v>
      </c>
      <c r="F8">
        <v>33</v>
      </c>
    </row>
    <row r="9" spans="1:6" x14ac:dyDescent="0.2">
      <c r="A9" s="3">
        <v>1008</v>
      </c>
      <c r="B9" t="s">
        <v>13</v>
      </c>
    </row>
    <row r="10" spans="1:6" x14ac:dyDescent="0.2">
      <c r="A10" s="3">
        <v>1009</v>
      </c>
      <c r="B10" t="s">
        <v>25</v>
      </c>
    </row>
    <row r="11" spans="1:6" x14ac:dyDescent="0.2">
      <c r="A11" s="3">
        <v>1010</v>
      </c>
      <c r="B11" t="s">
        <v>37</v>
      </c>
    </row>
    <row r="12" spans="1:6" x14ac:dyDescent="0.2">
      <c r="A12" s="3">
        <v>1011</v>
      </c>
      <c r="B12" t="s">
        <v>59</v>
      </c>
    </row>
    <row r="13" spans="1:6" x14ac:dyDescent="0.2">
      <c r="A13" s="3">
        <v>1012</v>
      </c>
      <c r="B13" t="s">
        <v>25</v>
      </c>
    </row>
    <row r="14" spans="1:6" x14ac:dyDescent="0.2">
      <c r="A14" s="3">
        <v>1013</v>
      </c>
      <c r="B14" t="s">
        <v>37</v>
      </c>
    </row>
    <row r="15" spans="1:6" x14ac:dyDescent="0.2">
      <c r="A15" s="3">
        <v>1014</v>
      </c>
      <c r="B15" t="s">
        <v>25</v>
      </c>
    </row>
    <row r="16" spans="1:6" x14ac:dyDescent="0.2">
      <c r="A16" s="3">
        <v>1015</v>
      </c>
      <c r="B16" t="s">
        <v>37</v>
      </c>
    </row>
    <row r="17" spans="1:2" x14ac:dyDescent="0.2">
      <c r="A17" s="3">
        <v>1016</v>
      </c>
      <c r="B17" t="s">
        <v>59</v>
      </c>
    </row>
    <row r="18" spans="1:2" x14ac:dyDescent="0.2">
      <c r="A18" s="3">
        <v>1017</v>
      </c>
      <c r="B18" t="s">
        <v>25</v>
      </c>
    </row>
    <row r="19" spans="1:2" x14ac:dyDescent="0.2">
      <c r="A19" s="3">
        <v>1018</v>
      </c>
      <c r="B19" t="s">
        <v>25</v>
      </c>
    </row>
    <row r="20" spans="1:2" x14ac:dyDescent="0.2">
      <c r="A20" s="3">
        <v>1019</v>
      </c>
      <c r="B20" t="s">
        <v>25</v>
      </c>
    </row>
    <row r="21" spans="1:2" x14ac:dyDescent="0.2">
      <c r="A21" s="3">
        <v>1020</v>
      </c>
      <c r="B21" t="s">
        <v>37</v>
      </c>
    </row>
    <row r="22" spans="1:2" x14ac:dyDescent="0.2">
      <c r="A22" s="3">
        <v>1021</v>
      </c>
      <c r="B22" t="s">
        <v>25</v>
      </c>
    </row>
    <row r="23" spans="1:2" x14ac:dyDescent="0.2">
      <c r="A23" s="3">
        <v>1022</v>
      </c>
      <c r="B23" t="s">
        <v>13</v>
      </c>
    </row>
    <row r="24" spans="1:2" x14ac:dyDescent="0.2">
      <c r="A24" s="3">
        <v>1023</v>
      </c>
      <c r="B24" t="s">
        <v>25</v>
      </c>
    </row>
    <row r="25" spans="1:2" x14ac:dyDescent="0.2">
      <c r="A25" s="3">
        <v>1024</v>
      </c>
      <c r="B25" t="s">
        <v>37</v>
      </c>
    </row>
    <row r="26" spans="1:2" x14ac:dyDescent="0.2">
      <c r="A26" s="3">
        <v>1025</v>
      </c>
      <c r="B26" t="s">
        <v>37</v>
      </c>
    </row>
    <row r="27" spans="1:2" x14ac:dyDescent="0.2">
      <c r="A27" s="3">
        <v>1026</v>
      </c>
      <c r="B27" t="s">
        <v>13</v>
      </c>
    </row>
    <row r="28" spans="1:2" x14ac:dyDescent="0.2">
      <c r="A28" s="3">
        <v>1027</v>
      </c>
      <c r="B28" t="s">
        <v>25</v>
      </c>
    </row>
    <row r="29" spans="1:2" x14ac:dyDescent="0.2">
      <c r="A29" s="3">
        <v>1028</v>
      </c>
      <c r="B29" t="s">
        <v>13</v>
      </c>
    </row>
    <row r="30" spans="1:2" x14ac:dyDescent="0.2">
      <c r="A30" s="3">
        <v>1029</v>
      </c>
      <c r="B30" t="s">
        <v>25</v>
      </c>
    </row>
    <row r="31" spans="1:2" x14ac:dyDescent="0.2">
      <c r="A31" s="3">
        <v>1030</v>
      </c>
      <c r="B31" t="s">
        <v>25</v>
      </c>
    </row>
    <row r="32" spans="1:2" x14ac:dyDescent="0.2">
      <c r="A32" s="3">
        <v>1031</v>
      </c>
      <c r="B32" t="s">
        <v>37</v>
      </c>
    </row>
    <row r="33" spans="1:2" x14ac:dyDescent="0.2">
      <c r="A33" s="3">
        <v>1032</v>
      </c>
      <c r="B33" t="s">
        <v>37</v>
      </c>
    </row>
    <row r="34" spans="1:2" x14ac:dyDescent="0.2">
      <c r="A34" s="3">
        <v>1033</v>
      </c>
      <c r="B34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6AB1-1695-4FBA-AD95-D6F41D148573}">
  <dimension ref="A1:B34"/>
  <sheetViews>
    <sheetView tabSelected="1" zoomScale="85" zoomScaleNormal="85" workbookViewId="0">
      <selection activeCell="U47" sqref="U47"/>
    </sheetView>
  </sheetViews>
  <sheetFormatPr defaultRowHeight="12.75" x14ac:dyDescent="0.2"/>
  <cols>
    <col min="1" max="1" width="11.140625" bestFit="1" customWidth="1"/>
    <col min="2" max="2" width="5.85546875" bestFit="1" customWidth="1"/>
  </cols>
  <sheetData>
    <row r="1" spans="1:2" x14ac:dyDescent="0.2">
      <c r="A1" s="3" t="s">
        <v>180</v>
      </c>
      <c r="B1" s="3" t="s">
        <v>203</v>
      </c>
    </row>
    <row r="2" spans="1:2" x14ac:dyDescent="0.2">
      <c r="A2" s="3">
        <v>1001</v>
      </c>
      <c r="B2">
        <v>27</v>
      </c>
    </row>
    <row r="3" spans="1:2" x14ac:dyDescent="0.2">
      <c r="A3" s="3">
        <v>1002</v>
      </c>
      <c r="B3">
        <v>29</v>
      </c>
    </row>
    <row r="4" spans="1:2" x14ac:dyDescent="0.2">
      <c r="A4" s="3">
        <v>1003</v>
      </c>
      <c r="B4">
        <v>29</v>
      </c>
    </row>
    <row r="5" spans="1:2" x14ac:dyDescent="0.2">
      <c r="A5" s="3">
        <v>1004</v>
      </c>
      <c r="B5">
        <v>22</v>
      </c>
    </row>
    <row r="6" spans="1:2" x14ac:dyDescent="0.2">
      <c r="A6" s="3">
        <v>1005</v>
      </c>
      <c r="B6">
        <v>3</v>
      </c>
    </row>
    <row r="7" spans="1:2" x14ac:dyDescent="0.2">
      <c r="A7" s="3">
        <v>1006</v>
      </c>
      <c r="B7">
        <v>27</v>
      </c>
    </row>
    <row r="8" spans="1:2" x14ac:dyDescent="0.2">
      <c r="A8" s="3">
        <v>1007</v>
      </c>
      <c r="B8">
        <v>48</v>
      </c>
    </row>
    <row r="9" spans="1:2" x14ac:dyDescent="0.2">
      <c r="A9" s="3">
        <v>1008</v>
      </c>
      <c r="B9">
        <v>34</v>
      </c>
    </row>
    <row r="10" spans="1:2" x14ac:dyDescent="0.2">
      <c r="A10" s="3">
        <v>1009</v>
      </c>
      <c r="B10">
        <v>22</v>
      </c>
    </row>
    <row r="11" spans="1:2" x14ac:dyDescent="0.2">
      <c r="A11" s="3">
        <v>1010</v>
      </c>
      <c r="B11">
        <v>21</v>
      </c>
    </row>
    <row r="12" spans="1:2" x14ac:dyDescent="0.2">
      <c r="A12" s="3">
        <v>1011</v>
      </c>
      <c r="B12">
        <v>12</v>
      </c>
    </row>
    <row r="13" spans="1:2" x14ac:dyDescent="0.2">
      <c r="A13" s="3">
        <v>1012</v>
      </c>
      <c r="B13">
        <v>25</v>
      </c>
    </row>
    <row r="14" spans="1:2" x14ac:dyDescent="0.2">
      <c r="A14" s="3">
        <v>1013</v>
      </c>
      <c r="B14">
        <v>26</v>
      </c>
    </row>
    <row r="15" spans="1:2" x14ac:dyDescent="0.2">
      <c r="A15" s="3">
        <v>1014</v>
      </c>
      <c r="B15">
        <v>14</v>
      </c>
    </row>
    <row r="16" spans="1:2" x14ac:dyDescent="0.2">
      <c r="A16" s="3">
        <v>1015</v>
      </c>
      <c r="B16">
        <v>22</v>
      </c>
    </row>
    <row r="17" spans="1:2" x14ac:dyDescent="0.2">
      <c r="A17" s="3">
        <v>1016</v>
      </c>
      <c r="B17">
        <v>2</v>
      </c>
    </row>
    <row r="18" spans="1:2" x14ac:dyDescent="0.2">
      <c r="A18" s="3">
        <v>1017</v>
      </c>
      <c r="B18">
        <v>17</v>
      </c>
    </row>
    <row r="19" spans="1:2" x14ac:dyDescent="0.2">
      <c r="A19" s="3">
        <v>1018</v>
      </c>
      <c r="B19">
        <v>29</v>
      </c>
    </row>
    <row r="20" spans="1:2" x14ac:dyDescent="0.2">
      <c r="A20" s="3">
        <v>1019</v>
      </c>
      <c r="B20">
        <v>27</v>
      </c>
    </row>
    <row r="21" spans="1:2" x14ac:dyDescent="0.2">
      <c r="A21" s="3">
        <v>1020</v>
      </c>
      <c r="B21">
        <v>24</v>
      </c>
    </row>
    <row r="22" spans="1:2" x14ac:dyDescent="0.2">
      <c r="A22" s="3">
        <v>1021</v>
      </c>
      <c r="B22">
        <v>34</v>
      </c>
    </row>
    <row r="23" spans="1:2" x14ac:dyDescent="0.2">
      <c r="A23" s="3">
        <v>1022</v>
      </c>
      <c r="B23">
        <v>29</v>
      </c>
    </row>
    <row r="24" spans="1:2" x14ac:dyDescent="0.2">
      <c r="A24" s="3">
        <v>1023</v>
      </c>
      <c r="B24">
        <v>9</v>
      </c>
    </row>
    <row r="25" spans="1:2" x14ac:dyDescent="0.2">
      <c r="A25" s="3">
        <v>1024</v>
      </c>
      <c r="B25">
        <v>0</v>
      </c>
    </row>
    <row r="26" spans="1:2" x14ac:dyDescent="0.2">
      <c r="A26" s="3">
        <v>1025</v>
      </c>
      <c r="B26">
        <v>22</v>
      </c>
    </row>
    <row r="27" spans="1:2" x14ac:dyDescent="0.2">
      <c r="A27" s="3">
        <v>1026</v>
      </c>
      <c r="B27">
        <v>22</v>
      </c>
    </row>
    <row r="28" spans="1:2" x14ac:dyDescent="0.2">
      <c r="A28" s="3">
        <v>1027</v>
      </c>
      <c r="B28">
        <v>24</v>
      </c>
    </row>
    <row r="29" spans="1:2" x14ac:dyDescent="0.2">
      <c r="A29" s="3">
        <v>1028</v>
      </c>
      <c r="B29">
        <v>9</v>
      </c>
    </row>
    <row r="30" spans="1:2" x14ac:dyDescent="0.2">
      <c r="A30" s="3">
        <v>1029</v>
      </c>
      <c r="B30">
        <v>24</v>
      </c>
    </row>
    <row r="31" spans="1:2" x14ac:dyDescent="0.2">
      <c r="A31" s="3">
        <v>1030</v>
      </c>
      <c r="B31">
        <v>22</v>
      </c>
    </row>
    <row r="32" spans="1:2" x14ac:dyDescent="0.2">
      <c r="A32" s="3">
        <v>1031</v>
      </c>
      <c r="B32">
        <v>22</v>
      </c>
    </row>
    <row r="33" spans="1:2" x14ac:dyDescent="0.2">
      <c r="A33" s="3">
        <v>1032</v>
      </c>
      <c r="B33">
        <v>5</v>
      </c>
    </row>
    <row r="34" spans="1:2" x14ac:dyDescent="0.2">
      <c r="A34" s="3">
        <v>1033</v>
      </c>
      <c r="B34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raw_data</vt:lpstr>
      <vt:lpstr>clean_date</vt:lpstr>
      <vt:lpstr>clean_data</vt:lpstr>
      <vt:lpstr>1_Calculation</vt:lpstr>
      <vt:lpstr>2_Lock Cell</vt:lpstr>
      <vt:lpstr>3_IF-IFS</vt:lpstr>
      <vt:lpstr>4_AND-OR</vt:lpstr>
      <vt:lpstr>5_Index-Match</vt:lpstr>
      <vt:lpstr>6_Lookup</vt:lpstr>
      <vt:lpstr>7_Univariate</vt:lpstr>
      <vt:lpstr>8_AverageIF</vt:lpstr>
      <vt:lpstr>9_Bar Chart</vt:lpstr>
      <vt:lpstr>10_Pivot</vt:lpstr>
      <vt:lpstr>11_Histogram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2010511104009 Phatchara Soroschokchai</cp:lastModifiedBy>
  <dcterms:created xsi:type="dcterms:W3CDTF">2023-04-01T01:52:08Z</dcterms:created>
  <dcterms:modified xsi:type="dcterms:W3CDTF">2024-03-29T13:06:17Z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d74d9459-f093-4ba0-9703-647f31fc9aa4</vt:lpwstr>
  </property>
</Properties>
</file>