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F38519A-22E4-455C-9048-638B8F62025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x1.1_MSE" sheetId="1" r:id="rId1"/>
    <sheet name="ex3.7_Moving Average" sheetId="2" r:id="rId2"/>
    <sheet name="ex3.8_Trend" sheetId="3" r:id="rId3"/>
    <sheet name="ex3.9_quadratic" sheetId="5" r:id="rId4"/>
    <sheet name="ex3.14_Seasonal(T)" sheetId="4" r:id="rId5"/>
    <sheet name="ex3.15_Seasonal(MA)" sheetId="6" r:id="rId6"/>
    <sheet name="Table3.17_Deseasonal" sheetId="7" r:id="rId7"/>
    <sheet name="ex3.16_C และ I" sheetId="8" r:id="rId8"/>
    <sheet name="ex3.17_I" sheetId="9" r:id="rId9"/>
    <sheet name="ex3.18_Forecast" sheetId="10" r:id="rId10"/>
    <sheet name="ex3.19_Forecast" sheetId="12" r:id="rId11"/>
  </sheets>
  <definedNames>
    <definedName name="_xlnm.Print_Titles" localSheetId="2">'ex3.8_Trend'!$1:$1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" i="10"/>
  <c r="G4" i="7"/>
  <c r="G8" i="7"/>
  <c r="G12" i="7"/>
  <c r="G16" i="7"/>
  <c r="G20" i="7"/>
  <c r="G24" i="7"/>
  <c r="G28" i="7"/>
  <c r="F3" i="7"/>
  <c r="G3" i="7" s="1"/>
  <c r="F4" i="7"/>
  <c r="F5" i="7"/>
  <c r="G5" i="7" s="1"/>
  <c r="F6" i="7"/>
  <c r="G6" i="7" s="1"/>
  <c r="F7" i="7"/>
  <c r="G7" i="7" s="1"/>
  <c r="F8" i="7"/>
  <c r="F9" i="7"/>
  <c r="G9" i="7" s="1"/>
  <c r="F10" i="7"/>
  <c r="G10" i="7" s="1"/>
  <c r="F11" i="7"/>
  <c r="G11" i="7" s="1"/>
  <c r="F12" i="7"/>
  <c r="F13" i="7"/>
  <c r="G13" i="7" s="1"/>
  <c r="F14" i="7"/>
  <c r="G14" i="7" s="1"/>
  <c r="F15" i="7"/>
  <c r="G15" i="7" s="1"/>
  <c r="F16" i="7"/>
  <c r="F17" i="7"/>
  <c r="G17" i="7" s="1"/>
  <c r="F18" i="7"/>
  <c r="G18" i="7" s="1"/>
  <c r="F19" i="7"/>
  <c r="G19" i="7" s="1"/>
  <c r="F20" i="7"/>
  <c r="F21" i="7"/>
  <c r="G21" i="7" s="1"/>
  <c r="F22" i="7"/>
  <c r="G22" i="7" s="1"/>
  <c r="F23" i="7"/>
  <c r="G23" i="7" s="1"/>
  <c r="F24" i="7"/>
  <c r="F25" i="7"/>
  <c r="G25" i="7" s="1"/>
  <c r="F26" i="7"/>
  <c r="G26" i="7" s="1"/>
  <c r="F27" i="7"/>
  <c r="G27" i="7" s="1"/>
  <c r="F28" i="7"/>
  <c r="F29" i="7"/>
  <c r="G29" i="7" s="1"/>
  <c r="F2" i="7"/>
  <c r="G2" i="7" s="1"/>
  <c r="M11" i="6"/>
  <c r="N11" i="6"/>
  <c r="O11" i="6"/>
  <c r="L11" i="6"/>
  <c r="G4" i="6"/>
  <c r="E5" i="6"/>
  <c r="F5" i="6" s="1"/>
  <c r="G5" i="6" s="1"/>
  <c r="E6" i="6"/>
  <c r="E7" i="6"/>
  <c r="E8" i="6"/>
  <c r="F8" i="6" s="1"/>
  <c r="G8" i="6" s="1"/>
  <c r="E9" i="6"/>
  <c r="E10" i="6"/>
  <c r="E11" i="6"/>
  <c r="E12" i="6"/>
  <c r="F11" i="6" s="1"/>
  <c r="G11" i="6" s="1"/>
  <c r="E13" i="6"/>
  <c r="E14" i="6"/>
  <c r="E15" i="6"/>
  <c r="E16" i="6"/>
  <c r="F15" i="6" s="1"/>
  <c r="G15" i="6" s="1"/>
  <c r="E17" i="6"/>
  <c r="E18" i="6"/>
  <c r="E19" i="6"/>
  <c r="E20" i="6"/>
  <c r="F19" i="6" s="1"/>
  <c r="G19" i="6" s="1"/>
  <c r="E21" i="6"/>
  <c r="E22" i="6"/>
  <c r="E23" i="6"/>
  <c r="E24" i="6"/>
  <c r="F23" i="6" s="1"/>
  <c r="G23" i="6" s="1"/>
  <c r="E25" i="6"/>
  <c r="E26" i="6"/>
  <c r="F26" i="6" s="1"/>
  <c r="G26" i="6" s="1"/>
  <c r="E27" i="6"/>
  <c r="E28" i="6"/>
  <c r="F27" i="6" s="1"/>
  <c r="G27" i="6" s="1"/>
  <c r="E4" i="6"/>
  <c r="F4" i="6" s="1"/>
  <c r="F6" i="6"/>
  <c r="G6" i="6" s="1"/>
  <c r="F9" i="6"/>
  <c r="G9" i="6" s="1"/>
  <c r="F10" i="6"/>
  <c r="G10" i="6" s="1"/>
  <c r="F13" i="6"/>
  <c r="G13" i="6" s="1"/>
  <c r="F14" i="6"/>
  <c r="G14" i="6" s="1"/>
  <c r="F17" i="6"/>
  <c r="G17" i="6" s="1"/>
  <c r="F18" i="6"/>
  <c r="G18" i="6" s="1"/>
  <c r="F21" i="6"/>
  <c r="G21" i="6" s="1"/>
  <c r="F22" i="6"/>
  <c r="G22" i="6" s="1"/>
  <c r="F25" i="6"/>
  <c r="G25" i="6" s="1"/>
  <c r="L10" i="4"/>
  <c r="M10" i="4"/>
  <c r="N10" i="4"/>
  <c r="K10" i="4"/>
  <c r="F3" i="4"/>
  <c r="G3" i="4" s="1"/>
  <c r="F4" i="4"/>
  <c r="G4" i="4" s="1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2" i="4"/>
  <c r="G2" i="4" s="1"/>
  <c r="B30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B15" i="5"/>
  <c r="A24" i="3"/>
  <c r="D19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C22" i="3"/>
  <c r="C18" i="2"/>
  <c r="C19" i="2"/>
  <c r="C20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3" i="2"/>
  <c r="D3" i="1"/>
  <c r="G3" i="1" s="1"/>
  <c r="H3" i="1" s="1"/>
  <c r="D4" i="1"/>
  <c r="G4" i="1" s="1"/>
  <c r="H4" i="1" s="1"/>
  <c r="D5" i="1"/>
  <c r="G5" i="1" s="1"/>
  <c r="H5" i="1" s="1"/>
  <c r="D6" i="1"/>
  <c r="E6" i="1" s="1"/>
  <c r="F6" i="1" s="1"/>
  <c r="D7" i="1"/>
  <c r="G7" i="1" s="1"/>
  <c r="H7" i="1" s="1"/>
  <c r="D8" i="1"/>
  <c r="G8" i="1" s="1"/>
  <c r="H8" i="1" s="1"/>
  <c r="D9" i="1"/>
  <c r="G9" i="1" s="1"/>
  <c r="H9" i="1" s="1"/>
  <c r="D10" i="1"/>
  <c r="G10" i="1" s="1"/>
  <c r="H10" i="1" s="1"/>
  <c r="D11" i="1"/>
  <c r="G11" i="1" s="1"/>
  <c r="H11" i="1" s="1"/>
  <c r="D2" i="1"/>
  <c r="G2" i="1" s="1"/>
  <c r="D14" i="10"/>
  <c r="G14" i="10" s="1"/>
  <c r="D15" i="10"/>
  <c r="G15" i="10" s="1"/>
  <c r="D16" i="10"/>
  <c r="G16" i="10" s="1"/>
  <c r="D17" i="10"/>
  <c r="G17" i="10" s="1"/>
  <c r="D18" i="10"/>
  <c r="G18" i="10" s="1"/>
  <c r="D19" i="10"/>
  <c r="G19" i="10" s="1"/>
  <c r="D20" i="10"/>
  <c r="G20" i="10" s="1"/>
  <c r="D21" i="10"/>
  <c r="G21" i="10" s="1"/>
  <c r="D22" i="10"/>
  <c r="G22" i="10" s="1"/>
  <c r="D23" i="10"/>
  <c r="G23" i="10" s="1"/>
  <c r="D24" i="10"/>
  <c r="G24" i="10" s="1"/>
  <c r="D25" i="10"/>
  <c r="G25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D12" i="10"/>
  <c r="G12" i="10" s="1"/>
  <c r="D13" i="10"/>
  <c r="G13" i="10" s="1"/>
  <c r="D2" i="10"/>
  <c r="G2" i="10" s="1"/>
  <c r="P11" i="6" l="1"/>
  <c r="O12" i="6" s="1"/>
  <c r="M12" i="6"/>
  <c r="H2" i="1"/>
  <c r="E10" i="1"/>
  <c r="F10" i="1" s="1"/>
  <c r="G6" i="1"/>
  <c r="H6" i="1" s="1"/>
  <c r="D13" i="1"/>
  <c r="E9" i="1"/>
  <c r="F9" i="1" s="1"/>
  <c r="E5" i="1"/>
  <c r="F5" i="1" s="1"/>
  <c r="D12" i="1"/>
  <c r="E2" i="1"/>
  <c r="E8" i="1"/>
  <c r="F8" i="1" s="1"/>
  <c r="E4" i="1"/>
  <c r="F4" i="1" s="1"/>
  <c r="E11" i="1"/>
  <c r="F11" i="1" s="1"/>
  <c r="E7" i="1"/>
  <c r="F7" i="1" s="1"/>
  <c r="E3" i="1"/>
  <c r="F3" i="1" s="1"/>
  <c r="F24" i="6"/>
  <c r="G24" i="6" s="1"/>
  <c r="F20" i="6"/>
  <c r="G20" i="6" s="1"/>
  <c r="F16" i="6"/>
  <c r="G16" i="6" s="1"/>
  <c r="F12" i="6"/>
  <c r="G12" i="6" s="1"/>
  <c r="O10" i="4"/>
  <c r="L11" i="4" s="1"/>
  <c r="F7" i="6"/>
  <c r="G7" i="6" s="1"/>
  <c r="E29" i="8"/>
  <c r="F29" i="8" s="1"/>
  <c r="H29" i="8" s="1"/>
  <c r="E28" i="8"/>
  <c r="F28" i="8" s="1"/>
  <c r="H28" i="8" s="1"/>
  <c r="E27" i="8"/>
  <c r="F27" i="8" s="1"/>
  <c r="H27" i="8" s="1"/>
  <c r="E26" i="8"/>
  <c r="F26" i="8" s="1"/>
  <c r="H26" i="8" s="1"/>
  <c r="E25" i="8"/>
  <c r="F25" i="8" s="1"/>
  <c r="H25" i="8" s="1"/>
  <c r="E24" i="8"/>
  <c r="F24" i="8" s="1"/>
  <c r="H24" i="8" s="1"/>
  <c r="E23" i="8"/>
  <c r="F23" i="8" s="1"/>
  <c r="H23" i="8" s="1"/>
  <c r="E22" i="8"/>
  <c r="F22" i="8" s="1"/>
  <c r="H22" i="8" s="1"/>
  <c r="E21" i="8"/>
  <c r="F21" i="8" s="1"/>
  <c r="H21" i="8" s="1"/>
  <c r="E20" i="8"/>
  <c r="F20" i="8" s="1"/>
  <c r="H20" i="8" s="1"/>
  <c r="E19" i="8"/>
  <c r="F19" i="8" s="1"/>
  <c r="H19" i="8" s="1"/>
  <c r="E18" i="8"/>
  <c r="F18" i="8" s="1"/>
  <c r="H18" i="8" s="1"/>
  <c r="E17" i="8"/>
  <c r="F17" i="8" s="1"/>
  <c r="H17" i="8" s="1"/>
  <c r="E16" i="8"/>
  <c r="F16" i="8" s="1"/>
  <c r="H16" i="8" s="1"/>
  <c r="E15" i="8"/>
  <c r="F15" i="8" s="1"/>
  <c r="H15" i="8" s="1"/>
  <c r="E14" i="8"/>
  <c r="F14" i="8" s="1"/>
  <c r="H14" i="8" s="1"/>
  <c r="E13" i="8"/>
  <c r="F13" i="8" s="1"/>
  <c r="H13" i="8" s="1"/>
  <c r="E12" i="8"/>
  <c r="F12" i="8" s="1"/>
  <c r="H12" i="8" s="1"/>
  <c r="E11" i="8"/>
  <c r="F11" i="8" s="1"/>
  <c r="H11" i="8" s="1"/>
  <c r="E10" i="8"/>
  <c r="F10" i="8" s="1"/>
  <c r="H10" i="8" s="1"/>
  <c r="E9" i="8"/>
  <c r="F9" i="8" s="1"/>
  <c r="H9" i="8" s="1"/>
  <c r="E8" i="8"/>
  <c r="F8" i="8" s="1"/>
  <c r="H8" i="8" s="1"/>
  <c r="E7" i="8"/>
  <c r="F7" i="8" s="1"/>
  <c r="H7" i="8" s="1"/>
  <c r="E6" i="8"/>
  <c r="F6" i="8" s="1"/>
  <c r="H6" i="8" s="1"/>
  <c r="E5" i="8"/>
  <c r="F5" i="8" s="1"/>
  <c r="H5" i="8" s="1"/>
  <c r="E4" i="8"/>
  <c r="F4" i="8" s="1"/>
  <c r="H4" i="8" s="1"/>
  <c r="E3" i="8"/>
  <c r="F3" i="8" s="1"/>
  <c r="H3" i="8" s="1"/>
  <c r="E2" i="8"/>
  <c r="F2" i="8" s="1"/>
  <c r="H2" i="8" s="1"/>
  <c r="N12" i="6" l="1"/>
  <c r="L12" i="6"/>
  <c r="P12" i="6" s="1"/>
  <c r="I9" i="8"/>
  <c r="J9" i="8" s="1"/>
  <c r="I13" i="8"/>
  <c r="J13" i="8" s="1"/>
  <c r="I17" i="8"/>
  <c r="J17" i="8" s="1"/>
  <c r="I21" i="8"/>
  <c r="J21" i="8" s="1"/>
  <c r="I25" i="8"/>
  <c r="J25" i="8" s="1"/>
  <c r="H13" i="1"/>
  <c r="L5" i="1"/>
  <c r="K13" i="8"/>
  <c r="K17" i="8"/>
  <c r="K21" i="8"/>
  <c r="K25" i="8"/>
  <c r="G13" i="1"/>
  <c r="K9" i="8"/>
  <c r="M11" i="4"/>
  <c r="L4" i="1"/>
  <c r="I5" i="8"/>
  <c r="J5" i="8" s="1"/>
  <c r="I3" i="8"/>
  <c r="K3" i="8" s="1"/>
  <c r="I4" i="8"/>
  <c r="J4" i="8" s="1"/>
  <c r="I8" i="8"/>
  <c r="J8" i="8" s="1"/>
  <c r="I12" i="8"/>
  <c r="J12" i="8" s="1"/>
  <c r="I16" i="8"/>
  <c r="J16" i="8" s="1"/>
  <c r="I20" i="8"/>
  <c r="J20" i="8" s="1"/>
  <c r="I24" i="8"/>
  <c r="J24" i="8" s="1"/>
  <c r="I28" i="8"/>
  <c r="J28" i="8" s="1"/>
  <c r="K11" i="4"/>
  <c r="L2" i="1"/>
  <c r="E13" i="1"/>
  <c r="F2" i="1"/>
  <c r="N11" i="4"/>
  <c r="I6" i="8"/>
  <c r="J6" i="8" s="1"/>
  <c r="I10" i="8"/>
  <c r="J10" i="8" s="1"/>
  <c r="I14" i="8"/>
  <c r="J14" i="8" s="1"/>
  <c r="I18" i="8"/>
  <c r="J18" i="8" s="1"/>
  <c r="I22" i="8"/>
  <c r="J22" i="8" s="1"/>
  <c r="I26" i="8"/>
  <c r="J26" i="8" s="1"/>
  <c r="J3" i="8"/>
  <c r="I7" i="8"/>
  <c r="J7" i="8" s="1"/>
  <c r="I11" i="8"/>
  <c r="J11" i="8" s="1"/>
  <c r="I15" i="8"/>
  <c r="J15" i="8" s="1"/>
  <c r="I19" i="8"/>
  <c r="J19" i="8" s="1"/>
  <c r="I23" i="8"/>
  <c r="J23" i="8" s="1"/>
  <c r="I27" i="8"/>
  <c r="J27" i="8" s="1"/>
  <c r="K18" i="8" l="1"/>
  <c r="K20" i="8"/>
  <c r="K12" i="8"/>
  <c r="K23" i="8"/>
  <c r="K15" i="8"/>
  <c r="K7" i="8"/>
  <c r="K14" i="8"/>
  <c r="K28" i="8"/>
  <c r="O11" i="4"/>
  <c r="K4" i="8"/>
  <c r="K26" i="8"/>
  <c r="K10" i="8"/>
  <c r="K5" i="8"/>
  <c r="K24" i="8"/>
  <c r="K16" i="8"/>
  <c r="K8" i="8"/>
  <c r="F13" i="1"/>
  <c r="L3" i="1"/>
  <c r="K27" i="8"/>
  <c r="K19" i="8"/>
  <c r="K11" i="8"/>
  <c r="K22" i="8"/>
  <c r="K6" i="8"/>
</calcChain>
</file>

<file path=xl/sharedStrings.xml><?xml version="1.0" encoding="utf-8"?>
<sst xmlns="http://schemas.openxmlformats.org/spreadsheetml/2006/main" count="248" uniqueCount="188">
  <si>
    <t>Month</t>
  </si>
  <si>
    <t>Yt</t>
  </si>
  <si>
    <t>Abs(et)</t>
  </si>
  <si>
    <t>(et/yt)*100</t>
  </si>
  <si>
    <t>Abs(et/yt*100)</t>
  </si>
  <si>
    <t>January</t>
  </si>
  <si>
    <t>MAD</t>
  </si>
  <si>
    <t>February</t>
  </si>
  <si>
    <t>MSE</t>
  </si>
  <si>
    <t>March</t>
  </si>
  <si>
    <t>MPE</t>
  </si>
  <si>
    <t>April</t>
  </si>
  <si>
    <t>MAPE</t>
  </si>
  <si>
    <t>May</t>
  </si>
  <si>
    <t>June</t>
  </si>
  <si>
    <t>July</t>
  </si>
  <si>
    <t>August</t>
  </si>
  <si>
    <t>September</t>
  </si>
  <si>
    <t>October</t>
  </si>
  <si>
    <t>Sum</t>
  </si>
  <si>
    <t>Average</t>
  </si>
  <si>
    <t>ปี</t>
  </si>
  <si>
    <t>Y</t>
  </si>
  <si>
    <t>MA 3 Yrs</t>
  </si>
  <si>
    <t>X</t>
  </si>
  <si>
    <t>Year</t>
  </si>
  <si>
    <t>Q</t>
  </si>
  <si>
    <t>t</t>
  </si>
  <si>
    <t>T</t>
  </si>
  <si>
    <t>Y/T*100</t>
  </si>
  <si>
    <t>Q1</t>
  </si>
  <si>
    <t>Q2</t>
  </si>
  <si>
    <t>Q3</t>
  </si>
  <si>
    <t>Q4</t>
  </si>
  <si>
    <t>ค่าเฉลี่ย</t>
  </si>
  <si>
    <t>M.A._4Q</t>
  </si>
  <si>
    <t>2nd M.A._4Q =TxC</t>
  </si>
  <si>
    <t>SxI</t>
  </si>
  <si>
    <t>year/Q</t>
  </si>
  <si>
    <t>S</t>
  </si>
  <si>
    <t>Deseasonalize data</t>
  </si>
  <si>
    <t>Y/TS = CxI</t>
  </si>
  <si>
    <t>C (1:2:1)</t>
  </si>
  <si>
    <t>C(%)</t>
  </si>
  <si>
    <t>Y^t = T</t>
  </si>
  <si>
    <t>Y/T = CxI</t>
  </si>
  <si>
    <t>C(1:2:1)</t>
  </si>
  <si>
    <t>I = CxI /C</t>
  </si>
  <si>
    <t>เดือน</t>
  </si>
  <si>
    <t>Y^t = T = 30.5+12.25Xt</t>
  </si>
  <si>
    <t>St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</si>
  <si>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</si>
  <si>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</si>
  <si>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</si>
  <si>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</si>
  <si>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</si>
  <si>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</si>
  <si>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</si>
  <si>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</si>
  <si>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</si>
  <si>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 xml:space="preserve">ตุลาคม </t>
  </si>
  <si>
    <t>พฤศจิกายน</t>
  </si>
  <si>
    <t>ธันวาคม</t>
  </si>
  <si>
    <t>Y^t = T = 130+25Xt</t>
  </si>
  <si>
    <t>C</t>
  </si>
  <si>
    <t>Yt = T x C</t>
  </si>
  <si>
    <t>ใช้เปรียบเทียบวิธีการพยากรณ์ว่าแบบไหนดีที่สุด</t>
  </si>
  <si>
    <t>ใช้เปรียบเทียบกับข้อมูลคนละชุดหรือชุดเดียวกันก็ได้ และเอาค่านี้มาเทียบ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</si>
  <si>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</si>
  <si>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</si>
  <si>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</si>
  <si>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</si>
  <si>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</si>
  <si>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</si>
  <si>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</si>
  <si>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</si>
  <si>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</si>
  <si>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</si>
  <si>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</si>
  <si>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</si>
  <si>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</si>
  <si>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</si>
  <si>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</si>
  <si>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</si>
  <si>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</si>
  <si>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</si>
  <si>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</si>
  <si>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</si>
  <si>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</si>
  <si>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</si>
  <si>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</si>
  <si>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</si>
  <si>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 </t>
  </si>
  <si>
    <t>MA 5 Yrs</t>
  </si>
  <si>
    <t>MA 5 y จะเรียบขึ้น</t>
  </si>
  <si>
    <t>เป็นจำนวนข้อมูล</t>
  </si>
  <si>
    <t>ดังนั้นข้อมูลเป็นเลขคู่</t>
  </si>
  <si>
    <t>ทำให้มีข้อมูลตรงกลาง 2 ตัว</t>
  </si>
  <si>
    <t>10 กับ 11 เป็นตรงกลาง</t>
  </si>
  <si>
    <t>beta 0 hat=33.65</t>
  </si>
  <si>
    <t>beta 1 hat=1.07481203007519</t>
  </si>
  <si>
    <t>สมมติอยากจะพยากรณ์ค่า y</t>
  </si>
  <si>
    <t>1 ปี x เปลี่ยนแปลงค่าไป 2 หน่วย</t>
  </si>
  <si>
    <t>แสดงว่าครึ่งปี x เปลี่ยนแปลงค่าไป 1 หน่วย</t>
  </si>
  <si>
    <t>เช่น y = 15 ณ 1กค/30มิย 2524</t>
  </si>
  <si>
    <t>ถ้าจุดที่ x=0 คือจุดรอยต่อที่ปี 2532 กับ 2533</t>
  </si>
  <si>
    <t>31ธค2532/1มค2533 แต่นิยมที่ 1 มค 2533</t>
  </si>
  <si>
    <t xml:space="preserve"> -1 กับ 1 เป็นจุด origin</t>
  </si>
  <si>
    <t>สมการที่สร้างขึ้นมาถ้าสร้างขึ้นมาแล้วอาจจะล้าสมัย ดังนั้นอาจจะมีการเปลี่ยนจุด origin ก็คือให้นับเวลาที่ x = 0 ใหม่</t>
  </si>
  <si>
    <t>เลือกรูปแบบการกำหนดค่า x</t>
  </si>
  <si>
    <t>เป็นเลขคู่ดังนั้น ให้ตรงกลางมีค่าเป็น 0</t>
  </si>
  <si>
    <t>2542-2530+1 = 13</t>
  </si>
  <si>
    <t>ก็คือตำแหน่งที่ n = (13+1)/2 = 7</t>
  </si>
  <si>
    <t>แต่เมื่อเราใช้โปรแกรมแล้ว เราไม่จำเป็นต้องกำหนดค่า x ตามแบบฝั่งซ้าย แต่ให้ทำแบบนี้แทน</t>
  </si>
  <si>
    <t>เพราะถ้าคำนวณมือ ให้ sumx=0 จะทำง่าย แต่เมื่อใช้โปรแกรมแล้วจะไม่จำเป็น</t>
  </si>
  <si>
    <t>T = 33.65+1.074812X</t>
  </si>
  <si>
    <t>ดังนั้นหน่วยเวลาของ x คือ ครึ่งปี หรือ 1/2ปี</t>
  </si>
  <si>
    <t>y = 16 ณ 1 ก.ค. 2525</t>
  </si>
  <si>
    <t>t = x</t>
  </si>
  <si>
    <t xml:space="preserve">สามารถไปรันใน spss แล้วเก็บค่าพยากรณ์ด้วย save -&gt; </t>
  </si>
  <si>
    <t>T = Yhat</t>
  </si>
  <si>
    <t>T หรือค่าที่ได้จากการพยากรณ์ด้วยสมการ Y hat</t>
  </si>
  <si>
    <t>Y/T หรือเรียกว่าอัตราส่วนค่าแนวโน้ม</t>
  </si>
  <si>
    <t>Y = T*S*C*I</t>
  </si>
  <si>
    <t>Y/T = S*C*I ขจัด T เพื่อให้
เหลือองค์ประกอบ S C I</t>
  </si>
  <si>
    <t>ที่ประกอบด้วยองค์ประกอบ S C I เท่านั้น</t>
  </si>
  <si>
    <t>copy ข้อมูลทีละ 4 ตัวแล้วมา transpose</t>
  </si>
  <si>
    <t>เป็นข้อมูลหลังจากขจัดค่าแนวโน้ม(T)ออกไป</t>
  </si>
  <si>
    <t>จากข้อมูลหลายๆตัวนี้จะทำให้เห็นว่าอาจจะมีอิทธิพลของวัฏจักรอยู่</t>
  </si>
  <si>
    <t>ทำให้ข้อมูลสูงกว่าปกติหรือต่ำกว่าปกติจากอิทธิพล C ในบางช่วง</t>
  </si>
  <si>
    <t>-</t>
  </si>
  <si>
    <t xml:space="preserve"> I</t>
  </si>
  <si>
    <t xml:space="preserve">       I - &gt;</t>
  </si>
  <si>
    <t>จากการที่ทำให้ข้อมูลเรียบขึ้นด้วยค่าเฉลี่ย ดังนั้นข้อมูลจะเหลืออิทธิพลของฤดูกาลเท่านั้น (S)</t>
  </si>
  <si>
    <t>การที่หาค่าเฉลี่ยของข้อมูลตรงนี้ จะเป็นการกำจัดอิทธิพลของวัฏจักร(C) และอิทธิพลของความผันแปรไม่แน่นอน(I)</t>
  </si>
  <si>
    <t>sum ของ ค่าเฉลี่ยควรจะเท่ากับ 4 หรือ 400%</t>
  </si>
  <si>
    <t>ค่าเฉลี่ยฤดูกาลที่แท้จริง
หรือค่าเฉลี่ยหลังจากปรับค่าแล้ว</t>
  </si>
  <si>
    <t>หลังปรับค่าแล้วจะได้ 400 พอดี</t>
  </si>
  <si>
    <t>อิทธิพลของฤดูกาลทำให้ไตรมาสที่ 1 สูงกว่าปกติ โดยจะเทียบกับ 100% จะสูงกว่าปกติอยู่ 23.095%</t>
  </si>
  <si>
    <t>อิทธิพลของฤดูกาลทำให้ไตรมาสที่ 2 ต่ำกว่าปกติ โดยจะเทียบกับ 100% จะต่ำกว่าปกติอยู่ 4.83%</t>
  </si>
  <si>
    <t>อิทธิพลของฤดูกาลทำให้ไตรมาสที่ 3 ต่ำกว่าปกติ โดยจะเทียบกับ 100% จะต่ำกว่าปกติอยู่ 19.18%</t>
  </si>
  <si>
    <t>อิทธิพลของฤดูกาลทำให้ไตรมาสที่ 4 สูงกว่าปกติ โดยจะเทียบกับ 100% จะสูงกว่าปกติอยู่ 0.89%</t>
  </si>
  <si>
    <t>หาค่าเฉลี่ยเคลื่อนที่ ข้อมูลก็จะเรียบขึ้น</t>
  </si>
  <si>
    <t>ข้อมูลจะอยู่ตรงกลางของทั้ง 4 ไตรมาศ</t>
  </si>
  <si>
    <t>ดังรูป</t>
  </si>
  <si>
    <t>ได้มาเป็นค่า =  27</t>
  </si>
  <si>
    <t>เป็นการนำมาหาค่าเฉลี่ยเคลื่อนที่ของ MA_4Q อีกที โดยใช้ข้อมูล2ตัว</t>
  </si>
  <si>
    <t>Y=T*S*C*I</t>
  </si>
  <si>
    <t>และทุกครั้งที่หาค่าเฉลี่ย I จะถูกขจัดออกไปด้วย</t>
  </si>
  <si>
    <t>จากที่หาค่าเฉลี่ยเคลื่อนที่รอบแรก เพื่อให้ข้อมูลอยูตรงกลางพอดี</t>
  </si>
  <si>
    <t>Y/(TC)=SxI
และทำให้อยู่ในรูปร้อยละ</t>
  </si>
  <si>
    <t>เป็นข้อมูลที่มีองค์ประกอบที่มีแค่ s กับ I</t>
  </si>
  <si>
    <t>sum</t>
  </si>
  <si>
    <t>เอาตัวเลข s ของแต่ไตรมาศไปพยากรณ์ข้อมูลในอนาคตได้</t>
  </si>
  <si>
    <t>C กับ I เรามักจะไม่ใช้นำมาในการพยากรณ์เพราะว่ามักจะไม่รู้แน่ชัดว่า C ที่เราหาได้มันจะมีผลกระทบต่อข้อมูลมากน้อยแค่ไหนเนื่องจากอนาคตคงไม่เหมือนเดิมแน่นอน</t>
  </si>
  <si>
    <t>ดังนั้น C กับ I ไว้ดูแค่ในอดีต C I ส่งผลต่อข้อมูลในอดีตมากน้อยแค่ไหน</t>
  </si>
  <si>
    <t xml:space="preserve">S/100 </t>
  </si>
  <si>
    <t>S%</t>
  </si>
  <si>
    <t>FtหรือYt = Y^t x St</t>
  </si>
  <si>
    <t>St(%)</t>
  </si>
  <si>
    <t>copy s หลังปรับค่าแล้วจาก 3.14</t>
  </si>
  <si>
    <t>แล้วมา transpose ให้เป็นคอลัมน์</t>
  </si>
  <si>
    <t>Y=TSCI</t>
  </si>
  <si>
    <t>Y/T = SCI</t>
  </si>
  <si>
    <t>โดยข้อมูลตัวแรกให้ค่าสัมประสิทธิ์เป็น 1 ตัวที่ 2เป็น 2 ตัวที่ 3 เป็น1</t>
  </si>
  <si>
    <t>ก็คือ 1*(x1) + 2*(x2) + 1*(x3)</t>
  </si>
  <si>
    <t>และการเฉลี่ยจะต้องหารทั้งหมดด้วย 4</t>
  </si>
  <si>
    <t>(1*(x1) + 2*(x2) + 1*(x3))/4</t>
  </si>
  <si>
    <t>ในคอลัมน์นี้เราจะเฉลี่ย Y/TS ด้วยค่าถ่วงน้ำหนัก(1:2:1) จะทำให้ขจัด I ออกได้และทำให้เหลือแต่ C</t>
  </si>
  <si>
    <t>โดยส่วนใหญ่จะไม่นิยมใช้ C ไปพยากรณ์หรือคาดการณ์อนาคต</t>
  </si>
  <si>
    <t>ต้องมีผู้เชี่ยวชาญที่บอกได้ว่า C เท่าไหร่ที่ทำให้มีผลกระทบต่อวัฏจักรจริงๆ</t>
  </si>
  <si>
    <t>เราจะทำได้แค่ดูว่า C มีอิทธิพลต่อข้อมูลในอดีตมากน้อยแค่ไหนเท่านั้น</t>
  </si>
  <si>
    <t>หรือ Y/TSC = I * C /C</t>
  </si>
  <si>
    <t>จะสังเกตว่า I ที่ออกมาจะไม่ห่างจาก 100% เท่าไหร่</t>
  </si>
  <si>
    <t>แสดงว่าข้อมูลในช่วงเวลาดังกล่าง แทบจะไม่ค่อยมีเหตุการณ์ผิดปกติใดๆ</t>
  </si>
  <si>
    <t>ที่จะส่งผลกระทบต่อข้อมูลที่สนใจศึกษาตรงนี้</t>
  </si>
  <si>
    <t>Y/TSC = I(%)</t>
  </si>
  <si>
    <t>C กับ I ไม่มีแพทเทิล ดังนั้นไม่นิยมนำมาพยากรณ์ข้อมูลในอนาคต</t>
  </si>
  <si>
    <t>โดยทั่วไปมักจะพยากรณ์ด้วยค่าดัชนี T(แนวโน้ม) S(ฤดูกาล)</t>
  </si>
  <si>
    <t>จุด origin คือจุดที่ x = 0</t>
  </si>
  <si>
    <t>อยู่ที่วันที่ 15 มกราคม 2541 ซึ่งตรงกับกลางเดือนพอดี</t>
  </si>
  <si>
    <t>และเป็นตัวแทนของเดือนมกราคม 2541</t>
  </si>
  <si>
    <t>โจทย์กำหนดให้ดัชนีฤดูกาล(S) ของ 12 เดือนมา</t>
  </si>
  <si>
    <t>et^2</t>
  </si>
  <si>
    <t>Ŷt</t>
  </si>
  <si>
    <t>et=Yt-Ŷt</t>
  </si>
  <si>
    <t>ถ้าข้อมูลยิ่งเยอะใช้ค่าเฉลี่ยเคลื่อนที่ 5 ปี หรือ 7 ปี จะดีกว่า</t>
  </si>
  <si>
    <t>ค่าเฉลี่ยเคลื่อนที่ ให้ใช้เฉลี่ยเป็นเลขคี่ เนื่องจากต้องการให้ข้อมูลตรงกับข้อมูลปีใดปีหนึ่ง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</si>
</sst>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Border="1" applyAlignment="1"/>
    <xf numFmtId="0" fontId="0" fillId="3" borderId="1" xfId="0" applyFill="1" applyBorder="1" applyAlignment="1"/>
    <xf numFmtId="0" fontId="1" fillId="3" borderId="0" xfId="0" applyFont="1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Fill="1"/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ปี</a:t>
            </a:r>
            <a:r>
              <a:rPr lang="th-TH" baseline="0"/>
              <a:t>กับ</a:t>
            </a:r>
            <a:r>
              <a:rPr lang="en-US" baseline="0"/>
              <a:t>MA3y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'ex3.7_Moving Average'!$B$1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'ex3.7_Moving Average'!$B$2:$B$21</c:f>
              <c:numCache>
                <c:formatCode>General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19</c:v>
                </c:pt>
                <c:pt idx="4">
                  <c:v>23</c:v>
                </c:pt>
                <c:pt idx="5">
                  <c:v>26</c:v>
                </c:pt>
                <c:pt idx="6">
                  <c:v>28</c:v>
                </c:pt>
                <c:pt idx="7">
                  <c:v>32</c:v>
                </c:pt>
                <c:pt idx="8">
                  <c:v>30</c:v>
                </c:pt>
                <c:pt idx="9">
                  <c:v>33</c:v>
                </c:pt>
                <c:pt idx="10">
                  <c:v>35</c:v>
                </c:pt>
                <c:pt idx="11">
                  <c:v>38</c:v>
                </c:pt>
                <c:pt idx="12">
                  <c:v>36</c:v>
                </c:pt>
                <c:pt idx="13">
                  <c:v>42</c:v>
                </c:pt>
                <c:pt idx="14">
                  <c:v>45</c:v>
                </c:pt>
                <c:pt idx="15">
                  <c:v>46</c:v>
                </c:pt>
                <c:pt idx="16">
                  <c:v>43</c:v>
                </c:pt>
                <c:pt idx="17">
                  <c:v>49</c:v>
                </c:pt>
                <c:pt idx="18">
                  <c:v>52</c:v>
                </c:pt>
                <c:pt idx="1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B-4CA9-BEEA-A7A73EF8F0F1}"/>
            </c:ext>
          </c:extLst>
        </c:ser>
        <c:ser>
          <c:idx val="1"/>
          <c:order val="1"/>
          <c:tx>
            <c:strRef>
              <c:f>'ex3.7_Moving Average'!$C$1</c:f>
              <c:strCache>
                <c:ptCount val="1"/>
                <c:pt idx="0">
                  <c:v>MA 3 Yrs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'ex3.7_Moving Average'!$C$2:$C$21</c:f>
              <c:numCache>
                <c:formatCode>General</c:formatCode>
                <c:ptCount val="20"/>
                <c:pt idx="1">
                  <c:v>13.666666666666666</c:v>
                </c:pt>
                <c:pt idx="2">
                  <c:v>16.666666666666668</c:v>
                </c:pt>
                <c:pt idx="3">
                  <c:v>19.333333333333332</c:v>
                </c:pt>
                <c:pt idx="4">
                  <c:v>22.666666666666668</c:v>
                </c:pt>
                <c:pt idx="5">
                  <c:v>25.666666666666668</c:v>
                </c:pt>
                <c:pt idx="6">
                  <c:v>28.666666666666668</c:v>
                </c:pt>
                <c:pt idx="7">
                  <c:v>30</c:v>
                </c:pt>
                <c:pt idx="8">
                  <c:v>31.666666666666668</c:v>
                </c:pt>
                <c:pt idx="9">
                  <c:v>32.666666666666664</c:v>
                </c:pt>
                <c:pt idx="10">
                  <c:v>35.333333333333336</c:v>
                </c:pt>
                <c:pt idx="11">
                  <c:v>36.333333333333336</c:v>
                </c:pt>
                <c:pt idx="12">
                  <c:v>38.666666666666664</c:v>
                </c:pt>
                <c:pt idx="13">
                  <c:v>41</c:v>
                </c:pt>
                <c:pt idx="14">
                  <c:v>44.333333333333336</c:v>
                </c:pt>
                <c:pt idx="15">
                  <c:v>44.666666666666664</c:v>
                </c:pt>
                <c:pt idx="16">
                  <c:v>46</c:v>
                </c:pt>
                <c:pt idx="17">
                  <c:v>48</c:v>
                </c:pt>
                <c:pt idx="18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A-4A6F-89B0-0EFC32B3F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722767"/>
        <c:axId val="1676727343"/>
      </c:lineChart>
      <c:catAx>
        <c:axId val="167672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727343"/>
        <c:crosses val="autoZero"/>
        <c:auto val="1"/>
        <c:lblAlgn val="ctr"/>
        <c:lblOffset val="100"/>
        <c:noMultiLvlLbl val="0"/>
      </c:catAx>
      <c:valAx>
        <c:axId val="16767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72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'ex3.7_Moving Average'!$D$4:$D$19</c:f>
              <c:numCache>
                <c:formatCode>General</c:formatCode>
                <c:ptCount val="16"/>
                <c:pt idx="0">
                  <c:v>16.600000000000001</c:v>
                </c:pt>
                <c:pt idx="1">
                  <c:v>19.8</c:v>
                </c:pt>
                <c:pt idx="2">
                  <c:v>22.4</c:v>
                </c:pt>
                <c:pt idx="3">
                  <c:v>25.6</c:v>
                </c:pt>
                <c:pt idx="4">
                  <c:v>27.8</c:v>
                </c:pt>
                <c:pt idx="5">
                  <c:v>29.8</c:v>
                </c:pt>
                <c:pt idx="6">
                  <c:v>31.6</c:v>
                </c:pt>
                <c:pt idx="7">
                  <c:v>33.6</c:v>
                </c:pt>
                <c:pt idx="8">
                  <c:v>34.4</c:v>
                </c:pt>
                <c:pt idx="9">
                  <c:v>36.799999999999997</c:v>
                </c:pt>
                <c:pt idx="10">
                  <c:v>39.200000000000003</c:v>
                </c:pt>
                <c:pt idx="11">
                  <c:v>41.4</c:v>
                </c:pt>
                <c:pt idx="12">
                  <c:v>42.4</c:v>
                </c:pt>
                <c:pt idx="13">
                  <c:v>45</c:v>
                </c:pt>
                <c:pt idx="14">
                  <c:v>47</c:v>
                </c:pt>
                <c:pt idx="1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F-4963-8B35-351ACEBB5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260336"/>
        <c:axId val="518259920"/>
      </c:lineChart>
      <c:catAx>
        <c:axId val="51826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9920"/>
        <c:crosses val="autoZero"/>
        <c:auto val="1"/>
        <c:lblAlgn val="ctr"/>
        <c:lblOffset val="100"/>
        <c:noMultiLvlLbl val="0"/>
      </c:catAx>
      <c:valAx>
        <c:axId val="5182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6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'ex3.7_Moving Average'!$C$3:$C$20</c:f>
              <c:numCache>
                <c:formatCode>General</c:formatCode>
                <c:ptCount val="18"/>
                <c:pt idx="0">
                  <c:v>13.666666666666666</c:v>
                </c:pt>
                <c:pt idx="1">
                  <c:v>16.666666666666668</c:v>
                </c:pt>
                <c:pt idx="2">
                  <c:v>19.333333333333332</c:v>
                </c:pt>
                <c:pt idx="3">
                  <c:v>22.666666666666668</c:v>
                </c:pt>
                <c:pt idx="4">
                  <c:v>25.666666666666668</c:v>
                </c:pt>
                <c:pt idx="5">
                  <c:v>28.666666666666668</c:v>
                </c:pt>
                <c:pt idx="6">
                  <c:v>30</c:v>
                </c:pt>
                <c:pt idx="7">
                  <c:v>31.666666666666668</c:v>
                </c:pt>
                <c:pt idx="8">
                  <c:v>32.666666666666664</c:v>
                </c:pt>
                <c:pt idx="9">
                  <c:v>35.333333333333336</c:v>
                </c:pt>
                <c:pt idx="10">
                  <c:v>36.333333333333336</c:v>
                </c:pt>
                <c:pt idx="11">
                  <c:v>38.666666666666664</c:v>
                </c:pt>
                <c:pt idx="12">
                  <c:v>41</c:v>
                </c:pt>
                <c:pt idx="13">
                  <c:v>44.333333333333336</c:v>
                </c:pt>
                <c:pt idx="14">
                  <c:v>44.666666666666664</c:v>
                </c:pt>
                <c:pt idx="15">
                  <c:v>46</c:v>
                </c:pt>
                <c:pt idx="16">
                  <c:v>48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F-4CF3-9B6C-C8795DD11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551360"/>
        <c:axId val="269550528"/>
      </c:lineChart>
      <c:catAx>
        <c:axId val="26955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50528"/>
        <c:crosses val="autoZero"/>
        <c:auto val="1"/>
        <c:lblAlgn val="ctr"/>
        <c:lblOffset val="100"/>
        <c:noMultiLvlLbl val="0"/>
      </c:catAx>
      <c:valAx>
        <c:axId val="2695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5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'ex3.9_quadratic'!$B$2:$B$14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'ex3.9_quadratic'!$C$2:$C$14</c:f>
              <c:numCache>
                <c:formatCode>General</c:formatCode>
                <c:ptCount val="13"/>
                <c:pt idx="0">
                  <c:v>40</c:v>
                </c:pt>
                <c:pt idx="1">
                  <c:v>37</c:v>
                </c:pt>
                <c:pt idx="2">
                  <c:v>35</c:v>
                </c:pt>
                <c:pt idx="3">
                  <c:v>30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12</c:v>
                </c:pt>
                <c:pt idx="8">
                  <c:v>17</c:v>
                </c:pt>
                <c:pt idx="9">
                  <c:v>25</c:v>
                </c:pt>
                <c:pt idx="10">
                  <c:v>31</c:v>
                </c:pt>
                <c:pt idx="11">
                  <c:v>37</c:v>
                </c:pt>
                <c:pt idx="1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7-4435-AE5B-CA420D188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23712"/>
        <c:axId val="502615808"/>
      </c:scatterChart>
      <c:valAx>
        <c:axId val="50262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15808"/>
        <c:crosses val="autoZero"/>
        <c:crossBetween val="midCat"/>
      </c:valAx>
      <c:valAx>
        <c:axId val="5026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2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0</xdr:row>
      <xdr:rowOff>0</xdr:rowOff>
    </xdr:from>
    <xdr:to>
      <xdr:col>17</xdr:col>
      <xdr:colOff>57149</xdr:colOff>
      <xdr:row>20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54CFFC-600C-49B7-B208-CF0CA9A6B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375396</xdr:colOff>
      <xdr:row>4</xdr:row>
      <xdr:rowOff>1120</xdr:rowOff>
    </xdr:from>
    <xdr:to>
      <xdr:col>25</xdr:col>
      <xdr:colOff>106455</xdr:colOff>
      <xdr:row>18</xdr:row>
      <xdr:rowOff>77320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1FA165-B4EE-439F-95ED-B28B8DF94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308161</xdr:colOff>
      <xdr:row>18</xdr:row>
      <xdr:rowOff>158003</xdr:rowOff>
    </xdr:from>
    <xdr:to>
      <xdr:col>26</xdr:col>
      <xdr:colOff>39220</xdr:colOff>
      <xdr:row>33</xdr:row>
      <xdr:rowOff>43703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9497DD-990D-4E40-B9AA-757E8DA80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80962</xdr:rowOff>
    </xdr:from>
    <xdr:to>
      <xdr:col>10</xdr:col>
      <xdr:colOff>342900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C51AC-0B02-405F-A40C-13138565C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28575</xdr:rowOff>
    </xdr:from>
    <xdr:to>
      <xdr:col>4</xdr:col>
      <xdr:colOff>507653</xdr:colOff>
      <xdr:row>48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E17A70-C859-4ED4-964E-534A8B514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124575"/>
          <a:ext cx="3041303" cy="31908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104775</xdr:colOff>
      <xdr:row>34</xdr:row>
      <xdr:rowOff>28575</xdr:rowOff>
    </xdr:from>
    <xdr:to>
      <xdr:col>4</xdr:col>
      <xdr:colOff>876204</xdr:colOff>
      <xdr:row>38</xdr:row>
      <xdr:rowOff>161813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1E8AB9-68E0-4E3F-80E9-2C466A037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0" y="6505575"/>
          <a:ext cx="771429" cy="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K2" sqref="K2:L5"/>
    </sheetView>
  </sheetViews>
  <sheetFormatPr defaultRowHeight="15"/>
  <cols>
    <col min="1" max="1" width="12.42578125" customWidth="1"/>
    <col min="2" max="6" width="9.140625" style="1"/>
    <col min="7" max="7" width="11.140625" style="1" customWidth="1"/>
    <col min="8" max="8" width="13.85546875" style="1" customWidth="1"/>
    <col min="9" max="11" width="9.140625" style="1"/>
    <col min="12" max="12" width="5.5703125" bestFit="1" customWidth="1"/>
  </cols>
  <sheetData>
    <row r="1" spans="1:13" s="3" customFormat="1">
      <c r="A1" s="2" t="s">
        <v>0</v>
      </c>
      <c r="B1" s="2" t="s">
        <v>1</v>
      </c>
      <c r="C1" s="2" t="s">
        <v>184</v>
      </c>
      <c r="D1" s="2" t="s">
        <v>185</v>
      </c>
      <c r="E1" s="2" t="s">
        <v>2</v>
      </c>
      <c r="F1" s="2" t="s">
        <v>183</v>
      </c>
      <c r="G1" s="2" t="s">
        <v>3</v>
      </c>
      <c r="H1" s="2" t="s">
        <v>4</v>
      </c>
      <c r="I1" s="2"/>
      <c r="J1" s="2"/>
      <c r="K1" s="2"/>
    </row>
    <row r="2" spans="1:13">
      <c r="A2" t="s">
        <v>5</v>
      </c>
      <c r="B2" s="1">
        <v>22</v>
      </c>
      <c r="C2" s="1">
        <v>26</v>
      </c>
      <c r="D2" s="1">
        <f>B2-C2</f>
        <v>-4</v>
      </c>
      <c r="E2" s="1">
        <f>ABS(D2:D13)</f>
        <v>4</v>
      </c>
      <c r="F2" s="1">
        <f>E2^2</f>
        <v>16</v>
      </c>
      <c r="G2" s="4">
        <f>D2/B2*100</f>
        <v>-18.181818181818183</v>
      </c>
      <c r="H2" s="4">
        <f>ABS(G2:G11)</f>
        <v>18.181818181818183</v>
      </c>
      <c r="K2" s="1" t="s">
        <v>6</v>
      </c>
      <c r="L2">
        <f>SUM(E2:E11)/(10)</f>
        <v>3.8</v>
      </c>
    </row>
    <row r="3" spans="1:13">
      <c r="A3" t="s">
        <v>7</v>
      </c>
      <c r="B3" s="1">
        <v>25</v>
      </c>
      <c r="C3" s="1">
        <v>28</v>
      </c>
      <c r="D3" s="1">
        <f t="shared" ref="D3:D11" si="0">B3-C3</f>
        <v>-3</v>
      </c>
      <c r="E3" s="1">
        <f t="shared" ref="E3:E11" si="1">ABS(D3:D14)</f>
        <v>3</v>
      </c>
      <c r="F3" s="1">
        <f t="shared" ref="F3:F11" si="2">E3^2</f>
        <v>9</v>
      </c>
      <c r="G3" s="4">
        <f t="shared" ref="G3:G11" si="3">D3/B3*100</f>
        <v>-12</v>
      </c>
      <c r="H3" s="4">
        <f t="shared" ref="H3:H11" si="4">ABS(G3:G12)</f>
        <v>12</v>
      </c>
      <c r="K3" s="7" t="s">
        <v>8</v>
      </c>
      <c r="L3" s="8">
        <f>SUM(F2:F11)/10</f>
        <v>17.399999999999999</v>
      </c>
      <c r="M3" t="s">
        <v>66</v>
      </c>
    </row>
    <row r="4" spans="1:13">
      <c r="A4" t="s">
        <v>9</v>
      </c>
      <c r="B4" s="1">
        <v>39</v>
      </c>
      <c r="C4" s="1">
        <v>32</v>
      </c>
      <c r="D4" s="1">
        <f t="shared" si="0"/>
        <v>7</v>
      </c>
      <c r="E4" s="1">
        <f t="shared" si="1"/>
        <v>7</v>
      </c>
      <c r="F4" s="1">
        <f t="shared" si="2"/>
        <v>49</v>
      </c>
      <c r="G4" s="4">
        <f t="shared" si="3"/>
        <v>17.948717948717949</v>
      </c>
      <c r="H4" s="4">
        <f t="shared" si="4"/>
        <v>17.948717948717949</v>
      </c>
      <c r="K4" s="1" t="s">
        <v>10</v>
      </c>
      <c r="L4" s="6">
        <f>SUM(G2:G11)/10</f>
        <v>1.6050268445005287</v>
      </c>
    </row>
    <row r="5" spans="1:13">
      <c r="A5" t="s">
        <v>11</v>
      </c>
      <c r="B5" s="1">
        <v>40</v>
      </c>
      <c r="C5" s="1">
        <v>41</v>
      </c>
      <c r="D5" s="1">
        <f t="shared" si="0"/>
        <v>-1</v>
      </c>
      <c r="E5" s="1">
        <f t="shared" si="1"/>
        <v>1</v>
      </c>
      <c r="F5" s="1">
        <f t="shared" si="2"/>
        <v>1</v>
      </c>
      <c r="G5" s="4">
        <f t="shared" si="3"/>
        <v>-2.5</v>
      </c>
      <c r="H5" s="4">
        <f t="shared" si="4"/>
        <v>2.5</v>
      </c>
      <c r="K5" s="7" t="s">
        <v>12</v>
      </c>
      <c r="L5" s="9">
        <f>SUM(H2:H11)/10</f>
        <v>10.80805714753083</v>
      </c>
      <c r="M5" t="s">
        <v>67</v>
      </c>
    </row>
    <row r="6" spans="1:13">
      <c r="A6" t="s">
        <v>13</v>
      </c>
      <c r="B6" s="1">
        <v>42</v>
      </c>
      <c r="C6" s="1">
        <v>38</v>
      </c>
      <c r="D6" s="1">
        <f t="shared" si="0"/>
        <v>4</v>
      </c>
      <c r="E6" s="1">
        <f t="shared" si="1"/>
        <v>4</v>
      </c>
      <c r="F6" s="1">
        <f t="shared" si="2"/>
        <v>16</v>
      </c>
      <c r="G6" s="4">
        <f t="shared" si="3"/>
        <v>9.5238095238095237</v>
      </c>
      <c r="H6" s="4">
        <f t="shared" si="4"/>
        <v>9.5238095238095237</v>
      </c>
    </row>
    <row r="7" spans="1:13">
      <c r="A7" t="s">
        <v>14</v>
      </c>
      <c r="B7" s="1">
        <v>45</v>
      </c>
      <c r="C7" s="1">
        <v>40</v>
      </c>
      <c r="D7" s="1">
        <f t="shared" si="0"/>
        <v>5</v>
      </c>
      <c r="E7" s="1">
        <f t="shared" si="1"/>
        <v>5</v>
      </c>
      <c r="F7" s="1">
        <f t="shared" si="2"/>
        <v>25</v>
      </c>
      <c r="G7" s="4">
        <f t="shared" si="3"/>
        <v>11.111111111111111</v>
      </c>
      <c r="H7" s="4">
        <f t="shared" si="4"/>
        <v>11.111111111111111</v>
      </c>
    </row>
    <row r="8" spans="1:13">
      <c r="A8" t="s">
        <v>15</v>
      </c>
      <c r="B8" s="1">
        <v>36</v>
      </c>
      <c r="C8" s="1">
        <v>39</v>
      </c>
      <c r="D8" s="1">
        <f t="shared" si="0"/>
        <v>-3</v>
      </c>
      <c r="E8" s="1">
        <f t="shared" si="1"/>
        <v>3</v>
      </c>
      <c r="F8" s="1">
        <f t="shared" si="2"/>
        <v>9</v>
      </c>
      <c r="G8" s="4">
        <f t="shared" si="3"/>
        <v>-8.3333333333333321</v>
      </c>
      <c r="H8" s="4">
        <f t="shared" si="4"/>
        <v>8.3333333333333321</v>
      </c>
    </row>
    <row r="9" spans="1:13">
      <c r="A9" t="s">
        <v>16</v>
      </c>
      <c r="B9" s="1">
        <v>38</v>
      </c>
      <c r="C9" s="1">
        <v>32</v>
      </c>
      <c r="D9" s="1">
        <f t="shared" si="0"/>
        <v>6</v>
      </c>
      <c r="E9" s="1">
        <f t="shared" si="1"/>
        <v>6</v>
      </c>
      <c r="F9" s="1">
        <f t="shared" si="2"/>
        <v>36</v>
      </c>
      <c r="G9" s="4">
        <f t="shared" si="3"/>
        <v>15.789473684210526</v>
      </c>
      <c r="H9" s="4">
        <f t="shared" si="4"/>
        <v>15.789473684210526</v>
      </c>
    </row>
    <row r="10" spans="1:13">
      <c r="A10" t="s">
        <v>17</v>
      </c>
      <c r="B10" s="1">
        <v>40</v>
      </c>
      <c r="C10" s="1">
        <v>42</v>
      </c>
      <c r="D10" s="1">
        <f t="shared" si="0"/>
        <v>-2</v>
      </c>
      <c r="E10" s="1">
        <f t="shared" si="1"/>
        <v>2</v>
      </c>
      <c r="F10" s="1">
        <f t="shared" si="2"/>
        <v>4</v>
      </c>
      <c r="G10" s="4">
        <f t="shared" si="3"/>
        <v>-5</v>
      </c>
      <c r="H10" s="4">
        <f t="shared" si="4"/>
        <v>5</v>
      </c>
    </row>
    <row r="11" spans="1:13">
      <c r="A11" t="s">
        <v>18</v>
      </c>
      <c r="B11" s="1">
        <v>39</v>
      </c>
      <c r="C11" s="1">
        <v>36</v>
      </c>
      <c r="D11" s="1">
        <f t="shared" si="0"/>
        <v>3</v>
      </c>
      <c r="E11" s="1">
        <f t="shared" si="1"/>
        <v>3</v>
      </c>
      <c r="F11" s="1">
        <f t="shared" si="2"/>
        <v>9</v>
      </c>
      <c r="G11" s="4">
        <f t="shared" si="3"/>
        <v>7.6923076923076925</v>
      </c>
      <c r="H11" s="4">
        <f t="shared" si="4"/>
        <v>7.6923076923076925</v>
      </c>
    </row>
    <row r="12" spans="1:13" s="3" customFormat="1">
      <c r="B12" s="2"/>
      <c r="C12" s="2" t="s">
        <v>19</v>
      </c>
      <c r="D12" s="1">
        <f>SUM(D2:D11)</f>
        <v>12</v>
      </c>
      <c r="E12" s="1"/>
      <c r="F12" s="1"/>
      <c r="G12" s="4"/>
      <c r="H12" s="5"/>
      <c r="I12" s="2"/>
      <c r="J12" s="2"/>
      <c r="K12" s="2"/>
    </row>
    <row r="13" spans="1:13" s="3" customFormat="1">
      <c r="B13" s="2"/>
      <c r="C13" s="2" t="s">
        <v>20</v>
      </c>
      <c r="D13" s="1">
        <f>AVERAGE(D2:D11)</f>
        <v>1.2</v>
      </c>
      <c r="E13" s="1">
        <f t="shared" ref="E13:H13" si="5">AVERAGE(E2:E11)</f>
        <v>3.8</v>
      </c>
      <c r="F13" s="1">
        <f t="shared" si="5"/>
        <v>17.399999999999999</v>
      </c>
      <c r="G13" s="4">
        <f t="shared" si="5"/>
        <v>1.6050268445005287</v>
      </c>
      <c r="H13" s="4">
        <f t="shared" si="5"/>
        <v>10.80805714753083</v>
      </c>
      <c r="I13" s="2"/>
      <c r="J13" s="2"/>
      <c r="K13" s="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9"/>
  <sheetViews>
    <sheetView topLeftCell="A16" workbookViewId="0">
      <selection activeCell="H2" sqref="H2"/>
    </sheetView>
  </sheetViews>
  <sheetFormatPr defaultRowHeight="15"/>
  <cols>
    <col min="2" max="2" width="15.5703125" customWidth="1"/>
    <col min="3" max="3" width="8.140625" style="1" customWidth="1"/>
    <col min="4" max="4" width="19.7109375" style="1" bestFit="1" customWidth="1"/>
    <col min="5" max="6" width="18.5703125" style="1" customWidth="1"/>
    <col min="7" max="7" width="16.140625" style="1" customWidth="1"/>
  </cols>
  <sheetData>
    <row r="1" spans="1:7">
      <c r="A1" s="1" t="s">
        <v>21</v>
      </c>
      <c r="B1" s="1" t="s">
        <v>48</v>
      </c>
      <c r="C1" s="1" t="s">
        <v>24</v>
      </c>
      <c r="D1" s="1" t="s">
        <v>49</v>
      </c>
      <c r="E1" s="1" t="s">
        <v>159</v>
      </c>
      <c r="F1" s="1" t="s">
        <v>50</v>
      </c>
      <c r="G1" s="1" t="s">
        <v>158</v>
      </c>
    </row>
    <row r="2" spans="1:7">
      <c r="A2">
        <v>2541</v>
      </c>
      <c r="B2" t="s">
        <v>51</v>
      </c>
      <c r="C2" s="1">
        <v>0</v>
      </c>
      <c r="D2" s="1">
        <f xml:space="preserve"> 30.5+12.25*C2</f>
        <v>30.5</v>
      </c>
      <c r="E2" s="1">
        <v>105.6</v>
      </c>
      <c r="F2" s="1">
        <f>E2/100</f>
        <v>1.056</v>
      </c>
      <c r="G2" s="1">
        <f>D2*F2</f>
        <v>32.207999999999998</v>
      </c>
    </row>
    <row r="3" spans="1:7">
      <c r="B3" t="s">
        <v>52</v>
      </c>
      <c r="C3" s="1">
        <v>1</v>
      </c>
      <c r="D3" s="1">
        <f t="shared" ref="D3:D25" si="0" xml:space="preserve"> 30.5+12.25*C3</f>
        <v>42.75</v>
      </c>
      <c r="E3" s="1">
        <v>101.7</v>
      </c>
      <c r="F3" s="1">
        <f t="shared" ref="F3:F25" si="1">E3/100</f>
        <v>1.0170000000000001</v>
      </c>
      <c r="G3" s="1">
        <f t="shared" ref="G3:G25" si="2">D3*F3</f>
        <v>43.476750000000003</v>
      </c>
    </row>
    <row r="4" spans="1:7">
      <c r="B4" t="s">
        <v>53</v>
      </c>
      <c r="C4" s="1">
        <v>2</v>
      </c>
      <c r="D4" s="1">
        <f t="shared" si="0"/>
        <v>55</v>
      </c>
      <c r="E4" s="1">
        <v>95.8</v>
      </c>
      <c r="F4" s="1">
        <f t="shared" si="1"/>
        <v>0.95799999999999996</v>
      </c>
      <c r="G4" s="1">
        <f t="shared" si="2"/>
        <v>52.69</v>
      </c>
    </row>
    <row r="5" spans="1:7">
      <c r="B5" t="s">
        <v>54</v>
      </c>
      <c r="C5" s="1">
        <v>3</v>
      </c>
      <c r="D5" s="1">
        <f t="shared" si="0"/>
        <v>67.25</v>
      </c>
      <c r="E5" s="1">
        <v>110.2</v>
      </c>
      <c r="F5" s="1">
        <f t="shared" si="1"/>
        <v>1.1020000000000001</v>
      </c>
      <c r="G5" s="1">
        <f t="shared" si="2"/>
        <v>74.109500000000011</v>
      </c>
    </row>
    <row r="6" spans="1:7">
      <c r="B6" t="s">
        <v>55</v>
      </c>
      <c r="C6" s="1">
        <v>4</v>
      </c>
      <c r="D6" s="1">
        <f t="shared" si="0"/>
        <v>79.5</v>
      </c>
      <c r="E6" s="1">
        <v>113.3</v>
      </c>
      <c r="F6" s="1">
        <f t="shared" si="1"/>
        <v>1.133</v>
      </c>
      <c r="G6" s="1">
        <f t="shared" si="2"/>
        <v>90.073499999999996</v>
      </c>
    </row>
    <row r="7" spans="1:7">
      <c r="B7" t="s">
        <v>56</v>
      </c>
      <c r="C7" s="1">
        <v>5</v>
      </c>
      <c r="D7" s="1">
        <f t="shared" si="0"/>
        <v>91.75</v>
      </c>
      <c r="E7" s="1">
        <v>96.5</v>
      </c>
      <c r="F7" s="1">
        <f t="shared" si="1"/>
        <v>0.96499999999999997</v>
      </c>
      <c r="G7" s="1">
        <f t="shared" si="2"/>
        <v>88.538749999999993</v>
      </c>
    </row>
    <row r="8" spans="1:7">
      <c r="B8" t="s">
        <v>57</v>
      </c>
      <c r="C8" s="1">
        <v>6</v>
      </c>
      <c r="D8" s="1">
        <f t="shared" si="0"/>
        <v>104</v>
      </c>
      <c r="E8" s="1">
        <v>107.5</v>
      </c>
      <c r="F8" s="1">
        <f t="shared" si="1"/>
        <v>1.075</v>
      </c>
      <c r="G8" s="1">
        <f t="shared" si="2"/>
        <v>111.8</v>
      </c>
    </row>
    <row r="9" spans="1:7">
      <c r="B9" t="s">
        <v>58</v>
      </c>
      <c r="C9" s="1">
        <v>7</v>
      </c>
      <c r="D9" s="1">
        <f t="shared" si="0"/>
        <v>116.25</v>
      </c>
      <c r="E9" s="1">
        <v>112.46</v>
      </c>
      <c r="F9" s="1">
        <f t="shared" si="1"/>
        <v>1.1246</v>
      </c>
      <c r="G9" s="1">
        <f t="shared" si="2"/>
        <v>130.73474999999999</v>
      </c>
    </row>
    <row r="10" spans="1:7">
      <c r="B10" t="s">
        <v>59</v>
      </c>
      <c r="C10" s="1">
        <v>8</v>
      </c>
      <c r="D10" s="1">
        <f t="shared" si="0"/>
        <v>128.5</v>
      </c>
      <c r="E10" s="1">
        <v>97.52</v>
      </c>
      <c r="F10" s="1">
        <f t="shared" si="1"/>
        <v>0.97519999999999996</v>
      </c>
      <c r="G10" s="1">
        <f t="shared" si="2"/>
        <v>125.31319999999999</v>
      </c>
    </row>
    <row r="11" spans="1:7">
      <c r="B11" t="s">
        <v>60</v>
      </c>
      <c r="C11" s="1">
        <v>9</v>
      </c>
      <c r="D11" s="1">
        <f t="shared" si="0"/>
        <v>140.75</v>
      </c>
      <c r="E11" s="1">
        <v>90.4</v>
      </c>
      <c r="F11" s="1">
        <f t="shared" si="1"/>
        <v>0.90400000000000003</v>
      </c>
      <c r="G11" s="1">
        <f t="shared" si="2"/>
        <v>127.238</v>
      </c>
    </row>
    <row r="12" spans="1:7">
      <c r="B12" t="s">
        <v>61</v>
      </c>
      <c r="C12" s="1">
        <v>10</v>
      </c>
      <c r="D12" s="1">
        <f t="shared" si="0"/>
        <v>153</v>
      </c>
      <c r="E12" s="1">
        <v>95.9</v>
      </c>
      <c r="F12" s="1">
        <f t="shared" si="1"/>
        <v>0.95900000000000007</v>
      </c>
      <c r="G12" s="1">
        <f t="shared" si="2"/>
        <v>146.727</v>
      </c>
    </row>
    <row r="13" spans="1:7">
      <c r="B13" t="s">
        <v>62</v>
      </c>
      <c r="C13" s="1">
        <v>11</v>
      </c>
      <c r="D13" s="1">
        <f t="shared" si="0"/>
        <v>165.25</v>
      </c>
      <c r="E13" s="1">
        <v>106.5</v>
      </c>
      <c r="F13" s="1">
        <f t="shared" si="1"/>
        <v>1.0649999999999999</v>
      </c>
      <c r="G13" s="1">
        <f t="shared" si="2"/>
        <v>175.99124999999998</v>
      </c>
    </row>
    <row r="14" spans="1:7">
      <c r="A14">
        <v>2542</v>
      </c>
      <c r="B14" t="s">
        <v>51</v>
      </c>
      <c r="C14" s="1">
        <v>12</v>
      </c>
      <c r="D14" s="1">
        <f t="shared" si="0"/>
        <v>177.5</v>
      </c>
      <c r="E14" s="1">
        <v>105.6</v>
      </c>
      <c r="F14" s="1">
        <f t="shared" si="1"/>
        <v>1.056</v>
      </c>
      <c r="G14" s="1">
        <f t="shared" si="2"/>
        <v>187.44</v>
      </c>
    </row>
    <row r="15" spans="1:7">
      <c r="B15" t="s">
        <v>52</v>
      </c>
      <c r="C15" s="1">
        <v>13</v>
      </c>
      <c r="D15" s="1">
        <f t="shared" si="0"/>
        <v>189.75</v>
      </c>
      <c r="E15" s="1">
        <v>101.7</v>
      </c>
      <c r="F15" s="1">
        <f t="shared" si="1"/>
        <v>1.0170000000000001</v>
      </c>
      <c r="G15" s="1">
        <f t="shared" si="2"/>
        <v>192.97575000000003</v>
      </c>
    </row>
    <row r="16" spans="1:7">
      <c r="B16" t="s">
        <v>53</v>
      </c>
      <c r="C16" s="1">
        <v>14</v>
      </c>
      <c r="D16" s="1">
        <f t="shared" si="0"/>
        <v>202</v>
      </c>
      <c r="E16" s="1">
        <v>95.8</v>
      </c>
      <c r="F16" s="1">
        <f t="shared" si="1"/>
        <v>0.95799999999999996</v>
      </c>
      <c r="G16" s="1">
        <f t="shared" si="2"/>
        <v>193.51599999999999</v>
      </c>
    </row>
    <row r="17" spans="1:7">
      <c r="B17" t="s">
        <v>54</v>
      </c>
      <c r="C17" s="1">
        <v>15</v>
      </c>
      <c r="D17" s="1">
        <f t="shared" si="0"/>
        <v>214.25</v>
      </c>
      <c r="E17" s="1">
        <v>110.2</v>
      </c>
      <c r="F17" s="1">
        <f t="shared" si="1"/>
        <v>1.1020000000000001</v>
      </c>
      <c r="G17" s="1">
        <f t="shared" si="2"/>
        <v>236.10350000000003</v>
      </c>
    </row>
    <row r="18" spans="1:7">
      <c r="B18" t="s">
        <v>55</v>
      </c>
      <c r="C18" s="1">
        <v>16</v>
      </c>
      <c r="D18" s="1">
        <f t="shared" si="0"/>
        <v>226.5</v>
      </c>
      <c r="E18" s="1">
        <v>113.3</v>
      </c>
      <c r="F18" s="1">
        <f t="shared" si="1"/>
        <v>1.133</v>
      </c>
      <c r="G18" s="1">
        <f t="shared" si="2"/>
        <v>256.62450000000001</v>
      </c>
    </row>
    <row r="19" spans="1:7">
      <c r="B19" t="s">
        <v>56</v>
      </c>
      <c r="C19" s="1">
        <v>17</v>
      </c>
      <c r="D19" s="1">
        <f t="shared" si="0"/>
        <v>238.75</v>
      </c>
      <c r="E19" s="1">
        <v>96.5</v>
      </c>
      <c r="F19" s="1">
        <f t="shared" si="1"/>
        <v>0.96499999999999997</v>
      </c>
      <c r="G19" s="1">
        <f t="shared" si="2"/>
        <v>230.39374999999998</v>
      </c>
    </row>
    <row r="20" spans="1:7">
      <c r="B20" t="s">
        <v>57</v>
      </c>
      <c r="C20" s="1">
        <v>18</v>
      </c>
      <c r="D20" s="1">
        <f t="shared" si="0"/>
        <v>251</v>
      </c>
      <c r="E20" s="1">
        <v>107.5</v>
      </c>
      <c r="F20" s="1">
        <f t="shared" si="1"/>
        <v>1.075</v>
      </c>
      <c r="G20" s="1">
        <f t="shared" si="2"/>
        <v>269.82499999999999</v>
      </c>
    </row>
    <row r="21" spans="1:7">
      <c r="B21" t="s">
        <v>58</v>
      </c>
      <c r="C21" s="1">
        <v>19</v>
      </c>
      <c r="D21" s="1">
        <f t="shared" si="0"/>
        <v>263.25</v>
      </c>
      <c r="E21" s="1">
        <v>112.46</v>
      </c>
      <c r="F21" s="1">
        <f t="shared" si="1"/>
        <v>1.1246</v>
      </c>
      <c r="G21" s="1">
        <f t="shared" si="2"/>
        <v>296.05095</v>
      </c>
    </row>
    <row r="22" spans="1:7">
      <c r="B22" t="s">
        <v>59</v>
      </c>
      <c r="C22" s="1">
        <v>20</v>
      </c>
      <c r="D22" s="1">
        <f t="shared" si="0"/>
        <v>275.5</v>
      </c>
      <c r="E22" s="1">
        <v>97.52</v>
      </c>
      <c r="F22" s="1">
        <f t="shared" si="1"/>
        <v>0.97519999999999996</v>
      </c>
      <c r="G22" s="1">
        <f t="shared" si="2"/>
        <v>268.66759999999999</v>
      </c>
    </row>
    <row r="23" spans="1:7">
      <c r="B23" t="s">
        <v>60</v>
      </c>
      <c r="C23" s="1">
        <v>21</v>
      </c>
      <c r="D23" s="1">
        <f t="shared" si="0"/>
        <v>287.75</v>
      </c>
      <c r="E23" s="1">
        <v>90.4</v>
      </c>
      <c r="F23" s="1">
        <f t="shared" si="1"/>
        <v>0.90400000000000003</v>
      </c>
      <c r="G23" s="1">
        <f t="shared" si="2"/>
        <v>260.12600000000003</v>
      </c>
    </row>
    <row r="24" spans="1:7">
      <c r="B24" t="s">
        <v>61</v>
      </c>
      <c r="C24" s="1">
        <v>22</v>
      </c>
      <c r="D24" s="1">
        <f t="shared" si="0"/>
        <v>300</v>
      </c>
      <c r="E24" s="1">
        <v>95.9</v>
      </c>
      <c r="F24" s="1">
        <f t="shared" si="1"/>
        <v>0.95900000000000007</v>
      </c>
      <c r="G24" s="1">
        <f t="shared" si="2"/>
        <v>287.70000000000005</v>
      </c>
    </row>
    <row r="25" spans="1:7">
      <c r="B25" t="s">
        <v>62</v>
      </c>
      <c r="C25" s="1">
        <v>23</v>
      </c>
      <c r="D25" s="1">
        <f t="shared" si="0"/>
        <v>312.25</v>
      </c>
      <c r="E25" s="1">
        <v>106.5</v>
      </c>
      <c r="F25" s="1">
        <f t="shared" si="1"/>
        <v>1.0649999999999999</v>
      </c>
      <c r="G25" s="1">
        <f t="shared" si="2"/>
        <v>332.54624999999999</v>
      </c>
    </row>
    <row r="27" spans="1:7">
      <c r="A27" t="s">
        <v>179</v>
      </c>
      <c r="E27" s="14" t="s">
        <v>182</v>
      </c>
    </row>
    <row r="28" spans="1:7">
      <c r="A28" t="s">
        <v>180</v>
      </c>
    </row>
    <row r="29" spans="1:7">
      <c r="A29" t="s">
        <v>181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"/>
  <sheetViews>
    <sheetView workbookViewId="0">
      <selection activeCell="I9" sqref="I9"/>
    </sheetView>
  </sheetViews>
  <sheetFormatPr defaultRowHeight="15"/>
  <cols>
    <col min="1" max="2" width="9.140625" style="1"/>
    <col min="3" max="3" width="18.42578125" style="1" customWidth="1"/>
    <col min="4" max="4" width="6.7109375" style="1" customWidth="1"/>
    <col min="5" max="5" width="20" style="1" customWidth="1"/>
    <col min="6" max="6" width="9.140625" style="1"/>
  </cols>
  <sheetData>
    <row r="1" spans="1:5">
      <c r="A1" s="1" t="s">
        <v>21</v>
      </c>
      <c r="B1" s="1" t="s">
        <v>24</v>
      </c>
      <c r="C1" s="1" t="s">
        <v>63</v>
      </c>
      <c r="D1" s="1" t="s">
        <v>64</v>
      </c>
      <c r="E1" s="1" t="s">
        <v>65</v>
      </c>
    </row>
    <row r="2" spans="1:5">
      <c r="A2" s="1">
        <v>2530</v>
      </c>
    </row>
    <row r="3" spans="1:5">
      <c r="A3" s="1">
        <v>2531</v>
      </c>
    </row>
    <row r="4" spans="1:5">
      <c r="A4" s="1">
        <v>2532</v>
      </c>
    </row>
    <row r="5" spans="1:5">
      <c r="A5" s="1">
        <v>2533</v>
      </c>
    </row>
    <row r="6" spans="1:5">
      <c r="A6" s="1">
        <v>2534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8"/>
  <sheetViews>
    <sheetView tabSelected="1" zoomScale="85" zoomScaleNormal="85" workbookViewId="0">
      <selection activeCell="J23" sqref="J23"/>
    </sheetView>
  </sheetViews>
  <sheetFormatPr defaultRowHeight="15"/>
  <cols>
    <col min="1" max="8" width="9.140625" style="1"/>
  </cols>
  <sheetData>
    <row r="1" spans="1:5">
      <c r="A1" s="1" t="s">
        <v>21</v>
      </c>
      <c r="B1" s="1" t="s">
        <v>22</v>
      </c>
      <c r="C1" s="1" t="s">
        <v>23</v>
      </c>
      <c r="D1" s="1" t="s">
        <v>93</v>
      </c>
    </row>
    <row r="2" spans="1:5">
      <c r="A2" s="1">
        <v>2523</v>
      </c>
      <c r="B2" s="1">
        <v>10</v>
      </c>
    </row>
    <row r="3" spans="1:5">
      <c r="A3" s="1">
        <v>2524</v>
      </c>
      <c r="B3" s="1">
        <v>15</v>
      </c>
      <c r="C3" s="1">
        <f>AVERAGE(B2:B4)</f>
        <v>13.666666666666666</v>
      </c>
    </row>
    <row r="4" spans="1:5">
      <c r="A4" s="1">
        <v>2525</v>
      </c>
      <c r="B4" s="1">
        <v>16</v>
      </c>
      <c r="C4" s="1">
        <f t="shared" ref="C4:C20" si="0">AVERAGE(B3:B5)</f>
        <v>16.666666666666668</v>
      </c>
      <c r="D4" s="1">
        <f>AVERAGE(B2:B6)</f>
        <v>16.600000000000001</v>
      </c>
    </row>
    <row r="5" spans="1:5">
      <c r="A5" s="1">
        <v>2526</v>
      </c>
      <c r="B5" s="1">
        <v>19</v>
      </c>
      <c r="C5" s="1">
        <f t="shared" si="0"/>
        <v>19.333333333333332</v>
      </c>
      <c r="D5" s="1">
        <f t="shared" ref="D5:D18" si="1">AVERAGE(B3:B7)</f>
        <v>19.8</v>
      </c>
    </row>
    <row r="6" spans="1:5">
      <c r="A6" s="1">
        <v>2527</v>
      </c>
      <c r="B6" s="1">
        <v>23</v>
      </c>
      <c r="C6" s="1">
        <f t="shared" si="0"/>
        <v>22.666666666666668</v>
      </c>
      <c r="D6" s="1">
        <f t="shared" si="1"/>
        <v>22.4</v>
      </c>
    </row>
    <row r="7" spans="1:5">
      <c r="A7" s="1">
        <v>2528</v>
      </c>
      <c r="B7" s="1">
        <v>26</v>
      </c>
      <c r="C7" s="1">
        <f t="shared" si="0"/>
        <v>25.666666666666668</v>
      </c>
      <c r="D7" s="1">
        <f t="shared" si="1"/>
        <v>25.6</v>
      </c>
    </row>
    <row r="8" spans="1:5">
      <c r="A8" s="1">
        <v>2529</v>
      </c>
      <c r="B8" s="1">
        <v>28</v>
      </c>
      <c r="C8" s="1">
        <f t="shared" si="0"/>
        <v>28.666666666666668</v>
      </c>
      <c r="D8" s="1">
        <f t="shared" si="1"/>
        <v>27.8</v>
      </c>
    </row>
    <row r="9" spans="1:5">
      <c r="A9" s="1">
        <v>2530</v>
      </c>
      <c r="B9" s="1">
        <v>32</v>
      </c>
      <c r="C9" s="1">
        <f t="shared" si="0"/>
        <v>30</v>
      </c>
      <c r="D9" s="1">
        <f t="shared" si="1"/>
        <v>29.8</v>
      </c>
    </row>
    <row r="10" spans="1:5">
      <c r="A10" s="1">
        <v>2531</v>
      </c>
      <c r="B10" s="1">
        <v>30</v>
      </c>
      <c r="C10" s="1">
        <f t="shared" si="0"/>
        <v>31.666666666666668</v>
      </c>
      <c r="D10" s="1">
        <f t="shared" si="1"/>
        <v>31.6</v>
      </c>
    </row>
    <row r="11" spans="1:5">
      <c r="A11" s="1">
        <v>2532</v>
      </c>
      <c r="B11" s="1">
        <v>33</v>
      </c>
      <c r="C11" s="1">
        <f t="shared" si="0"/>
        <v>32.666666666666664</v>
      </c>
      <c r="D11" s="1">
        <f t="shared" si="1"/>
        <v>33.6</v>
      </c>
    </row>
    <row r="12" spans="1:5">
      <c r="A12" s="1">
        <v>2533</v>
      </c>
      <c r="B12" s="1">
        <v>35</v>
      </c>
      <c r="C12" s="1">
        <f t="shared" si="0"/>
        <v>35.333333333333336</v>
      </c>
      <c r="D12" s="1">
        <f t="shared" si="1"/>
        <v>34.4</v>
      </c>
    </row>
    <row r="13" spans="1:5">
      <c r="A13" s="1">
        <v>2534</v>
      </c>
      <c r="B13" s="1">
        <v>38</v>
      </c>
      <c r="C13" s="1">
        <f t="shared" si="0"/>
        <v>36.333333333333336</v>
      </c>
      <c r="D13" s="1">
        <f t="shared" si="1"/>
        <v>36.799999999999997</v>
      </c>
    </row>
    <row r="14" spans="1:5">
      <c r="A14" s="1">
        <v>2535</v>
      </c>
      <c r="B14" s="1">
        <v>36</v>
      </c>
      <c r="C14" s="1">
        <f t="shared" si="0"/>
        <v>38.666666666666664</v>
      </c>
      <c r="D14" s="1">
        <f t="shared" si="1"/>
        <v>39.200000000000003</v>
      </c>
    </row>
    <row r="15" spans="1:5">
      <c r="A15" s="1">
        <v>2536</v>
      </c>
      <c r="B15" s="1">
        <v>42</v>
      </c>
      <c r="C15" s="1">
        <f t="shared" si="0"/>
        <v>41</v>
      </c>
      <c r="D15" s="1">
        <f t="shared" si="1"/>
        <v>41.4</v>
      </c>
    </row>
    <row r="16" spans="1:5">
      <c r="A16" s="1">
        <v>2537</v>
      </c>
      <c r="B16" s="1">
        <v>45</v>
      </c>
      <c r="C16" s="1">
        <f t="shared" si="0"/>
        <v>44.333333333333336</v>
      </c>
      <c r="D16" s="1">
        <f t="shared" si="1"/>
        <v>42.4</v>
      </c>
      <c r="E16" s="1" t="s">
        <v>92</v>
      </c>
    </row>
    <row r="17" spans="1:18">
      <c r="A17" s="1">
        <v>2538</v>
      </c>
      <c r="B17" s="1">
        <v>46</v>
      </c>
      <c r="C17" s="1">
        <f t="shared" si="0"/>
        <v>44.666666666666664</v>
      </c>
      <c r="D17" s="1">
        <f t="shared" si="1"/>
        <v>45</v>
      </c>
      <c r="R17" t="s">
        <v>92</v>
      </c>
    </row>
    <row r="18" spans="1:18">
      <c r="A18" s="1">
        <v>2539</v>
      </c>
      <c r="B18" s="1">
        <v>43</v>
      </c>
      <c r="C18" s="1">
        <f>AVERAGE(B17:B19)</f>
        <v>46</v>
      </c>
      <c r="D18" s="1">
        <f t="shared" si="1"/>
        <v>47</v>
      </c>
    </row>
    <row r="19" spans="1:18">
      <c r="A19" s="1">
        <v>2540</v>
      </c>
      <c r="B19" s="1">
        <v>49</v>
      </c>
      <c r="C19" s="1">
        <f t="shared" si="0"/>
        <v>48</v>
      </c>
      <c r="D19" s="1">
        <f>AVERAGE(B17:B21)</f>
        <v>49</v>
      </c>
    </row>
    <row r="20" spans="1:18">
      <c r="A20" s="1">
        <v>2541</v>
      </c>
      <c r="B20" s="1">
        <v>52</v>
      </c>
      <c r="C20" s="1">
        <f t="shared" si="0"/>
        <v>52</v>
      </c>
    </row>
    <row r="21" spans="1:18">
      <c r="A21" s="1">
        <v>2542</v>
      </c>
      <c r="B21" s="1">
        <v>55</v>
      </c>
    </row>
    <row r="25" spans="1:18">
      <c r="C25" s="1" t="s">
        <v>94</v>
      </c>
    </row>
    <row r="27" spans="1:18">
      <c r="B27" s="14" t="s">
        <v>186</v>
      </c>
    </row>
    <row r="28" spans="1:18">
      <c r="B28" s="14" t="s">
        <v>187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4"/>
  <sheetViews>
    <sheetView workbookViewId="0">
      <selection activeCell="H10" sqref="H10"/>
    </sheetView>
  </sheetViews>
  <sheetFormatPr defaultRowHeight="15"/>
  <cols>
    <col min="1" max="2" width="9.140625" style="14"/>
    <col min="3" max="3" width="9.140625" style="1"/>
    <col min="4" max="4" width="18.42578125" style="1" bestFit="1" customWidth="1"/>
    <col min="5" max="6" width="9.140625" style="1"/>
    <col min="8" max="8" width="10.140625" customWidth="1"/>
    <col min="10" max="10" width="18" bestFit="1" customWidth="1"/>
    <col min="11" max="11" width="20.7109375" customWidth="1"/>
    <col min="12" max="12" width="14.5703125" bestFit="1" customWidth="1"/>
    <col min="15" max="15" width="13.42578125" bestFit="1" customWidth="1"/>
    <col min="16" max="16" width="12" bestFit="1" customWidth="1"/>
    <col min="17" max="17" width="18" bestFit="1" customWidth="1"/>
    <col min="18" max="18" width="12.5703125" bestFit="1" customWidth="1"/>
  </cols>
  <sheetData>
    <row r="1" spans="1:15" s="3" customFormat="1">
      <c r="A1" s="2" t="s">
        <v>21</v>
      </c>
      <c r="B1" s="2" t="s">
        <v>22</v>
      </c>
      <c r="C1" s="2" t="s">
        <v>24</v>
      </c>
      <c r="D1" s="20" t="s">
        <v>115</v>
      </c>
      <c r="E1" s="2"/>
      <c r="F1" s="2"/>
    </row>
    <row r="2" spans="1:15">
      <c r="A2" s="1">
        <v>2523</v>
      </c>
      <c r="B2" s="1">
        <v>10</v>
      </c>
      <c r="C2" s="1">
        <v>-19</v>
      </c>
      <c r="D2" s="16">
        <f>33.65+1.074812*C2</f>
        <v>13.228571999999996</v>
      </c>
    </row>
    <row r="3" spans="1:15">
      <c r="A3" s="1">
        <v>2524</v>
      </c>
      <c r="B3" s="1">
        <v>15</v>
      </c>
      <c r="C3" s="1">
        <v>-17</v>
      </c>
      <c r="D3" s="16">
        <f t="shared" ref="D3:D21" si="0">33.65+1.074812*C3</f>
        <v>15.378195999999996</v>
      </c>
      <c r="E3" s="14" t="s">
        <v>104</v>
      </c>
    </row>
    <row r="4" spans="1:15">
      <c r="A4" s="1">
        <v>2525</v>
      </c>
      <c r="B4" s="1">
        <v>16</v>
      </c>
      <c r="C4" s="1">
        <v>-15</v>
      </c>
      <c r="D4" s="16">
        <f t="shared" si="0"/>
        <v>17.527819999999998</v>
      </c>
      <c r="E4" s="14" t="s">
        <v>117</v>
      </c>
      <c r="J4" t="s">
        <v>68</v>
      </c>
    </row>
    <row r="5" spans="1:15" ht="15.75" thickBot="1">
      <c r="A5" s="1">
        <v>2526</v>
      </c>
      <c r="B5" s="1">
        <v>19</v>
      </c>
      <c r="C5" s="1">
        <v>-13</v>
      </c>
      <c r="D5" s="16">
        <f t="shared" si="0"/>
        <v>19.677443999999998</v>
      </c>
    </row>
    <row r="6" spans="1:15">
      <c r="A6" s="1">
        <v>2527</v>
      </c>
      <c r="B6" s="1">
        <v>23</v>
      </c>
      <c r="C6" s="1">
        <v>-11</v>
      </c>
      <c r="D6" s="16">
        <f t="shared" si="0"/>
        <v>21.827067999999997</v>
      </c>
      <c r="J6" s="13" t="s">
        <v>69</v>
      </c>
      <c r="K6" s="13"/>
    </row>
    <row r="7" spans="1:15">
      <c r="A7" s="1">
        <v>2528</v>
      </c>
      <c r="B7" s="1">
        <v>26</v>
      </c>
      <c r="C7" s="1">
        <v>-9</v>
      </c>
      <c r="D7" s="16">
        <f t="shared" si="0"/>
        <v>23.976692</v>
      </c>
      <c r="H7" t="s">
        <v>92</v>
      </c>
      <c r="J7" s="10" t="s">
        <v>70</v>
      </c>
      <c r="K7" s="10">
        <v>0.98822541411172982</v>
      </c>
    </row>
    <row r="8" spans="1:15">
      <c r="A8" s="1">
        <v>2529</v>
      </c>
      <c r="B8" s="1">
        <v>28</v>
      </c>
      <c r="C8" s="1">
        <v>-7</v>
      </c>
      <c r="D8" s="16">
        <f t="shared" si="0"/>
        <v>26.126315999999996</v>
      </c>
      <c r="J8" s="10" t="s">
        <v>71</v>
      </c>
      <c r="K8" s="10">
        <v>0.97658946909629996</v>
      </c>
    </row>
    <row r="9" spans="1:15">
      <c r="A9" s="1">
        <v>2530</v>
      </c>
      <c r="B9" s="1">
        <v>32</v>
      </c>
      <c r="C9" s="1">
        <v>-5</v>
      </c>
      <c r="D9" s="16">
        <f t="shared" si="0"/>
        <v>28.275939999999999</v>
      </c>
      <c r="J9" s="10" t="s">
        <v>72</v>
      </c>
      <c r="K9" s="10">
        <v>0.97528888404609448</v>
      </c>
    </row>
    <row r="10" spans="1:15">
      <c r="A10" s="1">
        <v>2531</v>
      </c>
      <c r="B10" s="1">
        <v>30</v>
      </c>
      <c r="C10" s="1">
        <v>-3</v>
      </c>
      <c r="D10" s="16">
        <f t="shared" si="0"/>
        <v>30.425563999999998</v>
      </c>
      <c r="E10" s="17" t="s">
        <v>107</v>
      </c>
      <c r="F10" s="7"/>
      <c r="G10" s="8"/>
      <c r="H10" s="8"/>
      <c r="J10" s="10" t="s">
        <v>73</v>
      </c>
      <c r="K10" s="10">
        <v>2.0229572140122785</v>
      </c>
    </row>
    <row r="11" spans="1:15" ht="15.75" thickBot="1">
      <c r="A11" s="1">
        <v>2532</v>
      </c>
      <c r="B11" s="7">
        <v>33</v>
      </c>
      <c r="C11" s="7">
        <v>-1</v>
      </c>
      <c r="D11" s="16">
        <f t="shared" si="0"/>
        <v>32.575187999999997</v>
      </c>
      <c r="E11" s="17" t="s">
        <v>105</v>
      </c>
      <c r="F11" s="7"/>
      <c r="G11" s="8"/>
      <c r="H11" s="8"/>
      <c r="J11" s="11" t="s">
        <v>74</v>
      </c>
      <c r="K11" s="11">
        <v>20</v>
      </c>
      <c r="N11" t="s">
        <v>92</v>
      </c>
    </row>
    <row r="12" spans="1:15">
      <c r="A12" s="1">
        <v>2533</v>
      </c>
      <c r="B12" s="7">
        <v>35</v>
      </c>
      <c r="C12" s="7">
        <v>1</v>
      </c>
      <c r="D12" s="16">
        <f t="shared" si="0"/>
        <v>34.724812</v>
      </c>
      <c r="E12" s="17" t="s">
        <v>106</v>
      </c>
      <c r="F12" s="7"/>
      <c r="G12" s="8"/>
      <c r="H12" s="8"/>
    </row>
    <row r="13" spans="1:15" ht="15.75" thickBot="1">
      <c r="A13" s="1">
        <v>2534</v>
      </c>
      <c r="B13" s="1">
        <v>38</v>
      </c>
      <c r="C13" s="1">
        <v>3</v>
      </c>
      <c r="D13" s="16">
        <f t="shared" si="0"/>
        <v>36.874435999999996</v>
      </c>
      <c r="J13" t="s">
        <v>75</v>
      </c>
    </row>
    <row r="14" spans="1:15">
      <c r="A14" s="1">
        <v>2535</v>
      </c>
      <c r="B14" s="1">
        <v>36</v>
      </c>
      <c r="C14" s="1">
        <v>5</v>
      </c>
      <c r="D14" s="16">
        <f t="shared" si="0"/>
        <v>39.024059999999999</v>
      </c>
      <c r="J14" s="12"/>
      <c r="K14" s="12" t="s">
        <v>80</v>
      </c>
      <c r="L14" s="12" t="s">
        <v>81</v>
      </c>
      <c r="M14" s="12" t="s">
        <v>82</v>
      </c>
      <c r="N14" s="12" t="s">
        <v>83</v>
      </c>
      <c r="O14" s="12" t="s">
        <v>84</v>
      </c>
    </row>
    <row r="15" spans="1:15">
      <c r="A15" s="1">
        <v>2536</v>
      </c>
      <c r="B15" s="1">
        <v>42</v>
      </c>
      <c r="C15" s="1">
        <v>7</v>
      </c>
      <c r="D15" s="16">
        <f t="shared" si="0"/>
        <v>41.173684000000002</v>
      </c>
      <c r="J15" s="10" t="s">
        <v>76</v>
      </c>
      <c r="K15" s="10">
        <v>1</v>
      </c>
      <c r="L15" s="10">
        <v>3072.8875939849622</v>
      </c>
      <c r="M15" s="10">
        <v>3072.8875939849622</v>
      </c>
      <c r="N15" s="10">
        <v>750.88474140306676</v>
      </c>
      <c r="O15" s="10">
        <v>3.9591433107270289E-16</v>
      </c>
    </row>
    <row r="16" spans="1:15">
      <c r="A16" s="1">
        <v>2537</v>
      </c>
      <c r="B16" s="1">
        <v>45</v>
      </c>
      <c r="C16" s="1">
        <v>9</v>
      </c>
      <c r="D16" s="16">
        <f t="shared" si="0"/>
        <v>43.323307999999997</v>
      </c>
      <c r="E16" s="14" t="s">
        <v>102</v>
      </c>
      <c r="J16" s="10" t="s">
        <v>77</v>
      </c>
      <c r="K16" s="10">
        <v>18</v>
      </c>
      <c r="L16" s="10">
        <v>73.662406015037732</v>
      </c>
      <c r="M16" s="10">
        <v>4.0923558897243186</v>
      </c>
      <c r="N16" s="10"/>
      <c r="O16" s="10"/>
    </row>
    <row r="17" spans="1:18" ht="15.75" thickBot="1">
      <c r="A17" s="1">
        <v>2538</v>
      </c>
      <c r="B17" s="1">
        <v>46</v>
      </c>
      <c r="C17" s="1">
        <v>11</v>
      </c>
      <c r="D17" s="16">
        <f t="shared" si="0"/>
        <v>45.472932</v>
      </c>
      <c r="E17" s="14" t="s">
        <v>103</v>
      </c>
      <c r="J17" s="11" t="s">
        <v>78</v>
      </c>
      <c r="K17" s="11">
        <v>19</v>
      </c>
      <c r="L17" s="11">
        <v>3146.55</v>
      </c>
      <c r="M17" s="11"/>
      <c r="N17" s="11"/>
      <c r="O17" s="11"/>
    </row>
    <row r="18" spans="1:18" ht="15.75" thickBot="1">
      <c r="A18" s="1">
        <v>2539</v>
      </c>
      <c r="B18" s="1">
        <v>43</v>
      </c>
      <c r="C18" s="1">
        <v>13</v>
      </c>
      <c r="D18" s="16">
        <f t="shared" si="0"/>
        <v>47.622556000000003</v>
      </c>
      <c r="E18" s="14" t="s">
        <v>116</v>
      </c>
    </row>
    <row r="19" spans="1:18">
      <c r="A19" s="1">
        <v>2540</v>
      </c>
      <c r="B19" s="1">
        <v>49</v>
      </c>
      <c r="C19" s="1">
        <v>15</v>
      </c>
      <c r="D19" s="16">
        <f t="shared" si="0"/>
        <v>49.772179999999999</v>
      </c>
      <c r="J19" s="12"/>
      <c r="K19" s="12" t="s">
        <v>85</v>
      </c>
      <c r="L19" s="12" t="s">
        <v>73</v>
      </c>
      <c r="M19" s="12" t="s">
        <v>86</v>
      </c>
      <c r="N19" s="12" t="s">
        <v>87</v>
      </c>
      <c r="O19" s="12" t="s">
        <v>88</v>
      </c>
      <c r="P19" s="12" t="s">
        <v>89</v>
      </c>
      <c r="Q19" s="12" t="s">
        <v>90</v>
      </c>
      <c r="R19" s="12" t="s">
        <v>91</v>
      </c>
    </row>
    <row r="20" spans="1:18">
      <c r="A20" s="1">
        <v>2541</v>
      </c>
      <c r="B20" s="1">
        <v>52</v>
      </c>
      <c r="C20" s="1">
        <v>17</v>
      </c>
      <c r="D20" s="16">
        <f t="shared" si="0"/>
        <v>51.921804000000002</v>
      </c>
      <c r="J20" s="10" t="s">
        <v>79</v>
      </c>
      <c r="K20" s="18" t="s">
        <v>99</v>
      </c>
      <c r="L20" s="10">
        <v>0.45234698461050438</v>
      </c>
      <c r="M20" s="10">
        <v>74.389796206941668</v>
      </c>
      <c r="N20" s="10">
        <v>7.3523879836244456E-24</v>
      </c>
      <c r="O20" s="10">
        <v>32.699654250195216</v>
      </c>
      <c r="P20" s="10">
        <v>34.600345749804781</v>
      </c>
      <c r="Q20" s="10">
        <v>32.699654250195216</v>
      </c>
      <c r="R20" s="10">
        <v>34.600345749804781</v>
      </c>
    </row>
    <row r="21" spans="1:18" ht="15.75" thickBot="1">
      <c r="A21" s="1">
        <v>2542</v>
      </c>
      <c r="B21" s="1">
        <v>55</v>
      </c>
      <c r="C21" s="1">
        <v>19</v>
      </c>
      <c r="D21" s="16">
        <f t="shared" si="0"/>
        <v>54.071427999999997</v>
      </c>
      <c r="J21" s="11" t="s">
        <v>24</v>
      </c>
      <c r="K21" s="19" t="s">
        <v>100</v>
      </c>
      <c r="L21" s="11">
        <v>3.9223458003994204E-2</v>
      </c>
      <c r="M21" s="11">
        <v>27.402276208429601</v>
      </c>
      <c r="N21" s="11">
        <v>3.9591433107270289E-16</v>
      </c>
      <c r="O21" s="11">
        <v>0.99240660266012781</v>
      </c>
      <c r="P21" s="11">
        <v>1.1572174574902481</v>
      </c>
      <c r="Q21" s="11">
        <v>0.99240660266012781</v>
      </c>
      <c r="R21" s="11">
        <v>1.1572174574902481</v>
      </c>
    </row>
    <row r="22" spans="1:18" s="3" customFormat="1">
      <c r="A22" s="2" t="s">
        <v>19</v>
      </c>
      <c r="B22" s="2"/>
      <c r="C22" s="2">
        <f>SUM(C2:C21)</f>
        <v>0</v>
      </c>
      <c r="D22" s="2"/>
      <c r="E22" s="2"/>
      <c r="F22" s="2"/>
      <c r="J22"/>
      <c r="K22"/>
      <c r="L22"/>
      <c r="M22"/>
      <c r="N22"/>
      <c r="O22"/>
      <c r="P22"/>
      <c r="Q22"/>
      <c r="R22"/>
    </row>
    <row r="23" spans="1:18">
      <c r="A23" s="1"/>
      <c r="B23" s="1"/>
    </row>
    <row r="24" spans="1:18">
      <c r="A24" s="1">
        <f>A21-A2+1</f>
        <v>20</v>
      </c>
      <c r="B24" s="14" t="s">
        <v>95</v>
      </c>
      <c r="F24" s="15" t="s">
        <v>108</v>
      </c>
    </row>
    <row r="25" spans="1:18">
      <c r="A25" s="14" t="s">
        <v>96</v>
      </c>
      <c r="F25" s="14"/>
    </row>
    <row r="26" spans="1:18">
      <c r="A26" s="14" t="s">
        <v>97</v>
      </c>
    </row>
    <row r="27" spans="1:18">
      <c r="A27" s="14" t="s">
        <v>98</v>
      </c>
    </row>
    <row r="29" spans="1:18">
      <c r="A29" s="14" t="s">
        <v>101</v>
      </c>
    </row>
    <row r="30" spans="1:18">
      <c r="A30" s="14">
        <v>2543</v>
      </c>
      <c r="B30" s="14">
        <f>33.65+1.07481203*C30</f>
        <v>56.221052629999996</v>
      </c>
      <c r="C30" s="1">
        <v>21</v>
      </c>
    </row>
    <row r="34" spans="8:8">
      <c r="H34" t="s">
        <v>92</v>
      </c>
    </row>
  </sheetData>
  <printOptions heading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9"/>
  <sheetViews>
    <sheetView workbookViewId="0">
      <selection activeCell="B2" sqref="B2"/>
    </sheetView>
  </sheetViews>
  <sheetFormatPr defaultRowHeight="15"/>
  <sheetData>
    <row r="1" spans="1:17">
      <c r="A1" s="1" t="s">
        <v>21</v>
      </c>
      <c r="B1" s="1" t="s">
        <v>24</v>
      </c>
      <c r="C1" s="1" t="s">
        <v>22</v>
      </c>
      <c r="L1" t="s">
        <v>113</v>
      </c>
    </row>
    <row r="2" spans="1:17">
      <c r="A2" s="1">
        <v>2530</v>
      </c>
      <c r="B2" s="1">
        <v>-6</v>
      </c>
      <c r="C2" s="1">
        <v>40</v>
      </c>
      <c r="L2" t="s">
        <v>114</v>
      </c>
    </row>
    <row r="3" spans="1:17">
      <c r="A3" s="1">
        <v>2531</v>
      </c>
      <c r="B3" s="1">
        <v>-5</v>
      </c>
      <c r="C3" s="1">
        <v>37</v>
      </c>
      <c r="L3" s="1" t="s">
        <v>21</v>
      </c>
      <c r="M3" s="1" t="s">
        <v>24</v>
      </c>
      <c r="N3" s="1" t="s">
        <v>22</v>
      </c>
    </row>
    <row r="4" spans="1:17">
      <c r="A4" s="1">
        <v>2532</v>
      </c>
      <c r="B4" s="1">
        <v>-4</v>
      </c>
      <c r="C4" s="1">
        <v>35</v>
      </c>
      <c r="L4" s="1">
        <v>2530</v>
      </c>
      <c r="M4" s="1">
        <v>0</v>
      </c>
      <c r="N4" s="1">
        <v>40</v>
      </c>
    </row>
    <row r="5" spans="1:17">
      <c r="A5" s="1">
        <v>2533</v>
      </c>
      <c r="B5" s="1">
        <v>-3</v>
      </c>
      <c r="C5" s="1">
        <v>30</v>
      </c>
      <c r="L5" s="1">
        <v>2531</v>
      </c>
      <c r="M5" s="1">
        <v>1</v>
      </c>
      <c r="N5" s="1">
        <v>37</v>
      </c>
    </row>
    <row r="6" spans="1:17">
      <c r="A6" s="1">
        <v>2534</v>
      </c>
      <c r="B6" s="1">
        <v>-2</v>
      </c>
      <c r="C6" s="1">
        <v>20</v>
      </c>
      <c r="L6" s="1">
        <v>2532</v>
      </c>
      <c r="M6" s="1">
        <v>2</v>
      </c>
      <c r="N6" s="1">
        <v>35</v>
      </c>
    </row>
    <row r="7" spans="1:17">
      <c r="A7" s="1">
        <v>2535</v>
      </c>
      <c r="B7" s="1">
        <v>-1</v>
      </c>
      <c r="C7" s="1">
        <v>15</v>
      </c>
      <c r="L7" s="1">
        <v>2533</v>
      </c>
      <c r="M7" s="1">
        <v>3</v>
      </c>
      <c r="N7" s="1">
        <v>30</v>
      </c>
    </row>
    <row r="8" spans="1:17">
      <c r="A8" s="1">
        <v>2536</v>
      </c>
      <c r="B8" s="1">
        <v>0</v>
      </c>
      <c r="C8" s="1">
        <v>10</v>
      </c>
      <c r="L8" s="1">
        <v>2534</v>
      </c>
      <c r="M8" s="1">
        <v>4</v>
      </c>
      <c r="N8" s="1">
        <v>20</v>
      </c>
    </row>
    <row r="9" spans="1:17">
      <c r="A9" s="1">
        <v>2537</v>
      </c>
      <c r="B9" s="1">
        <v>1</v>
      </c>
      <c r="C9" s="1">
        <v>12</v>
      </c>
      <c r="L9" s="1">
        <v>2535</v>
      </c>
      <c r="M9" s="1">
        <v>5</v>
      </c>
      <c r="N9" s="1">
        <v>15</v>
      </c>
    </row>
    <row r="10" spans="1:17">
      <c r="A10" s="1">
        <v>2538</v>
      </c>
      <c r="B10" s="1">
        <v>2</v>
      </c>
      <c r="C10" s="1">
        <v>17</v>
      </c>
      <c r="L10" s="1">
        <v>2536</v>
      </c>
      <c r="M10" s="1">
        <v>6</v>
      </c>
      <c r="N10" s="1">
        <v>10</v>
      </c>
    </row>
    <row r="11" spans="1:17">
      <c r="A11" s="1">
        <v>2539</v>
      </c>
      <c r="B11" s="1">
        <v>3</v>
      </c>
      <c r="C11" s="1">
        <v>25</v>
      </c>
      <c r="L11" s="1">
        <v>2537</v>
      </c>
      <c r="M11" s="1">
        <v>7</v>
      </c>
      <c r="N11" s="1">
        <v>12</v>
      </c>
      <c r="Q11" t="s">
        <v>92</v>
      </c>
    </row>
    <row r="12" spans="1:17">
      <c r="A12" s="1">
        <v>2540</v>
      </c>
      <c r="B12" s="1">
        <v>4</v>
      </c>
      <c r="C12" s="1">
        <v>31</v>
      </c>
      <c r="L12" s="1">
        <v>2538</v>
      </c>
      <c r="M12" s="1">
        <v>8</v>
      </c>
      <c r="N12" s="1">
        <v>17</v>
      </c>
    </row>
    <row r="13" spans="1:17">
      <c r="A13" s="1">
        <v>2541</v>
      </c>
      <c r="B13" s="1">
        <v>5</v>
      </c>
      <c r="C13" s="1">
        <v>37</v>
      </c>
      <c r="L13" s="1">
        <v>2539</v>
      </c>
      <c r="M13" s="1">
        <v>9</v>
      </c>
      <c r="N13" s="1">
        <v>25</v>
      </c>
    </row>
    <row r="14" spans="1:17">
      <c r="A14" s="1">
        <v>2542</v>
      </c>
      <c r="B14" s="1">
        <v>6</v>
      </c>
      <c r="C14" s="1">
        <v>40</v>
      </c>
      <c r="L14" s="1">
        <v>2540</v>
      </c>
      <c r="M14" s="1">
        <v>10</v>
      </c>
      <c r="N14" s="1">
        <v>31</v>
      </c>
    </row>
    <row r="15" spans="1:17">
      <c r="B15">
        <f>SUM(B2:B14)</f>
        <v>0</v>
      </c>
      <c r="L15" s="1">
        <v>2541</v>
      </c>
      <c r="M15" s="1">
        <v>11</v>
      </c>
      <c r="N15" s="1">
        <v>37</v>
      </c>
    </row>
    <row r="16" spans="1:17">
      <c r="A16" t="s">
        <v>109</v>
      </c>
      <c r="B16" s="1"/>
      <c r="L16" s="1">
        <v>2542</v>
      </c>
      <c r="M16" s="1">
        <v>12</v>
      </c>
      <c r="N16" s="1">
        <v>40</v>
      </c>
    </row>
    <row r="17" spans="1:1">
      <c r="A17" t="s">
        <v>111</v>
      </c>
    </row>
    <row r="18" spans="1:1">
      <c r="A18" t="s">
        <v>110</v>
      </c>
    </row>
    <row r="19" spans="1:1">
      <c r="A19" t="s">
        <v>112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3"/>
  <sheetViews>
    <sheetView workbookViewId="0">
      <selection activeCell="J11" sqref="J11:J12"/>
    </sheetView>
  </sheetViews>
  <sheetFormatPr defaultRowHeight="15"/>
  <cols>
    <col min="1" max="3" width="9.140625" style="1"/>
    <col min="4" max="4" width="10.5703125" style="1" bestFit="1" customWidth="1"/>
    <col min="5" max="5" width="13" style="1" customWidth="1"/>
    <col min="6" max="6" width="26.140625" style="1" customWidth="1"/>
    <col min="7" max="9" width="9.140625" style="1"/>
    <col min="10" max="10" width="30.7109375" style="1" customWidth="1"/>
    <col min="11" max="11" width="8.42578125" style="1" bestFit="1" customWidth="1"/>
    <col min="12" max="13" width="9.140625" style="1"/>
  </cols>
  <sheetData>
    <row r="1" spans="1:21" ht="30">
      <c r="A1" s="1" t="s">
        <v>25</v>
      </c>
      <c r="B1" s="1" t="s">
        <v>26</v>
      </c>
      <c r="C1" s="1" t="s">
        <v>118</v>
      </c>
      <c r="D1" s="1" t="s">
        <v>123</v>
      </c>
      <c r="E1" s="1" t="s">
        <v>120</v>
      </c>
      <c r="F1" s="22" t="s">
        <v>124</v>
      </c>
      <c r="G1" s="1" t="s">
        <v>29</v>
      </c>
      <c r="I1" s="14"/>
      <c r="J1" s="14" t="s">
        <v>126</v>
      </c>
    </row>
    <row r="2" spans="1:21">
      <c r="A2" s="1">
        <v>1993</v>
      </c>
      <c r="B2" s="1">
        <v>1</v>
      </c>
      <c r="C2" s="1">
        <v>0</v>
      </c>
      <c r="D2" s="1">
        <v>15</v>
      </c>
      <c r="E2" s="1">
        <v>10.4335</v>
      </c>
      <c r="F2" s="1">
        <f>D2/E2</f>
        <v>1.437676714429482</v>
      </c>
      <c r="G2" s="1">
        <f>F2*100</f>
        <v>143.7676714429482</v>
      </c>
      <c r="H2" s="1">
        <v>143.7676714429482</v>
      </c>
      <c r="J2" s="2" t="s">
        <v>25</v>
      </c>
      <c r="K2" s="2" t="s">
        <v>30</v>
      </c>
      <c r="L2" s="2" t="s">
        <v>31</v>
      </c>
      <c r="M2" s="2" t="s">
        <v>32</v>
      </c>
      <c r="N2" s="2" t="s">
        <v>33</v>
      </c>
    </row>
    <row r="3" spans="1:21">
      <c r="A3" s="1">
        <v>1993</v>
      </c>
      <c r="B3" s="1">
        <v>2</v>
      </c>
      <c r="C3" s="1">
        <v>1</v>
      </c>
      <c r="D3" s="1">
        <v>12</v>
      </c>
      <c r="E3" s="1">
        <v>11.144769999999999</v>
      </c>
      <c r="F3" s="1">
        <f t="shared" ref="F3:F29" si="0">D3/E3</f>
        <v>1.0767382368590828</v>
      </c>
      <c r="G3" s="1">
        <f t="shared" ref="G3:G6" si="1">F3*100</f>
        <v>107.67382368590827</v>
      </c>
      <c r="H3" s="1">
        <v>107.67382368590827</v>
      </c>
      <c r="J3" s="2">
        <v>1993</v>
      </c>
      <c r="K3" s="1">
        <v>143.7676714429482</v>
      </c>
      <c r="L3" s="1">
        <v>107.67382368590827</v>
      </c>
      <c r="M3" s="1">
        <v>84.345123375829218</v>
      </c>
      <c r="N3" s="1">
        <v>111.40004392344589</v>
      </c>
      <c r="O3" s="1" t="s">
        <v>130</v>
      </c>
    </row>
    <row r="4" spans="1:21">
      <c r="A4" s="1">
        <v>1993</v>
      </c>
      <c r="B4" s="1">
        <v>3</v>
      </c>
      <c r="C4" s="1">
        <v>2</v>
      </c>
      <c r="D4" s="1">
        <v>10</v>
      </c>
      <c r="E4" s="1">
        <v>11.85605</v>
      </c>
      <c r="F4" s="1">
        <f t="shared" si="0"/>
        <v>0.84345123375829223</v>
      </c>
      <c r="G4" s="1">
        <f t="shared" si="1"/>
        <v>84.345123375829218</v>
      </c>
      <c r="H4" s="1">
        <v>84.345123375829218</v>
      </c>
      <c r="J4" s="2">
        <v>1994</v>
      </c>
      <c r="K4" s="1">
        <v>120.49463045803022</v>
      </c>
      <c r="L4" s="1">
        <v>92.924380283733882</v>
      </c>
      <c r="M4" s="1">
        <v>81.626267332827709</v>
      </c>
      <c r="N4" s="1">
        <v>103.81237988583234</v>
      </c>
      <c r="O4" s="1" t="s">
        <v>131</v>
      </c>
    </row>
    <row r="5" spans="1:21">
      <c r="A5" s="1">
        <v>1993</v>
      </c>
      <c r="B5" s="1">
        <v>4</v>
      </c>
      <c r="C5" s="1">
        <v>3</v>
      </c>
      <c r="D5" s="1">
        <v>14</v>
      </c>
      <c r="E5" s="1">
        <v>12.56732</v>
      </c>
      <c r="F5" s="1">
        <f t="shared" si="0"/>
        <v>1.1140004392344589</v>
      </c>
      <c r="G5" s="1">
        <f t="shared" si="1"/>
        <v>111.40004392344589</v>
      </c>
      <c r="H5" s="1">
        <v>111.40004392344589</v>
      </c>
      <c r="J5" s="2">
        <v>1995</v>
      </c>
      <c r="K5" s="1">
        <v>117.83895755936913</v>
      </c>
      <c r="L5" s="1">
        <v>89.100194951226541</v>
      </c>
      <c r="M5" s="1">
        <v>74.089905250409629</v>
      </c>
      <c r="N5" s="1">
        <v>98.589458705531356</v>
      </c>
      <c r="O5" s="1" t="s">
        <v>131</v>
      </c>
      <c r="P5" t="s">
        <v>128</v>
      </c>
    </row>
    <row r="6" spans="1:21">
      <c r="A6" s="1">
        <v>1994</v>
      </c>
      <c r="B6" s="1">
        <v>1</v>
      </c>
      <c r="C6" s="1">
        <v>4</v>
      </c>
      <c r="D6" s="1">
        <v>16</v>
      </c>
      <c r="E6" s="1">
        <v>13.278600000000001</v>
      </c>
      <c r="F6" s="1">
        <f t="shared" si="0"/>
        <v>1.2049463045803022</v>
      </c>
      <c r="G6" s="1">
        <f t="shared" si="1"/>
        <v>120.49463045803022</v>
      </c>
      <c r="H6" s="1">
        <v>120.49463045803022</v>
      </c>
      <c r="J6" s="2">
        <v>1996</v>
      </c>
      <c r="K6" s="1">
        <v>115.97992492935767</v>
      </c>
      <c r="L6" s="1">
        <v>86.381762675761479</v>
      </c>
      <c r="M6" s="1">
        <v>73.56060290270139</v>
      </c>
      <c r="N6" s="1">
        <v>94.774916681001358</v>
      </c>
      <c r="O6" s="1" t="s">
        <v>132</v>
      </c>
      <c r="P6" t="s">
        <v>129</v>
      </c>
    </row>
    <row r="7" spans="1:21">
      <c r="A7" s="1">
        <v>1994</v>
      </c>
      <c r="B7" s="1">
        <v>2</v>
      </c>
      <c r="C7" s="1">
        <v>5</v>
      </c>
      <c r="D7" s="1">
        <v>13</v>
      </c>
      <c r="E7" s="1">
        <v>13.98987</v>
      </c>
      <c r="F7" s="1">
        <f t="shared" si="0"/>
        <v>0.92924380283733876</v>
      </c>
      <c r="G7" s="1">
        <f>F7*100</f>
        <v>92.924380283733882</v>
      </c>
      <c r="H7" s="1">
        <v>92.924380283733882</v>
      </c>
      <c r="J7" s="2">
        <v>1997</v>
      </c>
      <c r="K7" s="1">
        <v>119.19005771549334</v>
      </c>
      <c r="L7" s="1">
        <v>88.789523546537694</v>
      </c>
      <c r="M7" s="1">
        <v>77.464500816604939</v>
      </c>
      <c r="N7" s="1">
        <v>96.042505907658054</v>
      </c>
      <c r="O7" s="1" t="s">
        <v>131</v>
      </c>
    </row>
    <row r="8" spans="1:21">
      <c r="A8" s="1">
        <v>1994</v>
      </c>
      <c r="B8" s="1">
        <v>3</v>
      </c>
      <c r="C8" s="1">
        <v>6</v>
      </c>
      <c r="D8" s="1">
        <v>12</v>
      </c>
      <c r="E8" s="1">
        <v>14.70115</v>
      </c>
      <c r="F8" s="1">
        <f t="shared" si="0"/>
        <v>0.81626267332827707</v>
      </c>
      <c r="G8" s="1">
        <f t="shared" ref="G8:G29" si="2">F8*100</f>
        <v>81.626267332827709</v>
      </c>
      <c r="H8" s="1">
        <v>81.626267332827709</v>
      </c>
      <c r="J8" s="2">
        <v>1998</v>
      </c>
      <c r="K8" s="1">
        <v>121.65943468916014</v>
      </c>
      <c r="L8" s="1">
        <v>98.54049699096737</v>
      </c>
      <c r="M8" s="1">
        <v>84.35081503975033</v>
      </c>
      <c r="N8" s="1">
        <v>100.77322925573746</v>
      </c>
      <c r="O8" s="1" t="s">
        <v>131</v>
      </c>
    </row>
    <row r="9" spans="1:21">
      <c r="A9" s="1">
        <v>1994</v>
      </c>
      <c r="B9" s="1">
        <v>4</v>
      </c>
      <c r="C9" s="1">
        <v>7</v>
      </c>
      <c r="D9" s="1">
        <v>16</v>
      </c>
      <c r="E9" s="1">
        <v>15.412419999999999</v>
      </c>
      <c r="F9" s="1">
        <f t="shared" si="0"/>
        <v>1.0381237988583234</v>
      </c>
      <c r="G9" s="1">
        <f t="shared" si="2"/>
        <v>103.81237988583234</v>
      </c>
      <c r="H9" s="1">
        <v>103.81237988583234</v>
      </c>
      <c r="J9" s="2">
        <v>1999</v>
      </c>
      <c r="K9" s="1">
        <v>127.25370862754693</v>
      </c>
      <c r="L9" s="1">
        <v>106.32499012949674</v>
      </c>
      <c r="M9" s="1">
        <v>93.339500654413627</v>
      </c>
      <c r="N9" s="1">
        <v>104.59569882242113</v>
      </c>
      <c r="O9" s="1" t="s">
        <v>130</v>
      </c>
    </row>
    <row r="10" spans="1:21">
      <c r="A10" s="1">
        <v>1995</v>
      </c>
      <c r="B10" s="1">
        <v>1</v>
      </c>
      <c r="C10" s="1">
        <v>8</v>
      </c>
      <c r="D10" s="1">
        <v>19</v>
      </c>
      <c r="E10" s="1">
        <v>16.123699999999999</v>
      </c>
      <c r="F10" s="1">
        <f t="shared" si="0"/>
        <v>1.1783895755936913</v>
      </c>
      <c r="G10" s="1">
        <f t="shared" si="2"/>
        <v>117.83895755936913</v>
      </c>
      <c r="H10" s="1">
        <v>117.83895755936913</v>
      </c>
      <c r="J10" s="2" t="s">
        <v>34</v>
      </c>
      <c r="K10" s="2">
        <f>AVERAGE(K3:K9)</f>
        <v>123.74062648884365</v>
      </c>
      <c r="L10" s="2">
        <f t="shared" ref="L10:N10" si="3">AVERAGE(L3:L9)</f>
        <v>95.676453180518862</v>
      </c>
      <c r="M10" s="2">
        <f t="shared" si="3"/>
        <v>81.253816481790977</v>
      </c>
      <c r="N10" s="2">
        <f t="shared" si="3"/>
        <v>101.42689045451822</v>
      </c>
      <c r="O10" s="25">
        <f>SUM(K10:N10)</f>
        <v>402.09778660567173</v>
      </c>
      <c r="P10" t="s">
        <v>135</v>
      </c>
    </row>
    <row r="11" spans="1:21">
      <c r="A11" s="1">
        <v>1995</v>
      </c>
      <c r="B11" s="1">
        <v>2</v>
      </c>
      <c r="C11" s="1">
        <v>9</v>
      </c>
      <c r="D11" s="1">
        <v>15</v>
      </c>
      <c r="E11" s="1">
        <v>16.834980000000002</v>
      </c>
      <c r="F11" s="1">
        <f t="shared" si="0"/>
        <v>0.89100194951226541</v>
      </c>
      <c r="G11" s="1">
        <f t="shared" si="2"/>
        <v>89.100194951226541</v>
      </c>
      <c r="H11" s="1">
        <v>89.100194951226541</v>
      </c>
      <c r="J11" s="33" t="s">
        <v>136</v>
      </c>
      <c r="K11" s="32">
        <f>K10*400/$O$10</f>
        <v>123.09505857608045</v>
      </c>
      <c r="L11" s="32">
        <f t="shared" ref="L11:N11" si="4">L10*400/$O$10</f>
        <v>95.177299022883318</v>
      </c>
      <c r="M11" s="32">
        <f t="shared" si="4"/>
        <v>80.829906742535513</v>
      </c>
      <c r="N11" s="32">
        <f t="shared" si="4"/>
        <v>100.89773565850069</v>
      </c>
      <c r="O11" s="32">
        <f>SUM(K11:N12)</f>
        <v>400</v>
      </c>
    </row>
    <row r="12" spans="1:21">
      <c r="A12" s="1">
        <v>1995</v>
      </c>
      <c r="B12" s="1">
        <v>3</v>
      </c>
      <c r="C12" s="1">
        <v>10</v>
      </c>
      <c r="D12" s="1">
        <v>13</v>
      </c>
      <c r="E12" s="1">
        <v>17.546250000000001</v>
      </c>
      <c r="F12" s="1">
        <f t="shared" si="0"/>
        <v>0.74089905250409627</v>
      </c>
      <c r="G12" s="1">
        <f t="shared" si="2"/>
        <v>74.089905250409629</v>
      </c>
      <c r="H12" s="1">
        <v>74.089905250409629</v>
      </c>
      <c r="J12" s="34"/>
      <c r="K12" s="32"/>
      <c r="L12" s="32"/>
      <c r="M12" s="32"/>
      <c r="N12" s="32"/>
      <c r="O12" s="32"/>
      <c r="P12" t="s">
        <v>137</v>
      </c>
    </row>
    <row r="13" spans="1:21">
      <c r="A13" s="1">
        <v>1995</v>
      </c>
      <c r="B13" s="1">
        <v>4</v>
      </c>
      <c r="C13" s="1">
        <v>11</v>
      </c>
      <c r="D13" s="1">
        <v>18</v>
      </c>
      <c r="E13" s="1">
        <v>18.257529999999999</v>
      </c>
      <c r="F13" s="1">
        <f t="shared" si="0"/>
        <v>0.98589458705531363</v>
      </c>
      <c r="G13" s="1">
        <f t="shared" si="2"/>
        <v>98.589458705531356</v>
      </c>
      <c r="H13" s="1">
        <v>98.589458705531356</v>
      </c>
      <c r="J13" s="14"/>
    </row>
    <row r="14" spans="1:21">
      <c r="A14" s="1">
        <v>1996</v>
      </c>
      <c r="B14" s="1">
        <v>1</v>
      </c>
      <c r="C14" s="1">
        <v>12</v>
      </c>
      <c r="D14" s="1">
        <v>22</v>
      </c>
      <c r="E14" s="1">
        <v>18.968800000000002</v>
      </c>
      <c r="F14" s="1">
        <f t="shared" si="0"/>
        <v>1.1597992492935767</v>
      </c>
      <c r="G14" s="1">
        <f t="shared" si="2"/>
        <v>115.97992492935767</v>
      </c>
      <c r="H14" s="1">
        <v>115.97992492935767</v>
      </c>
      <c r="J14" s="14"/>
    </row>
    <row r="15" spans="1:21">
      <c r="A15" s="1">
        <v>1996</v>
      </c>
      <c r="B15" s="1">
        <v>2</v>
      </c>
      <c r="C15" s="1">
        <v>13</v>
      </c>
      <c r="D15" s="1">
        <v>17</v>
      </c>
      <c r="E15" s="1">
        <v>19.68008</v>
      </c>
      <c r="F15" s="1">
        <f t="shared" si="0"/>
        <v>0.86381762675761475</v>
      </c>
      <c r="G15" s="1">
        <f t="shared" si="2"/>
        <v>86.381762675761479</v>
      </c>
      <c r="H15" s="1">
        <v>86.381762675761479</v>
      </c>
      <c r="J15" s="24" t="s">
        <v>134</v>
      </c>
      <c r="K15" s="8"/>
      <c r="L15" s="8"/>
      <c r="M15" s="8"/>
      <c r="N15" s="8"/>
      <c r="O15" s="8"/>
      <c r="P15" s="8"/>
      <c r="Q15" s="8"/>
      <c r="R15" s="8"/>
      <c r="S15" s="8"/>
      <c r="T15" s="26"/>
      <c r="U15" s="26"/>
    </row>
    <row r="16" spans="1:21">
      <c r="A16" s="1">
        <v>1996</v>
      </c>
      <c r="B16" s="1">
        <v>3</v>
      </c>
      <c r="C16" s="1">
        <v>14</v>
      </c>
      <c r="D16" s="1">
        <v>15</v>
      </c>
      <c r="E16" s="1">
        <v>20.391349999999999</v>
      </c>
      <c r="F16" s="1">
        <f t="shared" si="0"/>
        <v>0.73560602902701389</v>
      </c>
      <c r="G16" s="1">
        <f t="shared" si="2"/>
        <v>73.56060290270139</v>
      </c>
      <c r="H16" s="1">
        <v>73.56060290270139</v>
      </c>
      <c r="J16" s="24" t="s">
        <v>133</v>
      </c>
      <c r="K16" s="8"/>
      <c r="L16" s="8"/>
      <c r="M16" s="8"/>
      <c r="N16" s="8"/>
      <c r="O16" s="8"/>
      <c r="P16" s="8"/>
      <c r="Q16" s="8"/>
      <c r="R16" s="8"/>
      <c r="S16" s="8"/>
      <c r="T16" s="26"/>
      <c r="U16" s="26"/>
    </row>
    <row r="17" spans="1:19">
      <c r="A17" s="1">
        <v>1996</v>
      </c>
      <c r="B17" s="1">
        <v>4</v>
      </c>
      <c r="C17" s="1">
        <v>15</v>
      </c>
      <c r="D17" s="1">
        <v>20</v>
      </c>
      <c r="E17" s="1">
        <v>21.102630000000001</v>
      </c>
      <c r="F17" s="1">
        <f t="shared" si="0"/>
        <v>0.94774916681001364</v>
      </c>
      <c r="G17" s="1">
        <f t="shared" si="2"/>
        <v>94.774916681001358</v>
      </c>
      <c r="H17" s="1">
        <v>94.774916681001358</v>
      </c>
      <c r="J17" s="23" t="s">
        <v>138</v>
      </c>
      <c r="K17" s="14"/>
      <c r="L17" s="14"/>
      <c r="M17" s="14"/>
      <c r="N17" s="14"/>
      <c r="O17" s="14"/>
      <c r="P17" s="14"/>
      <c r="Q17" s="14"/>
      <c r="R17" s="14"/>
    </row>
    <row r="18" spans="1:19">
      <c r="A18" s="1">
        <v>1997</v>
      </c>
      <c r="B18" s="1">
        <v>1</v>
      </c>
      <c r="C18" s="1">
        <v>16</v>
      </c>
      <c r="D18" s="1">
        <v>26</v>
      </c>
      <c r="E18" s="1">
        <v>21.8139</v>
      </c>
      <c r="F18" s="1">
        <f t="shared" si="0"/>
        <v>1.1919005771549334</v>
      </c>
      <c r="G18" s="1">
        <f t="shared" si="2"/>
        <v>119.19005771549334</v>
      </c>
      <c r="H18" s="1">
        <v>119.19005771549334</v>
      </c>
      <c r="J18" s="23" t="s">
        <v>139</v>
      </c>
      <c r="K18" s="14"/>
      <c r="L18" s="14"/>
      <c r="M18" s="14"/>
      <c r="N18" s="14"/>
      <c r="O18" s="14"/>
      <c r="P18" s="14"/>
      <c r="Q18" s="14"/>
      <c r="R18" s="14"/>
    </row>
    <row r="19" spans="1:19">
      <c r="A19" s="1">
        <v>1997</v>
      </c>
      <c r="B19" s="1">
        <v>2</v>
      </c>
      <c r="C19" s="1">
        <v>17</v>
      </c>
      <c r="D19" s="1">
        <v>20</v>
      </c>
      <c r="E19" s="1">
        <v>22.525179999999999</v>
      </c>
      <c r="F19" s="1">
        <f t="shared" si="0"/>
        <v>0.88789523546537696</v>
      </c>
      <c r="G19" s="1">
        <f t="shared" si="2"/>
        <v>88.789523546537694</v>
      </c>
      <c r="H19" s="1">
        <v>88.789523546537694</v>
      </c>
      <c r="J19" s="23" t="s">
        <v>140</v>
      </c>
      <c r="K19" s="14"/>
      <c r="L19" s="14"/>
      <c r="M19" s="14"/>
      <c r="N19" s="14"/>
      <c r="O19" s="14"/>
      <c r="P19" s="14"/>
      <c r="Q19" s="14"/>
      <c r="R19" s="14"/>
    </row>
    <row r="20" spans="1:19">
      <c r="A20" s="1">
        <v>1997</v>
      </c>
      <c r="B20" s="1">
        <v>3</v>
      </c>
      <c r="C20" s="1">
        <v>18</v>
      </c>
      <c r="D20" s="1">
        <v>18</v>
      </c>
      <c r="E20" s="1">
        <v>23.236450000000001</v>
      </c>
      <c r="F20" s="1">
        <f t="shared" si="0"/>
        <v>0.77464500816604942</v>
      </c>
      <c r="G20" s="1">
        <f t="shared" si="2"/>
        <v>77.464500816604939</v>
      </c>
      <c r="H20" s="1">
        <v>77.464500816604939</v>
      </c>
      <c r="J20" s="23" t="s">
        <v>141</v>
      </c>
      <c r="K20" s="14"/>
      <c r="L20" s="14"/>
      <c r="M20" s="14"/>
      <c r="N20" s="14"/>
      <c r="O20" s="14"/>
      <c r="P20" s="14"/>
      <c r="Q20" s="14"/>
      <c r="R20" s="14"/>
    </row>
    <row r="21" spans="1:19">
      <c r="A21" s="1">
        <v>1997</v>
      </c>
      <c r="B21" s="1">
        <v>4</v>
      </c>
      <c r="C21" s="1">
        <v>19</v>
      </c>
      <c r="D21" s="1">
        <v>23</v>
      </c>
      <c r="E21" s="1">
        <v>23.94773</v>
      </c>
      <c r="F21" s="1">
        <f t="shared" si="0"/>
        <v>0.96042505907658049</v>
      </c>
      <c r="G21" s="1">
        <f t="shared" si="2"/>
        <v>96.042505907658054</v>
      </c>
      <c r="H21" s="1">
        <v>96.042505907658054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19">
      <c r="A22" s="1">
        <v>1998</v>
      </c>
      <c r="B22" s="1">
        <v>1</v>
      </c>
      <c r="C22" s="1">
        <v>20</v>
      </c>
      <c r="D22" s="1">
        <v>30</v>
      </c>
      <c r="E22" s="1">
        <v>24.658999999999999</v>
      </c>
      <c r="F22" s="1">
        <f t="shared" si="0"/>
        <v>1.2165943468916014</v>
      </c>
      <c r="G22" s="1">
        <f t="shared" si="2"/>
        <v>121.65943468916014</v>
      </c>
      <c r="H22" s="1">
        <v>121.65943468916014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19">
      <c r="A23" s="1">
        <v>1998</v>
      </c>
      <c r="B23" s="1">
        <v>2</v>
      </c>
      <c r="C23" s="1">
        <v>21</v>
      </c>
      <c r="D23" s="1">
        <v>25</v>
      </c>
      <c r="E23" s="1">
        <v>25.370280000000001</v>
      </c>
      <c r="F23" s="1">
        <f t="shared" si="0"/>
        <v>0.98540496990967374</v>
      </c>
      <c r="G23" s="1">
        <f t="shared" si="2"/>
        <v>98.54049699096737</v>
      </c>
      <c r="H23" s="1">
        <v>98.54049699096737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19">
      <c r="A24" s="1">
        <v>1998</v>
      </c>
      <c r="B24" s="1">
        <v>3</v>
      </c>
      <c r="C24" s="1">
        <v>22</v>
      </c>
      <c r="D24" s="1">
        <v>22</v>
      </c>
      <c r="E24" s="1">
        <v>26.08155</v>
      </c>
      <c r="F24" s="1">
        <f t="shared" si="0"/>
        <v>0.84350815039750326</v>
      </c>
      <c r="G24" s="1">
        <f t="shared" si="2"/>
        <v>84.35081503975033</v>
      </c>
      <c r="H24" s="1">
        <v>84.35081503975033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1:19">
      <c r="A25" s="1">
        <v>1998</v>
      </c>
      <c r="B25" s="1">
        <v>4</v>
      </c>
      <c r="C25" s="1">
        <v>23</v>
      </c>
      <c r="D25" s="1">
        <v>27</v>
      </c>
      <c r="E25" s="1">
        <v>26.792829999999999</v>
      </c>
      <c r="F25" s="1">
        <f t="shared" si="0"/>
        <v>1.0077322925573746</v>
      </c>
      <c r="G25" s="1">
        <f t="shared" si="2"/>
        <v>100.77322925573746</v>
      </c>
      <c r="H25" s="1">
        <v>100.77322925573746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1:19">
      <c r="A26" s="1">
        <v>1999</v>
      </c>
      <c r="B26" s="1">
        <v>1</v>
      </c>
      <c r="C26" s="1">
        <v>24</v>
      </c>
      <c r="D26" s="1">
        <v>35</v>
      </c>
      <c r="E26" s="1">
        <v>27.504110000000001</v>
      </c>
      <c r="F26" s="1">
        <f t="shared" si="0"/>
        <v>1.2725370862754692</v>
      </c>
      <c r="G26" s="1">
        <f t="shared" si="2"/>
        <v>127.25370862754693</v>
      </c>
      <c r="H26" s="1">
        <v>127.25370862754693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1:19">
      <c r="A27" s="1">
        <v>1999</v>
      </c>
      <c r="B27" s="1">
        <v>2</v>
      </c>
      <c r="C27" s="1">
        <v>25</v>
      </c>
      <c r="D27" s="1">
        <v>30</v>
      </c>
      <c r="E27" s="1">
        <v>28.21538</v>
      </c>
      <c r="F27" s="1">
        <f t="shared" si="0"/>
        <v>1.0632499012949674</v>
      </c>
      <c r="G27" s="1">
        <f t="shared" si="2"/>
        <v>106.32499012949674</v>
      </c>
      <c r="H27" s="1">
        <v>106.32499012949674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1:19">
      <c r="A28" s="1">
        <v>1999</v>
      </c>
      <c r="B28" s="1">
        <v>3</v>
      </c>
      <c r="C28" s="1">
        <v>26</v>
      </c>
      <c r="D28" s="1">
        <v>27</v>
      </c>
      <c r="E28" s="1">
        <v>28.926659999999998</v>
      </c>
      <c r="F28" s="1">
        <f t="shared" si="0"/>
        <v>0.93339500654413621</v>
      </c>
      <c r="G28" s="1">
        <f t="shared" si="2"/>
        <v>93.339500654413627</v>
      </c>
      <c r="H28" s="1">
        <v>93.339500654413627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1:19">
      <c r="A29" s="1">
        <v>1999</v>
      </c>
      <c r="B29" s="1">
        <v>4</v>
      </c>
      <c r="C29" s="1">
        <v>27</v>
      </c>
      <c r="D29" s="1">
        <v>31</v>
      </c>
      <c r="E29" s="1">
        <v>29.637930000000001</v>
      </c>
      <c r="F29" s="1">
        <f t="shared" si="0"/>
        <v>1.0459569882242112</v>
      </c>
      <c r="G29" s="1">
        <f t="shared" si="2"/>
        <v>104.59569882242113</v>
      </c>
      <c r="H29" s="1">
        <v>104.59569882242113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spans="1:19"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1:19">
      <c r="A31" s="21" t="s">
        <v>121</v>
      </c>
      <c r="F31" s="14" t="s">
        <v>122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1:19">
      <c r="A32" s="14" t="s">
        <v>119</v>
      </c>
      <c r="F32" s="14" t="s">
        <v>125</v>
      </c>
    </row>
    <row r="33" spans="6:6">
      <c r="F33" s="14" t="s">
        <v>127</v>
      </c>
    </row>
  </sheetData>
  <mergeCells count="6">
    <mergeCell ref="O11:O12"/>
    <mergeCell ref="J11:J12"/>
    <mergeCell ref="K11:K12"/>
    <mergeCell ref="L11:L12"/>
    <mergeCell ref="M11:M12"/>
    <mergeCell ref="N11:N1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8"/>
  <sheetViews>
    <sheetView topLeftCell="D1" workbookViewId="0">
      <selection activeCell="M17" sqref="M17"/>
    </sheetView>
  </sheetViews>
  <sheetFormatPr defaultRowHeight="15"/>
  <cols>
    <col min="4" max="4" width="9.85546875" bestFit="1" customWidth="1"/>
    <col min="5" max="5" width="14.5703125" style="1" customWidth="1"/>
    <col min="6" max="6" width="19.28515625" style="1" customWidth="1"/>
    <col min="7" max="7" width="24.85546875" style="1" customWidth="1"/>
    <col min="8" max="8" width="11.7109375" style="1" customWidth="1"/>
    <col min="9" max="10" width="9.140625" style="1"/>
    <col min="11" max="11" width="34.7109375" bestFit="1" customWidth="1"/>
  </cols>
  <sheetData>
    <row r="1" spans="1:17" s="30" customFormat="1" ht="30">
      <c r="A1" s="28" t="s">
        <v>25</v>
      </c>
      <c r="B1" s="28" t="s">
        <v>26</v>
      </c>
      <c r="C1" s="28" t="s">
        <v>27</v>
      </c>
      <c r="D1" s="28" t="s">
        <v>147</v>
      </c>
      <c r="E1" s="28" t="s">
        <v>35</v>
      </c>
      <c r="F1" s="28" t="s">
        <v>36</v>
      </c>
      <c r="G1" s="29" t="s">
        <v>150</v>
      </c>
      <c r="H1" s="28" t="s">
        <v>37</v>
      </c>
      <c r="I1" s="28"/>
      <c r="J1" s="28"/>
    </row>
    <row r="2" spans="1:17">
      <c r="A2" s="1">
        <v>1993</v>
      </c>
      <c r="B2" s="1">
        <v>1</v>
      </c>
      <c r="C2" s="1">
        <v>0</v>
      </c>
      <c r="D2" s="1">
        <v>15</v>
      </c>
      <c r="K2" t="s">
        <v>151</v>
      </c>
    </row>
    <row r="3" spans="1:17">
      <c r="A3" s="1">
        <v>1993</v>
      </c>
      <c r="B3" s="1">
        <v>2</v>
      </c>
      <c r="C3" s="1">
        <v>1</v>
      </c>
      <c r="D3" s="1">
        <v>12</v>
      </c>
      <c r="K3" s="2" t="s">
        <v>38</v>
      </c>
      <c r="L3" s="2" t="s">
        <v>30</v>
      </c>
      <c r="M3" s="2" t="s">
        <v>31</v>
      </c>
      <c r="N3" s="2" t="s">
        <v>32</v>
      </c>
      <c r="O3" s="2" t="s">
        <v>33</v>
      </c>
      <c r="P3" s="1"/>
    </row>
    <row r="4" spans="1:17">
      <c r="A4" s="1">
        <v>1993</v>
      </c>
      <c r="B4" s="1">
        <v>3</v>
      </c>
      <c r="C4" s="1">
        <v>2</v>
      </c>
      <c r="D4" s="1">
        <v>10</v>
      </c>
      <c r="E4" s="1">
        <f>AVERAGE(D2:D5)</f>
        <v>12.75</v>
      </c>
      <c r="F4" s="1">
        <f>AVERAGE(E4:E5)</f>
        <v>12.875</v>
      </c>
      <c r="G4" s="1">
        <f>D4/F4*100</f>
        <v>77.669902912621353</v>
      </c>
      <c r="H4" s="1">
        <v>77.669902912621353</v>
      </c>
      <c r="K4" s="2">
        <v>1993</v>
      </c>
      <c r="L4" s="1"/>
      <c r="M4" s="1"/>
      <c r="N4" s="1">
        <v>77.669902912621396</v>
      </c>
      <c r="O4" s="1">
        <v>106.66666666666667</v>
      </c>
      <c r="P4" s="1"/>
    </row>
    <row r="5" spans="1:17">
      <c r="A5" s="1">
        <v>1993</v>
      </c>
      <c r="B5" s="1">
        <v>4</v>
      </c>
      <c r="C5" s="1">
        <v>3</v>
      </c>
      <c r="D5" s="1">
        <v>14</v>
      </c>
      <c r="E5" s="1">
        <f t="shared" ref="E5:E28" si="0">AVERAGE(D3:D6)</f>
        <v>13</v>
      </c>
      <c r="F5" s="1">
        <f t="shared" ref="F5:F27" si="1">AVERAGE(E5:E6)</f>
        <v>13.125</v>
      </c>
      <c r="G5" s="1">
        <f t="shared" ref="G5:G27" si="2">D5/F5*100</f>
        <v>106.66666666666667</v>
      </c>
      <c r="H5" s="1">
        <v>106.66666666666667</v>
      </c>
      <c r="K5" s="2">
        <v>1994</v>
      </c>
      <c r="L5" s="1">
        <v>118.5185185185185</v>
      </c>
      <c r="M5" s="1">
        <v>92.857142857142861</v>
      </c>
      <c r="N5" s="1">
        <v>82.051282051282044</v>
      </c>
      <c r="O5" s="1">
        <v>104.91803278688525</v>
      </c>
      <c r="P5" s="1"/>
    </row>
    <row r="6" spans="1:17">
      <c r="A6" s="1">
        <v>1994</v>
      </c>
      <c r="B6" s="1">
        <v>1</v>
      </c>
      <c r="C6" s="1">
        <v>4</v>
      </c>
      <c r="D6" s="1">
        <v>16</v>
      </c>
      <c r="E6" s="1">
        <f t="shared" si="0"/>
        <v>13.25</v>
      </c>
      <c r="F6" s="1">
        <f t="shared" si="1"/>
        <v>13.5</v>
      </c>
      <c r="G6" s="1">
        <f t="shared" si="2"/>
        <v>118.5185185185185</v>
      </c>
      <c r="H6" s="1">
        <v>118.5185185185185</v>
      </c>
      <c r="K6" s="2">
        <v>1995</v>
      </c>
      <c r="L6" s="1">
        <v>121.6</v>
      </c>
      <c r="M6" s="1">
        <v>93.75</v>
      </c>
      <c r="N6" s="1">
        <v>78.195488721804509</v>
      </c>
      <c r="O6" s="1">
        <v>104.34782608695652</v>
      </c>
      <c r="P6" s="1"/>
    </row>
    <row r="7" spans="1:17">
      <c r="A7" s="1">
        <v>1994</v>
      </c>
      <c r="B7" s="1">
        <v>2</v>
      </c>
      <c r="C7" s="1">
        <v>5</v>
      </c>
      <c r="D7" s="1">
        <v>13</v>
      </c>
      <c r="E7" s="1">
        <f t="shared" si="0"/>
        <v>13.75</v>
      </c>
      <c r="F7" s="1">
        <f t="shared" si="1"/>
        <v>14</v>
      </c>
      <c r="G7" s="1">
        <f t="shared" si="2"/>
        <v>92.857142857142861</v>
      </c>
      <c r="H7" s="1">
        <v>92.857142857142861</v>
      </c>
      <c r="K7" s="2">
        <v>1996</v>
      </c>
      <c r="L7" s="1">
        <v>123.94366197183098</v>
      </c>
      <c r="M7" s="1">
        <v>93.150684931506845</v>
      </c>
      <c r="N7" s="1">
        <v>78.94736842105263</v>
      </c>
      <c r="O7" s="1">
        <v>100.62893081761007</v>
      </c>
      <c r="P7" s="1"/>
    </row>
    <row r="8" spans="1:17">
      <c r="A8" s="1">
        <v>1994</v>
      </c>
      <c r="B8" s="1">
        <v>3</v>
      </c>
      <c r="C8" s="1">
        <v>6</v>
      </c>
      <c r="D8" s="1">
        <v>12</v>
      </c>
      <c r="E8" s="1">
        <f t="shared" si="0"/>
        <v>14.25</v>
      </c>
      <c r="F8" s="1">
        <f t="shared" si="1"/>
        <v>14.625</v>
      </c>
      <c r="G8" s="1">
        <f t="shared" si="2"/>
        <v>82.051282051282044</v>
      </c>
      <c r="H8" s="1">
        <v>82.051282051282044</v>
      </c>
      <c r="K8" s="2">
        <v>1997</v>
      </c>
      <c r="L8" s="1">
        <v>126.06060606060605</v>
      </c>
      <c r="M8" s="1">
        <v>93.567251461988292</v>
      </c>
      <c r="N8" s="1">
        <v>80.898876404494374</v>
      </c>
      <c r="O8" s="1">
        <v>98.395721925133699</v>
      </c>
      <c r="P8" s="1"/>
    </row>
    <row r="9" spans="1:17">
      <c r="A9" s="1">
        <v>1994</v>
      </c>
      <c r="B9" s="1">
        <v>4</v>
      </c>
      <c r="C9" s="1">
        <v>7</v>
      </c>
      <c r="D9" s="1">
        <v>16</v>
      </c>
      <c r="E9" s="1">
        <f t="shared" si="0"/>
        <v>15</v>
      </c>
      <c r="F9" s="1">
        <f t="shared" si="1"/>
        <v>15.25</v>
      </c>
      <c r="G9" s="1">
        <f t="shared" si="2"/>
        <v>104.91803278688525</v>
      </c>
      <c r="H9" s="1">
        <v>104.91803278688525</v>
      </c>
      <c r="K9" s="2">
        <v>1998</v>
      </c>
      <c r="L9" s="1">
        <v>122.44897959183673</v>
      </c>
      <c r="M9" s="1">
        <v>98.039215686274503</v>
      </c>
      <c r="N9" s="1">
        <v>82.629107981220656</v>
      </c>
      <c r="O9" s="1">
        <v>96.860986547085204</v>
      </c>
      <c r="P9" s="1"/>
    </row>
    <row r="10" spans="1:17">
      <c r="A10" s="1">
        <v>1995</v>
      </c>
      <c r="B10" s="1">
        <v>1</v>
      </c>
      <c r="C10" s="1">
        <v>8</v>
      </c>
      <c r="D10" s="1">
        <v>19</v>
      </c>
      <c r="E10" s="1">
        <f t="shared" si="0"/>
        <v>15.5</v>
      </c>
      <c r="F10" s="1">
        <f t="shared" si="1"/>
        <v>15.625</v>
      </c>
      <c r="G10" s="1">
        <f t="shared" si="2"/>
        <v>121.6</v>
      </c>
      <c r="H10" s="1">
        <v>121.6</v>
      </c>
      <c r="K10" s="2">
        <v>1999</v>
      </c>
      <c r="L10" s="1">
        <v>120.17167381974249</v>
      </c>
      <c r="M10" s="1">
        <v>99.173553719008268</v>
      </c>
      <c r="N10" s="1"/>
      <c r="O10" s="1"/>
      <c r="P10" s="1" t="s">
        <v>152</v>
      </c>
    </row>
    <row r="11" spans="1:17">
      <c r="A11" s="1">
        <v>1995</v>
      </c>
      <c r="B11" s="1">
        <v>2</v>
      </c>
      <c r="C11" s="1">
        <v>9</v>
      </c>
      <c r="D11" s="1">
        <v>15</v>
      </c>
      <c r="E11" s="1">
        <f t="shared" si="0"/>
        <v>15.75</v>
      </c>
      <c r="F11" s="1">
        <f t="shared" si="1"/>
        <v>16</v>
      </c>
      <c r="G11" s="1">
        <f t="shared" si="2"/>
        <v>93.75</v>
      </c>
      <c r="H11" s="1">
        <v>93.75</v>
      </c>
      <c r="K11" s="2" t="s">
        <v>20</v>
      </c>
      <c r="L11" s="31">
        <f>AVERAGE(L4:L10)</f>
        <v>122.12390666042246</v>
      </c>
      <c r="M11" s="31">
        <f t="shared" ref="M11:O11" si="3">AVERAGE(M4:M10)</f>
        <v>95.089641442653473</v>
      </c>
      <c r="N11" s="31">
        <f t="shared" si="3"/>
        <v>80.065337748745947</v>
      </c>
      <c r="O11" s="31">
        <f t="shared" si="3"/>
        <v>101.96969413838957</v>
      </c>
      <c r="P11" s="2">
        <f>SUM(L11:O11)</f>
        <v>399.24857999021145</v>
      </c>
      <c r="Q11" t="s">
        <v>135</v>
      </c>
    </row>
    <row r="12" spans="1:17">
      <c r="A12" s="1">
        <v>1995</v>
      </c>
      <c r="B12" s="1">
        <v>3</v>
      </c>
      <c r="C12" s="1">
        <v>10</v>
      </c>
      <c r="D12" s="1">
        <v>13</v>
      </c>
      <c r="E12" s="1">
        <f t="shared" si="0"/>
        <v>16.25</v>
      </c>
      <c r="F12" s="1">
        <f t="shared" si="1"/>
        <v>16.625</v>
      </c>
      <c r="G12" s="1">
        <f t="shared" si="2"/>
        <v>78.195488721804509</v>
      </c>
      <c r="H12" s="1">
        <v>78.195488721804509</v>
      </c>
      <c r="K12" s="33" t="s">
        <v>136</v>
      </c>
      <c r="L12" s="32">
        <f>L11*400/$P$11</f>
        <v>122.353754308573</v>
      </c>
      <c r="M12" s="32">
        <f t="shared" ref="M12:O12" si="4">M11*400/$P$11</f>
        <v>95.268608289086288</v>
      </c>
      <c r="N12" s="32">
        <f t="shared" si="4"/>
        <v>80.216027569299257</v>
      </c>
      <c r="O12" s="32">
        <f t="shared" si="4"/>
        <v>102.16160983304147</v>
      </c>
      <c r="P12" s="32">
        <f>SUM(L12:O13)</f>
        <v>400</v>
      </c>
    </row>
    <row r="13" spans="1:17">
      <c r="A13" s="1">
        <v>1995</v>
      </c>
      <c r="B13" s="1">
        <v>4</v>
      </c>
      <c r="C13" s="1">
        <v>11</v>
      </c>
      <c r="D13" s="1">
        <v>18</v>
      </c>
      <c r="E13" s="1">
        <f t="shared" si="0"/>
        <v>17</v>
      </c>
      <c r="F13" s="1">
        <f t="shared" si="1"/>
        <v>17.25</v>
      </c>
      <c r="G13" s="1">
        <f t="shared" si="2"/>
        <v>104.34782608695652</v>
      </c>
      <c r="H13" s="1">
        <v>104.34782608695652</v>
      </c>
      <c r="K13" s="34"/>
      <c r="L13" s="32"/>
      <c r="M13" s="32"/>
      <c r="N13" s="32"/>
      <c r="O13" s="32"/>
      <c r="P13" s="32"/>
    </row>
    <row r="14" spans="1:17">
      <c r="A14" s="1">
        <v>1996</v>
      </c>
      <c r="B14" s="1">
        <v>1</v>
      </c>
      <c r="C14" s="1">
        <v>12</v>
      </c>
      <c r="D14" s="1">
        <v>22</v>
      </c>
      <c r="E14" s="1">
        <f t="shared" si="0"/>
        <v>17.5</v>
      </c>
      <c r="F14" s="1">
        <f t="shared" si="1"/>
        <v>17.75</v>
      </c>
      <c r="G14" s="1">
        <f t="shared" si="2"/>
        <v>123.94366197183098</v>
      </c>
      <c r="H14" s="1">
        <v>123.94366197183098</v>
      </c>
      <c r="K14" s="1"/>
      <c r="L14" s="1"/>
      <c r="M14" s="1"/>
      <c r="N14" s="1"/>
      <c r="O14" s="1"/>
      <c r="P14" s="1"/>
    </row>
    <row r="15" spans="1:17">
      <c r="A15" s="1">
        <v>1996</v>
      </c>
      <c r="B15" s="1">
        <v>2</v>
      </c>
      <c r="C15" s="1">
        <v>13</v>
      </c>
      <c r="D15" s="1">
        <v>17</v>
      </c>
      <c r="E15" s="1">
        <f t="shared" si="0"/>
        <v>18</v>
      </c>
      <c r="F15" s="1">
        <f t="shared" si="1"/>
        <v>18.25</v>
      </c>
      <c r="G15" s="1">
        <f t="shared" si="2"/>
        <v>93.150684931506845</v>
      </c>
      <c r="H15" s="1">
        <v>93.150684931506845</v>
      </c>
      <c r="K15" t="s">
        <v>153</v>
      </c>
    </row>
    <row r="16" spans="1:17">
      <c r="A16" s="1">
        <v>1996</v>
      </c>
      <c r="B16" s="1">
        <v>3</v>
      </c>
      <c r="C16" s="1">
        <v>14</v>
      </c>
      <c r="D16" s="1">
        <v>15</v>
      </c>
      <c r="E16" s="1">
        <f t="shared" si="0"/>
        <v>18.5</v>
      </c>
      <c r="F16" s="1">
        <f t="shared" si="1"/>
        <v>19</v>
      </c>
      <c r="G16" s="1">
        <f t="shared" si="2"/>
        <v>78.94736842105263</v>
      </c>
      <c r="H16" s="1">
        <v>78.94736842105263</v>
      </c>
      <c r="K16" t="s">
        <v>154</v>
      </c>
    </row>
    <row r="17" spans="1:18">
      <c r="A17" s="1">
        <v>1996</v>
      </c>
      <c r="B17" s="1">
        <v>4</v>
      </c>
      <c r="C17" s="1">
        <v>15</v>
      </c>
      <c r="D17" s="1">
        <v>20</v>
      </c>
      <c r="E17" s="1">
        <f t="shared" si="0"/>
        <v>19.5</v>
      </c>
      <c r="F17" s="1">
        <f t="shared" si="1"/>
        <v>19.875</v>
      </c>
      <c r="G17" s="1">
        <f t="shared" si="2"/>
        <v>100.62893081761007</v>
      </c>
      <c r="H17" s="1">
        <v>100.62893081761007</v>
      </c>
      <c r="K17" t="s">
        <v>155</v>
      </c>
      <c r="R17" t="s">
        <v>92</v>
      </c>
    </row>
    <row r="18" spans="1:18">
      <c r="A18" s="1">
        <v>1997</v>
      </c>
      <c r="B18" s="1">
        <v>1</v>
      </c>
      <c r="C18" s="1">
        <v>16</v>
      </c>
      <c r="D18" s="1">
        <v>26</v>
      </c>
      <c r="E18" s="1">
        <f t="shared" si="0"/>
        <v>20.25</v>
      </c>
      <c r="F18" s="1">
        <f t="shared" si="1"/>
        <v>20.625</v>
      </c>
      <c r="G18" s="1">
        <f t="shared" si="2"/>
        <v>126.06060606060605</v>
      </c>
      <c r="H18" s="1">
        <v>126.06060606060605</v>
      </c>
    </row>
    <row r="19" spans="1:18">
      <c r="A19" s="1">
        <v>1997</v>
      </c>
      <c r="B19" s="1">
        <v>2</v>
      </c>
      <c r="C19" s="1">
        <v>17</v>
      </c>
      <c r="D19" s="1">
        <v>20</v>
      </c>
      <c r="E19" s="1">
        <f t="shared" si="0"/>
        <v>21</v>
      </c>
      <c r="F19" s="1">
        <f t="shared" si="1"/>
        <v>21.375</v>
      </c>
      <c r="G19" s="1">
        <f t="shared" si="2"/>
        <v>93.567251461988292</v>
      </c>
      <c r="H19" s="1">
        <v>93.567251461988292</v>
      </c>
    </row>
    <row r="20" spans="1:18">
      <c r="A20" s="1">
        <v>1997</v>
      </c>
      <c r="B20" s="1">
        <v>3</v>
      </c>
      <c r="C20" s="1">
        <v>18</v>
      </c>
      <c r="D20" s="1">
        <v>18</v>
      </c>
      <c r="E20" s="1">
        <f t="shared" si="0"/>
        <v>21.75</v>
      </c>
      <c r="F20" s="1">
        <f t="shared" si="1"/>
        <v>22.25</v>
      </c>
      <c r="G20" s="1">
        <f t="shared" si="2"/>
        <v>80.898876404494374</v>
      </c>
      <c r="H20" s="1">
        <v>80.898876404494374</v>
      </c>
    </row>
    <row r="21" spans="1:18">
      <c r="A21" s="1">
        <v>1997</v>
      </c>
      <c r="B21" s="1">
        <v>4</v>
      </c>
      <c r="C21" s="1">
        <v>19</v>
      </c>
      <c r="D21" s="1">
        <v>23</v>
      </c>
      <c r="E21" s="1">
        <f t="shared" si="0"/>
        <v>22.75</v>
      </c>
      <c r="F21" s="1">
        <f t="shared" si="1"/>
        <v>23.375</v>
      </c>
      <c r="G21" s="1">
        <f t="shared" si="2"/>
        <v>98.395721925133699</v>
      </c>
      <c r="H21" s="1">
        <v>98.395721925133699</v>
      </c>
    </row>
    <row r="22" spans="1:18">
      <c r="A22" s="1">
        <v>1998</v>
      </c>
      <c r="B22" s="1">
        <v>1</v>
      </c>
      <c r="C22" s="1">
        <v>20</v>
      </c>
      <c r="D22" s="1">
        <v>30</v>
      </c>
      <c r="E22" s="1">
        <f t="shared" si="0"/>
        <v>24</v>
      </c>
      <c r="F22" s="1">
        <f t="shared" si="1"/>
        <v>24.5</v>
      </c>
      <c r="G22" s="1">
        <f t="shared" si="2"/>
        <v>122.44897959183673</v>
      </c>
      <c r="H22" s="1">
        <v>122.44897959183673</v>
      </c>
    </row>
    <row r="23" spans="1:18">
      <c r="A23" s="1">
        <v>1998</v>
      </c>
      <c r="B23" s="1">
        <v>2</v>
      </c>
      <c r="C23" s="1">
        <v>21</v>
      </c>
      <c r="D23" s="1">
        <v>25</v>
      </c>
      <c r="E23" s="1">
        <f t="shared" si="0"/>
        <v>25</v>
      </c>
      <c r="F23" s="1">
        <f t="shared" si="1"/>
        <v>25.5</v>
      </c>
      <c r="G23" s="1">
        <f t="shared" si="2"/>
        <v>98.039215686274503</v>
      </c>
      <c r="H23" s="1">
        <v>98.039215686274503</v>
      </c>
    </row>
    <row r="24" spans="1:18">
      <c r="A24" s="1">
        <v>1998</v>
      </c>
      <c r="B24" s="1">
        <v>3</v>
      </c>
      <c r="C24" s="1">
        <v>22</v>
      </c>
      <c r="D24" s="1">
        <v>22</v>
      </c>
      <c r="E24" s="1">
        <f t="shared" si="0"/>
        <v>26</v>
      </c>
      <c r="F24" s="1">
        <f t="shared" si="1"/>
        <v>26.625</v>
      </c>
      <c r="G24" s="1">
        <f t="shared" si="2"/>
        <v>82.629107981220656</v>
      </c>
      <c r="H24" s="1">
        <v>82.629107981220656</v>
      </c>
    </row>
    <row r="25" spans="1:18">
      <c r="A25" s="1">
        <v>1998</v>
      </c>
      <c r="B25" s="1">
        <v>4</v>
      </c>
      <c r="C25" s="1">
        <v>23</v>
      </c>
      <c r="D25" s="1">
        <v>27</v>
      </c>
      <c r="E25" s="1">
        <f t="shared" si="0"/>
        <v>27.25</v>
      </c>
      <c r="F25" s="1">
        <f t="shared" si="1"/>
        <v>27.875</v>
      </c>
      <c r="G25" s="1">
        <f t="shared" si="2"/>
        <v>96.860986547085204</v>
      </c>
      <c r="H25" s="1">
        <v>96.860986547085204</v>
      </c>
    </row>
    <row r="26" spans="1:18">
      <c r="A26" s="1">
        <v>1999</v>
      </c>
      <c r="B26" s="1">
        <v>1</v>
      </c>
      <c r="C26" s="1">
        <v>24</v>
      </c>
      <c r="D26" s="1">
        <v>35</v>
      </c>
      <c r="E26" s="1">
        <f t="shared" si="0"/>
        <v>28.5</v>
      </c>
      <c r="F26" s="1">
        <f t="shared" si="1"/>
        <v>29.125</v>
      </c>
      <c r="G26" s="1">
        <f t="shared" si="2"/>
        <v>120.17167381974249</v>
      </c>
      <c r="H26" s="1">
        <v>120.17167381974249</v>
      </c>
    </row>
    <row r="27" spans="1:18">
      <c r="A27" s="1">
        <v>1999</v>
      </c>
      <c r="B27" s="1">
        <v>2</v>
      </c>
      <c r="C27" s="1">
        <v>25</v>
      </c>
      <c r="D27" s="1">
        <v>30</v>
      </c>
      <c r="E27" s="1">
        <f t="shared" si="0"/>
        <v>29.75</v>
      </c>
      <c r="F27" s="1">
        <f t="shared" si="1"/>
        <v>30.25</v>
      </c>
      <c r="G27" s="1">
        <f t="shared" si="2"/>
        <v>99.173553719008268</v>
      </c>
      <c r="H27" s="1">
        <v>99.173553719008268</v>
      </c>
    </row>
    <row r="28" spans="1:18">
      <c r="A28" s="27">
        <v>1999</v>
      </c>
      <c r="B28" s="1">
        <v>3</v>
      </c>
      <c r="C28" s="1">
        <v>26</v>
      </c>
      <c r="D28" s="1">
        <v>27</v>
      </c>
      <c r="E28" s="1">
        <f t="shared" si="0"/>
        <v>30.75</v>
      </c>
    </row>
    <row r="29" spans="1:18">
      <c r="A29" s="1">
        <v>1999</v>
      </c>
      <c r="B29" s="1">
        <v>4</v>
      </c>
      <c r="C29" s="1">
        <v>27</v>
      </c>
      <c r="D29" s="1">
        <v>31</v>
      </c>
    </row>
    <row r="32" spans="1:18">
      <c r="E32" s="2" t="s">
        <v>35</v>
      </c>
      <c r="G32" s="2" t="s">
        <v>36</v>
      </c>
    </row>
    <row r="33" spans="5:7">
      <c r="E33" s="14" t="s">
        <v>142</v>
      </c>
      <c r="G33" s="14" t="s">
        <v>146</v>
      </c>
    </row>
    <row r="34" spans="5:7">
      <c r="E34" s="14" t="s">
        <v>143</v>
      </c>
      <c r="G34" s="14" t="s">
        <v>149</v>
      </c>
    </row>
    <row r="35" spans="5:7">
      <c r="F35" s="14" t="s">
        <v>144</v>
      </c>
    </row>
    <row r="36" spans="5:7">
      <c r="F36" s="14" t="s">
        <v>145</v>
      </c>
    </row>
    <row r="37" spans="5:7">
      <c r="G37" s="14" t="s">
        <v>92</v>
      </c>
    </row>
    <row r="38" spans="5:7">
      <c r="G38" s="14" t="s">
        <v>148</v>
      </c>
    </row>
  </sheetData>
  <mergeCells count="6">
    <mergeCell ref="P12:P13"/>
    <mergeCell ref="K12:K13"/>
    <mergeCell ref="L12:L13"/>
    <mergeCell ref="M12:M13"/>
    <mergeCell ref="N12:N13"/>
    <mergeCell ref="O12:O13"/>
  </mergeCells>
  <pageMargins left="0.7" right="0.7" top="0.75" bottom="0.75" header="0.3" footer="0.3"/>
  <pageSetup paperSize="9" orientation="portrait" r:id="rId1"/>
  <ignoredErrors>
    <ignoredError sqref="E4 E5:E28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3"/>
  <sheetViews>
    <sheetView workbookViewId="0">
      <selection activeCell="E5" sqref="E5"/>
    </sheetView>
  </sheetViews>
  <sheetFormatPr defaultRowHeight="15"/>
  <cols>
    <col min="5" max="6" width="11.28515625" customWidth="1"/>
    <col min="7" max="7" width="20.85546875" style="1" customWidth="1"/>
  </cols>
  <sheetData>
    <row r="1" spans="1:7">
      <c r="A1" s="1" t="s">
        <v>25</v>
      </c>
      <c r="B1" s="1" t="s">
        <v>26</v>
      </c>
      <c r="C1" s="1" t="s">
        <v>27</v>
      </c>
      <c r="D1" s="1" t="s">
        <v>22</v>
      </c>
      <c r="E1" s="1" t="s">
        <v>157</v>
      </c>
      <c r="F1" s="1" t="s">
        <v>156</v>
      </c>
      <c r="G1" s="1" t="s">
        <v>40</v>
      </c>
    </row>
    <row r="2" spans="1:7">
      <c r="A2" s="1">
        <v>1993</v>
      </c>
      <c r="B2" s="1">
        <v>1</v>
      </c>
      <c r="C2" s="1">
        <v>0</v>
      </c>
      <c r="D2" s="1">
        <v>15</v>
      </c>
      <c r="E2">
        <v>123.09505857608045</v>
      </c>
      <c r="F2">
        <f>E2/100</f>
        <v>1.2309505857608045</v>
      </c>
      <c r="G2" s="1">
        <f>D2/F2</f>
        <v>12.18570442511229</v>
      </c>
    </row>
    <row r="3" spans="1:7">
      <c r="A3" s="1">
        <v>1993</v>
      </c>
      <c r="B3" s="1">
        <v>2</v>
      </c>
      <c r="C3" s="1">
        <v>1</v>
      </c>
      <c r="D3" s="1">
        <v>12</v>
      </c>
      <c r="E3" s="1">
        <v>95.177299022883318</v>
      </c>
      <c r="F3">
        <f t="shared" ref="F3:F29" si="0">E3/100</f>
        <v>0.95177299022883322</v>
      </c>
      <c r="G3" s="1">
        <f t="shared" ref="G3:G29" si="1">D3/F3</f>
        <v>12.608048477100469</v>
      </c>
    </row>
    <row r="4" spans="1:7">
      <c r="A4" s="1">
        <v>1993</v>
      </c>
      <c r="B4" s="1">
        <v>3</v>
      </c>
      <c r="C4" s="1">
        <v>2</v>
      </c>
      <c r="D4" s="1">
        <v>10</v>
      </c>
      <c r="E4">
        <v>80.829906742535513</v>
      </c>
      <c r="F4">
        <f t="shared" si="0"/>
        <v>0.80829906742535518</v>
      </c>
      <c r="G4" s="1">
        <f t="shared" si="1"/>
        <v>12.37165846529135</v>
      </c>
    </row>
    <row r="5" spans="1:7">
      <c r="A5" s="1">
        <v>1993</v>
      </c>
      <c r="B5" s="1">
        <v>4</v>
      </c>
      <c r="C5" s="1">
        <v>3</v>
      </c>
      <c r="D5" s="1">
        <v>14</v>
      </c>
      <c r="E5">
        <v>100.89773565850069</v>
      </c>
      <c r="F5">
        <f t="shared" si="0"/>
        <v>1.0089773565850069</v>
      </c>
      <c r="G5" s="1">
        <f t="shared" si="1"/>
        <v>13.875435269810728</v>
      </c>
    </row>
    <row r="6" spans="1:7">
      <c r="A6" s="1">
        <v>1994</v>
      </c>
      <c r="B6" s="1">
        <v>1</v>
      </c>
      <c r="C6" s="1">
        <v>4</v>
      </c>
      <c r="D6" s="1">
        <v>16</v>
      </c>
      <c r="E6">
        <v>123.09505857608045</v>
      </c>
      <c r="F6">
        <f t="shared" si="0"/>
        <v>1.2309505857608045</v>
      </c>
      <c r="G6" s="1">
        <f t="shared" si="1"/>
        <v>12.998084720119776</v>
      </c>
    </row>
    <row r="7" spans="1:7">
      <c r="A7" s="1">
        <v>1994</v>
      </c>
      <c r="B7" s="1">
        <v>2</v>
      </c>
      <c r="C7" s="1">
        <v>5</v>
      </c>
      <c r="D7" s="1">
        <v>13</v>
      </c>
      <c r="E7" s="1">
        <v>95.177299022883318</v>
      </c>
      <c r="F7">
        <f t="shared" si="0"/>
        <v>0.95177299022883322</v>
      </c>
      <c r="G7" s="1">
        <f t="shared" si="1"/>
        <v>13.658719183525507</v>
      </c>
    </row>
    <row r="8" spans="1:7">
      <c r="A8" s="1">
        <v>1994</v>
      </c>
      <c r="B8" s="1">
        <v>3</v>
      </c>
      <c r="C8" s="1">
        <v>6</v>
      </c>
      <c r="D8" s="1">
        <v>12</v>
      </c>
      <c r="E8">
        <v>80.829906742535513</v>
      </c>
      <c r="F8">
        <f t="shared" si="0"/>
        <v>0.80829906742535518</v>
      </c>
      <c r="G8" s="1">
        <f t="shared" si="1"/>
        <v>14.845990158349622</v>
      </c>
    </row>
    <row r="9" spans="1:7">
      <c r="A9" s="1">
        <v>1994</v>
      </c>
      <c r="B9" s="1">
        <v>4</v>
      </c>
      <c r="C9" s="1">
        <v>7</v>
      </c>
      <c r="D9" s="1">
        <v>16</v>
      </c>
      <c r="E9">
        <v>100.89773565850069</v>
      </c>
      <c r="F9">
        <f t="shared" si="0"/>
        <v>1.0089773565850069</v>
      </c>
      <c r="G9" s="1">
        <f t="shared" si="1"/>
        <v>15.857640308355117</v>
      </c>
    </row>
    <row r="10" spans="1:7">
      <c r="A10" s="1">
        <v>1995</v>
      </c>
      <c r="B10" s="1">
        <v>1</v>
      </c>
      <c r="C10" s="1">
        <v>8</v>
      </c>
      <c r="D10" s="1">
        <v>19</v>
      </c>
      <c r="E10">
        <v>123.09505857608045</v>
      </c>
      <c r="F10">
        <f t="shared" si="0"/>
        <v>1.2309505857608045</v>
      </c>
      <c r="G10" s="1">
        <f t="shared" si="1"/>
        <v>15.435225605142232</v>
      </c>
    </row>
    <row r="11" spans="1:7">
      <c r="A11" s="1">
        <v>1995</v>
      </c>
      <c r="B11" s="1">
        <v>2</v>
      </c>
      <c r="C11" s="1">
        <v>9</v>
      </c>
      <c r="D11" s="1">
        <v>15</v>
      </c>
      <c r="E11" s="1">
        <v>95.177299022883318</v>
      </c>
      <c r="F11">
        <f t="shared" si="0"/>
        <v>0.95177299022883322</v>
      </c>
      <c r="G11" s="1">
        <f t="shared" si="1"/>
        <v>15.760060596375586</v>
      </c>
    </row>
    <row r="12" spans="1:7">
      <c r="A12" s="1">
        <v>1995</v>
      </c>
      <c r="B12" s="1">
        <v>3</v>
      </c>
      <c r="C12" s="1">
        <v>10</v>
      </c>
      <c r="D12" s="1">
        <v>13</v>
      </c>
      <c r="E12">
        <v>80.829906742535513</v>
      </c>
      <c r="F12">
        <f t="shared" si="0"/>
        <v>0.80829906742535518</v>
      </c>
      <c r="G12" s="1">
        <f t="shared" si="1"/>
        <v>16.083156004878756</v>
      </c>
    </row>
    <row r="13" spans="1:7">
      <c r="A13" s="1">
        <v>1995</v>
      </c>
      <c r="B13" s="1">
        <v>4</v>
      </c>
      <c r="C13" s="1">
        <v>11</v>
      </c>
      <c r="D13" s="1">
        <v>18</v>
      </c>
      <c r="E13">
        <v>100.89773565850069</v>
      </c>
      <c r="F13">
        <f t="shared" si="0"/>
        <v>1.0089773565850069</v>
      </c>
      <c r="G13" s="1">
        <f t="shared" si="1"/>
        <v>17.839845346899509</v>
      </c>
    </row>
    <row r="14" spans="1:7">
      <c r="A14" s="1">
        <v>1996</v>
      </c>
      <c r="B14" s="1">
        <v>1</v>
      </c>
      <c r="C14" s="1">
        <v>12</v>
      </c>
      <c r="D14" s="1">
        <v>22</v>
      </c>
      <c r="E14">
        <v>123.09505857608045</v>
      </c>
      <c r="F14">
        <f t="shared" si="0"/>
        <v>1.2309505857608045</v>
      </c>
      <c r="G14" s="1">
        <f t="shared" si="1"/>
        <v>17.872366490164691</v>
      </c>
    </row>
    <row r="15" spans="1:7">
      <c r="A15" s="1">
        <v>1996</v>
      </c>
      <c r="B15" s="1">
        <v>2</v>
      </c>
      <c r="C15" s="1">
        <v>13</v>
      </c>
      <c r="D15" s="1">
        <v>17</v>
      </c>
      <c r="E15" s="1">
        <v>95.177299022883318</v>
      </c>
      <c r="F15">
        <f t="shared" si="0"/>
        <v>0.95177299022883322</v>
      </c>
      <c r="G15" s="1">
        <f t="shared" si="1"/>
        <v>17.861402009225664</v>
      </c>
    </row>
    <row r="16" spans="1:7">
      <c r="A16" s="1">
        <v>1996</v>
      </c>
      <c r="B16" s="1">
        <v>3</v>
      </c>
      <c r="C16" s="1">
        <v>14</v>
      </c>
      <c r="D16" s="1">
        <v>15</v>
      </c>
      <c r="E16">
        <v>80.829906742535513</v>
      </c>
      <c r="F16">
        <f t="shared" si="0"/>
        <v>0.80829906742535518</v>
      </c>
      <c r="G16" s="1">
        <f t="shared" si="1"/>
        <v>18.557487697937027</v>
      </c>
    </row>
    <row r="17" spans="1:7">
      <c r="A17" s="1">
        <v>1996</v>
      </c>
      <c r="B17" s="1">
        <v>4</v>
      </c>
      <c r="C17" s="1">
        <v>15</v>
      </c>
      <c r="D17" s="1">
        <v>20</v>
      </c>
      <c r="E17">
        <v>100.89773565850069</v>
      </c>
      <c r="F17">
        <f t="shared" si="0"/>
        <v>1.0089773565850069</v>
      </c>
      <c r="G17" s="1">
        <f t="shared" si="1"/>
        <v>19.822050385443898</v>
      </c>
    </row>
    <row r="18" spans="1:7">
      <c r="A18" s="1">
        <v>1997</v>
      </c>
      <c r="B18" s="1">
        <v>1</v>
      </c>
      <c r="C18" s="1">
        <v>16</v>
      </c>
      <c r="D18" s="1">
        <v>26</v>
      </c>
      <c r="E18">
        <v>123.09505857608045</v>
      </c>
      <c r="F18">
        <f t="shared" si="0"/>
        <v>1.2309505857608045</v>
      </c>
      <c r="G18" s="1">
        <f t="shared" si="1"/>
        <v>21.121887670194635</v>
      </c>
    </row>
    <row r="19" spans="1:7">
      <c r="A19" s="1">
        <v>1997</v>
      </c>
      <c r="B19" s="1">
        <v>2</v>
      </c>
      <c r="C19" s="1">
        <v>17</v>
      </c>
      <c r="D19" s="1">
        <v>20</v>
      </c>
      <c r="E19" s="1">
        <v>95.177299022883318</v>
      </c>
      <c r="F19">
        <f t="shared" si="0"/>
        <v>0.95177299022883322</v>
      </c>
      <c r="G19" s="1">
        <f t="shared" si="1"/>
        <v>21.013414128500781</v>
      </c>
    </row>
    <row r="20" spans="1:7">
      <c r="A20" s="1">
        <v>1997</v>
      </c>
      <c r="B20" s="1">
        <v>3</v>
      </c>
      <c r="C20" s="1">
        <v>18</v>
      </c>
      <c r="D20" s="1">
        <v>18</v>
      </c>
      <c r="E20">
        <v>80.829906742535513</v>
      </c>
      <c r="F20">
        <f t="shared" si="0"/>
        <v>0.80829906742535518</v>
      </c>
      <c r="G20" s="1">
        <f t="shared" si="1"/>
        <v>22.268985237524433</v>
      </c>
    </row>
    <row r="21" spans="1:7">
      <c r="A21" s="1">
        <v>1997</v>
      </c>
      <c r="B21" s="1">
        <v>4</v>
      </c>
      <c r="C21" s="1">
        <v>19</v>
      </c>
      <c r="D21" s="1">
        <v>23</v>
      </c>
      <c r="E21">
        <v>100.89773565850069</v>
      </c>
      <c r="F21">
        <f t="shared" si="0"/>
        <v>1.0089773565850069</v>
      </c>
      <c r="G21" s="1">
        <f t="shared" si="1"/>
        <v>22.79535794326048</v>
      </c>
    </row>
    <row r="22" spans="1:7">
      <c r="A22" s="1">
        <v>1998</v>
      </c>
      <c r="B22" s="1">
        <v>1</v>
      </c>
      <c r="C22" s="1">
        <v>20</v>
      </c>
      <c r="D22" s="1">
        <v>30</v>
      </c>
      <c r="E22">
        <v>123.09505857608045</v>
      </c>
      <c r="F22">
        <f t="shared" si="0"/>
        <v>1.2309505857608045</v>
      </c>
      <c r="G22" s="1">
        <f t="shared" si="1"/>
        <v>24.371408850224579</v>
      </c>
    </row>
    <row r="23" spans="1:7">
      <c r="A23" s="1">
        <v>1998</v>
      </c>
      <c r="B23" s="1">
        <v>2</v>
      </c>
      <c r="C23" s="1">
        <v>21</v>
      </c>
      <c r="D23" s="1">
        <v>25</v>
      </c>
      <c r="E23" s="1">
        <v>95.177299022883318</v>
      </c>
      <c r="F23">
        <f t="shared" si="0"/>
        <v>0.95177299022883322</v>
      </c>
      <c r="G23" s="1">
        <f t="shared" si="1"/>
        <v>26.266767660625977</v>
      </c>
    </row>
    <row r="24" spans="1:7">
      <c r="A24" s="1">
        <v>1998</v>
      </c>
      <c r="B24" s="1">
        <v>3</v>
      </c>
      <c r="C24" s="1">
        <v>22</v>
      </c>
      <c r="D24" s="1">
        <v>22</v>
      </c>
      <c r="E24">
        <v>80.829906742535513</v>
      </c>
      <c r="F24">
        <f t="shared" si="0"/>
        <v>0.80829906742535518</v>
      </c>
      <c r="G24" s="1">
        <f t="shared" si="1"/>
        <v>27.217648623640972</v>
      </c>
    </row>
    <row r="25" spans="1:7">
      <c r="A25" s="1">
        <v>1998</v>
      </c>
      <c r="B25" s="1">
        <v>4</v>
      </c>
      <c r="C25" s="1">
        <v>23</v>
      </c>
      <c r="D25" s="1">
        <v>27</v>
      </c>
      <c r="E25">
        <v>100.89773565850069</v>
      </c>
      <c r="F25">
        <f t="shared" si="0"/>
        <v>1.0089773565850069</v>
      </c>
      <c r="G25" s="1">
        <f t="shared" si="1"/>
        <v>26.759768020349263</v>
      </c>
    </row>
    <row r="26" spans="1:7">
      <c r="A26" s="1">
        <v>1999</v>
      </c>
      <c r="B26" s="1">
        <v>1</v>
      </c>
      <c r="C26" s="1">
        <v>24</v>
      </c>
      <c r="D26" s="1">
        <v>35</v>
      </c>
      <c r="E26">
        <v>123.09505857608045</v>
      </c>
      <c r="F26">
        <f t="shared" si="0"/>
        <v>1.2309505857608045</v>
      </c>
      <c r="G26" s="1">
        <f t="shared" si="1"/>
        <v>28.433310325262006</v>
      </c>
    </row>
    <row r="27" spans="1:7">
      <c r="A27" s="1">
        <v>1999</v>
      </c>
      <c r="B27" s="1">
        <v>2</v>
      </c>
      <c r="C27" s="1">
        <v>25</v>
      </c>
      <c r="D27" s="1">
        <v>30</v>
      </c>
      <c r="E27" s="1">
        <v>95.177299022883318</v>
      </c>
      <c r="F27">
        <f t="shared" si="0"/>
        <v>0.95177299022883322</v>
      </c>
      <c r="G27" s="1">
        <f t="shared" si="1"/>
        <v>31.520121192751173</v>
      </c>
    </row>
    <row r="28" spans="1:7">
      <c r="A28" s="1">
        <v>1999</v>
      </c>
      <c r="B28" s="1">
        <v>3</v>
      </c>
      <c r="C28" s="1">
        <v>26</v>
      </c>
      <c r="D28" s="1">
        <v>27</v>
      </c>
      <c r="E28">
        <v>80.829906742535513</v>
      </c>
      <c r="F28">
        <f t="shared" si="0"/>
        <v>0.80829906742535518</v>
      </c>
      <c r="G28" s="1">
        <f t="shared" si="1"/>
        <v>33.403477856286649</v>
      </c>
    </row>
    <row r="29" spans="1:7">
      <c r="A29" s="1">
        <v>1999</v>
      </c>
      <c r="B29" s="1">
        <v>4</v>
      </c>
      <c r="C29" s="1">
        <v>27</v>
      </c>
      <c r="D29" s="1">
        <v>31</v>
      </c>
      <c r="E29">
        <v>100.89773565850069</v>
      </c>
      <c r="F29">
        <f t="shared" si="0"/>
        <v>1.0089773565850069</v>
      </c>
      <c r="G29" s="1">
        <f t="shared" si="1"/>
        <v>30.724178097438042</v>
      </c>
    </row>
    <row r="32" spans="1:7">
      <c r="D32" t="s">
        <v>160</v>
      </c>
    </row>
    <row r="33" spans="4:4">
      <c r="D33" t="s">
        <v>161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0"/>
  <sheetViews>
    <sheetView workbookViewId="0">
      <selection activeCell="N12" sqref="N12"/>
    </sheetView>
  </sheetViews>
  <sheetFormatPr defaultRowHeight="15"/>
  <cols>
    <col min="6" max="6" width="12" bestFit="1" customWidth="1"/>
    <col min="8" max="8" width="10.140625" customWidth="1"/>
    <col min="11" max="11" width="11.42578125" customWidth="1"/>
  </cols>
  <sheetData>
    <row r="1" spans="1:12">
      <c r="A1" s="1" t="s">
        <v>25</v>
      </c>
      <c r="B1" s="1" t="s">
        <v>26</v>
      </c>
      <c r="C1" s="1" t="s">
        <v>27</v>
      </c>
      <c r="D1" s="1" t="s">
        <v>162</v>
      </c>
      <c r="E1" s="1" t="s">
        <v>28</v>
      </c>
      <c r="F1" s="1" t="s">
        <v>163</v>
      </c>
      <c r="G1" s="1" t="s">
        <v>39</v>
      </c>
      <c r="H1" s="1" t="s">
        <v>41</v>
      </c>
      <c r="I1" s="1" t="s">
        <v>42</v>
      </c>
      <c r="J1" s="1" t="s">
        <v>43</v>
      </c>
      <c r="K1" s="1" t="s">
        <v>176</v>
      </c>
      <c r="L1" s="1" t="s">
        <v>172</v>
      </c>
    </row>
    <row r="2" spans="1:12">
      <c r="A2" s="1">
        <v>1993</v>
      </c>
      <c r="B2" s="1">
        <v>1</v>
      </c>
      <c r="C2" s="1">
        <v>0</v>
      </c>
      <c r="D2" s="1">
        <v>15</v>
      </c>
      <c r="E2" s="1">
        <f>10.433498+0.711275*C2</f>
        <v>10.433498</v>
      </c>
      <c r="F2" s="1">
        <f>D2/E2</f>
        <v>1.4376769900181128</v>
      </c>
      <c r="G2">
        <v>1.2235223397105417</v>
      </c>
      <c r="H2">
        <f t="shared" ref="H2:H29" si="0">F2/G2</f>
        <v>1.1750312547282424</v>
      </c>
    </row>
    <row r="3" spans="1:12">
      <c r="A3" s="1">
        <v>1993</v>
      </c>
      <c r="B3" s="1">
        <v>2</v>
      </c>
      <c r="C3" s="1">
        <v>1</v>
      </c>
      <c r="D3" s="1">
        <v>12</v>
      </c>
      <c r="E3" s="1">
        <f t="shared" ref="E3:E29" si="1">10.433498+0.711275*C3</f>
        <v>11.144773000000001</v>
      </c>
      <c r="F3" s="1">
        <f t="shared" ref="F3:F29" si="2">D3/E3</f>
        <v>1.0767379470178531</v>
      </c>
      <c r="G3">
        <v>0.95268230982129054</v>
      </c>
      <c r="H3">
        <f t="shared" si="0"/>
        <v>1.1302172150334497</v>
      </c>
      <c r="I3">
        <f>(H2+2*H3+H4)/4</f>
        <v>1.1217328093412617</v>
      </c>
      <c r="J3">
        <f>I3*100</f>
        <v>112.17328093412617</v>
      </c>
      <c r="K3">
        <f>H3/I3*100</f>
        <v>100.75636600993872</v>
      </c>
    </row>
    <row r="4" spans="1:12">
      <c r="A4" s="1">
        <v>1993</v>
      </c>
      <c r="B4" s="1">
        <v>3</v>
      </c>
      <c r="C4" s="1">
        <v>2</v>
      </c>
      <c r="D4" s="1">
        <v>10</v>
      </c>
      <c r="E4" s="1">
        <f t="shared" si="1"/>
        <v>11.856047999999999</v>
      </c>
      <c r="F4" s="1">
        <f t="shared" si="2"/>
        <v>0.84345137604031295</v>
      </c>
      <c r="G4">
        <v>0.80216738815534061</v>
      </c>
      <c r="H4">
        <f t="shared" si="0"/>
        <v>1.0514655525699053</v>
      </c>
      <c r="I4">
        <f t="shared" ref="I4:I28" si="3">(H3+2*H4+H5)/4</f>
        <v>1.0808912506419381</v>
      </c>
      <c r="J4">
        <f t="shared" ref="J4:J28" si="4">I4*100</f>
        <v>108.08912506419381</v>
      </c>
      <c r="K4">
        <f t="shared" ref="K4:K28" si="5">H4/I4*100</f>
        <v>97.277644901412884</v>
      </c>
    </row>
    <row r="5" spans="1:12">
      <c r="A5" s="1">
        <v>1993</v>
      </c>
      <c r="B5" s="1">
        <v>4</v>
      </c>
      <c r="C5" s="1">
        <v>3</v>
      </c>
      <c r="D5" s="1">
        <v>14</v>
      </c>
      <c r="E5" s="1">
        <f t="shared" si="1"/>
        <v>12.567323</v>
      </c>
      <c r="F5" s="1">
        <f t="shared" si="2"/>
        <v>1.1140001733065983</v>
      </c>
      <c r="G5">
        <v>1.0216279623128268</v>
      </c>
      <c r="H5">
        <f t="shared" si="0"/>
        <v>1.0904166823944925</v>
      </c>
      <c r="I5">
        <f t="shared" si="3"/>
        <v>1.0542791603827109</v>
      </c>
      <c r="J5">
        <f t="shared" si="4"/>
        <v>105.42791603827109</v>
      </c>
      <c r="K5">
        <f t="shared" si="5"/>
        <v>103.42769954768561</v>
      </c>
      <c r="L5" t="s">
        <v>173</v>
      </c>
    </row>
    <row r="6" spans="1:12">
      <c r="A6" s="1">
        <v>1994</v>
      </c>
      <c r="B6" s="1">
        <v>1</v>
      </c>
      <c r="C6" s="1">
        <v>4</v>
      </c>
      <c r="D6" s="1">
        <v>16</v>
      </c>
      <c r="E6" s="1">
        <f t="shared" si="1"/>
        <v>13.278598000000001</v>
      </c>
      <c r="F6" s="1">
        <f t="shared" si="2"/>
        <v>1.2049464860672789</v>
      </c>
      <c r="G6">
        <v>1.2235223397105417</v>
      </c>
      <c r="H6">
        <f t="shared" si="0"/>
        <v>0.98481772417195312</v>
      </c>
      <c r="I6">
        <f t="shared" si="3"/>
        <v>1.0088623185351571</v>
      </c>
      <c r="J6">
        <f t="shared" si="4"/>
        <v>100.88623185351571</v>
      </c>
      <c r="K6">
        <f t="shared" si="5"/>
        <v>97.616662460134691</v>
      </c>
      <c r="L6" t="s">
        <v>174</v>
      </c>
    </row>
    <row r="7" spans="1:12">
      <c r="A7" s="1">
        <v>1994</v>
      </c>
      <c r="B7" s="1">
        <v>2</v>
      </c>
      <c r="C7" s="1">
        <v>5</v>
      </c>
      <c r="D7" s="1">
        <v>13</v>
      </c>
      <c r="E7" s="1">
        <f t="shared" si="1"/>
        <v>13.989872999999999</v>
      </c>
      <c r="F7" s="1">
        <f t="shared" si="2"/>
        <v>0.92924360356952496</v>
      </c>
      <c r="G7">
        <v>0.95268230982129054</v>
      </c>
      <c r="H7">
        <f t="shared" si="0"/>
        <v>0.97539714340222994</v>
      </c>
      <c r="I7">
        <f t="shared" si="3"/>
        <v>0.98829591263689509</v>
      </c>
      <c r="J7">
        <f t="shared" si="4"/>
        <v>98.829591263689508</v>
      </c>
      <c r="K7">
        <f t="shared" si="5"/>
        <v>98.694847457149791</v>
      </c>
      <c r="L7" t="s">
        <v>175</v>
      </c>
    </row>
    <row r="8" spans="1:12">
      <c r="A8" s="1">
        <v>1994</v>
      </c>
      <c r="B8" s="1">
        <v>3</v>
      </c>
      <c r="C8" s="1">
        <v>6</v>
      </c>
      <c r="D8" s="1">
        <v>12</v>
      </c>
      <c r="E8" s="1">
        <f t="shared" si="1"/>
        <v>14.701148</v>
      </c>
      <c r="F8" s="1">
        <f t="shared" si="2"/>
        <v>0.81626278437575084</v>
      </c>
      <c r="G8">
        <v>0.80216738815534061</v>
      </c>
      <c r="H8">
        <f t="shared" si="0"/>
        <v>1.0175716395711671</v>
      </c>
      <c r="I8">
        <f t="shared" si="3"/>
        <v>1.0066717107128196</v>
      </c>
      <c r="J8">
        <f t="shared" si="4"/>
        <v>100.66717107128196</v>
      </c>
      <c r="K8">
        <f t="shared" si="5"/>
        <v>101.08276896453457</v>
      </c>
    </row>
    <row r="9" spans="1:12">
      <c r="A9" s="1">
        <v>1994</v>
      </c>
      <c r="B9" s="1">
        <v>4</v>
      </c>
      <c r="C9" s="1">
        <v>7</v>
      </c>
      <c r="D9" s="1">
        <v>16</v>
      </c>
      <c r="E9" s="1">
        <f t="shared" si="1"/>
        <v>15.412423</v>
      </c>
      <c r="F9" s="1">
        <f t="shared" si="2"/>
        <v>1.0381235967894211</v>
      </c>
      <c r="G9">
        <v>1.0216279623128268</v>
      </c>
      <c r="H9">
        <f t="shared" si="0"/>
        <v>1.0161464203067136</v>
      </c>
      <c r="I9">
        <f t="shared" si="3"/>
        <v>1.0032442577876142</v>
      </c>
      <c r="J9">
        <f t="shared" si="4"/>
        <v>100.32442577876142</v>
      </c>
      <c r="K9">
        <f t="shared" si="5"/>
        <v>101.28604399366827</v>
      </c>
      <c r="L9" t="s">
        <v>177</v>
      </c>
    </row>
    <row r="10" spans="1:12">
      <c r="A10" s="1">
        <v>1995</v>
      </c>
      <c r="B10" s="1">
        <v>1</v>
      </c>
      <c r="C10" s="1">
        <v>8</v>
      </c>
      <c r="D10" s="1">
        <v>19</v>
      </c>
      <c r="E10" s="1">
        <f t="shared" si="1"/>
        <v>16.123698000000001</v>
      </c>
      <c r="F10" s="1">
        <f t="shared" si="2"/>
        <v>1.17838972176234</v>
      </c>
      <c r="G10">
        <v>1.2235223397105417</v>
      </c>
      <c r="H10">
        <f t="shared" si="0"/>
        <v>0.96311255096586212</v>
      </c>
      <c r="I10">
        <f t="shared" si="3"/>
        <v>0.96940700485015607</v>
      </c>
      <c r="J10">
        <f t="shared" si="4"/>
        <v>96.940700485015611</v>
      </c>
      <c r="K10">
        <f t="shared" si="5"/>
        <v>99.350690282533407</v>
      </c>
      <c r="L10" t="s">
        <v>178</v>
      </c>
    </row>
    <row r="11" spans="1:12">
      <c r="A11" s="1">
        <v>1995</v>
      </c>
      <c r="B11" s="1">
        <v>2</v>
      </c>
      <c r="C11" s="1">
        <v>9</v>
      </c>
      <c r="D11" s="1">
        <v>15</v>
      </c>
      <c r="E11" s="1">
        <f t="shared" si="1"/>
        <v>16.834972999999998</v>
      </c>
      <c r="F11" s="1">
        <f t="shared" si="2"/>
        <v>0.89100231999184087</v>
      </c>
      <c r="G11">
        <v>0.95268230982129054</v>
      </c>
      <c r="H11">
        <f t="shared" si="0"/>
        <v>0.93525649716218628</v>
      </c>
      <c r="I11">
        <f t="shared" si="3"/>
        <v>0.93931178957600525</v>
      </c>
      <c r="J11">
        <f t="shared" si="4"/>
        <v>93.931178957600522</v>
      </c>
      <c r="K11">
        <f t="shared" si="5"/>
        <v>99.568269827034811</v>
      </c>
    </row>
    <row r="12" spans="1:12">
      <c r="A12" s="1">
        <v>1995</v>
      </c>
      <c r="B12" s="1">
        <v>3</v>
      </c>
      <c r="C12" s="1">
        <v>10</v>
      </c>
      <c r="D12" s="1">
        <v>13</v>
      </c>
      <c r="E12" s="1">
        <f t="shared" si="1"/>
        <v>17.546247999999999</v>
      </c>
      <c r="F12" s="1">
        <f t="shared" si="2"/>
        <v>0.74089913695509158</v>
      </c>
      <c r="G12">
        <v>0.80216738815534061</v>
      </c>
      <c r="H12">
        <f t="shared" si="0"/>
        <v>0.92362161301378609</v>
      </c>
      <c r="I12">
        <f t="shared" si="3"/>
        <v>0.93688079922994438</v>
      </c>
      <c r="J12">
        <f t="shared" si="4"/>
        <v>93.688079922994433</v>
      </c>
      <c r="K12">
        <f t="shared" si="5"/>
        <v>98.584752059487556</v>
      </c>
    </row>
    <row r="13" spans="1:12">
      <c r="A13" s="1">
        <v>1995</v>
      </c>
      <c r="B13" s="1">
        <v>4</v>
      </c>
      <c r="C13" s="1">
        <v>11</v>
      </c>
      <c r="D13" s="1">
        <v>18</v>
      </c>
      <c r="E13" s="1">
        <f t="shared" si="1"/>
        <v>18.257522999999999</v>
      </c>
      <c r="F13" s="1">
        <f t="shared" si="2"/>
        <v>0.98589496505084517</v>
      </c>
      <c r="G13">
        <v>1.0216279623128268</v>
      </c>
      <c r="H13">
        <f t="shared" si="0"/>
        <v>0.96502347373001907</v>
      </c>
      <c r="I13">
        <f t="shared" si="3"/>
        <v>0.95039674685226294</v>
      </c>
      <c r="J13">
        <f t="shared" si="4"/>
        <v>95.039674685226288</v>
      </c>
      <c r="K13">
        <f t="shared" si="5"/>
        <v>101.5390127256012</v>
      </c>
    </row>
    <row r="14" spans="1:12">
      <c r="A14" s="1">
        <v>1996</v>
      </c>
      <c r="B14" s="1">
        <v>1</v>
      </c>
      <c r="C14" s="1">
        <v>12</v>
      </c>
      <c r="D14" s="1">
        <v>22</v>
      </c>
      <c r="E14" s="1">
        <f t="shared" si="1"/>
        <v>18.968798</v>
      </c>
      <c r="F14" s="1">
        <f t="shared" si="2"/>
        <v>1.159799371578526</v>
      </c>
      <c r="G14">
        <v>1.2235223397105417</v>
      </c>
      <c r="H14">
        <f t="shared" si="0"/>
        <v>0.94791842693522765</v>
      </c>
      <c r="I14">
        <f t="shared" si="3"/>
        <v>0.94189556213563375</v>
      </c>
      <c r="J14">
        <f t="shared" si="4"/>
        <v>94.189556213563378</v>
      </c>
      <c r="K14">
        <f t="shared" si="5"/>
        <v>100.63944082993</v>
      </c>
    </row>
    <row r="15" spans="1:12">
      <c r="A15" s="1">
        <v>1996</v>
      </c>
      <c r="B15" s="1">
        <v>2</v>
      </c>
      <c r="C15" s="1">
        <v>13</v>
      </c>
      <c r="D15" s="1">
        <v>17</v>
      </c>
      <c r="E15" s="1">
        <f t="shared" si="1"/>
        <v>19.680073</v>
      </c>
      <c r="F15" s="1">
        <f t="shared" si="2"/>
        <v>0.86381793400867979</v>
      </c>
      <c r="G15">
        <v>0.95268230982129054</v>
      </c>
      <c r="H15">
        <f t="shared" si="0"/>
        <v>0.9067219209420605</v>
      </c>
      <c r="I15">
        <f t="shared" si="3"/>
        <v>0.91959636594387806</v>
      </c>
      <c r="J15">
        <f t="shared" si="4"/>
        <v>91.959636594387803</v>
      </c>
      <c r="K15">
        <f t="shared" si="5"/>
        <v>98.599989573838386</v>
      </c>
    </row>
    <row r="16" spans="1:12">
      <c r="A16" s="1">
        <v>1996</v>
      </c>
      <c r="B16" s="1">
        <v>3</v>
      </c>
      <c r="C16" s="1">
        <v>14</v>
      </c>
      <c r="D16" s="1">
        <v>15</v>
      </c>
      <c r="E16" s="1">
        <f t="shared" si="1"/>
        <v>20.391348000000001</v>
      </c>
      <c r="F16" s="1">
        <f t="shared" si="2"/>
        <v>0.73560610117585157</v>
      </c>
      <c r="G16">
        <v>0.80216738815534061</v>
      </c>
      <c r="H16">
        <f t="shared" si="0"/>
        <v>0.91702319495616369</v>
      </c>
      <c r="I16">
        <f t="shared" si="3"/>
        <v>0.91711346107229796</v>
      </c>
      <c r="J16">
        <f t="shared" si="4"/>
        <v>91.711346107229801</v>
      </c>
      <c r="K16">
        <f t="shared" si="5"/>
        <v>99.99015758464293</v>
      </c>
    </row>
    <row r="17" spans="1:11">
      <c r="A17" s="1">
        <v>1996</v>
      </c>
      <c r="B17" s="1">
        <v>4</v>
      </c>
      <c r="C17" s="1">
        <v>15</v>
      </c>
      <c r="D17" s="1">
        <v>20</v>
      </c>
      <c r="E17" s="1">
        <f t="shared" si="1"/>
        <v>21.102623000000001</v>
      </c>
      <c r="F17" s="1">
        <f t="shared" si="2"/>
        <v>0.94774948119008706</v>
      </c>
      <c r="G17">
        <v>1.0216279623128268</v>
      </c>
      <c r="H17">
        <f t="shared" si="0"/>
        <v>0.92768553343480442</v>
      </c>
      <c r="I17">
        <f t="shared" si="3"/>
        <v>0.93663737299385175</v>
      </c>
      <c r="J17">
        <f t="shared" si="4"/>
        <v>93.663737299385176</v>
      </c>
      <c r="K17">
        <f t="shared" si="5"/>
        <v>99.044257701309334</v>
      </c>
    </row>
    <row r="18" spans="1:11">
      <c r="A18" s="1">
        <v>1997</v>
      </c>
      <c r="B18" s="1">
        <v>1</v>
      </c>
      <c r="C18" s="1">
        <v>16</v>
      </c>
      <c r="D18" s="1">
        <v>26</v>
      </c>
      <c r="E18" s="1">
        <f t="shared" si="1"/>
        <v>21.813898000000002</v>
      </c>
      <c r="F18" s="1">
        <f t="shared" si="2"/>
        <v>1.1919006864339421</v>
      </c>
      <c r="G18">
        <v>1.2235223397105417</v>
      </c>
      <c r="H18">
        <f t="shared" si="0"/>
        <v>0.97415523014963457</v>
      </c>
      <c r="I18">
        <f t="shared" si="3"/>
        <v>0.95199784344127891</v>
      </c>
      <c r="J18">
        <f t="shared" si="4"/>
        <v>95.199784344127892</v>
      </c>
      <c r="K18">
        <f t="shared" si="5"/>
        <v>102.32746185939467</v>
      </c>
    </row>
    <row r="19" spans="1:11">
      <c r="A19" s="1">
        <v>1997</v>
      </c>
      <c r="B19" s="1">
        <v>2</v>
      </c>
      <c r="C19" s="1">
        <v>17</v>
      </c>
      <c r="D19" s="1">
        <v>20</v>
      </c>
      <c r="E19" s="1">
        <f t="shared" si="1"/>
        <v>22.525173000000002</v>
      </c>
      <c r="F19" s="1">
        <f t="shared" si="2"/>
        <v>0.88789551139074485</v>
      </c>
      <c r="G19">
        <v>0.95268230982129054</v>
      </c>
      <c r="H19">
        <f t="shared" si="0"/>
        <v>0.93199538003104232</v>
      </c>
      <c r="I19">
        <f t="shared" si="3"/>
        <v>0.95095901306506381</v>
      </c>
      <c r="J19">
        <f t="shared" si="4"/>
        <v>95.095901306506377</v>
      </c>
      <c r="K19">
        <f t="shared" si="5"/>
        <v>98.005841179957983</v>
      </c>
    </row>
    <row r="20" spans="1:11">
      <c r="A20" s="1">
        <v>1997</v>
      </c>
      <c r="B20" s="1">
        <v>3</v>
      </c>
      <c r="C20" s="1">
        <v>18</v>
      </c>
      <c r="D20" s="1">
        <v>18</v>
      </c>
      <c r="E20" s="1">
        <f t="shared" si="1"/>
        <v>23.236447999999999</v>
      </c>
      <c r="F20" s="1">
        <f t="shared" si="2"/>
        <v>0.77464507484104284</v>
      </c>
      <c r="G20">
        <v>0.80216738815534061</v>
      </c>
      <c r="H20">
        <f t="shared" si="0"/>
        <v>0.96569006204853591</v>
      </c>
      <c r="I20">
        <f t="shared" si="3"/>
        <v>0.95086713675939349</v>
      </c>
      <c r="J20">
        <f t="shared" si="4"/>
        <v>95.08671367593935</v>
      </c>
      <c r="K20">
        <f t="shared" si="5"/>
        <v>101.5588850130692</v>
      </c>
    </row>
    <row r="21" spans="1:11">
      <c r="A21" s="1">
        <v>1997</v>
      </c>
      <c r="B21" s="1">
        <v>4</v>
      </c>
      <c r="C21" s="1">
        <v>19</v>
      </c>
      <c r="D21" s="1">
        <v>23</v>
      </c>
      <c r="E21" s="1">
        <f t="shared" si="1"/>
        <v>23.947723</v>
      </c>
      <c r="F21" s="1">
        <f t="shared" si="2"/>
        <v>0.96042533981205647</v>
      </c>
      <c r="G21">
        <v>1.0216279623128268</v>
      </c>
      <c r="H21">
        <f t="shared" si="0"/>
        <v>0.94009304290945994</v>
      </c>
      <c r="I21">
        <f t="shared" si="3"/>
        <v>0.96005347349069603</v>
      </c>
      <c r="J21">
        <f t="shared" si="4"/>
        <v>96.005347349069609</v>
      </c>
      <c r="K21">
        <f t="shared" si="5"/>
        <v>97.920904289980726</v>
      </c>
    </row>
    <row r="22" spans="1:11">
      <c r="A22" s="1">
        <v>1998</v>
      </c>
      <c r="B22" s="1">
        <v>1</v>
      </c>
      <c r="C22" s="1">
        <v>20</v>
      </c>
      <c r="D22" s="1">
        <v>30</v>
      </c>
      <c r="E22" s="1">
        <f t="shared" si="1"/>
        <v>24.658998</v>
      </c>
      <c r="F22" s="1">
        <f t="shared" si="2"/>
        <v>1.216594445565063</v>
      </c>
      <c r="G22">
        <v>1.2235223397105417</v>
      </c>
      <c r="H22">
        <f t="shared" si="0"/>
        <v>0.99433774609532866</v>
      </c>
      <c r="I22">
        <f t="shared" si="3"/>
        <v>0.99077918625767281</v>
      </c>
      <c r="J22">
        <f t="shared" si="4"/>
        <v>99.077918625767282</v>
      </c>
      <c r="K22">
        <f t="shared" si="5"/>
        <v>100.35916780318095</v>
      </c>
    </row>
    <row r="23" spans="1:11">
      <c r="A23" s="1">
        <v>1998</v>
      </c>
      <c r="B23" s="1">
        <v>2</v>
      </c>
      <c r="C23" s="1">
        <v>21</v>
      </c>
      <c r="D23" s="1">
        <v>25</v>
      </c>
      <c r="E23" s="1">
        <f t="shared" si="1"/>
        <v>25.370272999999997</v>
      </c>
      <c r="F23" s="1">
        <f t="shared" si="2"/>
        <v>0.98540524179617628</v>
      </c>
      <c r="G23">
        <v>0.95268230982129054</v>
      </c>
      <c r="H23">
        <f t="shared" si="0"/>
        <v>1.0343482099305739</v>
      </c>
      <c r="I23">
        <f t="shared" si="3"/>
        <v>1.028642643839502</v>
      </c>
      <c r="J23">
        <f t="shared" si="4"/>
        <v>102.8642643839502</v>
      </c>
      <c r="K23">
        <f t="shared" si="5"/>
        <v>100.55466941072706</v>
      </c>
    </row>
    <row r="24" spans="1:11">
      <c r="A24" s="1">
        <v>1998</v>
      </c>
      <c r="B24" s="1">
        <v>3</v>
      </c>
      <c r="C24" s="1">
        <v>22</v>
      </c>
      <c r="D24" s="1">
        <v>22</v>
      </c>
      <c r="E24" s="1">
        <f t="shared" si="1"/>
        <v>26.081547999999998</v>
      </c>
      <c r="F24" s="1">
        <f t="shared" si="2"/>
        <v>0.84350821507987184</v>
      </c>
      <c r="G24">
        <v>0.80216738815534061</v>
      </c>
      <c r="H24">
        <f t="shared" si="0"/>
        <v>1.051536409401532</v>
      </c>
      <c r="I24">
        <f t="shared" si="3"/>
        <v>1.0309549473387598</v>
      </c>
      <c r="J24">
        <f t="shared" si="4"/>
        <v>103.09549473387598</v>
      </c>
      <c r="K24">
        <f t="shared" si="5"/>
        <v>101.9963493182607</v>
      </c>
    </row>
    <row r="25" spans="1:11">
      <c r="A25" s="1">
        <v>1998</v>
      </c>
      <c r="B25" s="1">
        <v>4</v>
      </c>
      <c r="C25" s="1">
        <v>23</v>
      </c>
      <c r="D25" s="1">
        <v>27</v>
      </c>
      <c r="E25" s="1">
        <f t="shared" si="1"/>
        <v>26.792822999999999</v>
      </c>
      <c r="F25" s="1">
        <f t="shared" si="2"/>
        <v>1.0077325558415402</v>
      </c>
      <c r="G25">
        <v>1.0216279623128268</v>
      </c>
      <c r="H25">
        <f t="shared" si="0"/>
        <v>0.98639876062140142</v>
      </c>
      <c r="I25">
        <f t="shared" si="3"/>
        <v>1.0160986863439807</v>
      </c>
      <c r="J25">
        <f t="shared" si="4"/>
        <v>101.60986863439807</v>
      </c>
      <c r="K25">
        <f t="shared" si="5"/>
        <v>97.077062875709203</v>
      </c>
    </row>
    <row r="26" spans="1:11">
      <c r="A26" s="1">
        <v>1999</v>
      </c>
      <c r="B26" s="1">
        <v>1</v>
      </c>
      <c r="C26" s="1">
        <v>24</v>
      </c>
      <c r="D26" s="1">
        <v>35</v>
      </c>
      <c r="E26" s="1">
        <f t="shared" si="1"/>
        <v>27.504097999999999</v>
      </c>
      <c r="F26" s="1">
        <f t="shared" si="2"/>
        <v>1.2725376414816441</v>
      </c>
      <c r="G26">
        <v>1.2235223397105417</v>
      </c>
      <c r="H26">
        <f t="shared" si="0"/>
        <v>1.0400608147315875</v>
      </c>
      <c r="I26">
        <f t="shared" si="3"/>
        <v>1.0456449784833766</v>
      </c>
      <c r="J26">
        <f t="shared" si="4"/>
        <v>104.56449784833765</v>
      </c>
      <c r="K26">
        <f t="shared" si="5"/>
        <v>99.465959874843136</v>
      </c>
    </row>
    <row r="27" spans="1:11">
      <c r="A27" s="1">
        <v>1999</v>
      </c>
      <c r="B27" s="1">
        <v>2</v>
      </c>
      <c r="C27" s="1">
        <v>25</v>
      </c>
      <c r="D27" s="1">
        <v>30</v>
      </c>
      <c r="E27" s="1">
        <f t="shared" si="1"/>
        <v>28.215373</v>
      </c>
      <c r="F27" s="1">
        <f t="shared" si="2"/>
        <v>1.0632501650784485</v>
      </c>
      <c r="G27">
        <v>0.95268230982129054</v>
      </c>
      <c r="H27">
        <f t="shared" si="0"/>
        <v>1.1160595238489301</v>
      </c>
      <c r="I27">
        <f t="shared" si="3"/>
        <v>1.1089429151931673</v>
      </c>
      <c r="J27">
        <f t="shared" si="4"/>
        <v>110.89429151931674</v>
      </c>
      <c r="K27">
        <f t="shared" si="5"/>
        <v>100.64174706905658</v>
      </c>
    </row>
    <row r="28" spans="1:11">
      <c r="A28" s="1">
        <v>1999</v>
      </c>
      <c r="B28" s="1">
        <v>3</v>
      </c>
      <c r="C28" s="1">
        <v>26</v>
      </c>
      <c r="D28" s="1">
        <v>27</v>
      </c>
      <c r="E28" s="1">
        <f t="shared" si="1"/>
        <v>28.926648</v>
      </c>
      <c r="F28" s="1">
        <f t="shared" si="2"/>
        <v>0.93339539375595815</v>
      </c>
      <c r="G28">
        <v>0.80216738815534061</v>
      </c>
      <c r="H28">
        <f t="shared" si="0"/>
        <v>1.163591798343222</v>
      </c>
      <c r="I28">
        <f t="shared" si="3"/>
        <v>1.1167643351086161</v>
      </c>
      <c r="J28">
        <f t="shared" si="4"/>
        <v>111.6764335108616</v>
      </c>
      <c r="K28">
        <f t="shared" si="5"/>
        <v>104.19313742053301</v>
      </c>
    </row>
    <row r="29" spans="1:11">
      <c r="A29" s="1">
        <v>1999</v>
      </c>
      <c r="B29" s="1">
        <v>4</v>
      </c>
      <c r="C29" s="1">
        <v>27</v>
      </c>
      <c r="D29" s="1">
        <v>31</v>
      </c>
      <c r="E29" s="1">
        <f t="shared" si="1"/>
        <v>29.637923000000001</v>
      </c>
      <c r="F29" s="1">
        <f t="shared" si="2"/>
        <v>1.0459572352624036</v>
      </c>
      <c r="G29">
        <v>1.0216279623128268</v>
      </c>
      <c r="H29">
        <f t="shared" si="0"/>
        <v>1.0238142198990898</v>
      </c>
    </row>
    <row r="31" spans="1:11">
      <c r="I31" t="s">
        <v>168</v>
      </c>
    </row>
    <row r="32" spans="1:11">
      <c r="I32" t="s">
        <v>164</v>
      </c>
    </row>
    <row r="33" spans="9:9">
      <c r="I33" t="s">
        <v>165</v>
      </c>
    </row>
    <row r="34" spans="9:9">
      <c r="I34" t="s">
        <v>166</v>
      </c>
    </row>
    <row r="35" spans="9:9">
      <c r="I35" t="s">
        <v>167</v>
      </c>
    </row>
    <row r="37" spans="9:9">
      <c r="I37" t="s">
        <v>169</v>
      </c>
    </row>
    <row r="38" spans="9:9">
      <c r="I38" t="s">
        <v>170</v>
      </c>
    </row>
    <row r="40" spans="9:9">
      <c r="I40" t="s">
        <v>171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6"/>
  <sheetViews>
    <sheetView workbookViewId="0">
      <selection activeCell="D2" sqref="D2"/>
    </sheetView>
  </sheetViews>
  <sheetFormatPr defaultRowHeight="15"/>
  <cols>
    <col min="1" max="1" width="12.140625" style="1" customWidth="1"/>
    <col min="2" max="13" width="9.140625" style="1"/>
  </cols>
  <sheetData>
    <row r="1" spans="1:7">
      <c r="A1" s="1" t="s">
        <v>21</v>
      </c>
      <c r="B1" s="1" t="s">
        <v>22</v>
      </c>
      <c r="C1" s="1" t="s">
        <v>24</v>
      </c>
      <c r="D1" s="1" t="s">
        <v>44</v>
      </c>
      <c r="E1" s="1" t="s">
        <v>45</v>
      </c>
      <c r="F1" s="1" t="s">
        <v>46</v>
      </c>
      <c r="G1" s="1" t="s">
        <v>47</v>
      </c>
    </row>
    <row r="2" spans="1:7">
      <c r="A2" s="1">
        <v>1985</v>
      </c>
      <c r="B2" s="1">
        <v>24</v>
      </c>
      <c r="C2" s="1">
        <v>0</v>
      </c>
    </row>
    <row r="3" spans="1:7">
      <c r="A3" s="1">
        <v>1986</v>
      </c>
      <c r="B3" s="1">
        <v>28</v>
      </c>
      <c r="C3" s="1">
        <v>1</v>
      </c>
    </row>
    <row r="4" spans="1:7">
      <c r="A4" s="1">
        <v>1987</v>
      </c>
      <c r="B4" s="1">
        <v>33</v>
      </c>
      <c r="C4" s="1">
        <v>2</v>
      </c>
    </row>
    <row r="5" spans="1:7">
      <c r="A5" s="1">
        <v>1988</v>
      </c>
      <c r="B5" s="1">
        <v>49</v>
      </c>
      <c r="C5" s="1">
        <v>3</v>
      </c>
    </row>
    <row r="6" spans="1:7">
      <c r="A6" s="1">
        <v>1989</v>
      </c>
      <c r="B6" s="1">
        <v>74</v>
      </c>
      <c r="C6" s="1">
        <v>4</v>
      </c>
    </row>
    <row r="7" spans="1:7">
      <c r="A7" s="1">
        <v>1990</v>
      </c>
      <c r="B7" s="1">
        <v>84</v>
      </c>
      <c r="C7" s="1">
        <v>5</v>
      </c>
    </row>
    <row r="8" spans="1:7">
      <c r="A8" s="1">
        <v>1991</v>
      </c>
      <c r="B8" s="1">
        <v>121</v>
      </c>
      <c r="C8" s="1">
        <v>6</v>
      </c>
    </row>
    <row r="9" spans="1:7">
      <c r="A9" s="1">
        <v>1992</v>
      </c>
      <c r="B9" s="1">
        <v>140</v>
      </c>
      <c r="C9" s="1">
        <v>7</v>
      </c>
    </row>
    <row r="10" spans="1:7">
      <c r="A10" s="1">
        <v>1993</v>
      </c>
      <c r="B10" s="1">
        <v>148</v>
      </c>
      <c r="C10" s="1">
        <v>8</v>
      </c>
    </row>
    <row r="11" spans="1:7">
      <c r="A11" s="1">
        <v>1994</v>
      </c>
      <c r="B11" s="1">
        <v>190</v>
      </c>
      <c r="C11" s="1">
        <v>9</v>
      </c>
    </row>
    <row r="12" spans="1:7">
      <c r="A12" s="1">
        <v>1995</v>
      </c>
      <c r="B12" s="1">
        <v>174</v>
      </c>
      <c r="C12" s="1">
        <v>10</v>
      </c>
    </row>
    <row r="13" spans="1:7">
      <c r="A13" s="1">
        <v>1996</v>
      </c>
      <c r="B13" s="1">
        <v>161</v>
      </c>
      <c r="C13" s="1">
        <v>11</v>
      </c>
    </row>
    <row r="14" spans="1:7">
      <c r="A14" s="1">
        <v>1997</v>
      </c>
      <c r="B14" s="1">
        <v>137</v>
      </c>
      <c r="C14" s="1">
        <v>12</v>
      </c>
    </row>
    <row r="15" spans="1:7">
      <c r="A15" s="1">
        <v>1998</v>
      </c>
      <c r="B15" s="1">
        <v>150</v>
      </c>
      <c r="C15" s="1">
        <v>13</v>
      </c>
    </row>
    <row r="16" spans="1:7">
      <c r="A16" s="1">
        <v>1999</v>
      </c>
      <c r="B16" s="1">
        <v>138</v>
      </c>
      <c r="C16" s="1">
        <v>14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28BBF09F5D8C9F49B3BFEE83D442ACC3" ma:contentTypeVersion="2" ma:contentTypeDescription="สร้างเอกสารใหม่" ma:contentTypeScope="" ma:versionID="94ab72cdaf2fa152e4d89dbaca269b59">
  <xsd:schema xmlns:xsd="http://www.w3.org/2001/XMLSchema" xmlns:xs="http://www.w3.org/2001/XMLSchema" xmlns:p="http://schemas.microsoft.com/office/2006/metadata/properties" xmlns:ns2="d0aff968-b89c-4d07-8e37-de421947b2f5" targetNamespace="http://schemas.microsoft.com/office/2006/metadata/properties" ma:root="true" ma:fieldsID="bb20f052339efbd2d9cbe4a258e2cf09" ns2:_="">
    <xsd:import namespace="d0aff968-b89c-4d07-8e37-de421947b2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aff968-b89c-4d07-8e37-de421947b2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DB2474-9D8C-4450-8A1A-01891752847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FC99D87-AD6D-4E30-821B-0672C4C412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aff968-b89c-4d07-8e37-de421947b2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AB5708-4ED2-44A3-BB3B-8E1045AB1F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ex1.1_MSE</vt:lpstr>
      <vt:lpstr>ex3.7_Moving Average</vt:lpstr>
      <vt:lpstr>ex3.8_Trend</vt:lpstr>
      <vt:lpstr>ex3.9_quadratic</vt:lpstr>
      <vt:lpstr>ex3.14_Seasonal(T)</vt:lpstr>
      <vt:lpstr>ex3.15_Seasonal(MA)</vt:lpstr>
      <vt:lpstr>Table3.17_Deseasonal</vt:lpstr>
      <vt:lpstr>ex3.16_C และ I</vt:lpstr>
      <vt:lpstr>ex3.17_I</vt:lpstr>
      <vt:lpstr>ex3.18_Forecast</vt:lpstr>
      <vt:lpstr>ex3.19_Forecast</vt:lpstr>
      <vt:lpstr>ex3.8_Trend!Print_Titles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Boonying_som</dc:creator>
  <cp:keywords/>
  <dc:description/>
  <cp:lastModifiedBy>Admin</cp:lastModifiedBy>
  <cp:revision/>
  <dcterms:created xsi:type="dcterms:W3CDTF">2018-03-01T10:24:25Z</dcterms:created>
  <dcterms:modified xsi:type="dcterms:W3CDTF">2022-05-13T04:03:07Z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0x01010028BBF09F5D8C9F49B3BFEE83D442ACC3</vt:lpwstr>
  </property>
</Properties>
</file>