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Desktop\AllFileFolk\Bachelor Degree\Bachelor Degree_2\p2_Term2\TimeSeries and Regression\Time Series\FinalExam\"/>
    </mc:Choice>
  </mc:AlternateContent>
  <xr:revisionPtr revIDLastSave="0" documentId="13_ncr:1_{136FBC91-93CA-4B0A-B268-9ECF1CCEA954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1_MAPE Holt and Brown" sheetId="1" r:id="rId1"/>
    <sheet name="2_Moving Average 3 years" sheetId="2" r:id="rId2"/>
    <sheet name="3_Trend Least Square" sheetId="3" r:id="rId3"/>
    <sheet name="4_Seasonal" sheetId="4" r:id="rId4"/>
    <sheet name="5_Cycle" sheetId="9" r:id="rId5"/>
    <sheet name="6_Forcasting" sheetId="10" r:id="rId6"/>
  </sheets>
  <definedNames>
    <definedName name="_xlnm.Print_Titles" localSheetId="2">'3_Trend Least Square'!$3:$3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2" i="4" l="1"/>
  <c r="K14" i="4" s="1"/>
  <c r="G14" i="10"/>
  <c r="G15" i="10"/>
  <c r="G16" i="10"/>
  <c r="G17" i="10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6" i="9"/>
  <c r="L14" i="4"/>
  <c r="M18" i="4" s="1"/>
  <c r="N14" i="4"/>
  <c r="M20" i="4" s="1"/>
  <c r="L12" i="4"/>
  <c r="M12" i="4"/>
  <c r="N12" i="4"/>
  <c r="K12" i="4"/>
  <c r="E14" i="10"/>
  <c r="E15" i="10"/>
  <c r="E16" i="10"/>
  <c r="E17" i="10"/>
  <c r="G7" i="10"/>
  <c r="G8" i="10"/>
  <c r="G9" i="10"/>
  <c r="G10" i="10"/>
  <c r="G11" i="10"/>
  <c r="G12" i="10"/>
  <c r="G13" i="10"/>
  <c r="G6" i="10"/>
  <c r="E10" i="10"/>
  <c r="E11" i="10"/>
  <c r="E12" i="10"/>
  <c r="E13" i="10"/>
  <c r="E7" i="10"/>
  <c r="E8" i="10"/>
  <c r="E9" i="10"/>
  <c r="E6" i="10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5" i="9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5" i="4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4" i="3"/>
  <c r="I15" i="3"/>
  <c r="I16" i="3"/>
  <c r="D29" i="3"/>
  <c r="E29" i="3"/>
  <c r="C29" i="3"/>
  <c r="B29" i="3"/>
  <c r="E28" i="3"/>
  <c r="D28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4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5" i="2"/>
  <c r="H23" i="1"/>
  <c r="E24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H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  <c r="C28" i="3"/>
  <c r="B28" i="3"/>
  <c r="M17" i="4" l="1"/>
  <c r="O14" i="4"/>
  <c r="M14" i="4"/>
  <c r="M19" i="4" s="1"/>
</calcChain>
</file>

<file path=xl/sharedStrings.xml><?xml version="1.0" encoding="utf-8"?>
<sst xmlns="http://schemas.openxmlformats.org/spreadsheetml/2006/main" count="81" uniqueCount="58">
  <si>
    <t>Y</t>
  </si>
  <si>
    <t>Yt</t>
  </si>
  <si>
    <t>ปี</t>
  </si>
  <si>
    <t>X</t>
  </si>
  <si>
    <t>X^2</t>
  </si>
  <si>
    <t>XY</t>
  </si>
  <si>
    <t>Year</t>
  </si>
  <si>
    <t>t</t>
  </si>
  <si>
    <t>T</t>
  </si>
  <si>
    <t>Q1</t>
  </si>
  <si>
    <t>Q2</t>
  </si>
  <si>
    <t>Q3</t>
  </si>
  <si>
    <t>Q4</t>
  </si>
  <si>
    <t>S</t>
  </si>
  <si>
    <t>คำตอบคือ</t>
  </si>
  <si>
    <t>S1</t>
  </si>
  <si>
    <t>=</t>
  </si>
  <si>
    <t>S2</t>
  </si>
  <si>
    <t>S3</t>
  </si>
  <si>
    <t>S4</t>
  </si>
  <si>
    <t>ไตรมาส</t>
  </si>
  <si>
    <t>Y^t (Holt)</t>
  </si>
  <si>
    <t>Y^t (Brown)</t>
  </si>
  <si>
    <t>Y^t = T</t>
  </si>
  <si>
    <t>a =</t>
  </si>
  <si>
    <t>b =</t>
  </si>
  <si>
    <t>SUM</t>
  </si>
  <si>
    <t>ข้อ 2 จงประมาณค่าแนวโน้มด้วยวิธีเฉลี่ยเคลื่อนที่ 3 ปี</t>
  </si>
  <si>
    <t xml:space="preserve"> </t>
  </si>
  <si>
    <t>ดังนั้นสมการแนวโน้มที่ได้คือ</t>
  </si>
  <si>
    <t xml:space="preserve">ข้อ 5 จงประมาณค่าดัชนีวัฏจักร C (% ) ด้วยวิธีเฉลี่ยเคลื่อนที่ถ่วงน้ำหนัก 1:2:1 </t>
  </si>
  <si>
    <t xml:space="preserve">ข้อ 1  จงเปรียบเทียบความแม่นยำของค่าพยากรณ์ที่ได้จากวิธีพยากรณ์ 2 วิธีคือ </t>
  </si>
  <si>
    <t>วิธี Holt และวิธีของ Brown  ด้วยค่า MAPE</t>
  </si>
  <si>
    <t>ข้อ 3  จงประมาณสมการแนวโน้มด้วยวิธีกำลังสองน้อยที่สุด และคำนวณค่าแนวโน้มทุกปี</t>
  </si>
  <si>
    <t xml:space="preserve">       ข้อ 4  จงประมาณค่าดัชนีฤดูกาล S(%) ด้วยวิธีอัตราส่วนต่อค่าแนวโน้ม</t>
  </si>
  <si>
    <t xml:space="preserve">          S1 = 0.82 , S2 = 0.945 , S3 = 1.129 , S4 = 1.106</t>
  </si>
  <si>
    <t xml:space="preserve">ข้อ 6  จงพยากรณ์ยอดขายสินค้า (Yt) ในแต่ละไตรมาสของปี พ.ศ. 2565 ของบริษัทแห่งหนึ่ง </t>
  </si>
  <si>
    <t xml:space="preserve">         ถ้าสมการแนวโน้มยอดขาย T = 60.017+0.123X  และดัชนีฤดูกาลแต่ละไตรมาสเป็นดังนี้</t>
  </si>
  <si>
    <t>ค่าพยากรณ์ Yt</t>
  </si>
  <si>
    <t>สรุปผลคือวิธีใดให้ความแม่นยำมากกว่า</t>
  </si>
  <si>
    <t xml:space="preserve">                 ถ้าสมการแนวโน้มคือ T = 213.736 + 1.451(t)</t>
  </si>
  <si>
    <t xml:space="preserve">         ถ้าสมการแนวโน้มรายปีคือ Y^t = T = 160.213 +7.363X</t>
  </si>
  <si>
    <t>et = Yt-Ŷt</t>
  </si>
  <si>
    <t>|et/yt|*100</t>
  </si>
  <si>
    <t>MAPE</t>
  </si>
  <si>
    <r>
      <t xml:space="preserve">MAPE วิธีของ Holt = </t>
    </r>
    <r>
      <rPr>
        <b/>
        <sz val="14"/>
        <color rgb="FFFF0000"/>
        <rFont val="Arial"/>
        <family val="2"/>
      </rPr>
      <t>13.9778</t>
    </r>
  </si>
  <si>
    <r>
      <t xml:space="preserve">MAPE วิธีของ Brown = </t>
    </r>
    <r>
      <rPr>
        <b/>
        <sz val="14"/>
        <color rgb="FFFF0000"/>
        <rFont val="Arial"/>
        <family val="2"/>
      </rPr>
      <t>13.4811</t>
    </r>
  </si>
  <si>
    <t>สรุปวิธีของ Brown แม่นยำมากกว่า เนื่องจาก MAPE น้อยกว่า</t>
  </si>
  <si>
    <t>AVERAGE</t>
  </si>
  <si>
    <t>T = 189.38 + 2.5472X</t>
  </si>
  <si>
    <t>Y/T</t>
  </si>
  <si>
    <t>Y/T*100</t>
  </si>
  <si>
    <t>ค่าเฉลี่ยฤดูกาล
ที่แท้จริง</t>
  </si>
  <si>
    <t>ค่าเฉลี่ยฤดูกาล</t>
  </si>
  <si>
    <t>Y/T = C*I</t>
  </si>
  <si>
    <t>C(1:2:1)</t>
  </si>
  <si>
    <t>C%</t>
  </si>
  <si>
    <t>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</si>
</sst>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Tahoma"/>
      <family val="2"/>
      <charset val="22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Tahoma"/>
      <family val="2"/>
      <charset val="22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Tahoma"/>
      <family val="2"/>
      <scheme val="minor"/>
    </font>
    <font>
      <b/>
      <sz val="14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Tahoma"/>
      <family val="2"/>
      <scheme val="minor"/>
    </font>
    <font>
      <sz val="12"/>
      <color rgb="FFFF0000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" fillId="0" borderId="1" xfId="0" applyFont="1" applyBorder="1"/>
    <xf numFmtId="0" fontId="7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4" fillId="0" borderId="1" xfId="0" applyFont="1" applyBorder="1"/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</a:t>
            </a:r>
            <a:r>
              <a:rPr lang="th-TH" baseline="0"/>
              <a:t> </a:t>
            </a:r>
            <a:r>
              <a:rPr lang="en-US"/>
              <a:t>Y</a:t>
            </a:r>
            <a:r>
              <a:rPr lang="en-US" baseline="0"/>
              <a:t> </a:t>
            </a:r>
            <a:r>
              <a:rPr lang="th-TH" baseline="0"/>
              <a:t>เทียบ </a:t>
            </a:r>
            <a:r>
              <a:rPr lang="en-US" baseline="0"/>
              <a:t>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'2_Moving Average 3 years'!$B$3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'2_Moving Average 3 years'!$B$4:$B$27</c:f>
              <c:numCache>
                <c:formatCode>General</c:formatCode>
                <c:ptCount val="24"/>
                <c:pt idx="0">
                  <c:v>143</c:v>
                </c:pt>
                <c:pt idx="1">
                  <c:v>152</c:v>
                </c:pt>
                <c:pt idx="2">
                  <c:v>161</c:v>
                </c:pt>
                <c:pt idx="3">
                  <c:v>139</c:v>
                </c:pt>
                <c:pt idx="4">
                  <c:v>137</c:v>
                </c:pt>
                <c:pt idx="5">
                  <c:v>174</c:v>
                </c:pt>
                <c:pt idx="6">
                  <c:v>142</c:v>
                </c:pt>
                <c:pt idx="7">
                  <c:v>141</c:v>
                </c:pt>
                <c:pt idx="8">
                  <c:v>162</c:v>
                </c:pt>
                <c:pt idx="9">
                  <c:v>180</c:v>
                </c:pt>
                <c:pt idx="10">
                  <c:v>164</c:v>
                </c:pt>
                <c:pt idx="11">
                  <c:v>171</c:v>
                </c:pt>
                <c:pt idx="12">
                  <c:v>206</c:v>
                </c:pt>
                <c:pt idx="13">
                  <c:v>193</c:v>
                </c:pt>
                <c:pt idx="14">
                  <c:v>207</c:v>
                </c:pt>
                <c:pt idx="15">
                  <c:v>218</c:v>
                </c:pt>
                <c:pt idx="16">
                  <c:v>229</c:v>
                </c:pt>
                <c:pt idx="17">
                  <c:v>225</c:v>
                </c:pt>
                <c:pt idx="18">
                  <c:v>204</c:v>
                </c:pt>
                <c:pt idx="19">
                  <c:v>227</c:v>
                </c:pt>
                <c:pt idx="20">
                  <c:v>223</c:v>
                </c:pt>
                <c:pt idx="21">
                  <c:v>242</c:v>
                </c:pt>
                <c:pt idx="22">
                  <c:v>239</c:v>
                </c:pt>
                <c:pt idx="23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5-4868-BEA4-314357103CC6}"/>
            </c:ext>
          </c:extLst>
        </c:ser>
        <c:ser>
          <c:idx val="1"/>
          <c:order val="1"/>
          <c:tx>
            <c:strRef>
              <c:f>'2_Moving Average 3 years'!$C$3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'2_Moving Average 3 years'!$C$4:$C$27</c:f>
              <c:numCache>
                <c:formatCode>General</c:formatCode>
                <c:ptCount val="24"/>
                <c:pt idx="1">
                  <c:v>152</c:v>
                </c:pt>
                <c:pt idx="2">
                  <c:v>150.66666666666666</c:v>
                </c:pt>
                <c:pt idx="3">
                  <c:v>145.66666666666666</c:v>
                </c:pt>
                <c:pt idx="4">
                  <c:v>150</c:v>
                </c:pt>
                <c:pt idx="5">
                  <c:v>151</c:v>
                </c:pt>
                <c:pt idx="6">
                  <c:v>152.33333333333334</c:v>
                </c:pt>
                <c:pt idx="7">
                  <c:v>148.33333333333334</c:v>
                </c:pt>
                <c:pt idx="8">
                  <c:v>161</c:v>
                </c:pt>
                <c:pt idx="9">
                  <c:v>168.66666666666666</c:v>
                </c:pt>
                <c:pt idx="10">
                  <c:v>171.66666666666666</c:v>
                </c:pt>
                <c:pt idx="11">
                  <c:v>180.33333333333334</c:v>
                </c:pt>
                <c:pt idx="12">
                  <c:v>190</c:v>
                </c:pt>
                <c:pt idx="13">
                  <c:v>202</c:v>
                </c:pt>
                <c:pt idx="14">
                  <c:v>206</c:v>
                </c:pt>
                <c:pt idx="15">
                  <c:v>218</c:v>
                </c:pt>
                <c:pt idx="16">
                  <c:v>224</c:v>
                </c:pt>
                <c:pt idx="17">
                  <c:v>219.33333333333334</c:v>
                </c:pt>
                <c:pt idx="18">
                  <c:v>218.66666666666666</c:v>
                </c:pt>
                <c:pt idx="19">
                  <c:v>218</c:v>
                </c:pt>
                <c:pt idx="20">
                  <c:v>230.66666666666666</c:v>
                </c:pt>
                <c:pt idx="21">
                  <c:v>234.66666666666666</c:v>
                </c:pt>
                <c:pt idx="22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5-4868-BEA4-314357103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498384"/>
        <c:axId val="1571493808"/>
      </c:lineChart>
      <c:catAx>
        <c:axId val="157149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71493808"/>
        <c:crosses val="autoZero"/>
        <c:auto val="1"/>
        <c:lblAlgn val="ctr"/>
        <c:lblOffset val="100"/>
        <c:noMultiLvlLbl val="0"/>
      </c:catAx>
      <c:valAx>
        <c:axId val="15714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7149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1009650</xdr:colOff>
          <xdr:row>7</xdr:row>
          <xdr:rowOff>133350</xdr:rowOff>
        </xdr:from>
        <xdr:to>
          <xdr:col>11</xdr:col>
          <xdr:colOff>66675</xdr:colOff>
          <xdr:row>12</xdr:row>
          <xdr:rowOff>95250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4</xdr:row>
      <xdr:rowOff>100012</xdr:rowOff>
    </xdr:from>
    <xdr:to>
      <xdr:col>12</xdr:col>
      <xdr:colOff>123825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542925</xdr:colOff>
          <xdr:row>4</xdr:row>
          <xdr:rowOff>66675</xdr:rowOff>
        </xdr:from>
        <xdr:to>
          <xdr:col>9</xdr:col>
          <xdr:colOff>600075</xdr:colOff>
          <xdr:row>8</xdr:row>
          <xdr:rowOff>9525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2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9</xdr:row>
          <xdr:rowOff>9525</xdr:rowOff>
        </xdr:from>
        <xdr:to>
          <xdr:col>9</xdr:col>
          <xdr:colOff>400050</xdr:colOff>
          <xdr:row>11</xdr:row>
          <xdr:rowOff>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3.w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2.w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workbookViewId="0">
      <selection activeCell="I31" sqref="I31"/>
    </sheetView>
  </sheetViews>
  <sheetFormatPr defaultColWidth="8.75" defaultRowHeight="14.25" x14ac:dyDescent="0.2"/>
  <cols>
    <col min="1" max="1" width="12.375" style="2" customWidth="1"/>
    <col min="2" max="2" width="9.125" style="3"/>
    <col min="3" max="4" width="12.75" style="3" customWidth="1"/>
    <col min="5" max="5" width="12.125" style="3" customWidth="1"/>
    <col min="6" max="6" width="12.875" style="3" customWidth="1"/>
    <col min="7" max="7" width="9.125" style="3"/>
    <col min="8" max="8" width="15.625" style="3" customWidth="1"/>
    <col min="9" max="9" width="13.875" style="3" customWidth="1"/>
    <col min="10" max="12" width="9.125" style="3" customWidth="1"/>
    <col min="13" max="16384" width="8.75" style="2"/>
  </cols>
  <sheetData>
    <row r="1" spans="1:12" s="11" customFormat="1" ht="18" x14ac:dyDescent="0.25">
      <c r="A1" s="35" t="s">
        <v>31</v>
      </c>
      <c r="B1" s="35"/>
      <c r="C1" s="35"/>
      <c r="D1" s="35"/>
      <c r="E1" s="35"/>
      <c r="F1" s="35"/>
      <c r="G1" s="35"/>
      <c r="H1" s="35"/>
      <c r="I1" s="10"/>
      <c r="J1" s="16"/>
      <c r="K1" s="16"/>
      <c r="L1" s="16"/>
    </row>
    <row r="2" spans="1:12" s="11" customFormat="1" ht="18" x14ac:dyDescent="0.25">
      <c r="A2" s="35" t="s">
        <v>32</v>
      </c>
      <c r="B2" s="35"/>
      <c r="C2" s="35"/>
      <c r="D2" s="35"/>
      <c r="E2" s="35"/>
      <c r="F2" s="16"/>
      <c r="G2" s="16"/>
      <c r="H2" s="16"/>
      <c r="I2" s="16"/>
      <c r="J2" s="16"/>
      <c r="K2" s="16"/>
      <c r="L2" s="16"/>
    </row>
    <row r="3" spans="1:12" ht="15.75" x14ac:dyDescent="0.25">
      <c r="A3" s="8"/>
      <c r="B3" s="8"/>
      <c r="C3" s="8"/>
      <c r="D3" s="8"/>
      <c r="E3" s="8"/>
      <c r="F3" s="6"/>
    </row>
    <row r="4" spans="1:12" s="5" customFormat="1" ht="15.75" x14ac:dyDescent="0.25">
      <c r="A4" s="14" t="s">
        <v>2</v>
      </c>
      <c r="B4" s="14" t="s">
        <v>1</v>
      </c>
      <c r="C4" s="14" t="s">
        <v>21</v>
      </c>
      <c r="D4" s="22" t="s">
        <v>42</v>
      </c>
      <c r="E4" s="23" t="s">
        <v>43</v>
      </c>
      <c r="F4" s="8"/>
      <c r="G4" s="27" t="s">
        <v>44</v>
      </c>
      <c r="H4" s="27">
        <f>SUM(E5:E19)/COUNT(A5:A19)</f>
        <v>13.977816989656228</v>
      </c>
      <c r="I4" s="4"/>
    </row>
    <row r="5" spans="1:12" ht="15" x14ac:dyDescent="0.2">
      <c r="A5" s="15">
        <v>2550</v>
      </c>
      <c r="B5" s="15">
        <v>41</v>
      </c>
      <c r="C5" s="15">
        <v>40.74</v>
      </c>
      <c r="D5" s="24">
        <f>B5-C5</f>
        <v>0.25999999999999801</v>
      </c>
      <c r="E5" s="24">
        <f>ABS(D5/B5)*100</f>
        <v>0.63414634146340987</v>
      </c>
      <c r="F5" s="6"/>
      <c r="J5" s="2"/>
      <c r="K5" s="2"/>
      <c r="L5" s="2"/>
    </row>
    <row r="6" spans="1:12" ht="15" x14ac:dyDescent="0.2">
      <c r="A6" s="15">
        <v>2551</v>
      </c>
      <c r="B6" s="15">
        <v>39</v>
      </c>
      <c r="C6" s="15">
        <v>41.84</v>
      </c>
      <c r="D6" s="24">
        <f t="shared" ref="D6:D19" si="0">B6-C6</f>
        <v>-2.8400000000000034</v>
      </c>
      <c r="E6" s="24">
        <f t="shared" ref="E6:E19" si="1">ABS(D6/B6)*100</f>
        <v>7.2820512820512908</v>
      </c>
      <c r="F6" s="6"/>
      <c r="J6" s="2"/>
      <c r="K6" s="2"/>
      <c r="L6" s="2"/>
    </row>
    <row r="7" spans="1:12" ht="15" x14ac:dyDescent="0.2">
      <c r="A7" s="15">
        <v>2552</v>
      </c>
      <c r="B7" s="15">
        <v>50</v>
      </c>
      <c r="C7" s="15">
        <v>40.770000000000003</v>
      </c>
      <c r="D7" s="24">
        <f t="shared" si="0"/>
        <v>9.2299999999999969</v>
      </c>
      <c r="E7" s="24">
        <f t="shared" si="1"/>
        <v>18.459999999999994</v>
      </c>
      <c r="F7" s="6"/>
      <c r="J7" s="2"/>
      <c r="K7" s="2"/>
      <c r="L7" s="2"/>
    </row>
    <row r="8" spans="1:12" ht="15" x14ac:dyDescent="0.2">
      <c r="A8" s="15">
        <v>2553</v>
      </c>
      <c r="B8" s="15">
        <v>40</v>
      </c>
      <c r="C8" s="15">
        <v>48.15</v>
      </c>
      <c r="D8" s="24">
        <f t="shared" si="0"/>
        <v>-8.1499999999999986</v>
      </c>
      <c r="E8" s="24">
        <f t="shared" si="1"/>
        <v>20.374999999999996</v>
      </c>
      <c r="F8" s="6"/>
      <c r="H8"/>
      <c r="J8" s="2"/>
      <c r="K8" s="2"/>
      <c r="L8" s="2"/>
    </row>
    <row r="9" spans="1:12" ht="15" x14ac:dyDescent="0.2">
      <c r="A9" s="15">
        <v>2554</v>
      </c>
      <c r="B9" s="15">
        <v>43</v>
      </c>
      <c r="C9" s="15">
        <v>43.36</v>
      </c>
      <c r="D9" s="24">
        <f t="shared" si="0"/>
        <v>-0.35999999999999943</v>
      </c>
      <c r="E9" s="24">
        <f t="shared" si="1"/>
        <v>0.83720930232558011</v>
      </c>
      <c r="F9" s="6"/>
      <c r="J9" s="2"/>
      <c r="K9" s="2"/>
      <c r="L9" s="2"/>
    </row>
    <row r="10" spans="1:12" ht="15" x14ac:dyDescent="0.2">
      <c r="A10" s="15">
        <v>2555</v>
      </c>
      <c r="B10" s="15">
        <v>38</v>
      </c>
      <c r="C10" s="15">
        <v>44.03</v>
      </c>
      <c r="D10" s="24">
        <f t="shared" si="0"/>
        <v>-6.0300000000000011</v>
      </c>
      <c r="E10" s="24">
        <f t="shared" si="1"/>
        <v>15.868421052631582</v>
      </c>
      <c r="F10" s="6"/>
      <c r="J10" s="2"/>
      <c r="K10" s="2"/>
      <c r="L10" s="2"/>
    </row>
    <row r="11" spans="1:12" ht="15" x14ac:dyDescent="0.2">
      <c r="A11" s="15">
        <v>2556</v>
      </c>
      <c r="B11" s="15">
        <v>44</v>
      </c>
      <c r="C11" s="15">
        <v>40.729999999999997</v>
      </c>
      <c r="D11" s="24">
        <f t="shared" si="0"/>
        <v>3.2700000000000031</v>
      </c>
      <c r="E11" s="24">
        <f t="shared" si="1"/>
        <v>7.4318181818181897</v>
      </c>
      <c r="F11" s="6"/>
      <c r="J11" s="2"/>
      <c r="K11" s="2"/>
      <c r="L11" s="2"/>
    </row>
    <row r="12" spans="1:12" ht="15" x14ac:dyDescent="0.2">
      <c r="A12" s="15">
        <v>2557</v>
      </c>
      <c r="B12" s="15">
        <v>35</v>
      </c>
      <c r="C12" s="15">
        <v>43.94</v>
      </c>
      <c r="D12" s="24">
        <f t="shared" si="0"/>
        <v>-8.9399999999999977</v>
      </c>
      <c r="E12" s="24">
        <f t="shared" si="1"/>
        <v>25.542857142857134</v>
      </c>
      <c r="F12" s="6"/>
      <c r="J12" s="2"/>
      <c r="K12" s="2"/>
      <c r="L12" s="2"/>
    </row>
    <row r="13" spans="1:12" ht="15" x14ac:dyDescent="0.2">
      <c r="A13" s="15">
        <v>2558</v>
      </c>
      <c r="B13" s="15">
        <v>39</v>
      </c>
      <c r="C13" s="15">
        <v>38.6</v>
      </c>
      <c r="D13" s="24">
        <f t="shared" si="0"/>
        <v>0.39999999999999858</v>
      </c>
      <c r="E13" s="24">
        <f t="shared" si="1"/>
        <v>1.025641025641022</v>
      </c>
      <c r="F13" s="6"/>
      <c r="J13" s="2"/>
      <c r="K13" s="2"/>
      <c r="L13" s="2"/>
    </row>
    <row r="14" spans="1:12" ht="15" customHeight="1" x14ac:dyDescent="0.2">
      <c r="A14" s="15">
        <v>2559</v>
      </c>
      <c r="B14" s="15">
        <v>35</v>
      </c>
      <c r="C14" s="15">
        <v>39.799999999999997</v>
      </c>
      <c r="D14" s="24">
        <f t="shared" si="0"/>
        <v>-4.7999999999999972</v>
      </c>
      <c r="E14" s="24">
        <f t="shared" si="1"/>
        <v>13.714285714285706</v>
      </c>
      <c r="F14" s="6"/>
      <c r="J14" s="2"/>
      <c r="K14" s="2"/>
      <c r="L14" s="2"/>
    </row>
    <row r="15" spans="1:12" ht="14.1" customHeight="1" x14ac:dyDescent="0.25">
      <c r="A15" s="15">
        <v>2560</v>
      </c>
      <c r="B15" s="15">
        <v>29</v>
      </c>
      <c r="C15" s="15">
        <v>37.36</v>
      </c>
      <c r="D15" s="24">
        <f t="shared" si="0"/>
        <v>-8.36</v>
      </c>
      <c r="E15" s="24">
        <f t="shared" si="1"/>
        <v>28.827586206896548</v>
      </c>
      <c r="F15" s="6"/>
      <c r="I15" s="36" t="s">
        <v>45</v>
      </c>
      <c r="J15" s="36"/>
      <c r="K15" s="36"/>
      <c r="L15" s="36"/>
    </row>
    <row r="16" spans="1:12" ht="15" x14ac:dyDescent="0.2">
      <c r="A16" s="15">
        <v>2561</v>
      </c>
      <c r="B16" s="15">
        <v>49</v>
      </c>
      <c r="C16" s="15">
        <v>32.42</v>
      </c>
      <c r="D16" s="24">
        <f t="shared" si="0"/>
        <v>16.579999999999998</v>
      </c>
      <c r="E16" s="24">
        <f t="shared" si="1"/>
        <v>33.836734693877546</v>
      </c>
      <c r="F16" s="6"/>
      <c r="J16" s="2"/>
      <c r="K16" s="2"/>
      <c r="L16" s="2"/>
    </row>
    <row r="17" spans="1:13" ht="18" x14ac:dyDescent="0.25">
      <c r="A17" s="15">
        <v>2562</v>
      </c>
      <c r="B17" s="15">
        <v>50</v>
      </c>
      <c r="C17" s="15">
        <v>44.95</v>
      </c>
      <c r="D17" s="24">
        <f t="shared" si="0"/>
        <v>5.0499999999999972</v>
      </c>
      <c r="E17" s="24">
        <f t="shared" si="1"/>
        <v>10.099999999999994</v>
      </c>
      <c r="F17" s="6"/>
      <c r="I17" s="36" t="s">
        <v>46</v>
      </c>
      <c r="J17" s="36"/>
      <c r="K17" s="36"/>
      <c r="L17" s="36"/>
    </row>
    <row r="18" spans="1:13" s="5" customFormat="1" ht="15.75" x14ac:dyDescent="0.25">
      <c r="A18" s="15">
        <v>2563</v>
      </c>
      <c r="B18" s="14">
        <v>59</v>
      </c>
      <c r="C18" s="15">
        <v>49.4</v>
      </c>
      <c r="D18" s="24">
        <f t="shared" si="0"/>
        <v>9.6000000000000014</v>
      </c>
      <c r="E18" s="24">
        <f t="shared" si="1"/>
        <v>16.271186440677969</v>
      </c>
      <c r="F18" s="6"/>
      <c r="G18" s="4"/>
      <c r="H18" s="4"/>
      <c r="I18" s="4"/>
    </row>
    <row r="19" spans="1:13" s="5" customFormat="1" ht="15.75" x14ac:dyDescent="0.25">
      <c r="A19" s="15">
        <v>2564</v>
      </c>
      <c r="B19" s="14">
        <v>63</v>
      </c>
      <c r="C19" s="15">
        <v>57.04</v>
      </c>
      <c r="D19" s="24">
        <f t="shared" si="0"/>
        <v>5.9600000000000009</v>
      </c>
      <c r="E19" s="24">
        <f t="shared" si="1"/>
        <v>9.4603174603174622</v>
      </c>
      <c r="F19" s="6"/>
      <c r="G19" s="4"/>
      <c r="H19" s="4"/>
      <c r="I19" s="34" t="s">
        <v>39</v>
      </c>
      <c r="J19" s="34"/>
      <c r="K19" s="34"/>
      <c r="L19" s="34"/>
      <c r="M19" s="34"/>
    </row>
    <row r="20" spans="1:13" ht="15" x14ac:dyDescent="0.25">
      <c r="I20" s="17" t="s">
        <v>47</v>
      </c>
    </row>
    <row r="21" spans="1:13" ht="15" x14ac:dyDescent="0.25">
      <c r="C21" s="4"/>
      <c r="D21" s="4"/>
      <c r="E21" s="4"/>
      <c r="F21" s="4"/>
      <c r="G21" s="4"/>
      <c r="K21" s="2"/>
      <c r="L21" s="2"/>
    </row>
    <row r="23" spans="1:13" ht="15" x14ac:dyDescent="0.25">
      <c r="A23" s="25" t="s">
        <v>2</v>
      </c>
      <c r="B23" s="25" t="s">
        <v>1</v>
      </c>
      <c r="C23" s="25" t="s">
        <v>22</v>
      </c>
      <c r="D23" s="22" t="s">
        <v>42</v>
      </c>
      <c r="E23" s="23" t="s">
        <v>43</v>
      </c>
      <c r="F23" s="4"/>
      <c r="G23" s="27" t="s">
        <v>44</v>
      </c>
      <c r="H23" s="27">
        <f>SUM(E24:E38)/COUNT(A24:A38)</f>
        <v>13.481131535349663</v>
      </c>
      <c r="J23" s="2"/>
      <c r="K23" s="2"/>
      <c r="L23" s="2"/>
    </row>
    <row r="24" spans="1:13" x14ac:dyDescent="0.2">
      <c r="A24" s="26">
        <v>2550</v>
      </c>
      <c r="B24" s="26">
        <v>41</v>
      </c>
      <c r="C24" s="26">
        <v>41.97</v>
      </c>
      <c r="D24" s="24">
        <f>B24-C24</f>
        <v>-0.96999999999999886</v>
      </c>
      <c r="E24" s="24">
        <f>ABS(D24/B24)*100</f>
        <v>2.3658536585365826</v>
      </c>
      <c r="J24" s="2"/>
      <c r="K24" s="2"/>
      <c r="L24" s="2"/>
    </row>
    <row r="25" spans="1:13" x14ac:dyDescent="0.2">
      <c r="A25" s="26">
        <v>2551</v>
      </c>
      <c r="B25" s="26">
        <v>39</v>
      </c>
      <c r="C25" s="26">
        <v>41.36</v>
      </c>
      <c r="D25" s="24">
        <f t="shared" ref="D25:D38" si="2">B25-C25</f>
        <v>-2.3599999999999994</v>
      </c>
      <c r="E25" s="24">
        <f t="shared" ref="E25:E38" si="3">ABS(D25/B25)*100</f>
        <v>6.0512820512820493</v>
      </c>
      <c r="J25" s="2"/>
      <c r="K25" s="2"/>
      <c r="L25" s="2"/>
    </row>
    <row r="26" spans="1:13" x14ac:dyDescent="0.2">
      <c r="A26" s="26">
        <v>2552</v>
      </c>
      <c r="B26" s="26">
        <v>50</v>
      </c>
      <c r="C26" s="26">
        <v>39.4</v>
      </c>
      <c r="D26" s="24">
        <f t="shared" si="2"/>
        <v>10.600000000000001</v>
      </c>
      <c r="E26" s="24">
        <f t="shared" si="3"/>
        <v>21.200000000000003</v>
      </c>
      <c r="J26" s="2"/>
      <c r="K26" s="2"/>
      <c r="L26" s="2"/>
    </row>
    <row r="27" spans="1:13" x14ac:dyDescent="0.2">
      <c r="A27" s="26">
        <v>2553</v>
      </c>
      <c r="B27" s="26">
        <v>40</v>
      </c>
      <c r="C27" s="26">
        <v>47.94</v>
      </c>
      <c r="D27" s="24">
        <f t="shared" si="2"/>
        <v>-7.9399999999999977</v>
      </c>
      <c r="E27" s="24">
        <f t="shared" si="3"/>
        <v>19.849999999999994</v>
      </c>
      <c r="J27" s="2"/>
      <c r="K27" s="2"/>
      <c r="L27" s="2"/>
    </row>
    <row r="28" spans="1:13" x14ac:dyDescent="0.2">
      <c r="A28" s="26">
        <v>2554</v>
      </c>
      <c r="B28" s="26">
        <v>43</v>
      </c>
      <c r="C28" s="26">
        <v>42.75</v>
      </c>
      <c r="D28" s="24">
        <f t="shared" si="2"/>
        <v>0.25</v>
      </c>
      <c r="E28" s="24">
        <f t="shared" si="3"/>
        <v>0.58139534883720934</v>
      </c>
      <c r="J28" s="2"/>
      <c r="K28" s="2"/>
      <c r="L28" s="2"/>
    </row>
    <row r="29" spans="1:13" x14ac:dyDescent="0.2">
      <c r="A29" s="26">
        <v>2555</v>
      </c>
      <c r="B29" s="26">
        <v>38</v>
      </c>
      <c r="C29" s="26">
        <v>43.05</v>
      </c>
      <c r="D29" s="24">
        <f t="shared" si="2"/>
        <v>-5.0499999999999972</v>
      </c>
      <c r="E29" s="24">
        <f t="shared" si="3"/>
        <v>13.289473684210517</v>
      </c>
      <c r="J29" s="2"/>
      <c r="K29" s="2"/>
      <c r="L29" s="2"/>
    </row>
    <row r="30" spans="1:13" x14ac:dyDescent="0.2">
      <c r="A30" s="26">
        <v>2556</v>
      </c>
      <c r="B30" s="26">
        <v>44</v>
      </c>
      <c r="C30" s="26">
        <v>38.93</v>
      </c>
      <c r="D30" s="24">
        <f t="shared" si="2"/>
        <v>5.07</v>
      </c>
      <c r="E30" s="24">
        <f t="shared" si="3"/>
        <v>11.522727272727273</v>
      </c>
      <c r="J30" s="2"/>
      <c r="K30" s="2"/>
      <c r="L30" s="2"/>
    </row>
    <row r="31" spans="1:13" x14ac:dyDescent="0.2">
      <c r="A31" s="26">
        <v>2557</v>
      </c>
      <c r="B31" s="26">
        <v>35</v>
      </c>
      <c r="C31" s="26">
        <v>42.43</v>
      </c>
      <c r="D31" s="24">
        <f t="shared" si="2"/>
        <v>-7.43</v>
      </c>
      <c r="E31" s="24">
        <f t="shared" si="3"/>
        <v>21.228571428571428</v>
      </c>
      <c r="J31" s="2"/>
      <c r="K31" s="2"/>
      <c r="L31" s="2"/>
    </row>
    <row r="32" spans="1:13" x14ac:dyDescent="0.2">
      <c r="A32" s="26">
        <v>2558</v>
      </c>
      <c r="B32" s="26">
        <v>39</v>
      </c>
      <c r="C32" s="26">
        <v>36.31</v>
      </c>
      <c r="D32" s="24">
        <f t="shared" si="2"/>
        <v>2.6899999999999977</v>
      </c>
      <c r="E32" s="24">
        <f t="shared" si="3"/>
        <v>6.8974358974358916</v>
      </c>
      <c r="J32" s="2"/>
      <c r="K32" s="2"/>
      <c r="L32" s="2"/>
    </row>
    <row r="33" spans="1:12" x14ac:dyDescent="0.2">
      <c r="A33" s="26">
        <v>2559</v>
      </c>
      <c r="B33" s="26">
        <v>35</v>
      </c>
      <c r="C33" s="26">
        <v>37.39</v>
      </c>
      <c r="D33" s="24">
        <f t="shared" si="2"/>
        <v>-2.3900000000000006</v>
      </c>
      <c r="E33" s="24">
        <f t="shared" si="3"/>
        <v>6.8285714285714301</v>
      </c>
      <c r="J33" s="2"/>
      <c r="K33" s="2"/>
      <c r="L33" s="2"/>
    </row>
    <row r="34" spans="1:12" x14ac:dyDescent="0.2">
      <c r="A34" s="26">
        <v>2560</v>
      </c>
      <c r="B34" s="26">
        <v>29</v>
      </c>
      <c r="C34" s="26">
        <v>34.67</v>
      </c>
      <c r="D34" s="24">
        <f t="shared" si="2"/>
        <v>-5.6700000000000017</v>
      </c>
      <c r="E34" s="24">
        <f t="shared" si="3"/>
        <v>19.551724137931039</v>
      </c>
      <c r="J34" s="2"/>
      <c r="K34" s="2"/>
      <c r="L34" s="2"/>
    </row>
    <row r="35" spans="1:12" x14ac:dyDescent="0.2">
      <c r="A35" s="26">
        <v>2561</v>
      </c>
      <c r="B35" s="26">
        <v>49</v>
      </c>
      <c r="C35" s="26">
        <v>28.77</v>
      </c>
      <c r="D35" s="24">
        <f t="shared" si="2"/>
        <v>20.23</v>
      </c>
      <c r="E35" s="24">
        <f t="shared" si="3"/>
        <v>41.285714285714285</v>
      </c>
      <c r="J35" s="2"/>
      <c r="K35" s="2"/>
      <c r="L35" s="2"/>
    </row>
    <row r="36" spans="1:12" x14ac:dyDescent="0.2">
      <c r="A36" s="26">
        <v>2562</v>
      </c>
      <c r="B36" s="26">
        <v>50</v>
      </c>
      <c r="C36" s="26">
        <v>43.67</v>
      </c>
      <c r="D36" s="24">
        <f t="shared" si="2"/>
        <v>6.3299999999999983</v>
      </c>
      <c r="E36" s="24">
        <f t="shared" si="3"/>
        <v>12.659999999999997</v>
      </c>
      <c r="J36" s="2"/>
      <c r="K36" s="2"/>
      <c r="L36" s="2"/>
    </row>
    <row r="37" spans="1:12" ht="15" x14ac:dyDescent="0.25">
      <c r="A37" s="26">
        <v>2563</v>
      </c>
      <c r="B37" s="25">
        <v>59</v>
      </c>
      <c r="C37" s="26">
        <v>50.45</v>
      </c>
      <c r="D37" s="24">
        <f t="shared" si="2"/>
        <v>8.5499999999999972</v>
      </c>
      <c r="E37" s="24">
        <f t="shared" si="3"/>
        <v>14.49152542372881</v>
      </c>
      <c r="J37" s="2"/>
      <c r="K37" s="2"/>
      <c r="L37" s="2"/>
    </row>
    <row r="38" spans="1:12" ht="15" x14ac:dyDescent="0.25">
      <c r="A38" s="26">
        <v>2564</v>
      </c>
      <c r="B38" s="25">
        <v>63</v>
      </c>
      <c r="C38" s="26">
        <v>60.22</v>
      </c>
      <c r="D38" s="24">
        <f t="shared" si="2"/>
        <v>2.7800000000000011</v>
      </c>
      <c r="E38" s="24">
        <f t="shared" si="3"/>
        <v>4.4126984126984148</v>
      </c>
      <c r="J38" s="2"/>
      <c r="K38" s="2"/>
      <c r="L38" s="2"/>
    </row>
    <row r="39" spans="1:12" x14ac:dyDescent="0.2">
      <c r="K39" s="2"/>
      <c r="L39" s="2"/>
    </row>
    <row r="40" spans="1:12" ht="15" x14ac:dyDescent="0.25">
      <c r="C40" s="4"/>
      <c r="D40" s="4"/>
      <c r="E40" s="4"/>
      <c r="F40" s="4"/>
      <c r="K40" s="2"/>
      <c r="L40" s="2"/>
    </row>
    <row r="41" spans="1:12" ht="15" x14ac:dyDescent="0.25">
      <c r="C41" s="4"/>
      <c r="D41" s="4"/>
      <c r="E41" s="4"/>
      <c r="F41" s="4"/>
      <c r="K41" s="2"/>
      <c r="L41" s="2"/>
    </row>
  </sheetData>
  <mergeCells count="5">
    <mergeCell ref="I19:M19"/>
    <mergeCell ref="A1:H1"/>
    <mergeCell ref="A2:E2"/>
    <mergeCell ref="I15:L15"/>
    <mergeCell ref="I17:L17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2049" r:id="rId4">
          <objectPr defaultSize="0" autoPict="0" r:id="rId5">
            <anchor moveWithCells="1" sizeWithCells="1">
              <from>
                <xdr:col>7</xdr:col>
                <xdr:colOff>1009650</xdr:colOff>
                <xdr:row>7</xdr:row>
                <xdr:rowOff>133350</xdr:rowOff>
              </from>
              <to>
                <xdr:col>11</xdr:col>
                <xdr:colOff>66675</xdr:colOff>
                <xdr:row>12</xdr:row>
                <xdr:rowOff>95250</xdr:rowOff>
              </to>
            </anchor>
          </objectPr>
        </oleObject>
      </mc:Choice>
      <mc:Fallback>
        <oleObject progId="Equation.DSMT4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selection activeCell="O9" sqref="O9"/>
    </sheetView>
  </sheetViews>
  <sheetFormatPr defaultRowHeight="14.25" x14ac:dyDescent="0.2"/>
  <cols>
    <col min="1" max="1" width="9.125" style="1"/>
    <col min="2" max="2" width="10.625" style="1" customWidth="1"/>
    <col min="3" max="3" width="11.625" style="1" customWidth="1"/>
    <col min="4" max="9" width="9.125" style="1"/>
  </cols>
  <sheetData>
    <row r="1" spans="1:9" ht="18" x14ac:dyDescent="0.25">
      <c r="A1" s="35" t="s">
        <v>27</v>
      </c>
      <c r="B1" s="35"/>
      <c r="C1" s="35"/>
      <c r="D1" s="35"/>
      <c r="E1" s="35"/>
      <c r="F1" s="35"/>
      <c r="G1" s="35"/>
      <c r="H1" s="7"/>
    </row>
    <row r="3" spans="1:9" ht="15.75" x14ac:dyDescent="0.25">
      <c r="A3" s="14" t="s">
        <v>2</v>
      </c>
      <c r="B3" s="14" t="s">
        <v>0</v>
      </c>
      <c r="C3" s="14" t="s">
        <v>8</v>
      </c>
    </row>
    <row r="4" spans="1:9" ht="15" x14ac:dyDescent="0.2">
      <c r="A4" s="15">
        <v>2533</v>
      </c>
      <c r="B4" s="15">
        <v>143</v>
      </c>
      <c r="C4" s="15"/>
      <c r="I4"/>
    </row>
    <row r="5" spans="1:9" ht="15" x14ac:dyDescent="0.2">
      <c r="A5" s="15">
        <v>2534</v>
      </c>
      <c r="B5" s="15">
        <v>152</v>
      </c>
      <c r="C5" s="15">
        <f>AVERAGE(B4:B6)</f>
        <v>152</v>
      </c>
      <c r="I5"/>
    </row>
    <row r="6" spans="1:9" ht="15" x14ac:dyDescent="0.2">
      <c r="A6" s="15">
        <v>2535</v>
      </c>
      <c r="B6" s="15">
        <v>161</v>
      </c>
      <c r="C6" s="15">
        <f t="shared" ref="C6:C26" si="0">AVERAGE(B5:B7)</f>
        <v>150.66666666666666</v>
      </c>
      <c r="I6"/>
    </row>
    <row r="7" spans="1:9" ht="15" x14ac:dyDescent="0.2">
      <c r="A7" s="15">
        <v>2536</v>
      </c>
      <c r="B7" s="15">
        <v>139</v>
      </c>
      <c r="C7" s="15">
        <f t="shared" si="0"/>
        <v>145.66666666666666</v>
      </c>
      <c r="I7"/>
    </row>
    <row r="8" spans="1:9" ht="15" x14ac:dyDescent="0.2">
      <c r="A8" s="15">
        <v>2537</v>
      </c>
      <c r="B8" s="15">
        <v>137</v>
      </c>
      <c r="C8" s="15">
        <f t="shared" si="0"/>
        <v>150</v>
      </c>
      <c r="I8"/>
    </row>
    <row r="9" spans="1:9" ht="15" x14ac:dyDescent="0.2">
      <c r="A9" s="15">
        <v>2538</v>
      </c>
      <c r="B9" s="15">
        <v>174</v>
      </c>
      <c r="C9" s="15">
        <f t="shared" si="0"/>
        <v>151</v>
      </c>
      <c r="I9"/>
    </row>
    <row r="10" spans="1:9" ht="15" x14ac:dyDescent="0.2">
      <c r="A10" s="15">
        <v>2539</v>
      </c>
      <c r="B10" s="15">
        <v>142</v>
      </c>
      <c r="C10" s="15">
        <f t="shared" si="0"/>
        <v>152.33333333333334</v>
      </c>
      <c r="I10"/>
    </row>
    <row r="11" spans="1:9" ht="15" x14ac:dyDescent="0.2">
      <c r="A11" s="15">
        <v>2540</v>
      </c>
      <c r="B11" s="15">
        <v>141</v>
      </c>
      <c r="C11" s="15">
        <f t="shared" si="0"/>
        <v>148.33333333333334</v>
      </c>
      <c r="I11"/>
    </row>
    <row r="12" spans="1:9" ht="15" x14ac:dyDescent="0.2">
      <c r="A12" s="15">
        <v>2541</v>
      </c>
      <c r="B12" s="15">
        <v>162</v>
      </c>
      <c r="C12" s="15">
        <f t="shared" si="0"/>
        <v>161</v>
      </c>
      <c r="I12"/>
    </row>
    <row r="13" spans="1:9" ht="15" x14ac:dyDescent="0.2">
      <c r="A13" s="15">
        <v>2542</v>
      </c>
      <c r="B13" s="15">
        <v>180</v>
      </c>
      <c r="C13" s="15">
        <f t="shared" si="0"/>
        <v>168.66666666666666</v>
      </c>
      <c r="I13"/>
    </row>
    <row r="14" spans="1:9" ht="15" x14ac:dyDescent="0.2">
      <c r="A14" s="15">
        <v>2543</v>
      </c>
      <c r="B14" s="15">
        <v>164</v>
      </c>
      <c r="C14" s="15">
        <f t="shared" si="0"/>
        <v>171.66666666666666</v>
      </c>
      <c r="I14"/>
    </row>
    <row r="15" spans="1:9" ht="15" x14ac:dyDescent="0.2">
      <c r="A15" s="15">
        <v>2544</v>
      </c>
      <c r="B15" s="15">
        <v>171</v>
      </c>
      <c r="C15" s="15">
        <f t="shared" si="0"/>
        <v>180.33333333333334</v>
      </c>
      <c r="I15"/>
    </row>
    <row r="16" spans="1:9" ht="15" x14ac:dyDescent="0.2">
      <c r="A16" s="15">
        <v>2545</v>
      </c>
      <c r="B16" s="15">
        <v>206</v>
      </c>
      <c r="C16" s="15">
        <f t="shared" si="0"/>
        <v>190</v>
      </c>
      <c r="I16"/>
    </row>
    <row r="17" spans="1:9" ht="15" x14ac:dyDescent="0.2">
      <c r="A17" s="15">
        <v>2546</v>
      </c>
      <c r="B17" s="15">
        <v>193</v>
      </c>
      <c r="C17" s="15">
        <f t="shared" si="0"/>
        <v>202</v>
      </c>
      <c r="I17"/>
    </row>
    <row r="18" spans="1:9" ht="15" x14ac:dyDescent="0.2">
      <c r="A18" s="15">
        <v>2547</v>
      </c>
      <c r="B18" s="15">
        <v>207</v>
      </c>
      <c r="C18" s="15">
        <f t="shared" si="0"/>
        <v>206</v>
      </c>
      <c r="I18"/>
    </row>
    <row r="19" spans="1:9" ht="15" x14ac:dyDescent="0.2">
      <c r="A19" s="15">
        <v>2548</v>
      </c>
      <c r="B19" s="15">
        <v>218</v>
      </c>
      <c r="C19" s="15">
        <f t="shared" si="0"/>
        <v>218</v>
      </c>
      <c r="I19"/>
    </row>
    <row r="20" spans="1:9" ht="15" x14ac:dyDescent="0.2">
      <c r="A20" s="15">
        <v>2549</v>
      </c>
      <c r="B20" s="15">
        <v>229</v>
      </c>
      <c r="C20" s="15">
        <f t="shared" si="0"/>
        <v>224</v>
      </c>
      <c r="I20"/>
    </row>
    <row r="21" spans="1:9" ht="15" x14ac:dyDescent="0.2">
      <c r="A21" s="15">
        <v>2550</v>
      </c>
      <c r="B21" s="15">
        <v>225</v>
      </c>
      <c r="C21" s="15">
        <f t="shared" si="0"/>
        <v>219.33333333333334</v>
      </c>
      <c r="I21"/>
    </row>
    <row r="22" spans="1:9" ht="15" x14ac:dyDescent="0.2">
      <c r="A22" s="15">
        <v>2551</v>
      </c>
      <c r="B22" s="15">
        <v>204</v>
      </c>
      <c r="C22" s="15">
        <f t="shared" si="0"/>
        <v>218.66666666666666</v>
      </c>
      <c r="I22"/>
    </row>
    <row r="23" spans="1:9" ht="15" x14ac:dyDescent="0.2">
      <c r="A23" s="15">
        <v>2552</v>
      </c>
      <c r="B23" s="15">
        <v>227</v>
      </c>
      <c r="C23" s="15">
        <f t="shared" si="0"/>
        <v>218</v>
      </c>
      <c r="I23"/>
    </row>
    <row r="24" spans="1:9" ht="15" x14ac:dyDescent="0.2">
      <c r="A24" s="15">
        <v>2553</v>
      </c>
      <c r="B24" s="15">
        <v>223</v>
      </c>
      <c r="C24" s="15">
        <f t="shared" si="0"/>
        <v>230.66666666666666</v>
      </c>
      <c r="I24"/>
    </row>
    <row r="25" spans="1:9" ht="15" x14ac:dyDescent="0.2">
      <c r="A25" s="15">
        <v>2554</v>
      </c>
      <c r="B25" s="15">
        <v>242</v>
      </c>
      <c r="C25" s="15">
        <f t="shared" si="0"/>
        <v>234.66666666666666</v>
      </c>
      <c r="I25"/>
    </row>
    <row r="26" spans="1:9" ht="15" x14ac:dyDescent="0.2">
      <c r="A26" s="15">
        <v>2555</v>
      </c>
      <c r="B26" s="15">
        <v>239</v>
      </c>
      <c r="C26" s="15">
        <f t="shared" si="0"/>
        <v>249</v>
      </c>
      <c r="I26"/>
    </row>
    <row r="27" spans="1:9" ht="15" x14ac:dyDescent="0.2">
      <c r="A27" s="15">
        <v>2556</v>
      </c>
      <c r="B27" s="15">
        <v>266</v>
      </c>
      <c r="C27" s="15"/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9"/>
  <sheetViews>
    <sheetView workbookViewId="0">
      <selection activeCell="N17" sqref="N17"/>
    </sheetView>
  </sheetViews>
  <sheetFormatPr defaultColWidth="8.75" defaultRowHeight="14.25" x14ac:dyDescent="0.2"/>
  <cols>
    <col min="1" max="1" width="10.875" style="3" bestFit="1" customWidth="1"/>
    <col min="2" max="5" width="9.125" style="3" customWidth="1"/>
    <col min="6" max="6" width="13.125" style="2" customWidth="1"/>
    <col min="7" max="8" width="8.75" style="2"/>
    <col min="9" max="9" width="11.75" style="2" customWidth="1"/>
    <col min="10" max="16384" width="8.75" style="2"/>
  </cols>
  <sheetData>
    <row r="1" spans="1:12" ht="18" x14ac:dyDescent="0.25">
      <c r="A1" s="35" t="s">
        <v>33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3" spans="1:12" s="5" customFormat="1" ht="15.75" x14ac:dyDescent="0.25">
      <c r="A3" s="14" t="s">
        <v>2</v>
      </c>
      <c r="B3" s="14" t="s">
        <v>0</v>
      </c>
      <c r="C3" s="14" t="s">
        <v>3</v>
      </c>
      <c r="D3" s="14" t="s">
        <v>4</v>
      </c>
      <c r="E3" s="14" t="s">
        <v>5</v>
      </c>
      <c r="F3" s="14" t="s">
        <v>23</v>
      </c>
      <c r="G3" s="7"/>
      <c r="H3" s="7"/>
      <c r="I3" s="7"/>
    </row>
    <row r="4" spans="1:12" x14ac:dyDescent="0.2">
      <c r="A4" s="26">
        <v>2533</v>
      </c>
      <c r="B4" s="26">
        <v>143</v>
      </c>
      <c r="C4" s="26">
        <v>-23</v>
      </c>
      <c r="D4" s="26">
        <f>C4^2</f>
        <v>529</v>
      </c>
      <c r="E4" s="26">
        <f>C4*B4</f>
        <v>-3289</v>
      </c>
      <c r="F4" s="28">
        <f>$I$15+$I$16*C4</f>
        <v>130.79000000000002</v>
      </c>
    </row>
    <row r="5" spans="1:12" x14ac:dyDescent="0.2">
      <c r="A5" s="26">
        <v>2534</v>
      </c>
      <c r="B5" s="26">
        <v>152</v>
      </c>
      <c r="C5" s="26">
        <v>-21</v>
      </c>
      <c r="D5" s="26">
        <f t="shared" ref="D5:D27" si="0">C5^2</f>
        <v>441</v>
      </c>
      <c r="E5" s="26">
        <f t="shared" ref="E5:E27" si="1">C5*B5</f>
        <v>-3192</v>
      </c>
      <c r="F5" s="28">
        <f t="shared" ref="F5:F27" si="2">$I$15+$I$16*C5</f>
        <v>135.88434782608695</v>
      </c>
    </row>
    <row r="6" spans="1:12" x14ac:dyDescent="0.2">
      <c r="A6" s="26">
        <v>2535</v>
      </c>
      <c r="B6" s="26">
        <v>161</v>
      </c>
      <c r="C6" s="26">
        <v>-19</v>
      </c>
      <c r="D6" s="26">
        <f t="shared" si="0"/>
        <v>361</v>
      </c>
      <c r="E6" s="26">
        <f t="shared" si="1"/>
        <v>-3059</v>
      </c>
      <c r="F6" s="28">
        <f t="shared" si="2"/>
        <v>140.97869565217391</v>
      </c>
    </row>
    <row r="7" spans="1:12" x14ac:dyDescent="0.2">
      <c r="A7" s="26">
        <v>2536</v>
      </c>
      <c r="B7" s="26">
        <v>139</v>
      </c>
      <c r="C7" s="26">
        <v>-17</v>
      </c>
      <c r="D7" s="26">
        <f t="shared" si="0"/>
        <v>289</v>
      </c>
      <c r="E7" s="26">
        <f t="shared" si="1"/>
        <v>-2363</v>
      </c>
      <c r="F7" s="28">
        <f t="shared" si="2"/>
        <v>146.07304347826087</v>
      </c>
      <c r="L7"/>
    </row>
    <row r="8" spans="1:12" x14ac:dyDescent="0.2">
      <c r="A8" s="26">
        <v>2537</v>
      </c>
      <c r="B8" s="26">
        <v>137</v>
      </c>
      <c r="C8" s="26">
        <v>-15</v>
      </c>
      <c r="D8" s="26">
        <f t="shared" si="0"/>
        <v>225</v>
      </c>
      <c r="E8" s="26">
        <f t="shared" si="1"/>
        <v>-2055</v>
      </c>
      <c r="F8" s="28">
        <f t="shared" si="2"/>
        <v>151.16739130434783</v>
      </c>
    </row>
    <row r="9" spans="1:12" x14ac:dyDescent="0.2">
      <c r="A9" s="26">
        <v>2538</v>
      </c>
      <c r="B9" s="26">
        <v>174</v>
      </c>
      <c r="C9" s="26">
        <v>-13</v>
      </c>
      <c r="D9" s="26">
        <f t="shared" si="0"/>
        <v>169</v>
      </c>
      <c r="E9" s="26">
        <f t="shared" si="1"/>
        <v>-2262</v>
      </c>
      <c r="F9" s="28">
        <f t="shared" si="2"/>
        <v>156.26173913043479</v>
      </c>
    </row>
    <row r="10" spans="1:12" x14ac:dyDescent="0.2">
      <c r="A10" s="26">
        <v>2539</v>
      </c>
      <c r="B10" s="26">
        <v>142</v>
      </c>
      <c r="C10" s="26">
        <v>-11</v>
      </c>
      <c r="D10" s="26">
        <f t="shared" si="0"/>
        <v>121</v>
      </c>
      <c r="E10" s="26">
        <f t="shared" si="1"/>
        <v>-1562</v>
      </c>
      <c r="F10" s="28">
        <f t="shared" si="2"/>
        <v>161.35608695652175</v>
      </c>
      <c r="I10"/>
    </row>
    <row r="11" spans="1:12" x14ac:dyDescent="0.2">
      <c r="A11" s="26">
        <v>2540</v>
      </c>
      <c r="B11" s="26">
        <v>141</v>
      </c>
      <c r="C11" s="26">
        <v>-9</v>
      </c>
      <c r="D11" s="26">
        <f t="shared" si="0"/>
        <v>81</v>
      </c>
      <c r="E11" s="26">
        <f t="shared" si="1"/>
        <v>-1269</v>
      </c>
      <c r="F11" s="28">
        <f t="shared" si="2"/>
        <v>166.45043478260868</v>
      </c>
    </row>
    <row r="12" spans="1:12" x14ac:dyDescent="0.2">
      <c r="A12" s="26">
        <v>2541</v>
      </c>
      <c r="B12" s="26">
        <v>162</v>
      </c>
      <c r="C12" s="26">
        <v>-7</v>
      </c>
      <c r="D12" s="26">
        <f t="shared" si="0"/>
        <v>49</v>
      </c>
      <c r="E12" s="26">
        <f t="shared" si="1"/>
        <v>-1134</v>
      </c>
      <c r="F12" s="28">
        <f t="shared" si="2"/>
        <v>171.54478260869564</v>
      </c>
    </row>
    <row r="13" spans="1:12" x14ac:dyDescent="0.2">
      <c r="A13" s="26">
        <v>2542</v>
      </c>
      <c r="B13" s="26">
        <v>180</v>
      </c>
      <c r="C13" s="26">
        <v>-5</v>
      </c>
      <c r="D13" s="26">
        <f t="shared" si="0"/>
        <v>25</v>
      </c>
      <c r="E13" s="26">
        <f t="shared" si="1"/>
        <v>-900</v>
      </c>
      <c r="F13" s="28">
        <f t="shared" si="2"/>
        <v>176.6391304347826</v>
      </c>
    </row>
    <row r="14" spans="1:12" x14ac:dyDescent="0.2">
      <c r="A14" s="26">
        <v>2543</v>
      </c>
      <c r="B14" s="26">
        <v>164</v>
      </c>
      <c r="C14" s="26">
        <v>-3</v>
      </c>
      <c r="D14" s="26">
        <f t="shared" si="0"/>
        <v>9</v>
      </c>
      <c r="E14" s="26">
        <f t="shared" si="1"/>
        <v>-492</v>
      </c>
      <c r="F14" s="28">
        <f t="shared" si="2"/>
        <v>181.73347826086956</v>
      </c>
    </row>
    <row r="15" spans="1:12" ht="18" x14ac:dyDescent="0.25">
      <c r="A15" s="26">
        <v>2544</v>
      </c>
      <c r="B15" s="26">
        <v>171</v>
      </c>
      <c r="C15" s="26">
        <v>-1</v>
      </c>
      <c r="D15" s="26">
        <f t="shared" si="0"/>
        <v>1</v>
      </c>
      <c r="E15" s="26">
        <f t="shared" si="1"/>
        <v>-171</v>
      </c>
      <c r="F15" s="28">
        <f t="shared" si="2"/>
        <v>186.82782608695652</v>
      </c>
      <c r="H15" s="10" t="s">
        <v>24</v>
      </c>
      <c r="I15" s="10">
        <f>B29-I16*C29</f>
        <v>189.375</v>
      </c>
      <c r="J15" s="11"/>
    </row>
    <row r="16" spans="1:12" ht="18" x14ac:dyDescent="0.25">
      <c r="A16" s="26">
        <v>2545</v>
      </c>
      <c r="B16" s="26">
        <v>206</v>
      </c>
      <c r="C16" s="26">
        <v>1</v>
      </c>
      <c r="D16" s="26">
        <f t="shared" si="0"/>
        <v>1</v>
      </c>
      <c r="E16" s="26">
        <f t="shared" si="1"/>
        <v>206</v>
      </c>
      <c r="F16" s="28">
        <f t="shared" si="2"/>
        <v>191.92217391304348</v>
      </c>
      <c r="H16" s="10" t="s">
        <v>25</v>
      </c>
      <c r="I16" s="10">
        <f>(E28)/(D28)</f>
        <v>2.5471739130434781</v>
      </c>
      <c r="J16" s="11"/>
    </row>
    <row r="17" spans="1:12" ht="18" x14ac:dyDescent="0.25">
      <c r="A17" s="26">
        <v>2546</v>
      </c>
      <c r="B17" s="26">
        <v>193</v>
      </c>
      <c r="C17" s="26">
        <v>3</v>
      </c>
      <c r="D17" s="26">
        <f t="shared" si="0"/>
        <v>9</v>
      </c>
      <c r="E17" s="26">
        <f t="shared" si="1"/>
        <v>579</v>
      </c>
      <c r="F17" s="28">
        <f t="shared" si="2"/>
        <v>197.01652173913044</v>
      </c>
      <c r="H17" s="11" t="s">
        <v>28</v>
      </c>
      <c r="I17" s="11"/>
      <c r="J17" s="11"/>
    </row>
    <row r="18" spans="1:12" ht="18" x14ac:dyDescent="0.25">
      <c r="A18" s="26">
        <v>2547</v>
      </c>
      <c r="B18" s="26">
        <v>207</v>
      </c>
      <c r="C18" s="26">
        <v>5</v>
      </c>
      <c r="D18" s="26">
        <f t="shared" si="0"/>
        <v>25</v>
      </c>
      <c r="E18" s="26">
        <f t="shared" si="1"/>
        <v>1035</v>
      </c>
      <c r="F18" s="28">
        <f t="shared" si="2"/>
        <v>202.1108695652174</v>
      </c>
      <c r="H18" s="10" t="s">
        <v>29</v>
      </c>
      <c r="I18" s="10"/>
      <c r="J18" s="10"/>
    </row>
    <row r="19" spans="1:12" ht="18" x14ac:dyDescent="0.25">
      <c r="A19" s="26">
        <v>2548</v>
      </c>
      <c r="B19" s="26">
        <v>218</v>
      </c>
      <c r="C19" s="26">
        <v>7</v>
      </c>
      <c r="D19" s="26">
        <f t="shared" si="0"/>
        <v>49</v>
      </c>
      <c r="E19" s="26">
        <f t="shared" si="1"/>
        <v>1526</v>
      </c>
      <c r="F19" s="28">
        <f t="shared" si="2"/>
        <v>207.20521739130436</v>
      </c>
      <c r="H19" s="11"/>
      <c r="I19" s="11"/>
      <c r="J19" s="11"/>
    </row>
    <row r="20" spans="1:12" ht="18" x14ac:dyDescent="0.25">
      <c r="A20" s="26">
        <v>2549</v>
      </c>
      <c r="B20" s="26">
        <v>229</v>
      </c>
      <c r="C20" s="26">
        <v>9</v>
      </c>
      <c r="D20" s="26">
        <f t="shared" si="0"/>
        <v>81</v>
      </c>
      <c r="E20" s="26">
        <f t="shared" si="1"/>
        <v>2061</v>
      </c>
      <c r="F20" s="28">
        <f t="shared" si="2"/>
        <v>212.29956521739132</v>
      </c>
      <c r="H20" s="36" t="s">
        <v>49</v>
      </c>
      <c r="I20" s="36"/>
      <c r="J20" s="36"/>
      <c r="K20" s="36"/>
      <c r="L20" s="36"/>
    </row>
    <row r="21" spans="1:12" x14ac:dyDescent="0.2">
      <c r="A21" s="26">
        <v>2550</v>
      </c>
      <c r="B21" s="26">
        <v>225</v>
      </c>
      <c r="C21" s="26">
        <v>11</v>
      </c>
      <c r="D21" s="26">
        <f t="shared" si="0"/>
        <v>121</v>
      </c>
      <c r="E21" s="26">
        <f t="shared" si="1"/>
        <v>2475</v>
      </c>
      <c r="F21" s="28">
        <f t="shared" si="2"/>
        <v>217.39391304347825</v>
      </c>
    </row>
    <row r="22" spans="1:12" x14ac:dyDescent="0.2">
      <c r="A22" s="26">
        <v>2551</v>
      </c>
      <c r="B22" s="26">
        <v>204</v>
      </c>
      <c r="C22" s="26">
        <v>13</v>
      </c>
      <c r="D22" s="26">
        <f t="shared" si="0"/>
        <v>169</v>
      </c>
      <c r="E22" s="26">
        <f t="shared" si="1"/>
        <v>2652</v>
      </c>
      <c r="F22" s="28">
        <f t="shared" si="2"/>
        <v>222.48826086956521</v>
      </c>
    </row>
    <row r="23" spans="1:12" x14ac:dyDescent="0.2">
      <c r="A23" s="26">
        <v>2552</v>
      </c>
      <c r="B23" s="26">
        <v>227</v>
      </c>
      <c r="C23" s="26">
        <v>15</v>
      </c>
      <c r="D23" s="26">
        <f t="shared" si="0"/>
        <v>225</v>
      </c>
      <c r="E23" s="26">
        <f t="shared" si="1"/>
        <v>3405</v>
      </c>
      <c r="F23" s="28">
        <f t="shared" si="2"/>
        <v>227.58260869565217</v>
      </c>
    </row>
    <row r="24" spans="1:12" s="5" customFormat="1" ht="15" x14ac:dyDescent="0.25">
      <c r="A24" s="26">
        <v>2553</v>
      </c>
      <c r="B24" s="26">
        <v>223</v>
      </c>
      <c r="C24" s="26">
        <v>17</v>
      </c>
      <c r="D24" s="26">
        <f t="shared" si="0"/>
        <v>289</v>
      </c>
      <c r="E24" s="26">
        <f t="shared" si="1"/>
        <v>3791</v>
      </c>
      <c r="F24" s="28">
        <f t="shared" si="2"/>
        <v>232.67695652173913</v>
      </c>
    </row>
    <row r="25" spans="1:12" x14ac:dyDescent="0.2">
      <c r="A25" s="26">
        <v>2554</v>
      </c>
      <c r="B25" s="26">
        <v>242</v>
      </c>
      <c r="C25" s="26">
        <v>19</v>
      </c>
      <c r="D25" s="26">
        <f t="shared" si="0"/>
        <v>361</v>
      </c>
      <c r="E25" s="26">
        <f t="shared" si="1"/>
        <v>4598</v>
      </c>
      <c r="F25" s="28">
        <f t="shared" si="2"/>
        <v>237.77130434782609</v>
      </c>
    </row>
    <row r="26" spans="1:12" x14ac:dyDescent="0.2">
      <c r="A26" s="26">
        <v>2555</v>
      </c>
      <c r="B26" s="26">
        <v>239</v>
      </c>
      <c r="C26" s="26">
        <v>21</v>
      </c>
      <c r="D26" s="26">
        <f t="shared" si="0"/>
        <v>441</v>
      </c>
      <c r="E26" s="26">
        <f t="shared" si="1"/>
        <v>5019</v>
      </c>
      <c r="F26" s="28">
        <f t="shared" si="2"/>
        <v>242.86565217391305</v>
      </c>
    </row>
    <row r="27" spans="1:12" x14ac:dyDescent="0.2">
      <c r="A27" s="26">
        <v>2556</v>
      </c>
      <c r="B27" s="26">
        <v>266</v>
      </c>
      <c r="C27" s="26">
        <v>23</v>
      </c>
      <c r="D27" s="26">
        <f t="shared" si="0"/>
        <v>529</v>
      </c>
      <c r="E27" s="26">
        <f t="shared" si="1"/>
        <v>6118</v>
      </c>
      <c r="F27" s="28">
        <f t="shared" si="2"/>
        <v>247.95999999999998</v>
      </c>
    </row>
    <row r="28" spans="1:12" s="7" customFormat="1" ht="15.75" x14ac:dyDescent="0.25">
      <c r="A28" s="14" t="s">
        <v>26</v>
      </c>
      <c r="B28" s="14">
        <f>SUM(B4:B27)</f>
        <v>4545</v>
      </c>
      <c r="C28" s="14">
        <f>SUM(C4:C27)</f>
        <v>0</v>
      </c>
      <c r="D28" s="14">
        <f>SUM(D4:D27)</f>
        <v>4600</v>
      </c>
      <c r="E28" s="14">
        <f>SUM(E4:E27)</f>
        <v>11717</v>
      </c>
      <c r="F28" s="14"/>
    </row>
    <row r="29" spans="1:12" ht="15" x14ac:dyDescent="0.25">
      <c r="A29" s="25" t="s">
        <v>48</v>
      </c>
      <c r="B29" s="25">
        <f>AVERAGE(B4:B27)</f>
        <v>189.375</v>
      </c>
      <c r="C29" s="25">
        <f>AVERAGE(C4:C27)</f>
        <v>0</v>
      </c>
      <c r="D29" s="25">
        <f t="shared" ref="D29:E29" si="3">AVERAGE(D4:D27)</f>
        <v>191.66666666666666</v>
      </c>
      <c r="E29" s="25">
        <f t="shared" si="3"/>
        <v>488.20833333333331</v>
      </c>
      <c r="F29" s="25"/>
    </row>
  </sheetData>
  <mergeCells count="2">
    <mergeCell ref="A1:K1"/>
    <mergeCell ref="H20:L20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4098" r:id="rId4">
          <objectPr defaultSize="0" autoPict="0" r:id="rId5">
            <anchor moveWithCells="1" sizeWithCells="1">
              <from>
                <xdr:col>7</xdr:col>
                <xdr:colOff>542925</xdr:colOff>
                <xdr:row>4</xdr:row>
                <xdr:rowOff>66675</xdr:rowOff>
              </from>
              <to>
                <xdr:col>9</xdr:col>
                <xdr:colOff>600075</xdr:colOff>
                <xdr:row>8</xdr:row>
                <xdr:rowOff>9525</xdr:rowOff>
              </to>
            </anchor>
          </objectPr>
        </oleObject>
      </mc:Choice>
      <mc:Fallback>
        <oleObject progId="Equation.DSMT4" shapeId="4098" r:id="rId4"/>
      </mc:Fallback>
    </mc:AlternateContent>
    <mc:AlternateContent xmlns:mc="http://schemas.openxmlformats.org/markup-compatibility/2006">
      <mc:Choice Requires="x14">
        <oleObject progId="Equation.DSMT4" shapeId="4100" r:id="rId6">
          <objectPr defaultSize="0" autoPict="0" r:id="rId7">
            <anchor moveWithCells="1" sizeWithCells="1">
              <from>
                <xdr:col>8</xdr:col>
                <xdr:colOff>28575</xdr:colOff>
                <xdr:row>9</xdr:row>
                <xdr:rowOff>9525</xdr:rowOff>
              </from>
              <to>
                <xdr:col>9</xdr:col>
                <xdr:colOff>400050</xdr:colOff>
                <xdr:row>11</xdr:row>
                <xdr:rowOff>0</xdr:rowOff>
              </to>
            </anchor>
          </objectPr>
        </oleObject>
      </mc:Choice>
      <mc:Fallback>
        <oleObject progId="Equation.DSMT4" shapeId="4100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2"/>
  <sheetViews>
    <sheetView workbookViewId="0">
      <selection activeCell="I13" sqref="I13"/>
    </sheetView>
  </sheetViews>
  <sheetFormatPr defaultColWidth="8.75" defaultRowHeight="14.25" x14ac:dyDescent="0.2"/>
  <cols>
    <col min="1" max="4" width="9.125" style="3" customWidth="1"/>
    <col min="5" max="5" width="13" style="3" customWidth="1"/>
    <col min="6" max="6" width="10.375" style="3" customWidth="1"/>
    <col min="7" max="7" width="9.125" style="3"/>
    <col min="8" max="8" width="15.375" style="3" bestFit="1" customWidth="1"/>
    <col min="9" max="9" width="9.125" style="3"/>
    <col min="10" max="10" width="14.375" style="3" customWidth="1"/>
    <col min="11" max="13" width="9.125" style="3" customWidth="1"/>
    <col min="14" max="16384" width="8.75" style="2"/>
  </cols>
  <sheetData>
    <row r="1" spans="1:15" ht="18" x14ac:dyDescent="0.25">
      <c r="A1" s="36" t="s">
        <v>34</v>
      </c>
      <c r="B1" s="36"/>
      <c r="C1" s="36"/>
      <c r="D1" s="36"/>
      <c r="E1" s="36"/>
      <c r="F1" s="36"/>
      <c r="G1" s="36"/>
      <c r="H1" s="36"/>
      <c r="I1" s="36"/>
      <c r="J1" s="36"/>
      <c r="K1" s="10"/>
      <c r="L1" s="10"/>
      <c r="M1" s="2"/>
    </row>
    <row r="2" spans="1:15" ht="18" x14ac:dyDescent="0.25">
      <c r="A2" s="36" t="s">
        <v>40</v>
      </c>
      <c r="B2" s="36"/>
      <c r="C2" s="36"/>
      <c r="D2" s="36"/>
      <c r="E2" s="36"/>
      <c r="F2" s="36"/>
      <c r="G2" s="36"/>
      <c r="H2" s="36"/>
    </row>
    <row r="3" spans="1:15" ht="15.75" x14ac:dyDescent="0.25">
      <c r="A3" s="8"/>
      <c r="B3" s="8"/>
      <c r="C3" s="8"/>
      <c r="D3" s="8"/>
      <c r="E3" s="8"/>
      <c r="F3" s="8"/>
    </row>
    <row r="4" spans="1:15" s="7" customFormat="1" ht="15.75" x14ac:dyDescent="0.25">
      <c r="A4" s="14" t="s">
        <v>2</v>
      </c>
      <c r="B4" s="14" t="s">
        <v>20</v>
      </c>
      <c r="C4" s="14" t="s">
        <v>7</v>
      </c>
      <c r="D4" s="14" t="s">
        <v>0</v>
      </c>
      <c r="E4" s="14" t="s">
        <v>8</v>
      </c>
      <c r="F4" s="14" t="s">
        <v>50</v>
      </c>
      <c r="G4" s="14" t="s">
        <v>51</v>
      </c>
      <c r="H4" s="14" t="s">
        <v>57</v>
      </c>
      <c r="I4" s="8"/>
      <c r="J4" s="14" t="s">
        <v>6</v>
      </c>
      <c r="K4" s="14" t="s">
        <v>9</v>
      </c>
      <c r="L4" s="14" t="s">
        <v>10</v>
      </c>
      <c r="M4" s="14" t="s">
        <v>11</v>
      </c>
      <c r="N4" s="14" t="s">
        <v>12</v>
      </c>
    </row>
    <row r="5" spans="1:15" ht="15.75" x14ac:dyDescent="0.25">
      <c r="A5" s="15">
        <v>2558</v>
      </c>
      <c r="B5" s="15">
        <v>1</v>
      </c>
      <c r="C5" s="15">
        <v>0</v>
      </c>
      <c r="D5" s="15">
        <v>199</v>
      </c>
      <c r="E5" s="15">
        <f>213.736+1.451*C5</f>
        <v>213.73599999999999</v>
      </c>
      <c r="F5" s="15">
        <f>D5/E5</f>
        <v>0.93105513343564028</v>
      </c>
      <c r="G5" s="15">
        <f>F5*100</f>
        <v>93.105513343564027</v>
      </c>
      <c r="H5" s="15">
        <v>93.105513343564027</v>
      </c>
      <c r="I5" s="6"/>
      <c r="J5" s="14">
        <v>2558</v>
      </c>
      <c r="K5" s="15">
        <v>93.105513343564027</v>
      </c>
      <c r="L5" s="15">
        <v>99.913098839613923</v>
      </c>
      <c r="M5" s="15">
        <v>100.62869856627185</v>
      </c>
      <c r="N5" s="15">
        <v>107.29564535579512</v>
      </c>
      <c r="O5" s="9"/>
    </row>
    <row r="6" spans="1:15" ht="15.75" x14ac:dyDescent="0.25">
      <c r="A6" s="15">
        <v>2558</v>
      </c>
      <c r="B6" s="15">
        <v>2</v>
      </c>
      <c r="C6" s="15">
        <v>1</v>
      </c>
      <c r="D6" s="15">
        <v>215</v>
      </c>
      <c r="E6" s="15">
        <f t="shared" ref="E6:E32" si="0">213.736+1.451*C6</f>
        <v>215.18699999999998</v>
      </c>
      <c r="F6" s="15">
        <f t="shared" ref="F6:F32" si="1">D6/E6</f>
        <v>0.99913098839613923</v>
      </c>
      <c r="G6" s="15">
        <f t="shared" ref="G6:G32" si="2">F6*100</f>
        <v>99.913098839613923</v>
      </c>
      <c r="H6" s="15">
        <v>99.913098839613923</v>
      </c>
      <c r="I6" s="6"/>
      <c r="J6" s="14">
        <v>2559</v>
      </c>
      <c r="K6" s="15">
        <v>94.288056846132832</v>
      </c>
      <c r="L6" s="15">
        <v>101.81410102673864</v>
      </c>
      <c r="M6" s="15">
        <v>101.59951807662222</v>
      </c>
      <c r="N6" s="15">
        <v>107.19406144899573</v>
      </c>
      <c r="O6" s="9"/>
    </row>
    <row r="7" spans="1:15" ht="15.75" x14ac:dyDescent="0.25">
      <c r="A7" s="15">
        <v>2558</v>
      </c>
      <c r="B7" s="15">
        <v>3</v>
      </c>
      <c r="C7" s="15">
        <v>2</v>
      </c>
      <c r="D7" s="15">
        <v>218</v>
      </c>
      <c r="E7" s="15">
        <f t="shared" si="0"/>
        <v>216.63799999999998</v>
      </c>
      <c r="F7" s="15">
        <f t="shared" si="1"/>
        <v>1.0062869856627186</v>
      </c>
      <c r="G7" s="15">
        <f t="shared" si="2"/>
        <v>100.62869856627185</v>
      </c>
      <c r="H7" s="15">
        <v>100.62869856627185</v>
      </c>
      <c r="I7" s="6"/>
      <c r="J7" s="14">
        <v>2560</v>
      </c>
      <c r="K7" s="15">
        <v>93.190854870775354</v>
      </c>
      <c r="L7" s="15">
        <v>100.09038999977955</v>
      </c>
      <c r="M7" s="15">
        <v>99.892221550432438</v>
      </c>
      <c r="N7" s="15">
        <v>107.96832348702856</v>
      </c>
      <c r="O7" s="9"/>
    </row>
    <row r="8" spans="1:15" ht="15.75" x14ac:dyDescent="0.25">
      <c r="A8" s="15">
        <v>2558</v>
      </c>
      <c r="B8" s="15">
        <v>4</v>
      </c>
      <c r="C8" s="15">
        <v>3</v>
      </c>
      <c r="D8" s="15">
        <v>234</v>
      </c>
      <c r="E8" s="15">
        <f t="shared" si="0"/>
        <v>218.089</v>
      </c>
      <c r="F8" s="15">
        <f t="shared" si="1"/>
        <v>1.0729564535579512</v>
      </c>
      <c r="G8" s="15">
        <f t="shared" si="2"/>
        <v>107.29564535579512</v>
      </c>
      <c r="H8" s="15">
        <v>107.29564535579512</v>
      </c>
      <c r="I8" s="6"/>
      <c r="J8" s="14">
        <v>2561</v>
      </c>
      <c r="K8" s="15">
        <v>93.446622942876417</v>
      </c>
      <c r="L8" s="15">
        <v>99.742475247099094</v>
      </c>
      <c r="M8" s="15">
        <v>99.551377910702854</v>
      </c>
      <c r="N8" s="15">
        <v>108.27979499025481</v>
      </c>
      <c r="O8" s="9"/>
    </row>
    <row r="9" spans="1:15" ht="15.75" x14ac:dyDescent="0.25">
      <c r="A9" s="15">
        <v>2559</v>
      </c>
      <c r="B9" s="15">
        <v>1</v>
      </c>
      <c r="C9" s="15">
        <v>4</v>
      </c>
      <c r="D9" s="15">
        <v>207</v>
      </c>
      <c r="E9" s="15">
        <f t="shared" si="0"/>
        <v>219.54</v>
      </c>
      <c r="F9" s="15">
        <f t="shared" si="1"/>
        <v>0.94288056846132828</v>
      </c>
      <c r="G9" s="15">
        <f t="shared" si="2"/>
        <v>94.288056846132832</v>
      </c>
      <c r="H9" s="15">
        <v>94.288056846132832</v>
      </c>
      <c r="I9" s="6"/>
      <c r="J9" s="14">
        <v>2562</v>
      </c>
      <c r="K9" s="15">
        <v>93.267834835747323</v>
      </c>
      <c r="L9" s="15">
        <v>99.830958503038985</v>
      </c>
      <c r="M9" s="15">
        <v>99.643950069625703</v>
      </c>
      <c r="N9" s="15">
        <v>108.16186983278425</v>
      </c>
      <c r="O9" s="9"/>
    </row>
    <row r="10" spans="1:15" ht="15.75" x14ac:dyDescent="0.25">
      <c r="A10" s="15">
        <v>2559</v>
      </c>
      <c r="B10" s="15">
        <v>2</v>
      </c>
      <c r="C10" s="15">
        <v>5</v>
      </c>
      <c r="D10" s="15">
        <v>225</v>
      </c>
      <c r="E10" s="15">
        <f t="shared" si="0"/>
        <v>220.99099999999999</v>
      </c>
      <c r="F10" s="15">
        <f t="shared" si="1"/>
        <v>1.0181410102673865</v>
      </c>
      <c r="G10" s="15">
        <f t="shared" si="2"/>
        <v>101.81410102673864</v>
      </c>
      <c r="H10" s="15">
        <v>101.81410102673864</v>
      </c>
      <c r="I10" s="6"/>
      <c r="J10" s="14">
        <v>2563</v>
      </c>
      <c r="K10" s="15">
        <v>92.68565967473512</v>
      </c>
      <c r="L10" s="15">
        <v>99.505747173504446</v>
      </c>
      <c r="M10" s="15">
        <v>98.103867979060325</v>
      </c>
      <c r="N10" s="19">
        <v>106.8354450869859</v>
      </c>
      <c r="O10" s="9"/>
    </row>
    <row r="11" spans="1:15" ht="15.75" x14ac:dyDescent="0.25">
      <c r="A11" s="15">
        <v>2559</v>
      </c>
      <c r="B11" s="15">
        <v>3</v>
      </c>
      <c r="C11" s="15">
        <v>6</v>
      </c>
      <c r="D11" s="15">
        <v>226</v>
      </c>
      <c r="E11" s="15">
        <f t="shared" si="0"/>
        <v>222.44199999999998</v>
      </c>
      <c r="F11" s="15">
        <f t="shared" si="1"/>
        <v>1.0159951807662222</v>
      </c>
      <c r="G11" s="15">
        <f t="shared" si="2"/>
        <v>101.59951807662222</v>
      </c>
      <c r="H11" s="15">
        <v>101.59951807662222</v>
      </c>
      <c r="I11" s="6"/>
      <c r="J11" s="18">
        <v>2564</v>
      </c>
      <c r="K11" s="19">
        <v>91.32603797875764</v>
      </c>
      <c r="L11" s="19">
        <v>98.395670590494021</v>
      </c>
      <c r="M11" s="19">
        <v>97.430228026501027</v>
      </c>
      <c r="N11" s="15">
        <v>106.75607817708067</v>
      </c>
      <c r="O11" s="9"/>
    </row>
    <row r="12" spans="1:15" ht="15.75" customHeight="1" x14ac:dyDescent="0.2">
      <c r="A12" s="15">
        <v>2559</v>
      </c>
      <c r="B12" s="15">
        <v>4</v>
      </c>
      <c r="C12" s="15">
        <v>7</v>
      </c>
      <c r="D12" s="15">
        <v>240</v>
      </c>
      <c r="E12" s="15">
        <f t="shared" si="0"/>
        <v>223.893</v>
      </c>
      <c r="F12" s="15">
        <f t="shared" si="1"/>
        <v>1.0719406144899573</v>
      </c>
      <c r="G12" s="15">
        <f t="shared" si="2"/>
        <v>107.19406144899573</v>
      </c>
      <c r="H12" s="15">
        <v>107.19406144899573</v>
      </c>
      <c r="I12" s="6"/>
      <c r="J12" s="38" t="s">
        <v>53</v>
      </c>
      <c r="K12" s="37">
        <f>AVERAGE(K5:K11)</f>
        <v>93.044368641798386</v>
      </c>
      <c r="L12" s="37">
        <f t="shared" ref="L12:N12" si="3">AVERAGE(L5:L11)</f>
        <v>99.898920197181241</v>
      </c>
      <c r="M12" s="37">
        <f t="shared" si="3"/>
        <v>99.549980311316631</v>
      </c>
      <c r="N12" s="37">
        <f t="shared" si="3"/>
        <v>107.49874548270358</v>
      </c>
      <c r="O12" s="37">
        <f>SUM(K12:N13)</f>
        <v>399.99201463299983</v>
      </c>
    </row>
    <row r="13" spans="1:15" ht="15.75" customHeight="1" x14ac:dyDescent="0.2">
      <c r="A13" s="15">
        <v>2560</v>
      </c>
      <c r="B13" s="15">
        <v>1</v>
      </c>
      <c r="C13" s="15">
        <v>8</v>
      </c>
      <c r="D13" s="15">
        <v>210</v>
      </c>
      <c r="E13" s="15">
        <f t="shared" si="0"/>
        <v>225.34399999999999</v>
      </c>
      <c r="F13" s="15">
        <f t="shared" si="1"/>
        <v>0.93190854870775353</v>
      </c>
      <c r="G13" s="15">
        <f t="shared" si="2"/>
        <v>93.190854870775354</v>
      </c>
      <c r="H13" s="15">
        <v>93.190854870775354</v>
      </c>
      <c r="I13" s="6"/>
      <c r="J13" s="39"/>
      <c r="K13" s="37"/>
      <c r="L13" s="37"/>
      <c r="M13" s="37"/>
      <c r="N13" s="37"/>
      <c r="O13" s="37"/>
    </row>
    <row r="14" spans="1:15" ht="15" x14ac:dyDescent="0.2">
      <c r="A14" s="15">
        <v>2560</v>
      </c>
      <c r="B14" s="15">
        <v>2</v>
      </c>
      <c r="C14" s="15">
        <v>9</v>
      </c>
      <c r="D14" s="15">
        <v>227</v>
      </c>
      <c r="E14" s="15">
        <f t="shared" si="0"/>
        <v>226.79499999999999</v>
      </c>
      <c r="F14" s="15">
        <f t="shared" si="1"/>
        <v>1.0009038999977955</v>
      </c>
      <c r="G14" s="15">
        <f t="shared" si="2"/>
        <v>100.09038999977955</v>
      </c>
      <c r="H14" s="15">
        <v>100.09038999977955</v>
      </c>
      <c r="I14" s="6"/>
      <c r="J14" s="38" t="s">
        <v>52</v>
      </c>
      <c r="K14" s="37">
        <f>AVERAGE(K12)*400/$O$12</f>
        <v>93.046226162458112</v>
      </c>
      <c r="L14" s="37">
        <f t="shared" ref="L14:N14" si="4">AVERAGE(L12)*400/$O$12</f>
        <v>99.900914560847283</v>
      </c>
      <c r="M14" s="37">
        <f t="shared" si="4"/>
        <v>99.551967708810992</v>
      </c>
      <c r="N14" s="37">
        <f t="shared" si="4"/>
        <v>107.50089156788361</v>
      </c>
      <c r="O14" s="37">
        <f>SUM(K14:N15)</f>
        <v>400</v>
      </c>
    </row>
    <row r="15" spans="1:15" ht="15" x14ac:dyDescent="0.2">
      <c r="A15" s="15">
        <v>2560</v>
      </c>
      <c r="B15" s="15">
        <v>3</v>
      </c>
      <c r="C15" s="15">
        <v>10</v>
      </c>
      <c r="D15" s="15">
        <v>228</v>
      </c>
      <c r="E15" s="15">
        <f t="shared" si="0"/>
        <v>228.24599999999998</v>
      </c>
      <c r="F15" s="15">
        <f t="shared" si="1"/>
        <v>0.99892221550432436</v>
      </c>
      <c r="G15" s="15">
        <f t="shared" si="2"/>
        <v>99.892221550432438</v>
      </c>
      <c r="H15" s="15">
        <v>99.892221550432438</v>
      </c>
      <c r="I15" s="6"/>
      <c r="J15" s="39"/>
      <c r="K15" s="37"/>
      <c r="L15" s="37"/>
      <c r="M15" s="37"/>
      <c r="N15" s="37"/>
      <c r="O15" s="37"/>
    </row>
    <row r="16" spans="1:15" ht="15" x14ac:dyDescent="0.2">
      <c r="A16" s="15">
        <v>2560</v>
      </c>
      <c r="B16" s="15">
        <v>4</v>
      </c>
      <c r="C16" s="15">
        <v>11</v>
      </c>
      <c r="D16" s="15">
        <v>248</v>
      </c>
      <c r="E16" s="15">
        <f t="shared" si="0"/>
        <v>229.697</v>
      </c>
      <c r="F16" s="15">
        <f t="shared" si="1"/>
        <v>1.0796832348702856</v>
      </c>
      <c r="G16" s="15">
        <f t="shared" si="2"/>
        <v>107.96832348702856</v>
      </c>
      <c r="H16" s="15">
        <v>107.96832348702856</v>
      </c>
      <c r="I16" s="6"/>
      <c r="J16" s="6"/>
      <c r="K16" s="6"/>
      <c r="L16" s="6"/>
      <c r="M16" s="6"/>
      <c r="N16" s="9"/>
      <c r="O16" s="9"/>
    </row>
    <row r="17" spans="1:18" ht="18" x14ac:dyDescent="0.25">
      <c r="A17" s="15">
        <v>2561</v>
      </c>
      <c r="B17" s="15">
        <v>1</v>
      </c>
      <c r="C17" s="15">
        <v>12</v>
      </c>
      <c r="D17" s="15">
        <v>216</v>
      </c>
      <c r="E17" s="15">
        <f t="shared" si="0"/>
        <v>231.148</v>
      </c>
      <c r="F17" s="15">
        <f t="shared" si="1"/>
        <v>0.93446622942876423</v>
      </c>
      <c r="G17" s="15">
        <f t="shared" si="2"/>
        <v>93.446622942876417</v>
      </c>
      <c r="H17" s="15">
        <v>93.446622942876417</v>
      </c>
      <c r="I17" s="6"/>
      <c r="J17" s="13" t="s">
        <v>14</v>
      </c>
      <c r="K17" s="29" t="s">
        <v>15</v>
      </c>
      <c r="L17" s="29" t="s">
        <v>16</v>
      </c>
      <c r="M17" s="30">
        <f>K14</f>
        <v>93.046226162458112</v>
      </c>
      <c r="N17" s="9"/>
      <c r="O17" s="9"/>
    </row>
    <row r="18" spans="1:18" ht="18" x14ac:dyDescent="0.25">
      <c r="A18" s="15">
        <v>2561</v>
      </c>
      <c r="B18" s="15">
        <v>2</v>
      </c>
      <c r="C18" s="15">
        <v>13</v>
      </c>
      <c r="D18" s="15">
        <v>232</v>
      </c>
      <c r="E18" s="15">
        <f t="shared" si="0"/>
        <v>232.59899999999999</v>
      </c>
      <c r="F18" s="15">
        <f t="shared" si="1"/>
        <v>0.99742475247099094</v>
      </c>
      <c r="G18" s="15">
        <f t="shared" si="2"/>
        <v>99.742475247099094</v>
      </c>
      <c r="H18" s="15">
        <v>99.742475247099094</v>
      </c>
      <c r="I18" s="6"/>
      <c r="J18" s="13"/>
      <c r="K18" s="29" t="s">
        <v>17</v>
      </c>
      <c r="L18" s="29" t="s">
        <v>16</v>
      </c>
      <c r="M18" s="30">
        <f>L14</f>
        <v>99.900914560847283</v>
      </c>
      <c r="N18" s="9"/>
      <c r="O18" s="9"/>
    </row>
    <row r="19" spans="1:18" ht="18" x14ac:dyDescent="0.25">
      <c r="A19" s="15">
        <v>2561</v>
      </c>
      <c r="B19" s="15">
        <v>3</v>
      </c>
      <c r="C19" s="15">
        <v>14</v>
      </c>
      <c r="D19" s="15">
        <v>233</v>
      </c>
      <c r="E19" s="15">
        <f t="shared" si="0"/>
        <v>234.04999999999998</v>
      </c>
      <c r="F19" s="15">
        <f t="shared" si="1"/>
        <v>0.99551377910702854</v>
      </c>
      <c r="G19" s="15">
        <f t="shared" si="2"/>
        <v>99.551377910702854</v>
      </c>
      <c r="H19" s="15">
        <v>99.551377910702854</v>
      </c>
      <c r="I19" s="6"/>
      <c r="J19" s="13"/>
      <c r="K19" s="29" t="s">
        <v>18</v>
      </c>
      <c r="L19" s="29" t="s">
        <v>16</v>
      </c>
      <c r="M19" s="30">
        <f>M14</f>
        <v>99.551967708810992</v>
      </c>
      <c r="N19" s="9"/>
      <c r="O19" s="9"/>
      <c r="R19" s="3"/>
    </row>
    <row r="20" spans="1:18" ht="18" x14ac:dyDescent="0.25">
      <c r="A20" s="15">
        <v>2561</v>
      </c>
      <c r="B20" s="15">
        <v>4</v>
      </c>
      <c r="C20" s="15">
        <v>15</v>
      </c>
      <c r="D20" s="15">
        <v>255</v>
      </c>
      <c r="E20" s="15">
        <f t="shared" si="0"/>
        <v>235.50099999999998</v>
      </c>
      <c r="F20" s="15">
        <f t="shared" si="1"/>
        <v>1.0827979499025482</v>
      </c>
      <c r="G20" s="15">
        <f t="shared" si="2"/>
        <v>108.27979499025481</v>
      </c>
      <c r="H20" s="15">
        <v>108.27979499025481</v>
      </c>
      <c r="I20" s="6"/>
      <c r="J20" s="13"/>
      <c r="K20" s="29" t="s">
        <v>19</v>
      </c>
      <c r="L20" s="29" t="s">
        <v>16</v>
      </c>
      <c r="M20" s="30">
        <f>N14</f>
        <v>107.50089156788361</v>
      </c>
      <c r="N20" s="9"/>
      <c r="O20" s="9"/>
    </row>
    <row r="21" spans="1:18" ht="15" x14ac:dyDescent="0.2">
      <c r="A21" s="15">
        <v>2562</v>
      </c>
      <c r="B21" s="15">
        <v>1</v>
      </c>
      <c r="C21" s="15">
        <v>16</v>
      </c>
      <c r="D21" s="15">
        <v>221</v>
      </c>
      <c r="E21" s="15">
        <f t="shared" si="0"/>
        <v>236.952</v>
      </c>
      <c r="F21" s="15">
        <f t="shared" si="1"/>
        <v>0.93267834835747321</v>
      </c>
      <c r="G21" s="15">
        <f t="shared" si="2"/>
        <v>93.267834835747323</v>
      </c>
      <c r="H21" s="15">
        <v>93.267834835747323</v>
      </c>
      <c r="I21" s="6"/>
      <c r="J21" s="6"/>
      <c r="K21" s="6"/>
      <c r="L21" s="6"/>
      <c r="M21" s="6"/>
      <c r="N21" s="9"/>
      <c r="O21" s="9"/>
    </row>
    <row r="22" spans="1:18" ht="15" x14ac:dyDescent="0.2">
      <c r="A22" s="15">
        <v>2562</v>
      </c>
      <c r="B22" s="15">
        <v>2</v>
      </c>
      <c r="C22" s="15">
        <v>17</v>
      </c>
      <c r="D22" s="15">
        <v>238</v>
      </c>
      <c r="E22" s="15">
        <f t="shared" si="0"/>
        <v>238.40299999999999</v>
      </c>
      <c r="F22" s="15">
        <f t="shared" si="1"/>
        <v>0.9983095850303898</v>
      </c>
      <c r="G22" s="15">
        <f t="shared" si="2"/>
        <v>99.830958503038985</v>
      </c>
      <c r="H22" s="15">
        <v>99.830958503038985</v>
      </c>
      <c r="I22" s="6"/>
      <c r="J22" s="6"/>
      <c r="K22" s="6"/>
      <c r="L22" s="6"/>
      <c r="M22" s="6"/>
      <c r="N22" s="9"/>
      <c r="O22" s="9"/>
    </row>
    <row r="23" spans="1:18" ht="15" x14ac:dyDescent="0.2">
      <c r="A23" s="15">
        <v>2562</v>
      </c>
      <c r="B23" s="15">
        <v>3</v>
      </c>
      <c r="C23" s="15">
        <v>18</v>
      </c>
      <c r="D23" s="15">
        <v>239</v>
      </c>
      <c r="E23" s="15">
        <f t="shared" si="0"/>
        <v>239.85399999999998</v>
      </c>
      <c r="F23" s="15">
        <f t="shared" si="1"/>
        <v>0.99643950069625697</v>
      </c>
      <c r="G23" s="15">
        <f t="shared" si="2"/>
        <v>99.643950069625703</v>
      </c>
      <c r="H23" s="15">
        <v>99.643950069625703</v>
      </c>
      <c r="I23" s="6"/>
      <c r="J23" s="6"/>
      <c r="K23" s="6"/>
      <c r="L23" s="6"/>
      <c r="M23" s="6"/>
      <c r="N23" s="9"/>
      <c r="O23" s="9"/>
    </row>
    <row r="24" spans="1:18" ht="15" x14ac:dyDescent="0.2">
      <c r="A24" s="15">
        <v>2562</v>
      </c>
      <c r="B24" s="15">
        <v>4</v>
      </c>
      <c r="C24" s="15">
        <v>19</v>
      </c>
      <c r="D24" s="15">
        <v>261</v>
      </c>
      <c r="E24" s="15">
        <f t="shared" si="0"/>
        <v>241.30500000000001</v>
      </c>
      <c r="F24" s="15">
        <f t="shared" si="1"/>
        <v>1.0816186983278424</v>
      </c>
      <c r="G24" s="15">
        <f t="shared" si="2"/>
        <v>108.16186983278425</v>
      </c>
      <c r="H24" s="15">
        <v>108.16186983278425</v>
      </c>
      <c r="I24" s="6"/>
      <c r="J24" s="6"/>
      <c r="K24" s="6"/>
      <c r="L24" s="6"/>
      <c r="M24" s="6"/>
      <c r="N24" s="9"/>
      <c r="O24" s="9"/>
    </row>
    <row r="25" spans="1:18" ht="15" x14ac:dyDescent="0.2">
      <c r="A25" s="15">
        <v>2563</v>
      </c>
      <c r="B25" s="15">
        <v>1</v>
      </c>
      <c r="C25" s="15">
        <v>20</v>
      </c>
      <c r="D25" s="15">
        <v>225</v>
      </c>
      <c r="E25" s="15">
        <f t="shared" si="0"/>
        <v>242.756</v>
      </c>
      <c r="F25" s="15">
        <f t="shared" si="1"/>
        <v>0.92685659674735121</v>
      </c>
      <c r="G25" s="15">
        <f t="shared" si="2"/>
        <v>92.68565967473512</v>
      </c>
      <c r="H25" s="15">
        <v>92.68565967473512</v>
      </c>
      <c r="I25" s="6"/>
      <c r="J25" s="6"/>
      <c r="K25" s="6"/>
      <c r="L25" s="6"/>
      <c r="M25" s="6"/>
      <c r="N25" s="9"/>
      <c r="O25" s="9"/>
    </row>
    <row r="26" spans="1:18" ht="15" x14ac:dyDescent="0.2">
      <c r="A26" s="15">
        <v>2563</v>
      </c>
      <c r="B26" s="15">
        <v>2</v>
      </c>
      <c r="C26" s="15">
        <v>21</v>
      </c>
      <c r="D26" s="15">
        <v>243</v>
      </c>
      <c r="E26" s="15">
        <f t="shared" si="0"/>
        <v>244.20699999999999</v>
      </c>
      <c r="F26" s="15">
        <f t="shared" si="1"/>
        <v>0.99505747173504444</v>
      </c>
      <c r="G26" s="15">
        <f t="shared" si="2"/>
        <v>99.505747173504446</v>
      </c>
      <c r="H26" s="15">
        <v>99.505747173504446</v>
      </c>
      <c r="I26" s="6"/>
      <c r="J26" s="6"/>
      <c r="K26" s="6"/>
      <c r="L26" s="6"/>
      <c r="M26" s="6"/>
      <c r="N26" s="9"/>
      <c r="O26" s="9"/>
    </row>
    <row r="27" spans="1:18" ht="15" x14ac:dyDescent="0.2">
      <c r="A27" s="15">
        <v>2563</v>
      </c>
      <c r="B27" s="15">
        <v>3</v>
      </c>
      <c r="C27" s="15">
        <v>22</v>
      </c>
      <c r="D27" s="15">
        <v>241</v>
      </c>
      <c r="E27" s="15">
        <f t="shared" si="0"/>
        <v>245.65799999999999</v>
      </c>
      <c r="F27" s="15">
        <f t="shared" si="1"/>
        <v>0.98103867979060322</v>
      </c>
      <c r="G27" s="15">
        <f t="shared" si="2"/>
        <v>98.103867979060325</v>
      </c>
      <c r="H27" s="15">
        <v>98.103867979060325</v>
      </c>
      <c r="I27" s="6"/>
      <c r="J27" s="6"/>
      <c r="K27" s="6"/>
      <c r="L27" s="6"/>
      <c r="M27" s="6"/>
      <c r="N27" s="9"/>
      <c r="O27" s="9"/>
    </row>
    <row r="28" spans="1:18" ht="15" x14ac:dyDescent="0.2">
      <c r="A28" s="15">
        <v>2563</v>
      </c>
      <c r="B28" s="15">
        <v>4</v>
      </c>
      <c r="C28" s="15">
        <v>23</v>
      </c>
      <c r="D28" s="15">
        <v>264</v>
      </c>
      <c r="E28" s="15">
        <f t="shared" si="0"/>
        <v>247.10899999999998</v>
      </c>
      <c r="F28" s="15">
        <f t="shared" si="1"/>
        <v>1.068354450869859</v>
      </c>
      <c r="G28" s="15">
        <f t="shared" si="2"/>
        <v>106.8354450869859</v>
      </c>
      <c r="H28" s="15">
        <v>106.8354450869859</v>
      </c>
      <c r="I28" s="6"/>
      <c r="J28" s="6"/>
      <c r="K28" s="6"/>
      <c r="L28" s="6"/>
      <c r="M28" s="6"/>
      <c r="N28" s="9"/>
      <c r="O28" s="9"/>
    </row>
    <row r="29" spans="1:18" ht="15" x14ac:dyDescent="0.2">
      <c r="A29" s="15">
        <v>2564</v>
      </c>
      <c r="B29" s="15">
        <v>1</v>
      </c>
      <c r="C29" s="15">
        <v>24</v>
      </c>
      <c r="D29" s="15">
        <v>227</v>
      </c>
      <c r="E29" s="15">
        <f t="shared" si="0"/>
        <v>248.56</v>
      </c>
      <c r="F29" s="15">
        <f t="shared" si="1"/>
        <v>0.91326037978757646</v>
      </c>
      <c r="G29" s="15">
        <f t="shared" si="2"/>
        <v>91.32603797875764</v>
      </c>
      <c r="H29" s="15">
        <v>91.32603797875764</v>
      </c>
      <c r="I29" s="6"/>
      <c r="J29" s="6"/>
      <c r="K29" s="6"/>
      <c r="L29" s="6"/>
      <c r="M29" s="6"/>
      <c r="N29" s="9"/>
      <c r="O29" s="9"/>
    </row>
    <row r="30" spans="1:18" ht="15" x14ac:dyDescent="0.2">
      <c r="A30" s="15">
        <v>2564</v>
      </c>
      <c r="B30" s="15">
        <v>2</v>
      </c>
      <c r="C30" s="15">
        <v>25</v>
      </c>
      <c r="D30" s="15">
        <v>246</v>
      </c>
      <c r="E30" s="15">
        <f t="shared" si="0"/>
        <v>250.011</v>
      </c>
      <c r="F30" s="15">
        <f t="shared" si="1"/>
        <v>0.98395670590494022</v>
      </c>
      <c r="G30" s="15">
        <f t="shared" si="2"/>
        <v>98.395670590494021</v>
      </c>
      <c r="H30" s="15">
        <v>98.395670590494021</v>
      </c>
      <c r="I30" s="6"/>
      <c r="J30" s="6"/>
      <c r="K30" s="6"/>
      <c r="L30" s="6"/>
      <c r="M30" s="6"/>
      <c r="N30" s="9"/>
      <c r="O30" s="9"/>
    </row>
    <row r="31" spans="1:18" ht="15" x14ac:dyDescent="0.2">
      <c r="A31" s="15">
        <v>2564</v>
      </c>
      <c r="B31" s="15">
        <v>3</v>
      </c>
      <c r="C31" s="15">
        <v>26</v>
      </c>
      <c r="D31" s="15">
        <v>245</v>
      </c>
      <c r="E31" s="15">
        <f t="shared" si="0"/>
        <v>251.46199999999999</v>
      </c>
      <c r="F31" s="15">
        <f t="shared" si="1"/>
        <v>0.97430228026501031</v>
      </c>
      <c r="G31" s="15">
        <f t="shared" si="2"/>
        <v>97.430228026501027</v>
      </c>
      <c r="H31" s="15">
        <v>97.430228026501027</v>
      </c>
      <c r="I31" s="6"/>
      <c r="J31" s="6"/>
      <c r="K31" s="6"/>
      <c r="L31" s="6"/>
      <c r="M31" s="6"/>
      <c r="N31" s="9"/>
      <c r="O31" s="9"/>
    </row>
    <row r="32" spans="1:18" ht="15" x14ac:dyDescent="0.2">
      <c r="A32" s="15">
        <v>2564</v>
      </c>
      <c r="B32" s="15">
        <v>4</v>
      </c>
      <c r="C32" s="15">
        <v>27</v>
      </c>
      <c r="D32" s="15">
        <v>270</v>
      </c>
      <c r="E32" s="15">
        <f t="shared" si="0"/>
        <v>252.91299999999998</v>
      </c>
      <c r="F32" s="15">
        <f t="shared" si="1"/>
        <v>1.0675607817708066</v>
      </c>
      <c r="G32" s="15">
        <f t="shared" si="2"/>
        <v>106.75607817708067</v>
      </c>
      <c r="H32" s="15">
        <v>106.75607817708067</v>
      </c>
      <c r="I32" s="6"/>
      <c r="J32" s="6"/>
      <c r="K32" s="6"/>
      <c r="L32" s="6"/>
      <c r="M32" s="6"/>
      <c r="N32" s="9"/>
      <c r="O32" s="9"/>
    </row>
  </sheetData>
  <mergeCells count="14">
    <mergeCell ref="N12:N13"/>
    <mergeCell ref="O12:O13"/>
    <mergeCell ref="J12:J13"/>
    <mergeCell ref="J14:J15"/>
    <mergeCell ref="K14:K15"/>
    <mergeCell ref="L14:L15"/>
    <mergeCell ref="M14:M15"/>
    <mergeCell ref="N14:N15"/>
    <mergeCell ref="O14:O15"/>
    <mergeCell ref="A1:J1"/>
    <mergeCell ref="A2:H2"/>
    <mergeCell ref="K12:K13"/>
    <mergeCell ref="L12:L13"/>
    <mergeCell ref="M12:M13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zoomScaleNormal="100" workbookViewId="0">
      <selection activeCell="J11" sqref="J11"/>
    </sheetView>
  </sheetViews>
  <sheetFormatPr defaultRowHeight="14.25" x14ac:dyDescent="0.2"/>
  <cols>
    <col min="1" max="1" width="12.125" style="1" customWidth="1"/>
    <col min="2" max="4" width="9.125" style="1"/>
    <col min="5" max="5" width="11.375" style="1" customWidth="1"/>
    <col min="6" max="6" width="10" style="1" bestFit="1" customWidth="1"/>
    <col min="7" max="13" width="9.125" style="1"/>
  </cols>
  <sheetData>
    <row r="1" spans="1:11" ht="21.6" customHeight="1" x14ac:dyDescent="0.25">
      <c r="A1" s="36" t="s">
        <v>30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18" x14ac:dyDescent="0.25">
      <c r="A2" s="12" t="s">
        <v>41</v>
      </c>
      <c r="B2" s="12"/>
      <c r="C2" s="12"/>
      <c r="D2" s="12"/>
      <c r="E2" s="12"/>
      <c r="F2" s="12"/>
      <c r="G2" s="12"/>
      <c r="H2" s="12"/>
    </row>
    <row r="3" spans="1:11" ht="15.75" x14ac:dyDescent="0.25">
      <c r="A3" s="8"/>
      <c r="B3" s="8"/>
      <c r="C3" s="8"/>
      <c r="D3" s="8"/>
      <c r="E3" s="8"/>
      <c r="F3" s="8"/>
      <c r="G3" s="8"/>
      <c r="H3" s="8"/>
    </row>
    <row r="4" spans="1:11" ht="15.75" x14ac:dyDescent="0.25">
      <c r="A4" s="14" t="s">
        <v>2</v>
      </c>
      <c r="B4" s="14" t="s">
        <v>0</v>
      </c>
      <c r="C4" s="14" t="s">
        <v>3</v>
      </c>
      <c r="D4" s="14" t="s">
        <v>8</v>
      </c>
      <c r="E4" s="14" t="s">
        <v>54</v>
      </c>
      <c r="F4" s="14" t="s">
        <v>55</v>
      </c>
      <c r="G4" s="32" t="s">
        <v>56</v>
      </c>
      <c r="H4" s="8"/>
      <c r="I4" s="8"/>
      <c r="J4" s="6"/>
      <c r="K4" s="6"/>
    </row>
    <row r="5" spans="1:11" ht="15" x14ac:dyDescent="0.2">
      <c r="A5" s="15">
        <v>1985</v>
      </c>
      <c r="B5" s="15">
        <v>152</v>
      </c>
      <c r="C5" s="15">
        <v>0</v>
      </c>
      <c r="D5" s="15">
        <f>160.213+7.363*C5</f>
        <v>160.21299999999999</v>
      </c>
      <c r="E5" s="15">
        <f>B5/D5</f>
        <v>0.94873699387690136</v>
      </c>
      <c r="F5" s="15"/>
      <c r="G5" s="33"/>
      <c r="H5" s="6"/>
      <c r="I5" s="6"/>
      <c r="J5" s="6"/>
      <c r="K5" s="6"/>
    </row>
    <row r="6" spans="1:11" ht="15" x14ac:dyDescent="0.2">
      <c r="A6" s="15">
        <v>1986</v>
      </c>
      <c r="B6" s="15">
        <v>180</v>
      </c>
      <c r="C6" s="15">
        <v>1</v>
      </c>
      <c r="D6" s="15">
        <f t="shared" ref="D6:D20" si="0">160.213+7.363*C6</f>
        <v>167.57599999999999</v>
      </c>
      <c r="E6" s="15">
        <f t="shared" ref="E6:E20" si="1">B6/D6</f>
        <v>1.0741394949157397</v>
      </c>
      <c r="F6" s="31">
        <f>(E5+2*E6+E7)/4</f>
        <v>1.0086214039950503</v>
      </c>
      <c r="G6" s="33">
        <f>F6*100</f>
        <v>100.86214039950502</v>
      </c>
      <c r="H6" s="6"/>
      <c r="I6" s="6"/>
      <c r="J6" s="6"/>
      <c r="K6" s="6"/>
    </row>
    <row r="7" spans="1:11" ht="15" x14ac:dyDescent="0.2">
      <c r="A7" s="15">
        <v>1987</v>
      </c>
      <c r="B7" s="15">
        <v>164</v>
      </c>
      <c r="C7" s="15">
        <v>2</v>
      </c>
      <c r="D7" s="15">
        <f t="shared" si="0"/>
        <v>174.93899999999999</v>
      </c>
      <c r="E7" s="15">
        <f t="shared" si="1"/>
        <v>0.93746963227182045</v>
      </c>
      <c r="F7" s="31">
        <f t="shared" ref="F7:F19" si="2">(E6+2*E7+E8)/4</f>
        <v>0.97177068272285005</v>
      </c>
      <c r="G7" s="33">
        <f t="shared" ref="G7:G19" si="3">F7*100</f>
        <v>97.177068272284998</v>
      </c>
      <c r="H7" s="6"/>
      <c r="I7" s="6"/>
      <c r="J7" s="6"/>
      <c r="K7" s="6"/>
    </row>
    <row r="8" spans="1:11" ht="15" x14ac:dyDescent="0.2">
      <c r="A8" s="15">
        <v>1988</v>
      </c>
      <c r="B8" s="15">
        <v>171</v>
      </c>
      <c r="C8" s="15">
        <v>3</v>
      </c>
      <c r="D8" s="15">
        <f t="shared" si="0"/>
        <v>182.30199999999999</v>
      </c>
      <c r="E8" s="15">
        <f t="shared" si="1"/>
        <v>0.93800397143201941</v>
      </c>
      <c r="F8" s="31">
        <f t="shared" si="2"/>
        <v>0.97490077806677922</v>
      </c>
      <c r="G8" s="33">
        <f t="shared" si="3"/>
        <v>97.490077806677917</v>
      </c>
      <c r="H8" s="6"/>
      <c r="I8" s="6"/>
      <c r="J8" s="6"/>
      <c r="K8" s="6"/>
    </row>
    <row r="9" spans="1:11" ht="15" x14ac:dyDescent="0.2">
      <c r="A9" s="15">
        <v>1989</v>
      </c>
      <c r="B9" s="15">
        <v>206</v>
      </c>
      <c r="C9" s="15">
        <v>4</v>
      </c>
      <c r="D9" s="15">
        <f t="shared" si="0"/>
        <v>189.66499999999999</v>
      </c>
      <c r="E9" s="15">
        <f t="shared" si="1"/>
        <v>1.0861255371312577</v>
      </c>
      <c r="F9" s="31">
        <f t="shared" si="2"/>
        <v>1.0224528127259866</v>
      </c>
      <c r="G9" s="33">
        <f t="shared" si="3"/>
        <v>102.24528127259866</v>
      </c>
      <c r="H9" s="6"/>
      <c r="I9" s="6"/>
      <c r="J9" s="6"/>
      <c r="K9" s="6"/>
    </row>
    <row r="10" spans="1:11" ht="15" x14ac:dyDescent="0.2">
      <c r="A10" s="15">
        <v>1990</v>
      </c>
      <c r="B10" s="15">
        <v>193</v>
      </c>
      <c r="C10" s="15">
        <v>5</v>
      </c>
      <c r="D10" s="15">
        <f t="shared" si="0"/>
        <v>197.02799999999999</v>
      </c>
      <c r="E10" s="15">
        <f t="shared" si="1"/>
        <v>0.97955620520941189</v>
      </c>
      <c r="F10" s="31">
        <f t="shared" si="2"/>
        <v>1.0071617993670325</v>
      </c>
      <c r="G10" s="33">
        <f t="shared" si="3"/>
        <v>100.71617993670326</v>
      </c>
      <c r="H10" s="6"/>
      <c r="I10" s="6"/>
      <c r="J10" s="6"/>
      <c r="K10" s="6"/>
    </row>
    <row r="11" spans="1:11" ht="15" x14ac:dyDescent="0.2">
      <c r="A11" s="15">
        <v>1991</v>
      </c>
      <c r="B11" s="15">
        <v>201</v>
      </c>
      <c r="C11" s="15">
        <v>6</v>
      </c>
      <c r="D11" s="15">
        <f t="shared" si="0"/>
        <v>204.39099999999999</v>
      </c>
      <c r="E11" s="15">
        <f t="shared" si="1"/>
        <v>0.98340924991804923</v>
      </c>
      <c r="F11" s="31">
        <f t="shared" si="2"/>
        <v>1.005773951486403</v>
      </c>
      <c r="G11" s="33">
        <f t="shared" si="3"/>
        <v>100.57739514864031</v>
      </c>
      <c r="H11" s="6"/>
      <c r="I11" s="6"/>
      <c r="J11" s="6"/>
      <c r="K11" s="6"/>
    </row>
    <row r="12" spans="1:11" ht="15" x14ac:dyDescent="0.2">
      <c r="A12" s="15">
        <v>1992</v>
      </c>
      <c r="B12" s="15">
        <v>228</v>
      </c>
      <c r="C12" s="15">
        <v>7</v>
      </c>
      <c r="D12" s="15">
        <f t="shared" si="0"/>
        <v>211.75399999999999</v>
      </c>
      <c r="E12" s="15">
        <f t="shared" si="1"/>
        <v>1.0767211009001012</v>
      </c>
      <c r="F12" s="31">
        <f t="shared" si="2"/>
        <v>1.0397840874351925</v>
      </c>
      <c r="G12" s="33">
        <f t="shared" si="3"/>
        <v>103.97840874351925</v>
      </c>
      <c r="H12" s="6"/>
      <c r="I12" s="6"/>
      <c r="J12" s="6"/>
      <c r="K12" s="6"/>
    </row>
    <row r="13" spans="1:11" ht="15" x14ac:dyDescent="0.2">
      <c r="A13" s="15">
        <v>1993</v>
      </c>
      <c r="B13" s="15">
        <v>224</v>
      </c>
      <c r="C13" s="15">
        <v>8</v>
      </c>
      <c r="D13" s="15">
        <f t="shared" si="0"/>
        <v>219.11699999999999</v>
      </c>
      <c r="E13" s="15">
        <f t="shared" si="1"/>
        <v>1.0222848980225177</v>
      </c>
      <c r="F13" s="31">
        <f t="shared" si="2"/>
        <v>1.0441429291108868</v>
      </c>
      <c r="G13" s="33">
        <f t="shared" si="3"/>
        <v>104.41429291108868</v>
      </c>
      <c r="H13" s="6"/>
      <c r="I13" s="6"/>
      <c r="J13" s="6"/>
      <c r="K13" s="6"/>
    </row>
    <row r="14" spans="1:11" ht="15" x14ac:dyDescent="0.2">
      <c r="A14" s="15">
        <v>1994</v>
      </c>
      <c r="B14" s="15">
        <v>239</v>
      </c>
      <c r="C14" s="15">
        <v>9</v>
      </c>
      <c r="D14" s="15">
        <f t="shared" si="0"/>
        <v>226.48000000000002</v>
      </c>
      <c r="E14" s="15">
        <f t="shared" si="1"/>
        <v>1.0552808194984105</v>
      </c>
      <c r="F14" s="31">
        <f t="shared" si="2"/>
        <v>1.001306680931451</v>
      </c>
      <c r="G14" s="33">
        <f t="shared" si="3"/>
        <v>100.1306680931451</v>
      </c>
      <c r="H14" s="6"/>
      <c r="I14" s="6"/>
      <c r="J14" s="6"/>
      <c r="K14" s="6"/>
    </row>
    <row r="15" spans="1:11" ht="15" x14ac:dyDescent="0.2">
      <c r="A15" s="15">
        <v>1995</v>
      </c>
      <c r="B15" s="15">
        <v>204</v>
      </c>
      <c r="C15" s="15">
        <v>10</v>
      </c>
      <c r="D15" s="15">
        <f t="shared" si="0"/>
        <v>233.84300000000002</v>
      </c>
      <c r="E15" s="15">
        <f t="shared" si="1"/>
        <v>0.87238018670646533</v>
      </c>
      <c r="F15" s="31">
        <f t="shared" si="2"/>
        <v>0.95808845548760502</v>
      </c>
      <c r="G15" s="33">
        <f t="shared" si="3"/>
        <v>95.808845548760502</v>
      </c>
      <c r="H15" s="6"/>
      <c r="I15" s="6"/>
      <c r="J15" s="6"/>
      <c r="K15" s="6"/>
    </row>
    <row r="16" spans="1:11" ht="15" x14ac:dyDescent="0.2">
      <c r="A16" s="15">
        <v>1996</v>
      </c>
      <c r="B16" s="15">
        <v>249</v>
      </c>
      <c r="C16" s="15">
        <v>11</v>
      </c>
      <c r="D16" s="15">
        <f t="shared" si="0"/>
        <v>241.20600000000002</v>
      </c>
      <c r="E16" s="15">
        <f t="shared" si="1"/>
        <v>1.0323126290390785</v>
      </c>
      <c r="F16" s="31">
        <f t="shared" si="2"/>
        <v>0.97663878682042893</v>
      </c>
      <c r="G16" s="33">
        <f t="shared" si="3"/>
        <v>97.663878682042892</v>
      </c>
      <c r="H16" s="6"/>
      <c r="I16" s="6"/>
      <c r="J16" s="6"/>
      <c r="K16" s="6"/>
    </row>
    <row r="17" spans="1:11" ht="15" x14ac:dyDescent="0.2">
      <c r="A17" s="15">
        <v>1997</v>
      </c>
      <c r="B17" s="15">
        <v>241</v>
      </c>
      <c r="C17" s="15">
        <v>12</v>
      </c>
      <c r="D17" s="15">
        <f t="shared" si="0"/>
        <v>248.56900000000002</v>
      </c>
      <c r="E17" s="15">
        <f t="shared" si="1"/>
        <v>0.96954970249709327</v>
      </c>
      <c r="F17" s="31">
        <f t="shared" si="2"/>
        <v>1.0085485838955286</v>
      </c>
      <c r="G17" s="33">
        <f t="shared" si="3"/>
        <v>100.85485838955286</v>
      </c>
      <c r="H17" s="6"/>
      <c r="I17" s="6"/>
      <c r="J17" s="6"/>
      <c r="K17" s="6"/>
    </row>
    <row r="18" spans="1:11" ht="15" x14ac:dyDescent="0.2">
      <c r="A18" s="15">
        <v>1998</v>
      </c>
      <c r="B18" s="15">
        <v>272</v>
      </c>
      <c r="C18" s="15">
        <v>13</v>
      </c>
      <c r="D18" s="15">
        <f t="shared" si="0"/>
        <v>255.93200000000002</v>
      </c>
      <c r="E18" s="15">
        <f t="shared" si="1"/>
        <v>1.0627823015488489</v>
      </c>
      <c r="F18" s="31">
        <f t="shared" si="2"/>
        <v>1.0121044086400999</v>
      </c>
      <c r="G18" s="33">
        <f t="shared" si="3"/>
        <v>101.21044086400998</v>
      </c>
      <c r="H18" s="6"/>
      <c r="I18" s="6"/>
      <c r="J18" s="6"/>
      <c r="K18" s="6"/>
    </row>
    <row r="19" spans="1:11" ht="15" x14ac:dyDescent="0.2">
      <c r="A19" s="15">
        <v>1999</v>
      </c>
      <c r="B19" s="15">
        <v>251</v>
      </c>
      <c r="C19" s="15">
        <v>14</v>
      </c>
      <c r="D19" s="15">
        <f t="shared" si="0"/>
        <v>263.29500000000002</v>
      </c>
      <c r="E19" s="15">
        <f t="shared" si="1"/>
        <v>0.95330332896560888</v>
      </c>
      <c r="F19" s="31">
        <f t="shared" si="2"/>
        <v>0.99358681158044082</v>
      </c>
      <c r="G19" s="33">
        <f t="shared" si="3"/>
        <v>99.358681158044078</v>
      </c>
      <c r="H19" s="6"/>
      <c r="I19" s="6"/>
      <c r="J19" s="6"/>
      <c r="K19" s="6"/>
    </row>
    <row r="20" spans="1:11" ht="15" x14ac:dyDescent="0.2">
      <c r="A20" s="15">
        <v>2000</v>
      </c>
      <c r="B20" s="15">
        <v>272</v>
      </c>
      <c r="C20" s="15">
        <v>15</v>
      </c>
      <c r="D20" s="15">
        <f t="shared" si="0"/>
        <v>270.65800000000002</v>
      </c>
      <c r="E20" s="15">
        <f t="shared" si="1"/>
        <v>1.0049582868416969</v>
      </c>
      <c r="F20" s="15"/>
      <c r="G20" s="33"/>
      <c r="H20" s="6"/>
      <c r="I20" s="6"/>
      <c r="J20" s="6"/>
      <c r="K20" s="6"/>
    </row>
    <row r="21" spans="1:11" ht="15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ht="15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5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7"/>
  <sheetViews>
    <sheetView tabSelected="1" topLeftCell="A4" zoomScale="114" zoomScaleNormal="114" workbookViewId="0">
      <selection activeCell="C22" sqref="C22"/>
    </sheetView>
  </sheetViews>
  <sheetFormatPr defaultRowHeight="14.25" x14ac:dyDescent="0.2"/>
  <cols>
    <col min="2" max="2" width="15.625" customWidth="1"/>
    <col min="3" max="3" width="8.125" style="1" customWidth="1"/>
    <col min="4" max="4" width="17" style="1" customWidth="1"/>
    <col min="5" max="5" width="20.375" style="1" customWidth="1"/>
    <col min="6" max="6" width="14.375" style="1" customWidth="1"/>
    <col min="7" max="7" width="16.125" style="1" customWidth="1"/>
  </cols>
  <sheetData>
    <row r="1" spans="1:9" ht="18" x14ac:dyDescent="0.25">
      <c r="A1" s="10" t="s">
        <v>36</v>
      </c>
      <c r="B1" s="10"/>
      <c r="C1" s="10"/>
      <c r="D1" s="10"/>
      <c r="E1" s="10"/>
      <c r="F1" s="10"/>
      <c r="G1" s="10"/>
      <c r="H1" s="10"/>
      <c r="I1" s="10"/>
    </row>
    <row r="2" spans="1:9" ht="18" x14ac:dyDescent="0.25">
      <c r="A2" s="40" t="s">
        <v>37</v>
      </c>
      <c r="B2" s="40"/>
      <c r="C2" s="40"/>
      <c r="D2" s="40"/>
      <c r="E2" s="40"/>
      <c r="F2" s="40"/>
      <c r="G2" s="40"/>
      <c r="H2" s="40"/>
      <c r="I2" s="10"/>
    </row>
    <row r="3" spans="1:9" ht="18" x14ac:dyDescent="0.25">
      <c r="A3" s="36" t="s">
        <v>35</v>
      </c>
      <c r="B3" s="36"/>
      <c r="C3" s="36"/>
      <c r="D3" s="36"/>
      <c r="E3" s="36"/>
      <c r="F3" s="36"/>
      <c r="G3" s="36"/>
      <c r="H3" s="36"/>
      <c r="I3" s="36"/>
    </row>
    <row r="5" spans="1:9" s="7" customFormat="1" ht="15.75" x14ac:dyDescent="0.25">
      <c r="A5" s="8" t="s">
        <v>2</v>
      </c>
      <c r="B5" s="8" t="s">
        <v>20</v>
      </c>
      <c r="C5" s="8" t="s">
        <v>1</v>
      </c>
      <c r="D5" s="8" t="s">
        <v>3</v>
      </c>
      <c r="E5" s="8" t="s">
        <v>8</v>
      </c>
      <c r="F5" s="8" t="s">
        <v>13</v>
      </c>
      <c r="G5" s="8" t="s">
        <v>38</v>
      </c>
    </row>
    <row r="6" spans="1:9" ht="15" x14ac:dyDescent="0.2">
      <c r="A6" s="9">
        <v>2563</v>
      </c>
      <c r="B6" s="6">
        <v>1</v>
      </c>
      <c r="C6" s="6">
        <v>53</v>
      </c>
      <c r="D6" s="6">
        <v>0</v>
      </c>
      <c r="E6" s="6">
        <f>60.017+0.123*D6</f>
        <v>60.017000000000003</v>
      </c>
      <c r="F6" s="6">
        <v>0.82</v>
      </c>
      <c r="G6" s="6">
        <f>E6*F6</f>
        <v>49.213940000000001</v>
      </c>
    </row>
    <row r="7" spans="1:9" ht="15" x14ac:dyDescent="0.2">
      <c r="A7" s="9"/>
      <c r="B7" s="6">
        <v>2</v>
      </c>
      <c r="C7" s="6">
        <v>59</v>
      </c>
      <c r="D7" s="6">
        <v>1</v>
      </c>
      <c r="E7" s="6">
        <f t="shared" ref="E7:E17" si="0">60.017+0.123*D7</f>
        <v>60.14</v>
      </c>
      <c r="F7" s="6">
        <v>0.94499999999999995</v>
      </c>
      <c r="G7" s="6">
        <f t="shared" ref="G7:G17" si="1">E7*F7</f>
        <v>56.832299999999996</v>
      </c>
    </row>
    <row r="8" spans="1:9" ht="15" x14ac:dyDescent="0.2">
      <c r="A8" s="9"/>
      <c r="B8" s="6">
        <v>3</v>
      </c>
      <c r="C8" s="6">
        <v>73</v>
      </c>
      <c r="D8" s="6">
        <v>2</v>
      </c>
      <c r="E8" s="6">
        <f t="shared" si="0"/>
        <v>60.263000000000005</v>
      </c>
      <c r="F8" s="6">
        <v>1.129</v>
      </c>
      <c r="G8" s="6">
        <f t="shared" si="1"/>
        <v>68.036927000000006</v>
      </c>
    </row>
    <row r="9" spans="1:9" ht="15" x14ac:dyDescent="0.2">
      <c r="A9" s="9"/>
      <c r="B9" s="6">
        <v>4</v>
      </c>
      <c r="C9" s="6">
        <v>72</v>
      </c>
      <c r="D9" s="6">
        <v>3</v>
      </c>
      <c r="E9" s="6">
        <f t="shared" si="0"/>
        <v>60.386000000000003</v>
      </c>
      <c r="F9" s="6">
        <v>1.1060000000000001</v>
      </c>
      <c r="G9" s="6">
        <f t="shared" si="1"/>
        <v>66.786916000000005</v>
      </c>
    </row>
    <row r="10" spans="1:9" ht="15" x14ac:dyDescent="0.2">
      <c r="A10" s="9">
        <v>2564</v>
      </c>
      <c r="B10" s="6">
        <v>1</v>
      </c>
      <c r="C10" s="6">
        <v>43</v>
      </c>
      <c r="D10" s="6">
        <v>4</v>
      </c>
      <c r="E10" s="6">
        <f t="shared" si="0"/>
        <v>60.509</v>
      </c>
      <c r="F10" s="6">
        <v>0.82</v>
      </c>
      <c r="G10" s="6">
        <f t="shared" si="1"/>
        <v>49.617379999999997</v>
      </c>
    </row>
    <row r="11" spans="1:9" ht="15" x14ac:dyDescent="0.2">
      <c r="A11" s="9"/>
      <c r="B11" s="6">
        <v>2</v>
      </c>
      <c r="C11" s="6">
        <v>55</v>
      </c>
      <c r="D11" s="6">
        <v>5</v>
      </c>
      <c r="E11" s="6">
        <f t="shared" si="0"/>
        <v>60.632000000000005</v>
      </c>
      <c r="F11" s="6">
        <v>0.94499999999999995</v>
      </c>
      <c r="G11" s="6">
        <f t="shared" si="1"/>
        <v>57.297240000000002</v>
      </c>
    </row>
    <row r="12" spans="1:9" ht="15" x14ac:dyDescent="0.2">
      <c r="A12" s="9"/>
      <c r="B12" s="6">
        <v>3</v>
      </c>
      <c r="C12" s="6">
        <v>68</v>
      </c>
      <c r="D12" s="6">
        <v>6</v>
      </c>
      <c r="E12" s="6">
        <f t="shared" si="0"/>
        <v>60.755000000000003</v>
      </c>
      <c r="F12" s="6">
        <v>1.129</v>
      </c>
      <c r="G12" s="6">
        <f t="shared" si="1"/>
        <v>68.592394999999996</v>
      </c>
    </row>
    <row r="13" spans="1:9" ht="15" x14ac:dyDescent="0.2">
      <c r="A13" s="9"/>
      <c r="B13" s="6">
        <v>4</v>
      </c>
      <c r="C13" s="6">
        <v>68</v>
      </c>
      <c r="D13" s="6">
        <v>7</v>
      </c>
      <c r="E13" s="6">
        <f t="shared" si="0"/>
        <v>60.878</v>
      </c>
      <c r="F13" s="6">
        <v>1.1060000000000001</v>
      </c>
      <c r="G13" s="6">
        <f t="shared" si="1"/>
        <v>67.331068000000002</v>
      </c>
    </row>
    <row r="14" spans="1:9" ht="15" x14ac:dyDescent="0.2">
      <c r="A14" s="20">
        <v>2565</v>
      </c>
      <c r="B14" s="21">
        <v>1</v>
      </c>
      <c r="C14" s="21"/>
      <c r="D14" s="21">
        <v>8</v>
      </c>
      <c r="E14" s="21">
        <f t="shared" si="0"/>
        <v>61.001000000000005</v>
      </c>
      <c r="F14" s="21">
        <v>0.82</v>
      </c>
      <c r="G14" s="21">
        <f t="shared" si="1"/>
        <v>50.020820000000001</v>
      </c>
    </row>
    <row r="15" spans="1:9" ht="15" x14ac:dyDescent="0.2">
      <c r="A15" s="20"/>
      <c r="B15" s="21">
        <v>2</v>
      </c>
      <c r="C15" s="21"/>
      <c r="D15" s="21">
        <v>9</v>
      </c>
      <c r="E15" s="21">
        <f t="shared" si="0"/>
        <v>61.124000000000002</v>
      </c>
      <c r="F15" s="21">
        <v>0.94499999999999995</v>
      </c>
      <c r="G15" s="21">
        <f t="shared" si="1"/>
        <v>57.762180000000001</v>
      </c>
    </row>
    <row r="16" spans="1:9" ht="15" x14ac:dyDescent="0.2">
      <c r="A16" s="20"/>
      <c r="B16" s="21">
        <v>3</v>
      </c>
      <c r="C16" s="21"/>
      <c r="D16" s="21">
        <v>10</v>
      </c>
      <c r="E16" s="21">
        <f t="shared" si="0"/>
        <v>61.247</v>
      </c>
      <c r="F16" s="21">
        <v>1.129</v>
      </c>
      <c r="G16" s="21">
        <f t="shared" si="1"/>
        <v>69.147863000000001</v>
      </c>
    </row>
    <row r="17" spans="1:7" ht="15" x14ac:dyDescent="0.2">
      <c r="A17" s="20"/>
      <c r="B17" s="21">
        <v>4</v>
      </c>
      <c r="C17" s="21"/>
      <c r="D17" s="21">
        <v>11</v>
      </c>
      <c r="E17" s="21">
        <f t="shared" si="0"/>
        <v>61.370000000000005</v>
      </c>
      <c r="F17" s="21">
        <v>1.1060000000000001</v>
      </c>
      <c r="G17" s="21">
        <f t="shared" si="1"/>
        <v>67.875220000000013</v>
      </c>
    </row>
  </sheetData>
  <mergeCells count="2">
    <mergeCell ref="A3:I3"/>
    <mergeCell ref="A2:H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C6759C057C034F9BA8CE93BDE96494" ma:contentTypeVersion="1" ma:contentTypeDescription="Create a new document." ma:contentTypeScope="" ma:versionID="a005bccf54dfca8acc982cf26bd70866">
  <xsd:schema xmlns:xsd="http://www.w3.org/2001/XMLSchema" xmlns:xs="http://www.w3.org/2001/XMLSchema" xmlns:p="http://schemas.microsoft.com/office/2006/metadata/properties" xmlns:ns2="14e9d4e6-deb9-4253-81f1-7af268e8b265" targetNamespace="http://schemas.microsoft.com/office/2006/metadata/properties" ma:root="true" ma:fieldsID="44250777a814ae5c923f9bc626793540" ns2:_="">
    <xsd:import namespace="14e9d4e6-deb9-4253-81f1-7af268e8b265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9d4e6-deb9-4253-81f1-7af268e8b265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4e9d4e6-deb9-4253-81f1-7af268e8b265" xsi:nil="true"/>
  </documentManagement>
</p:properties>
</file>

<file path=customXml/itemProps1.xml><?xml version="1.0" encoding="utf-8"?>
<ds:datastoreItem xmlns:ds="http://schemas.openxmlformats.org/officeDocument/2006/customXml" ds:itemID="{99522CD2-BDBC-4E6F-B2B1-D10EDB3C41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943166-A34E-4AA9-846C-55911300F7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9d4e6-deb9-4253-81f1-7af268e8b2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3A65CE-96A9-4321-B81C-BB295E0F1D3A}">
  <ds:schemaRefs>
    <ds:schemaRef ds:uri="http://schemas.microsoft.com/office/2006/metadata/properties"/>
    <ds:schemaRef ds:uri="http://schemas.microsoft.com/office/infopath/2007/PartnerControls"/>
    <ds:schemaRef ds:uri="14e9d4e6-deb9-4253-81f1-7af268e8b26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1_MAPE Holt and Brown</vt:lpstr>
      <vt:lpstr>2_Moving Average 3 years</vt:lpstr>
      <vt:lpstr>3_Trend Least Square</vt:lpstr>
      <vt:lpstr>4_Seasonal</vt:lpstr>
      <vt:lpstr>5_Cycle</vt:lpstr>
      <vt:lpstr>6_Forcasting</vt:lpstr>
      <vt:lpstr>'3_Trend Least Square'!Print_Titles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Boonying_som</dc:creator>
  <cp:lastModifiedBy>2010511104009 Phatchara Soroschokchai</cp:lastModifiedBy>
  <dcterms:created xsi:type="dcterms:W3CDTF">2018-03-01T10:24:25Z</dcterms:created>
  <dcterms:modified xsi:type="dcterms:W3CDTF">2023-10-06T11:26:58Z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0x01010063C6759C057C034F9BA8CE93BDE96494</vt:lpwstr>
  </property>
</Properties>
</file>