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74A4E07-BE5F-4B5B-B4BB-4D7AA0D1893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raight Bond" sheetId="1" r:id="rId1"/>
    <sheet name="Callable Bond" sheetId="3" r:id="rId2"/>
    <sheet name="Puttable Bond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4" l="1"/>
  <c r="J6" i="5"/>
  <c r="J5" i="5"/>
  <c r="H7" i="5"/>
  <c r="H6" i="5"/>
  <c r="H5" i="5"/>
  <c r="J53" i="3"/>
  <c r="H53" i="3" s="1"/>
  <c r="H54" i="3" s="1"/>
  <c r="J47" i="3"/>
  <c r="H47" i="3" s="1"/>
  <c r="J41" i="3"/>
  <c r="H41" i="3" s="1"/>
  <c r="H42" i="3" s="1"/>
  <c r="J35" i="3"/>
  <c r="H35" i="3" s="1"/>
  <c r="J28" i="1"/>
  <c r="J32" i="1"/>
  <c r="J36" i="1"/>
  <c r="J40" i="1"/>
  <c r="H40" i="1" s="1"/>
  <c r="J41" i="1"/>
  <c r="J37" i="1"/>
  <c r="J33" i="1"/>
  <c r="J29" i="1"/>
  <c r="H29" i="1"/>
  <c r="H33" i="1"/>
  <c r="H37" i="1"/>
  <c r="H41" i="1"/>
  <c r="F39" i="1"/>
  <c r="F35" i="1"/>
  <c r="F31" i="1"/>
  <c r="D33" i="1"/>
  <c r="D37" i="1"/>
  <c r="J55" i="4"/>
  <c r="H55" i="4"/>
  <c r="J53" i="4"/>
  <c r="F52" i="4"/>
  <c r="J49" i="4"/>
  <c r="H49" i="4"/>
  <c r="D49" i="4"/>
  <c r="J47" i="4"/>
  <c r="H47" i="4"/>
  <c r="H48" i="4" s="1"/>
  <c r="F46" i="4"/>
  <c r="J43" i="4"/>
  <c r="H43" i="4"/>
  <c r="D43" i="4"/>
  <c r="J41" i="4"/>
  <c r="H41" i="4"/>
  <c r="H42" i="4" s="1"/>
  <c r="F40" i="4"/>
  <c r="J37" i="4"/>
  <c r="H35" i="4" s="1"/>
  <c r="H37" i="4"/>
  <c r="J35" i="4"/>
  <c r="J37" i="3"/>
  <c r="J55" i="3"/>
  <c r="H55" i="3"/>
  <c r="F52" i="3"/>
  <c r="J49" i="3"/>
  <c r="H49" i="3"/>
  <c r="D49" i="3"/>
  <c r="F46" i="3"/>
  <c r="J43" i="3"/>
  <c r="H43" i="3"/>
  <c r="D43" i="3"/>
  <c r="F40" i="3"/>
  <c r="H37" i="3"/>
  <c r="H53" i="4" l="1"/>
  <c r="H54" i="4" s="1"/>
  <c r="F50" i="4" s="1"/>
  <c r="F51" i="4" s="1"/>
  <c r="F44" i="4"/>
  <c r="F45" i="4" s="1"/>
  <c r="H36" i="3"/>
  <c r="F38" i="3" s="1"/>
  <c r="F39" i="3" s="1"/>
  <c r="H28" i="1"/>
  <c r="H36" i="4"/>
  <c r="F38" i="4" s="1"/>
  <c r="F39" i="4" s="1"/>
  <c r="H48" i="3"/>
  <c r="F44" i="3" s="1"/>
  <c r="H36" i="1"/>
  <c r="F38" i="1" s="1"/>
  <c r="H32" i="1"/>
  <c r="D42" i="4" l="1"/>
  <c r="D47" i="4"/>
  <c r="D48" i="4" s="1"/>
  <c r="F50" i="3"/>
  <c r="F51" i="3" s="1"/>
  <c r="F34" i="1"/>
  <c r="D36" i="1" s="1"/>
  <c r="F30" i="1"/>
  <c r="D32" i="1" s="1"/>
  <c r="B34" i="1" l="1"/>
  <c r="F45" i="3"/>
  <c r="B44" i="4"/>
  <c r="D47" i="3" l="1"/>
  <c r="D48" i="3" s="1"/>
  <c r="D41" i="3"/>
  <c r="D42" i="3" s="1"/>
  <c r="B44" i="3" l="1"/>
</calcChain>
</file>

<file path=xl/sharedStrings.xml><?xml version="1.0" encoding="utf-8"?>
<sst xmlns="http://schemas.openxmlformats.org/spreadsheetml/2006/main" count="32" uniqueCount="19">
  <si>
    <t>Today</t>
  </si>
  <si>
    <t xml:space="preserve">1 year </t>
  </si>
  <si>
    <t>2 years</t>
  </si>
  <si>
    <t>Par value</t>
  </si>
  <si>
    <t>Interest rate</t>
  </si>
  <si>
    <t>Bond price</t>
  </si>
  <si>
    <t>3 years</t>
  </si>
  <si>
    <t>4 years</t>
  </si>
  <si>
    <t>Backward Induction Straight Bond (Option-free bond) Valuation</t>
  </si>
  <si>
    <t>Year 1</t>
  </si>
  <si>
    <t>Year 2</t>
  </si>
  <si>
    <t>Year 3</t>
  </si>
  <si>
    <t>Year 4</t>
  </si>
  <si>
    <t>Year 0</t>
  </si>
  <si>
    <t>Put price</t>
  </si>
  <si>
    <t>Call price</t>
  </si>
  <si>
    <t>Benchmark interest rate tree</t>
  </si>
  <si>
    <t>Backward Induction Puttable Bond Valuation (Bermudan Style)</t>
  </si>
  <si>
    <t>Backward Induction Callable Bond Valuation (Bermudan Style)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</si>
</sst>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%"/>
    <numFmt numFmtId="188" formatCode="[$$-409]#,##0.0"/>
    <numFmt numFmtId="189" formatCode="[$$-409]#,##0.00"/>
    <numFmt numFmtId="190" formatCode="0.0000%"/>
    <numFmt numFmtId="191" formatCode="[$$-409]#,##0.00;[Red][$$-409]#,##0.00"/>
  </numFmts>
  <fonts count="1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2A3B78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0"/>
      <color rgb="FF2A3B78"/>
      <name val="Tahoma"/>
      <family val="2"/>
      <scheme val="minor"/>
    </font>
    <font>
      <sz val="2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12"/>
      <color theme="0"/>
      <name val="Tahoma"/>
      <family val="2"/>
      <scheme val="minor"/>
    </font>
    <font>
      <sz val="11"/>
      <color rgb="FFFFC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A3B7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2A3B7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2A3B78"/>
      </bottom>
      <diagonal/>
    </border>
    <border>
      <left/>
      <right style="medium">
        <color indexed="64"/>
      </right>
      <top/>
      <bottom style="thick">
        <color rgb="FF2A3B7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89" fontId="0" fillId="2" borderId="0" xfId="0" applyNumberFormat="1" applyFill="1" applyAlignment="1">
      <alignment horizontal="center" vertical="center"/>
    </xf>
    <xf numFmtId="189" fontId="5" fillId="3" borderId="0" xfId="0" applyNumberFormat="1" applyFont="1" applyFill="1" applyAlignment="1">
      <alignment horizontal="center" vertical="center"/>
    </xf>
    <xf numFmtId="191" fontId="5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90" fontId="5" fillId="3" borderId="0" xfId="0" applyNumberFormat="1" applyFont="1" applyFill="1" applyAlignment="1">
      <alignment horizontal="center" vertical="center"/>
    </xf>
    <xf numFmtId="190" fontId="5" fillId="3" borderId="5" xfId="0" applyNumberFormat="1" applyFont="1" applyFill="1" applyBorder="1" applyAlignment="1">
      <alignment horizontal="center" vertical="center"/>
    </xf>
    <xf numFmtId="189" fontId="5" fillId="0" borderId="6" xfId="0" applyNumberFormat="1" applyFont="1" applyBorder="1" applyAlignment="1">
      <alignment horizontal="center" vertical="center"/>
    </xf>
    <xf numFmtId="189" fontId="5" fillId="3" borderId="6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2" borderId="10" xfId="0" applyFont="1" applyFill="1" applyBorder="1"/>
    <xf numFmtId="0" fontId="6" fillId="2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left"/>
    </xf>
    <xf numFmtId="18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90" fontId="5" fillId="0" borderId="5" xfId="0" applyNumberFormat="1" applyFont="1" applyBorder="1" applyAlignment="1">
      <alignment horizontal="center" vertical="center"/>
    </xf>
    <xf numFmtId="190" fontId="5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90" fontId="0" fillId="0" borderId="5" xfId="0" applyNumberFormat="1" applyBorder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9" fontId="0" fillId="0" borderId="5" xfId="0" applyNumberFormat="1" applyBorder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2" xfId="0" applyFont="1" applyFill="1" applyBorder="1"/>
    <xf numFmtId="189" fontId="8" fillId="0" borderId="12" xfId="0" applyNumberFormat="1" applyFont="1" applyBorder="1" applyAlignment="1">
      <alignment horizontal="right"/>
    </xf>
    <xf numFmtId="10" fontId="8" fillId="0" borderId="12" xfId="0" applyNumberFormat="1" applyFont="1" applyBorder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9" fillId="3" borderId="13" xfId="0" applyFont="1" applyFill="1" applyBorder="1"/>
    <xf numFmtId="191" fontId="5" fillId="4" borderId="5" xfId="0" applyNumberFormat="1" applyFont="1" applyFill="1" applyBorder="1" applyAlignment="1">
      <alignment horizontal="center" vertical="center"/>
    </xf>
    <xf numFmtId="189" fontId="5" fillId="4" borderId="5" xfId="0" applyNumberFormat="1" applyFont="1" applyFill="1" applyBorder="1" applyAlignment="1">
      <alignment horizontal="center" vertical="center"/>
    </xf>
    <xf numFmtId="189" fontId="10" fillId="3" borderId="0" xfId="0" applyNumberFormat="1" applyFont="1" applyFill="1" applyAlignment="1">
      <alignment horizontal="center" vertical="center"/>
    </xf>
    <xf numFmtId="187" fontId="4" fillId="4" borderId="2" xfId="1" applyNumberFormat="1" applyFont="1" applyFill="1" applyBorder="1" applyAlignment="1">
      <alignment horizontal="center" vertical="center"/>
    </xf>
    <xf numFmtId="187" fontId="4" fillId="4" borderId="3" xfId="1" applyNumberFormat="1" applyFont="1" applyFill="1" applyBorder="1" applyAlignment="1">
      <alignment horizontal="center" vertical="center"/>
    </xf>
    <xf numFmtId="187" fontId="4" fillId="4" borderId="4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A3B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56030</xdr:colOff>
      <xdr:row>30</xdr:row>
      <xdr:rowOff>11205</xdr:rowOff>
    </xdr:from>
    <xdr:to>
      <xdr:col>4</xdr:col>
      <xdr:colOff>874059</xdr:colOff>
      <xdr:row>31</xdr:row>
      <xdr:rowOff>156881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314265" y="5087470"/>
          <a:ext cx="818029" cy="347382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51548</xdr:colOff>
      <xdr:row>31</xdr:row>
      <xdr:rowOff>163605</xdr:rowOff>
    </xdr:from>
    <xdr:to>
      <xdr:col>4</xdr:col>
      <xdr:colOff>862853</xdr:colOff>
      <xdr:row>33</xdr:row>
      <xdr:rowOff>145677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309783" y="5441576"/>
          <a:ext cx="811305" cy="37427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</xdr:colOff>
      <xdr:row>34</xdr:row>
      <xdr:rowOff>73959</xdr:rowOff>
    </xdr:from>
    <xdr:to>
      <xdr:col>4</xdr:col>
      <xdr:colOff>880782</xdr:colOff>
      <xdr:row>36</xdr:row>
      <xdr:rowOff>29135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4713194" y="6315635"/>
          <a:ext cx="818029" cy="324971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58271</xdr:colOff>
      <xdr:row>36</xdr:row>
      <xdr:rowOff>35859</xdr:rowOff>
    </xdr:from>
    <xdr:to>
      <xdr:col>4</xdr:col>
      <xdr:colOff>869576</xdr:colOff>
      <xdr:row>38</xdr:row>
      <xdr:rowOff>17930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4708712" y="6647330"/>
          <a:ext cx="811305" cy="35186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32</xdr:row>
      <xdr:rowOff>69476</xdr:rowOff>
    </xdr:from>
    <xdr:to>
      <xdr:col>2</xdr:col>
      <xdr:colOff>932329</xdr:colOff>
      <xdr:row>34</xdr:row>
      <xdr:rowOff>24653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2057400" y="6622676"/>
          <a:ext cx="818029" cy="31712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109818</xdr:colOff>
      <xdr:row>34</xdr:row>
      <xdr:rowOff>31377</xdr:rowOff>
    </xdr:from>
    <xdr:to>
      <xdr:col>2</xdr:col>
      <xdr:colOff>921123</xdr:colOff>
      <xdr:row>36</xdr:row>
      <xdr:rowOff>2242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925171" y="5892053"/>
          <a:ext cx="811305" cy="37427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27</xdr:row>
      <xdr:rowOff>168087</xdr:rowOff>
    </xdr:from>
    <xdr:to>
      <xdr:col>6</xdr:col>
      <xdr:colOff>907676</xdr:colOff>
      <xdr:row>29</xdr:row>
      <xdr:rowOff>134469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8574CE0-34E5-401A-9CEA-0E101792439D}"/>
            </a:ext>
          </a:extLst>
        </xdr:cNvPr>
        <xdr:cNvCxnSpPr/>
      </xdr:nvCxnSpPr>
      <xdr:spPr>
        <a:xfrm flipV="1">
          <a:off x="7283823" y="5132293"/>
          <a:ext cx="818029" cy="324970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85165</xdr:colOff>
      <xdr:row>29</xdr:row>
      <xdr:rowOff>141193</xdr:rowOff>
    </xdr:from>
    <xdr:to>
      <xdr:col>6</xdr:col>
      <xdr:colOff>896470</xdr:colOff>
      <xdr:row>31</xdr:row>
      <xdr:rowOff>123265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EB7E86A-C03D-4D02-AAD6-13AD3E874FD1}"/>
            </a:ext>
          </a:extLst>
        </xdr:cNvPr>
        <xdr:cNvCxnSpPr/>
      </xdr:nvCxnSpPr>
      <xdr:spPr>
        <a:xfrm>
          <a:off x="7279341" y="5463987"/>
          <a:ext cx="811305" cy="35186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105335</xdr:colOff>
      <xdr:row>32</xdr:row>
      <xdr:rowOff>33617</xdr:rowOff>
    </xdr:from>
    <xdr:to>
      <xdr:col>6</xdr:col>
      <xdr:colOff>923364</xdr:colOff>
      <xdr:row>33</xdr:row>
      <xdr:rowOff>179293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154C67C-8516-40A7-87F0-E69B0B674CEF}"/>
            </a:ext>
          </a:extLst>
        </xdr:cNvPr>
        <xdr:cNvCxnSpPr/>
      </xdr:nvCxnSpPr>
      <xdr:spPr>
        <a:xfrm flipV="1">
          <a:off x="7299511" y="5916705"/>
          <a:ext cx="818029" cy="33617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100853</xdr:colOff>
      <xdr:row>34</xdr:row>
      <xdr:rowOff>6723</xdr:rowOff>
    </xdr:from>
    <xdr:to>
      <xdr:col>6</xdr:col>
      <xdr:colOff>912158</xdr:colOff>
      <xdr:row>35</xdr:row>
      <xdr:rowOff>168089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DDFA724-ECF9-4A90-97A4-50AAF7D902B0}"/>
            </a:ext>
          </a:extLst>
        </xdr:cNvPr>
        <xdr:cNvCxnSpPr/>
      </xdr:nvCxnSpPr>
      <xdr:spPr>
        <a:xfrm>
          <a:off x="7295029" y="6259605"/>
          <a:ext cx="811305" cy="35186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105335</xdr:colOff>
      <xdr:row>36</xdr:row>
      <xdr:rowOff>22411</xdr:rowOff>
    </xdr:from>
    <xdr:to>
      <xdr:col>6</xdr:col>
      <xdr:colOff>923364</xdr:colOff>
      <xdr:row>37</xdr:row>
      <xdr:rowOff>179292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A68811-24CE-4E62-BD86-F01D0A9872ED}"/>
            </a:ext>
          </a:extLst>
        </xdr:cNvPr>
        <xdr:cNvCxnSpPr/>
      </xdr:nvCxnSpPr>
      <xdr:spPr>
        <a:xfrm flipV="1">
          <a:off x="7299511" y="6645087"/>
          <a:ext cx="818029" cy="33617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100853</xdr:colOff>
      <xdr:row>37</xdr:row>
      <xdr:rowOff>186016</xdr:rowOff>
    </xdr:from>
    <xdr:to>
      <xdr:col>6</xdr:col>
      <xdr:colOff>912158</xdr:colOff>
      <xdr:row>39</xdr:row>
      <xdr:rowOff>156882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C6C8B91-AB0B-4055-9234-987D5CE27114}"/>
            </a:ext>
          </a:extLst>
        </xdr:cNvPr>
        <xdr:cNvCxnSpPr/>
      </xdr:nvCxnSpPr>
      <xdr:spPr>
        <a:xfrm>
          <a:off x="7295029" y="6987987"/>
          <a:ext cx="811305" cy="35186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107577</xdr:colOff>
      <xdr:row>28</xdr:row>
      <xdr:rowOff>6723</xdr:rowOff>
    </xdr:from>
    <xdr:to>
      <xdr:col>8</xdr:col>
      <xdr:colOff>918882</xdr:colOff>
      <xdr:row>28</xdr:row>
      <xdr:rowOff>11206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7BCAA4C-13DD-48BA-9DCF-9E5A22B03565}"/>
            </a:ext>
          </a:extLst>
        </xdr:cNvPr>
        <xdr:cNvCxnSpPr/>
      </xdr:nvCxnSpPr>
      <xdr:spPr>
        <a:xfrm>
          <a:off x="8702489" y="5800164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80684</xdr:colOff>
      <xdr:row>31</xdr:row>
      <xdr:rowOff>170329</xdr:rowOff>
    </xdr:from>
    <xdr:to>
      <xdr:col>8</xdr:col>
      <xdr:colOff>891989</xdr:colOff>
      <xdr:row>31</xdr:row>
      <xdr:rowOff>174812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B11DFC3-0855-416E-8B15-1564E2149BC4}"/>
            </a:ext>
          </a:extLst>
        </xdr:cNvPr>
        <xdr:cNvCxnSpPr/>
      </xdr:nvCxnSpPr>
      <xdr:spPr>
        <a:xfrm>
          <a:off x="8675596" y="6501653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64996</xdr:colOff>
      <xdr:row>35</xdr:row>
      <xdr:rowOff>177053</xdr:rowOff>
    </xdr:from>
    <xdr:to>
      <xdr:col>8</xdr:col>
      <xdr:colOff>876301</xdr:colOff>
      <xdr:row>36</xdr:row>
      <xdr:rowOff>2242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544A26-1D41-4F62-9241-3E66F212BF92}"/>
            </a:ext>
          </a:extLst>
        </xdr:cNvPr>
        <xdr:cNvCxnSpPr/>
      </xdr:nvCxnSpPr>
      <xdr:spPr>
        <a:xfrm>
          <a:off x="8659908" y="7225553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94131</xdr:colOff>
      <xdr:row>40</xdr:row>
      <xdr:rowOff>15687</xdr:rowOff>
    </xdr:from>
    <xdr:to>
      <xdr:col>8</xdr:col>
      <xdr:colOff>905436</xdr:colOff>
      <xdr:row>40</xdr:row>
      <xdr:rowOff>20170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16DAFF6-D7DD-4452-B8DD-B1C6FE8405B8}"/>
            </a:ext>
          </a:extLst>
        </xdr:cNvPr>
        <xdr:cNvCxnSpPr/>
      </xdr:nvCxnSpPr>
      <xdr:spPr>
        <a:xfrm>
          <a:off x="8689043" y="7960658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7</xdr:row>
      <xdr:rowOff>11205</xdr:rowOff>
    </xdr:from>
    <xdr:to>
      <xdr:col>4</xdr:col>
      <xdr:colOff>874059</xdr:colOff>
      <xdr:row>8</xdr:row>
      <xdr:rowOff>156881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7A7F8F0-58BB-4D9B-A555-84CFD59E715B}"/>
            </a:ext>
          </a:extLst>
        </xdr:cNvPr>
        <xdr:cNvCxnSpPr/>
      </xdr:nvCxnSpPr>
      <xdr:spPr>
        <a:xfrm flipV="1">
          <a:off x="4709673" y="6488205"/>
          <a:ext cx="818029" cy="33617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51548</xdr:colOff>
      <xdr:row>8</xdr:row>
      <xdr:rowOff>163605</xdr:rowOff>
    </xdr:from>
    <xdr:to>
      <xdr:col>4</xdr:col>
      <xdr:colOff>862853</xdr:colOff>
      <xdr:row>10</xdr:row>
      <xdr:rowOff>145677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4B804C8-799C-43EC-9881-C959A7AD3C4A}"/>
            </a:ext>
          </a:extLst>
        </xdr:cNvPr>
        <xdr:cNvCxnSpPr/>
      </xdr:nvCxnSpPr>
      <xdr:spPr>
        <a:xfrm>
          <a:off x="4705191" y="6831105"/>
          <a:ext cx="811305" cy="34946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</xdr:colOff>
      <xdr:row>11</xdr:row>
      <xdr:rowOff>73959</xdr:rowOff>
    </xdr:from>
    <xdr:to>
      <xdr:col>4</xdr:col>
      <xdr:colOff>880782</xdr:colOff>
      <xdr:row>13</xdr:row>
      <xdr:rowOff>29135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CC775AD-027E-48FE-B654-64124A024E7E}"/>
            </a:ext>
          </a:extLst>
        </xdr:cNvPr>
        <xdr:cNvCxnSpPr/>
      </xdr:nvCxnSpPr>
      <xdr:spPr>
        <a:xfrm flipV="1">
          <a:off x="4716396" y="7285745"/>
          <a:ext cx="818029" cy="322569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58271</xdr:colOff>
      <xdr:row>13</xdr:row>
      <xdr:rowOff>35859</xdr:rowOff>
    </xdr:from>
    <xdr:to>
      <xdr:col>4</xdr:col>
      <xdr:colOff>869576</xdr:colOff>
      <xdr:row>15</xdr:row>
      <xdr:rowOff>17930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006CA94-D013-4063-9CE6-1ECFC9733C23}"/>
            </a:ext>
          </a:extLst>
        </xdr:cNvPr>
        <xdr:cNvCxnSpPr/>
      </xdr:nvCxnSpPr>
      <xdr:spPr>
        <a:xfrm>
          <a:off x="4711914" y="7615038"/>
          <a:ext cx="811305" cy="34946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9</xdr:row>
      <xdr:rowOff>69476</xdr:rowOff>
    </xdr:from>
    <xdr:to>
      <xdr:col>2</xdr:col>
      <xdr:colOff>932329</xdr:colOff>
      <xdr:row>11</xdr:row>
      <xdr:rowOff>24653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FF2EC16-4F72-4338-9EC6-906E51CF8ADF}"/>
            </a:ext>
          </a:extLst>
        </xdr:cNvPr>
        <xdr:cNvCxnSpPr/>
      </xdr:nvCxnSpPr>
      <xdr:spPr>
        <a:xfrm flipV="1">
          <a:off x="2182586" y="6913869"/>
          <a:ext cx="818029" cy="322570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109818</xdr:colOff>
      <xdr:row>11</xdr:row>
      <xdr:rowOff>31377</xdr:rowOff>
    </xdr:from>
    <xdr:to>
      <xdr:col>2</xdr:col>
      <xdr:colOff>921123</xdr:colOff>
      <xdr:row>13</xdr:row>
      <xdr:rowOff>2242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9DE43B40-3761-4D0E-97D7-A09F648191AD}"/>
            </a:ext>
          </a:extLst>
        </xdr:cNvPr>
        <xdr:cNvCxnSpPr/>
      </xdr:nvCxnSpPr>
      <xdr:spPr>
        <a:xfrm>
          <a:off x="2178104" y="7243163"/>
          <a:ext cx="811305" cy="33825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89647</xdr:colOff>
      <xdr:row>4</xdr:row>
      <xdr:rowOff>168087</xdr:rowOff>
    </xdr:from>
    <xdr:to>
      <xdr:col>6</xdr:col>
      <xdr:colOff>907676</xdr:colOff>
      <xdr:row>6</xdr:row>
      <xdr:rowOff>134469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8B7C933-BFFB-406D-84CE-A8361B0E20E9}"/>
            </a:ext>
          </a:extLst>
        </xdr:cNvPr>
        <xdr:cNvCxnSpPr/>
      </xdr:nvCxnSpPr>
      <xdr:spPr>
        <a:xfrm flipV="1">
          <a:off x="7165361" y="6114408"/>
          <a:ext cx="818029" cy="32016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85165</xdr:colOff>
      <xdr:row>6</xdr:row>
      <xdr:rowOff>141193</xdr:rowOff>
    </xdr:from>
    <xdr:to>
      <xdr:col>6</xdr:col>
      <xdr:colOff>896470</xdr:colOff>
      <xdr:row>8</xdr:row>
      <xdr:rowOff>123265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C26624E6-38A4-47B6-AFEB-3FC31937EA7F}"/>
            </a:ext>
          </a:extLst>
        </xdr:cNvPr>
        <xdr:cNvCxnSpPr/>
      </xdr:nvCxnSpPr>
      <xdr:spPr>
        <a:xfrm>
          <a:off x="7160879" y="6441300"/>
          <a:ext cx="811305" cy="34946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80487</xdr:colOff>
      <xdr:row>9</xdr:row>
      <xdr:rowOff>41900</xdr:rowOff>
    </xdr:from>
    <xdr:to>
      <xdr:col>6</xdr:col>
      <xdr:colOff>898516</xdr:colOff>
      <xdr:row>11</xdr:row>
      <xdr:rowOff>5358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ED613E1-5403-44DA-84B3-27701AF0A8D0}"/>
            </a:ext>
          </a:extLst>
        </xdr:cNvPr>
        <xdr:cNvCxnSpPr/>
      </xdr:nvCxnSpPr>
      <xdr:spPr>
        <a:xfrm flipV="1">
          <a:off x="6747987" y="2120835"/>
          <a:ext cx="818029" cy="32789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100853</xdr:colOff>
      <xdr:row>11</xdr:row>
      <xdr:rowOff>6723</xdr:rowOff>
    </xdr:from>
    <xdr:to>
      <xdr:col>6</xdr:col>
      <xdr:colOff>912158</xdr:colOff>
      <xdr:row>12</xdr:row>
      <xdr:rowOff>168089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677D9B0-456D-4BF6-83B1-6C6091877EBB}"/>
            </a:ext>
          </a:extLst>
        </xdr:cNvPr>
        <xdr:cNvCxnSpPr/>
      </xdr:nvCxnSpPr>
      <xdr:spPr>
        <a:xfrm>
          <a:off x="7176567" y="7218509"/>
          <a:ext cx="811305" cy="35186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105335</xdr:colOff>
      <xdr:row>13</xdr:row>
      <xdr:rowOff>22411</xdr:rowOff>
    </xdr:from>
    <xdr:to>
      <xdr:col>6</xdr:col>
      <xdr:colOff>923364</xdr:colOff>
      <xdr:row>14</xdr:row>
      <xdr:rowOff>179292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72F72F5D-672B-40BF-A2CC-EB5CF6B9014E}"/>
            </a:ext>
          </a:extLst>
        </xdr:cNvPr>
        <xdr:cNvCxnSpPr/>
      </xdr:nvCxnSpPr>
      <xdr:spPr>
        <a:xfrm flipV="1">
          <a:off x="7181049" y="7601590"/>
          <a:ext cx="818029" cy="347381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100853</xdr:colOff>
      <xdr:row>14</xdr:row>
      <xdr:rowOff>186016</xdr:rowOff>
    </xdr:from>
    <xdr:to>
      <xdr:col>6</xdr:col>
      <xdr:colOff>912158</xdr:colOff>
      <xdr:row>16</xdr:row>
      <xdr:rowOff>156882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AA93D08-9EA1-4826-8E44-5173F02246FD}"/>
            </a:ext>
          </a:extLst>
        </xdr:cNvPr>
        <xdr:cNvCxnSpPr/>
      </xdr:nvCxnSpPr>
      <xdr:spPr>
        <a:xfrm>
          <a:off x="7176567" y="7946170"/>
          <a:ext cx="811305" cy="3477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35</xdr:row>
      <xdr:rowOff>144274</xdr:rowOff>
    </xdr:from>
    <xdr:to>
      <xdr:col>6</xdr:col>
      <xdr:colOff>907676</xdr:colOff>
      <xdr:row>38</xdr:row>
      <xdr:rowOff>110657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AD7E97F-AF53-4945-AEC8-D5FDC7B4099C}"/>
            </a:ext>
          </a:extLst>
        </xdr:cNvPr>
        <xdr:cNvCxnSpPr/>
      </xdr:nvCxnSpPr>
      <xdr:spPr>
        <a:xfrm flipV="1">
          <a:off x="6763100" y="7198727"/>
          <a:ext cx="818029" cy="50216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97071</xdr:colOff>
      <xdr:row>38</xdr:row>
      <xdr:rowOff>129288</xdr:rowOff>
    </xdr:from>
    <xdr:to>
      <xdr:col>6</xdr:col>
      <xdr:colOff>908376</xdr:colOff>
      <xdr:row>41</xdr:row>
      <xdr:rowOff>111359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3548D25-A109-4422-8E89-1E3BA06A8A90}"/>
            </a:ext>
          </a:extLst>
        </xdr:cNvPr>
        <xdr:cNvCxnSpPr/>
      </xdr:nvCxnSpPr>
      <xdr:spPr>
        <a:xfrm>
          <a:off x="6770524" y="7719522"/>
          <a:ext cx="811305" cy="51785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107156</xdr:colOff>
      <xdr:row>41</xdr:row>
      <xdr:rowOff>103374</xdr:rowOff>
    </xdr:from>
    <xdr:to>
      <xdr:col>8</xdr:col>
      <xdr:colOff>891989</xdr:colOff>
      <xdr:row>41</xdr:row>
      <xdr:rowOff>107156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E2E69-FA9C-4BF0-B26D-4D8F92873F4A}"/>
            </a:ext>
          </a:extLst>
        </xdr:cNvPr>
        <xdr:cNvCxnSpPr/>
      </xdr:nvCxnSpPr>
      <xdr:spPr>
        <a:xfrm flipV="1">
          <a:off x="9001125" y="8229390"/>
          <a:ext cx="784833" cy="3782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94131</xdr:colOff>
      <xdr:row>54</xdr:row>
      <xdr:rowOff>15687</xdr:rowOff>
    </xdr:from>
    <xdr:to>
      <xdr:col>8</xdr:col>
      <xdr:colOff>905436</xdr:colOff>
      <xdr:row>54</xdr:row>
      <xdr:rowOff>20170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2E32F5E-3B15-48F0-BFBF-E8EBB2258389}"/>
            </a:ext>
          </a:extLst>
        </xdr:cNvPr>
        <xdr:cNvCxnSpPr/>
      </xdr:nvCxnSpPr>
      <xdr:spPr>
        <a:xfrm>
          <a:off x="8980956" y="8045262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81169</xdr:colOff>
      <xdr:row>11</xdr:row>
      <xdr:rowOff>102607</xdr:rowOff>
    </xdr:from>
    <xdr:to>
      <xdr:col>2</xdr:col>
      <xdr:colOff>899198</xdr:colOff>
      <xdr:row>14</xdr:row>
      <xdr:rowOff>57783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5411964-407B-47D6-8BCD-586000124402}"/>
            </a:ext>
          </a:extLst>
        </xdr:cNvPr>
        <xdr:cNvCxnSpPr/>
      </xdr:nvCxnSpPr>
      <xdr:spPr>
        <a:xfrm flipV="1">
          <a:off x="2309191" y="2844150"/>
          <a:ext cx="818029" cy="501829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76687</xdr:colOff>
      <xdr:row>14</xdr:row>
      <xdr:rowOff>64507</xdr:rowOff>
    </xdr:from>
    <xdr:to>
      <xdr:col>2</xdr:col>
      <xdr:colOff>887992</xdr:colOff>
      <xdr:row>17</xdr:row>
      <xdr:rowOff>35373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764B997-425D-400B-B41B-9547CFF0DF1A}"/>
            </a:ext>
          </a:extLst>
        </xdr:cNvPr>
        <xdr:cNvCxnSpPr/>
      </xdr:nvCxnSpPr>
      <xdr:spPr>
        <a:xfrm>
          <a:off x="2304709" y="3352703"/>
          <a:ext cx="811305" cy="5092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57221</xdr:colOff>
      <xdr:row>47</xdr:row>
      <xdr:rowOff>79981</xdr:rowOff>
    </xdr:from>
    <xdr:to>
      <xdr:col>8</xdr:col>
      <xdr:colOff>868526</xdr:colOff>
      <xdr:row>47</xdr:row>
      <xdr:rowOff>84464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4D9A471-D4A9-478C-947B-7324AEACDB96}"/>
            </a:ext>
          </a:extLst>
        </xdr:cNvPr>
        <xdr:cNvCxnSpPr/>
      </xdr:nvCxnSpPr>
      <xdr:spPr>
        <a:xfrm>
          <a:off x="8951190" y="9277559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66746</xdr:colOff>
      <xdr:row>35</xdr:row>
      <xdr:rowOff>101413</xdr:rowOff>
    </xdr:from>
    <xdr:to>
      <xdr:col>8</xdr:col>
      <xdr:colOff>878051</xdr:colOff>
      <xdr:row>35</xdr:row>
      <xdr:rowOff>105896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E07339F-7DD9-4174-8113-CD88BAB62561}"/>
            </a:ext>
          </a:extLst>
        </xdr:cNvPr>
        <xdr:cNvCxnSpPr/>
      </xdr:nvCxnSpPr>
      <xdr:spPr>
        <a:xfrm>
          <a:off x="8960715" y="7155866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79034</xdr:colOff>
      <xdr:row>41</xdr:row>
      <xdr:rowOff>125372</xdr:rowOff>
    </xdr:from>
    <xdr:to>
      <xdr:col>6</xdr:col>
      <xdr:colOff>897063</xdr:colOff>
      <xdr:row>44</xdr:row>
      <xdr:rowOff>91755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30AAD60-AEC8-4BF1-8778-93509475C1DE}"/>
            </a:ext>
          </a:extLst>
        </xdr:cNvPr>
        <xdr:cNvCxnSpPr/>
      </xdr:nvCxnSpPr>
      <xdr:spPr>
        <a:xfrm flipV="1">
          <a:off x="6746534" y="8366568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86458</xdr:colOff>
      <xdr:row>44</xdr:row>
      <xdr:rowOff>110386</xdr:rowOff>
    </xdr:from>
    <xdr:to>
      <xdr:col>6</xdr:col>
      <xdr:colOff>897763</xdr:colOff>
      <xdr:row>47</xdr:row>
      <xdr:rowOff>92458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E6B4184-B149-4367-9353-A3DAB6A78D55}"/>
            </a:ext>
          </a:extLst>
        </xdr:cNvPr>
        <xdr:cNvCxnSpPr/>
      </xdr:nvCxnSpPr>
      <xdr:spPr>
        <a:xfrm>
          <a:off x="6753958" y="8898234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57978</xdr:colOff>
      <xdr:row>47</xdr:row>
      <xdr:rowOff>136249</xdr:rowOff>
    </xdr:from>
    <xdr:to>
      <xdr:col>6</xdr:col>
      <xdr:colOff>876007</xdr:colOff>
      <xdr:row>50</xdr:row>
      <xdr:rowOff>102632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85F2ECE-FAA2-4389-9B24-CA2AB5A64640}"/>
            </a:ext>
          </a:extLst>
        </xdr:cNvPr>
        <xdr:cNvCxnSpPr/>
      </xdr:nvCxnSpPr>
      <xdr:spPr>
        <a:xfrm flipV="1">
          <a:off x="6725478" y="9423124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65402</xdr:colOff>
      <xdr:row>50</xdr:row>
      <xdr:rowOff>121263</xdr:rowOff>
    </xdr:from>
    <xdr:to>
      <xdr:col>6</xdr:col>
      <xdr:colOff>876707</xdr:colOff>
      <xdr:row>54</xdr:row>
      <xdr:rowOff>103335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5F38596-6A7E-4DF3-8981-D8F39BA6541C}"/>
            </a:ext>
          </a:extLst>
        </xdr:cNvPr>
        <xdr:cNvCxnSpPr/>
      </xdr:nvCxnSpPr>
      <xdr:spPr>
        <a:xfrm>
          <a:off x="6732902" y="9951063"/>
          <a:ext cx="811305" cy="705972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66260</xdr:colOff>
      <xdr:row>38</xdr:row>
      <xdr:rowOff>115958</xdr:rowOff>
    </xdr:from>
    <xdr:to>
      <xdr:col>4</xdr:col>
      <xdr:colOff>884289</xdr:colOff>
      <xdr:row>41</xdr:row>
      <xdr:rowOff>82340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C896A72-1095-4C10-813D-A308668726D0}"/>
            </a:ext>
          </a:extLst>
        </xdr:cNvPr>
        <xdr:cNvCxnSpPr/>
      </xdr:nvCxnSpPr>
      <xdr:spPr>
        <a:xfrm flipV="1">
          <a:off x="4514021" y="7810501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73684</xdr:colOff>
      <xdr:row>41</xdr:row>
      <xdr:rowOff>100971</xdr:rowOff>
    </xdr:from>
    <xdr:to>
      <xdr:col>4</xdr:col>
      <xdr:colOff>884989</xdr:colOff>
      <xdr:row>44</xdr:row>
      <xdr:rowOff>83043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08410B2-C4D9-4DFD-B616-E14AB3469780}"/>
            </a:ext>
          </a:extLst>
        </xdr:cNvPr>
        <xdr:cNvCxnSpPr/>
      </xdr:nvCxnSpPr>
      <xdr:spPr>
        <a:xfrm>
          <a:off x="4521445" y="8342167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</xdr:colOff>
      <xdr:row>44</xdr:row>
      <xdr:rowOff>135836</xdr:rowOff>
    </xdr:from>
    <xdr:to>
      <xdr:col>4</xdr:col>
      <xdr:colOff>871037</xdr:colOff>
      <xdr:row>47</xdr:row>
      <xdr:rowOff>102219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B4E0C21-F821-43B3-8BE1-CBE0219D0348}"/>
            </a:ext>
          </a:extLst>
        </xdr:cNvPr>
        <xdr:cNvCxnSpPr/>
      </xdr:nvCxnSpPr>
      <xdr:spPr>
        <a:xfrm flipV="1">
          <a:off x="4500769" y="8923684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60432</xdr:colOff>
      <xdr:row>47</xdr:row>
      <xdr:rowOff>120850</xdr:rowOff>
    </xdr:from>
    <xdr:to>
      <xdr:col>4</xdr:col>
      <xdr:colOff>871737</xdr:colOff>
      <xdr:row>50</xdr:row>
      <xdr:rowOff>102922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2622D0A-25B7-418F-B868-9E9D7C7FEF39}"/>
            </a:ext>
          </a:extLst>
        </xdr:cNvPr>
        <xdr:cNvCxnSpPr/>
      </xdr:nvCxnSpPr>
      <xdr:spPr>
        <a:xfrm>
          <a:off x="4508193" y="9455350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39755</xdr:colOff>
      <xdr:row>41</xdr:row>
      <xdr:rowOff>114301</xdr:rowOff>
    </xdr:from>
    <xdr:to>
      <xdr:col>2</xdr:col>
      <xdr:colOff>857784</xdr:colOff>
      <xdr:row>44</xdr:row>
      <xdr:rowOff>80684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91EFE45-F19B-41E6-88E5-7480D2ED2A4C}"/>
            </a:ext>
          </a:extLst>
        </xdr:cNvPr>
        <xdr:cNvCxnSpPr/>
      </xdr:nvCxnSpPr>
      <xdr:spPr>
        <a:xfrm flipV="1">
          <a:off x="2267777" y="8355497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47179</xdr:colOff>
      <xdr:row>44</xdr:row>
      <xdr:rowOff>99315</xdr:rowOff>
    </xdr:from>
    <xdr:to>
      <xdr:col>2</xdr:col>
      <xdr:colOff>858484</xdr:colOff>
      <xdr:row>47</xdr:row>
      <xdr:rowOff>81387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C501A0A-FE7D-469A-967C-098BB09F22BA}"/>
            </a:ext>
          </a:extLst>
        </xdr:cNvPr>
        <xdr:cNvCxnSpPr/>
      </xdr:nvCxnSpPr>
      <xdr:spPr>
        <a:xfrm>
          <a:off x="2275201" y="8887163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91108</xdr:colOff>
      <xdr:row>17</xdr:row>
      <xdr:rowOff>124240</xdr:rowOff>
    </xdr:from>
    <xdr:to>
      <xdr:col>6</xdr:col>
      <xdr:colOff>909137</xdr:colOff>
      <xdr:row>20</xdr:row>
      <xdr:rowOff>90623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98E3404-690A-45DA-8F65-937B658CB699}"/>
            </a:ext>
          </a:extLst>
        </xdr:cNvPr>
        <xdr:cNvCxnSpPr/>
      </xdr:nvCxnSpPr>
      <xdr:spPr>
        <a:xfrm flipV="1">
          <a:off x="6758608" y="3950805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98532</xdr:colOff>
      <xdr:row>20</xdr:row>
      <xdr:rowOff>109254</xdr:rowOff>
    </xdr:from>
    <xdr:to>
      <xdr:col>6</xdr:col>
      <xdr:colOff>909837</xdr:colOff>
      <xdr:row>23</xdr:row>
      <xdr:rowOff>91325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F90BAE3-12A9-4F6F-B5EA-A54E2CCE6EA0}"/>
            </a:ext>
          </a:extLst>
        </xdr:cNvPr>
        <xdr:cNvCxnSpPr/>
      </xdr:nvCxnSpPr>
      <xdr:spPr>
        <a:xfrm>
          <a:off x="6766032" y="4482471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86138</xdr:colOff>
      <xdr:row>11</xdr:row>
      <xdr:rowOff>119271</xdr:rowOff>
    </xdr:from>
    <xdr:to>
      <xdr:col>6</xdr:col>
      <xdr:colOff>904167</xdr:colOff>
      <xdr:row>14</xdr:row>
      <xdr:rowOff>85653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11CE879-F558-489F-9DF6-7A435DBEB551}"/>
            </a:ext>
          </a:extLst>
        </xdr:cNvPr>
        <xdr:cNvCxnSpPr/>
      </xdr:nvCxnSpPr>
      <xdr:spPr>
        <a:xfrm flipV="1">
          <a:off x="6753638" y="2860814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93562</xdr:colOff>
      <xdr:row>14</xdr:row>
      <xdr:rowOff>104284</xdr:rowOff>
    </xdr:from>
    <xdr:to>
      <xdr:col>6</xdr:col>
      <xdr:colOff>904867</xdr:colOff>
      <xdr:row>17</xdr:row>
      <xdr:rowOff>94639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1522FC2A-DCE8-481D-9FFA-A1E274880B3E}"/>
            </a:ext>
          </a:extLst>
        </xdr:cNvPr>
        <xdr:cNvCxnSpPr/>
      </xdr:nvCxnSpPr>
      <xdr:spPr>
        <a:xfrm>
          <a:off x="6761062" y="3392480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64603</xdr:colOff>
      <xdr:row>5</xdr:row>
      <xdr:rowOff>122584</xdr:rowOff>
    </xdr:from>
    <xdr:to>
      <xdr:col>6</xdr:col>
      <xdr:colOff>882632</xdr:colOff>
      <xdr:row>8</xdr:row>
      <xdr:rowOff>88967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18CB74C-1A47-4C1C-A933-529B14BC2DAC}"/>
            </a:ext>
          </a:extLst>
        </xdr:cNvPr>
        <xdr:cNvCxnSpPr/>
      </xdr:nvCxnSpPr>
      <xdr:spPr>
        <a:xfrm flipV="1">
          <a:off x="6732103" y="1770823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72027</xdr:colOff>
      <xdr:row>8</xdr:row>
      <xdr:rowOff>107598</xdr:rowOff>
    </xdr:from>
    <xdr:to>
      <xdr:col>6</xdr:col>
      <xdr:colOff>883332</xdr:colOff>
      <xdr:row>11</xdr:row>
      <xdr:rowOff>89670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7245EF13-7417-4D72-A794-DB0C4433E7B4}"/>
            </a:ext>
          </a:extLst>
        </xdr:cNvPr>
        <xdr:cNvCxnSpPr/>
      </xdr:nvCxnSpPr>
      <xdr:spPr>
        <a:xfrm>
          <a:off x="6739527" y="2302489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74543</xdr:colOff>
      <xdr:row>8</xdr:row>
      <xdr:rowOff>140805</xdr:rowOff>
    </xdr:from>
    <xdr:to>
      <xdr:col>4</xdr:col>
      <xdr:colOff>892572</xdr:colOff>
      <xdr:row>11</xdr:row>
      <xdr:rowOff>107188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7EACC6C8-A5FF-4ABC-AC02-1D62B96F0902}"/>
            </a:ext>
          </a:extLst>
        </xdr:cNvPr>
        <xdr:cNvCxnSpPr/>
      </xdr:nvCxnSpPr>
      <xdr:spPr>
        <a:xfrm flipV="1">
          <a:off x="4522304" y="2335696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81967</xdr:colOff>
      <xdr:row>11</xdr:row>
      <xdr:rowOff>125819</xdr:rowOff>
    </xdr:from>
    <xdr:to>
      <xdr:col>4</xdr:col>
      <xdr:colOff>893272</xdr:colOff>
      <xdr:row>14</xdr:row>
      <xdr:rowOff>107890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B5EDCFE8-4809-4466-948C-0D321F6BC81B}"/>
            </a:ext>
          </a:extLst>
        </xdr:cNvPr>
        <xdr:cNvCxnSpPr/>
      </xdr:nvCxnSpPr>
      <xdr:spPr>
        <a:xfrm>
          <a:off x="4529728" y="2867362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69574</xdr:colOff>
      <xdr:row>15</xdr:row>
      <xdr:rowOff>11596</xdr:rowOff>
    </xdr:from>
    <xdr:to>
      <xdr:col>4</xdr:col>
      <xdr:colOff>887603</xdr:colOff>
      <xdr:row>17</xdr:row>
      <xdr:rowOff>168479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057572B-4EED-4F99-BBE9-A5253CF1FBA6}"/>
            </a:ext>
          </a:extLst>
        </xdr:cNvPr>
        <xdr:cNvCxnSpPr/>
      </xdr:nvCxnSpPr>
      <xdr:spPr>
        <a:xfrm flipV="1">
          <a:off x="4517335" y="3482009"/>
          <a:ext cx="818029" cy="51303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76998</xdr:colOff>
      <xdr:row>18</xdr:row>
      <xdr:rowOff>4892</xdr:rowOff>
    </xdr:from>
    <xdr:to>
      <xdr:col>4</xdr:col>
      <xdr:colOff>888303</xdr:colOff>
      <xdr:row>20</xdr:row>
      <xdr:rowOff>169182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928382E4-A4EA-4B35-B5CF-0C0EFF0D5082}"/>
            </a:ext>
          </a:extLst>
        </xdr:cNvPr>
        <xdr:cNvCxnSpPr/>
      </xdr:nvCxnSpPr>
      <xdr:spPr>
        <a:xfrm>
          <a:off x="4524759" y="4013675"/>
          <a:ext cx="811305" cy="528724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35</xdr:row>
      <xdr:rowOff>144274</xdr:rowOff>
    </xdr:from>
    <xdr:to>
      <xdr:col>6</xdr:col>
      <xdr:colOff>907676</xdr:colOff>
      <xdr:row>38</xdr:row>
      <xdr:rowOff>110657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00676E-F018-40F0-9F80-CDA7E312A109}"/>
            </a:ext>
          </a:extLst>
        </xdr:cNvPr>
        <xdr:cNvCxnSpPr/>
      </xdr:nvCxnSpPr>
      <xdr:spPr>
        <a:xfrm flipV="1">
          <a:off x="6757147" y="7021324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97071</xdr:colOff>
      <xdr:row>38</xdr:row>
      <xdr:rowOff>129288</xdr:rowOff>
    </xdr:from>
    <xdr:to>
      <xdr:col>6</xdr:col>
      <xdr:colOff>908376</xdr:colOff>
      <xdr:row>41</xdr:row>
      <xdr:rowOff>111359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65C6660-B6B4-4824-80F1-BF64B3D3C20E}"/>
            </a:ext>
          </a:extLst>
        </xdr:cNvPr>
        <xdr:cNvCxnSpPr/>
      </xdr:nvCxnSpPr>
      <xdr:spPr>
        <a:xfrm>
          <a:off x="6764571" y="7549263"/>
          <a:ext cx="811305" cy="52499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107156</xdr:colOff>
      <xdr:row>41</xdr:row>
      <xdr:rowOff>103374</xdr:rowOff>
    </xdr:from>
    <xdr:to>
      <xdr:col>8</xdr:col>
      <xdr:colOff>891989</xdr:colOff>
      <xdr:row>41</xdr:row>
      <xdr:rowOff>107156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99E236-1147-46BE-8C81-BFBD1205D5AA}"/>
            </a:ext>
          </a:extLst>
        </xdr:cNvPr>
        <xdr:cNvCxnSpPr/>
      </xdr:nvCxnSpPr>
      <xdr:spPr>
        <a:xfrm flipV="1">
          <a:off x="8993981" y="8066274"/>
          <a:ext cx="784833" cy="3782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94131</xdr:colOff>
      <xdr:row>54</xdr:row>
      <xdr:rowOff>15687</xdr:rowOff>
    </xdr:from>
    <xdr:to>
      <xdr:col>8</xdr:col>
      <xdr:colOff>905436</xdr:colOff>
      <xdr:row>54</xdr:row>
      <xdr:rowOff>20170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47FF08B-D32A-4B1C-9262-8AD70A5EBB5A}"/>
            </a:ext>
          </a:extLst>
        </xdr:cNvPr>
        <xdr:cNvCxnSpPr/>
      </xdr:nvCxnSpPr>
      <xdr:spPr>
        <a:xfrm>
          <a:off x="8980956" y="10331262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81169</xdr:colOff>
      <xdr:row>11</xdr:row>
      <xdr:rowOff>102607</xdr:rowOff>
    </xdr:from>
    <xdr:to>
      <xdr:col>2</xdr:col>
      <xdr:colOff>899198</xdr:colOff>
      <xdr:row>14</xdr:row>
      <xdr:rowOff>57783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BE58737-2C3A-472D-8AAB-BEE8F9EEC5AF}"/>
            </a:ext>
          </a:extLst>
        </xdr:cNvPr>
        <xdr:cNvCxnSpPr/>
      </xdr:nvCxnSpPr>
      <xdr:spPr>
        <a:xfrm flipV="1">
          <a:off x="2310019" y="2531482"/>
          <a:ext cx="818029" cy="498101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76687</xdr:colOff>
      <xdr:row>14</xdr:row>
      <xdr:rowOff>64507</xdr:rowOff>
    </xdr:from>
    <xdr:to>
      <xdr:col>2</xdr:col>
      <xdr:colOff>887992</xdr:colOff>
      <xdr:row>17</xdr:row>
      <xdr:rowOff>35373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339A485-2E71-4700-8BDB-CC1BC9A0814D}"/>
            </a:ext>
          </a:extLst>
        </xdr:cNvPr>
        <xdr:cNvCxnSpPr/>
      </xdr:nvCxnSpPr>
      <xdr:spPr>
        <a:xfrm>
          <a:off x="2305537" y="3036307"/>
          <a:ext cx="811305" cy="50426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57221</xdr:colOff>
      <xdr:row>47</xdr:row>
      <xdr:rowOff>79981</xdr:rowOff>
    </xdr:from>
    <xdr:to>
      <xdr:col>8</xdr:col>
      <xdr:colOff>868526</xdr:colOff>
      <xdr:row>47</xdr:row>
      <xdr:rowOff>84464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63944B9-1FE1-46C3-B96A-8F1F40014786}"/>
            </a:ext>
          </a:extLst>
        </xdr:cNvPr>
        <xdr:cNvCxnSpPr/>
      </xdr:nvCxnSpPr>
      <xdr:spPr>
        <a:xfrm>
          <a:off x="8944046" y="9128731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66746</xdr:colOff>
      <xdr:row>35</xdr:row>
      <xdr:rowOff>101413</xdr:rowOff>
    </xdr:from>
    <xdr:to>
      <xdr:col>8</xdr:col>
      <xdr:colOff>878051</xdr:colOff>
      <xdr:row>35</xdr:row>
      <xdr:rowOff>105896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89181BC-DC7B-4DB7-8249-237615ADF62A}"/>
            </a:ext>
          </a:extLst>
        </xdr:cNvPr>
        <xdr:cNvCxnSpPr/>
      </xdr:nvCxnSpPr>
      <xdr:spPr>
        <a:xfrm>
          <a:off x="8953571" y="6978463"/>
          <a:ext cx="811305" cy="4483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79034</xdr:colOff>
      <xdr:row>41</xdr:row>
      <xdr:rowOff>125372</xdr:rowOff>
    </xdr:from>
    <xdr:to>
      <xdr:col>6</xdr:col>
      <xdr:colOff>897063</xdr:colOff>
      <xdr:row>44</xdr:row>
      <xdr:rowOff>91755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049B41C-EB6F-4C29-8B8B-BB672EC40A57}"/>
            </a:ext>
          </a:extLst>
        </xdr:cNvPr>
        <xdr:cNvCxnSpPr/>
      </xdr:nvCxnSpPr>
      <xdr:spPr>
        <a:xfrm flipV="1">
          <a:off x="6746534" y="8088272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86458</xdr:colOff>
      <xdr:row>44</xdr:row>
      <xdr:rowOff>110386</xdr:rowOff>
    </xdr:from>
    <xdr:to>
      <xdr:col>6</xdr:col>
      <xdr:colOff>897763</xdr:colOff>
      <xdr:row>47</xdr:row>
      <xdr:rowOff>92458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F119F2E-A1E3-4B95-B5FB-D883A5CC1B18}"/>
            </a:ext>
          </a:extLst>
        </xdr:cNvPr>
        <xdr:cNvCxnSpPr/>
      </xdr:nvCxnSpPr>
      <xdr:spPr>
        <a:xfrm>
          <a:off x="6753958" y="8616211"/>
          <a:ext cx="811305" cy="52499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57978</xdr:colOff>
      <xdr:row>47</xdr:row>
      <xdr:rowOff>136249</xdr:rowOff>
    </xdr:from>
    <xdr:to>
      <xdr:col>6</xdr:col>
      <xdr:colOff>876007</xdr:colOff>
      <xdr:row>50</xdr:row>
      <xdr:rowOff>102632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2E60D50-27F3-43C3-B575-C5854D254483}"/>
            </a:ext>
          </a:extLst>
        </xdr:cNvPr>
        <xdr:cNvCxnSpPr/>
      </xdr:nvCxnSpPr>
      <xdr:spPr>
        <a:xfrm flipV="1">
          <a:off x="6725478" y="9184999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65402</xdr:colOff>
      <xdr:row>50</xdr:row>
      <xdr:rowOff>121263</xdr:rowOff>
    </xdr:from>
    <xdr:to>
      <xdr:col>6</xdr:col>
      <xdr:colOff>876707</xdr:colOff>
      <xdr:row>54</xdr:row>
      <xdr:rowOff>103335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569E58C-F711-45EC-9D52-A7073B4F4A8E}"/>
            </a:ext>
          </a:extLst>
        </xdr:cNvPr>
        <xdr:cNvCxnSpPr/>
      </xdr:nvCxnSpPr>
      <xdr:spPr>
        <a:xfrm>
          <a:off x="6732902" y="9712938"/>
          <a:ext cx="811305" cy="705972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66260</xdr:colOff>
      <xdr:row>38</xdr:row>
      <xdr:rowOff>115958</xdr:rowOff>
    </xdr:from>
    <xdr:to>
      <xdr:col>4</xdr:col>
      <xdr:colOff>884289</xdr:colOff>
      <xdr:row>41</xdr:row>
      <xdr:rowOff>82340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08E85F-E09A-4231-9A16-C3ADA95D8CFA}"/>
            </a:ext>
          </a:extLst>
        </xdr:cNvPr>
        <xdr:cNvCxnSpPr/>
      </xdr:nvCxnSpPr>
      <xdr:spPr>
        <a:xfrm flipV="1">
          <a:off x="4514435" y="7535933"/>
          <a:ext cx="818029" cy="50930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73684</xdr:colOff>
      <xdr:row>41</xdr:row>
      <xdr:rowOff>100971</xdr:rowOff>
    </xdr:from>
    <xdr:to>
      <xdr:col>4</xdr:col>
      <xdr:colOff>884989</xdr:colOff>
      <xdr:row>44</xdr:row>
      <xdr:rowOff>83043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AB19FB2-6971-4FB6-B512-6D5095BB6E7D}"/>
            </a:ext>
          </a:extLst>
        </xdr:cNvPr>
        <xdr:cNvCxnSpPr/>
      </xdr:nvCxnSpPr>
      <xdr:spPr>
        <a:xfrm>
          <a:off x="4521859" y="8063871"/>
          <a:ext cx="811305" cy="52499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53008</xdr:colOff>
      <xdr:row>44</xdr:row>
      <xdr:rowOff>135836</xdr:rowOff>
    </xdr:from>
    <xdr:to>
      <xdr:col>4</xdr:col>
      <xdr:colOff>871037</xdr:colOff>
      <xdr:row>47</xdr:row>
      <xdr:rowOff>102219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0931859-41B4-4A27-B13C-FF529EA2A517}"/>
            </a:ext>
          </a:extLst>
        </xdr:cNvPr>
        <xdr:cNvCxnSpPr/>
      </xdr:nvCxnSpPr>
      <xdr:spPr>
        <a:xfrm flipV="1">
          <a:off x="4501183" y="8641661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60432</xdr:colOff>
      <xdr:row>47</xdr:row>
      <xdr:rowOff>120850</xdr:rowOff>
    </xdr:from>
    <xdr:to>
      <xdr:col>4</xdr:col>
      <xdr:colOff>871737</xdr:colOff>
      <xdr:row>50</xdr:row>
      <xdr:rowOff>102922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3C81D46-E130-448E-B864-E0D850EF5420}"/>
            </a:ext>
          </a:extLst>
        </xdr:cNvPr>
        <xdr:cNvCxnSpPr/>
      </xdr:nvCxnSpPr>
      <xdr:spPr>
        <a:xfrm>
          <a:off x="4508607" y="9169600"/>
          <a:ext cx="811305" cy="52499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39755</xdr:colOff>
      <xdr:row>41</xdr:row>
      <xdr:rowOff>114301</xdr:rowOff>
    </xdr:from>
    <xdr:to>
      <xdr:col>2</xdr:col>
      <xdr:colOff>857784</xdr:colOff>
      <xdr:row>44</xdr:row>
      <xdr:rowOff>80684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98B5ED0-7A89-450F-A84F-197649B3232C}"/>
            </a:ext>
          </a:extLst>
        </xdr:cNvPr>
        <xdr:cNvCxnSpPr/>
      </xdr:nvCxnSpPr>
      <xdr:spPr>
        <a:xfrm flipV="1">
          <a:off x="2268605" y="8077201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47179</xdr:colOff>
      <xdr:row>44</xdr:row>
      <xdr:rowOff>99315</xdr:rowOff>
    </xdr:from>
    <xdr:to>
      <xdr:col>2</xdr:col>
      <xdr:colOff>858484</xdr:colOff>
      <xdr:row>47</xdr:row>
      <xdr:rowOff>81387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B06ABA6-E1FA-4270-8E69-B02E32E2E740}"/>
            </a:ext>
          </a:extLst>
        </xdr:cNvPr>
        <xdr:cNvCxnSpPr/>
      </xdr:nvCxnSpPr>
      <xdr:spPr>
        <a:xfrm>
          <a:off x="2276029" y="8605140"/>
          <a:ext cx="811305" cy="52499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91108</xdr:colOff>
      <xdr:row>17</xdr:row>
      <xdr:rowOff>124240</xdr:rowOff>
    </xdr:from>
    <xdr:to>
      <xdr:col>6</xdr:col>
      <xdr:colOff>909137</xdr:colOff>
      <xdr:row>20</xdr:row>
      <xdr:rowOff>90623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2363C0D-FDEC-4CAD-8202-D7587DE7B59E}"/>
            </a:ext>
          </a:extLst>
        </xdr:cNvPr>
        <xdr:cNvCxnSpPr/>
      </xdr:nvCxnSpPr>
      <xdr:spPr>
        <a:xfrm flipV="1">
          <a:off x="6758608" y="3629440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98532</xdr:colOff>
      <xdr:row>20</xdr:row>
      <xdr:rowOff>109254</xdr:rowOff>
    </xdr:from>
    <xdr:to>
      <xdr:col>6</xdr:col>
      <xdr:colOff>909837</xdr:colOff>
      <xdr:row>23</xdr:row>
      <xdr:rowOff>91325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3A45DEF-DDC6-42FC-85A6-18D74BD231B3}"/>
            </a:ext>
          </a:extLst>
        </xdr:cNvPr>
        <xdr:cNvCxnSpPr/>
      </xdr:nvCxnSpPr>
      <xdr:spPr>
        <a:xfrm>
          <a:off x="6766032" y="4157379"/>
          <a:ext cx="811305" cy="52499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86138</xdr:colOff>
      <xdr:row>11</xdr:row>
      <xdr:rowOff>119271</xdr:rowOff>
    </xdr:from>
    <xdr:to>
      <xdr:col>6</xdr:col>
      <xdr:colOff>904167</xdr:colOff>
      <xdr:row>14</xdr:row>
      <xdr:rowOff>85653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99C293F-884C-4293-9ABD-244062C85CCB}"/>
            </a:ext>
          </a:extLst>
        </xdr:cNvPr>
        <xdr:cNvCxnSpPr/>
      </xdr:nvCxnSpPr>
      <xdr:spPr>
        <a:xfrm flipV="1">
          <a:off x="6753638" y="2548146"/>
          <a:ext cx="818029" cy="50930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93562</xdr:colOff>
      <xdr:row>14</xdr:row>
      <xdr:rowOff>104284</xdr:rowOff>
    </xdr:from>
    <xdr:to>
      <xdr:col>6</xdr:col>
      <xdr:colOff>904867</xdr:colOff>
      <xdr:row>17</xdr:row>
      <xdr:rowOff>94639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E186681-B571-46E5-9062-858B6C05F47A}"/>
            </a:ext>
          </a:extLst>
        </xdr:cNvPr>
        <xdr:cNvCxnSpPr/>
      </xdr:nvCxnSpPr>
      <xdr:spPr>
        <a:xfrm>
          <a:off x="6761062" y="3076084"/>
          <a:ext cx="811305" cy="523755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64603</xdr:colOff>
      <xdr:row>5</xdr:row>
      <xdr:rowOff>122584</xdr:rowOff>
    </xdr:from>
    <xdr:to>
      <xdr:col>6</xdr:col>
      <xdr:colOff>882632</xdr:colOff>
      <xdr:row>8</xdr:row>
      <xdr:rowOff>88967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7E425E7-9DB5-48B7-8F55-79F70496DAC0}"/>
            </a:ext>
          </a:extLst>
        </xdr:cNvPr>
        <xdr:cNvCxnSpPr/>
      </xdr:nvCxnSpPr>
      <xdr:spPr>
        <a:xfrm flipV="1">
          <a:off x="6732103" y="1465609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72027</xdr:colOff>
      <xdr:row>8</xdr:row>
      <xdr:rowOff>107598</xdr:rowOff>
    </xdr:from>
    <xdr:to>
      <xdr:col>6</xdr:col>
      <xdr:colOff>883332</xdr:colOff>
      <xdr:row>11</xdr:row>
      <xdr:rowOff>89670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BCAA67A-0B22-418F-B330-B8F5FA7C37F1}"/>
            </a:ext>
          </a:extLst>
        </xdr:cNvPr>
        <xdr:cNvCxnSpPr/>
      </xdr:nvCxnSpPr>
      <xdr:spPr>
        <a:xfrm>
          <a:off x="6739527" y="1993548"/>
          <a:ext cx="811305" cy="524997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74543</xdr:colOff>
      <xdr:row>8</xdr:row>
      <xdr:rowOff>140805</xdr:rowOff>
    </xdr:from>
    <xdr:to>
      <xdr:col>4</xdr:col>
      <xdr:colOff>892572</xdr:colOff>
      <xdr:row>11</xdr:row>
      <xdr:rowOff>107188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48AAADA-2755-4A21-AE60-B6046509C5E4}"/>
            </a:ext>
          </a:extLst>
        </xdr:cNvPr>
        <xdr:cNvCxnSpPr/>
      </xdr:nvCxnSpPr>
      <xdr:spPr>
        <a:xfrm flipV="1">
          <a:off x="4522718" y="2026755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81967</xdr:colOff>
      <xdr:row>11</xdr:row>
      <xdr:rowOff>125819</xdr:rowOff>
    </xdr:from>
    <xdr:to>
      <xdr:col>4</xdr:col>
      <xdr:colOff>893272</xdr:colOff>
      <xdr:row>14</xdr:row>
      <xdr:rowOff>107890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762BECF-611B-4F0A-9F5E-5E75B2ED2AD5}"/>
            </a:ext>
          </a:extLst>
        </xdr:cNvPr>
        <xdr:cNvCxnSpPr/>
      </xdr:nvCxnSpPr>
      <xdr:spPr>
        <a:xfrm>
          <a:off x="4530142" y="2554694"/>
          <a:ext cx="811305" cy="524996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69574</xdr:colOff>
      <xdr:row>15</xdr:row>
      <xdr:rowOff>11596</xdr:rowOff>
    </xdr:from>
    <xdr:to>
      <xdr:col>4</xdr:col>
      <xdr:colOff>887603</xdr:colOff>
      <xdr:row>17</xdr:row>
      <xdr:rowOff>168479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65899DC-6AE5-44DA-A4CF-56E9412B1FE9}"/>
            </a:ext>
          </a:extLst>
        </xdr:cNvPr>
        <xdr:cNvCxnSpPr/>
      </xdr:nvCxnSpPr>
      <xdr:spPr>
        <a:xfrm flipV="1">
          <a:off x="4517749" y="3164371"/>
          <a:ext cx="818029" cy="509308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76998</xdr:colOff>
      <xdr:row>18</xdr:row>
      <xdr:rowOff>4892</xdr:rowOff>
    </xdr:from>
    <xdr:to>
      <xdr:col>4</xdr:col>
      <xdr:colOff>888303</xdr:colOff>
      <xdr:row>20</xdr:row>
      <xdr:rowOff>169182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92307393-C960-41C0-8C76-769E8169693A}"/>
            </a:ext>
          </a:extLst>
        </xdr:cNvPr>
        <xdr:cNvCxnSpPr/>
      </xdr:nvCxnSpPr>
      <xdr:spPr>
        <a:xfrm>
          <a:off x="4525173" y="3691067"/>
          <a:ext cx="811305" cy="526240"/>
        </a:xfrm>
        <a:prstGeom prst="straightConnector1">
          <a:avLst/>
        </a:prstGeom>
        <a:ln w="19050">
          <a:solidFill>
            <a:srgbClr val="2A3B78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4"/>
  <sheetViews>
    <sheetView showGridLines="0" topLeftCell="A16" zoomScale="130" zoomScaleNormal="130" workbookViewId="0">
      <selection activeCell="J28" sqref="J28"/>
    </sheetView>
  </sheetViews>
  <sheetFormatPr defaultColWidth="8.875" defaultRowHeight="14.25" x14ac:dyDescent="0.2"/>
  <cols>
    <col min="2" max="2" width="20.375" bestFit="1" customWidth="1"/>
    <col min="3" max="3" width="12.5" customWidth="1"/>
    <col min="4" max="4" width="16.625" customWidth="1"/>
    <col min="5" max="5" width="12.5" customWidth="1"/>
    <col min="6" max="6" width="16.625" customWidth="1"/>
    <col min="7" max="7" width="12.5" customWidth="1"/>
    <col min="8" max="8" width="16.625" customWidth="1"/>
    <col min="9" max="9" width="12.5" customWidth="1"/>
    <col min="10" max="10" width="16.625" customWidth="1"/>
  </cols>
  <sheetData>
    <row r="1" spans="2:10" ht="41.25" customHeight="1" thickBot="1" x14ac:dyDescent="0.25">
      <c r="B1" s="40" t="s">
        <v>8</v>
      </c>
      <c r="C1" s="41"/>
      <c r="D1" s="41"/>
      <c r="E1" s="41"/>
      <c r="F1" s="41"/>
      <c r="G1" s="41"/>
      <c r="H1" s="41"/>
      <c r="I1" s="41"/>
      <c r="J1" s="42"/>
    </row>
    <row r="2" spans="2:10" ht="20.25" thickBot="1" x14ac:dyDescent="0.3">
      <c r="B2" s="46" t="s">
        <v>16</v>
      </c>
      <c r="C2" s="47"/>
      <c r="D2" s="47"/>
      <c r="E2" s="47"/>
      <c r="F2" s="47"/>
      <c r="G2" s="47"/>
      <c r="H2" s="47"/>
      <c r="I2" s="47"/>
      <c r="J2" s="48"/>
    </row>
    <row r="3" spans="2:10" x14ac:dyDescent="0.2">
      <c r="B3" s="18"/>
      <c r="C3" s="19"/>
      <c r="D3" s="16"/>
      <c r="E3" s="16"/>
      <c r="F3" s="17"/>
      <c r="G3" s="17"/>
      <c r="H3" s="17"/>
      <c r="I3" s="17"/>
      <c r="J3" s="20"/>
    </row>
    <row r="4" spans="2:10" ht="15.75" customHeight="1" x14ac:dyDescent="0.2">
      <c r="B4" s="18"/>
      <c r="C4" s="19"/>
      <c r="D4" s="16"/>
      <c r="E4" s="16"/>
      <c r="F4" s="17"/>
      <c r="G4" s="17"/>
      <c r="H4" s="17"/>
      <c r="I4" s="17"/>
      <c r="J4" s="20"/>
    </row>
    <row r="5" spans="2:10" s="4" customFormat="1" x14ac:dyDescent="0.2">
      <c r="B5" s="21"/>
      <c r="C5" s="22"/>
      <c r="D5" s="22"/>
      <c r="E5" s="22"/>
      <c r="F5" s="22"/>
      <c r="G5" s="22"/>
      <c r="H5" s="5">
        <v>9.1080999999999995E-2</v>
      </c>
      <c r="J5" s="23"/>
    </row>
    <row r="6" spans="2:10" s="4" customFormat="1" x14ac:dyDescent="0.2">
      <c r="B6" s="21"/>
      <c r="C6" s="22"/>
      <c r="D6" s="22"/>
      <c r="E6" s="22"/>
      <c r="F6" s="22"/>
      <c r="G6" s="22"/>
      <c r="H6" s="5"/>
      <c r="J6" s="23"/>
    </row>
    <row r="7" spans="2:10" s="4" customFormat="1" x14ac:dyDescent="0.2">
      <c r="B7" s="21"/>
      <c r="C7" s="22"/>
      <c r="D7" s="22"/>
      <c r="E7" s="22"/>
      <c r="F7" s="5">
        <v>6.7332000000000003E-2</v>
      </c>
      <c r="G7" s="22"/>
      <c r="H7" s="22"/>
      <c r="J7" s="23"/>
    </row>
    <row r="8" spans="2:10" s="4" customFormat="1" x14ac:dyDescent="0.2">
      <c r="B8" s="21"/>
      <c r="C8" s="22"/>
      <c r="D8" s="22"/>
      <c r="E8" s="22"/>
      <c r="F8" s="5"/>
      <c r="G8" s="22"/>
      <c r="H8" s="22"/>
      <c r="J8" s="23"/>
    </row>
    <row r="9" spans="2:10" s="4" customFormat="1" x14ac:dyDescent="0.2">
      <c r="B9" s="21"/>
      <c r="C9" s="22"/>
      <c r="D9" s="5">
        <v>4.5159999999999999E-2</v>
      </c>
      <c r="E9" s="22"/>
      <c r="F9" s="22"/>
      <c r="G9" s="22"/>
      <c r="H9" s="5">
        <v>6.7474000000000006E-2</v>
      </c>
      <c r="J9" s="23"/>
    </row>
    <row r="10" spans="2:10" s="4" customFormat="1" x14ac:dyDescent="0.2">
      <c r="B10" s="21"/>
      <c r="C10" s="22"/>
      <c r="D10" s="5"/>
      <c r="E10" s="22"/>
      <c r="F10" s="22"/>
      <c r="G10" s="22"/>
      <c r="H10" s="5"/>
      <c r="J10" s="23"/>
    </row>
    <row r="11" spans="2:10" s="4" customFormat="1" x14ac:dyDescent="0.2">
      <c r="B11" s="6">
        <v>2.5000000000000001E-2</v>
      </c>
      <c r="C11" s="22"/>
      <c r="D11" s="22"/>
      <c r="E11" s="22"/>
      <c r="F11" s="5">
        <v>4.9880000000000001E-2</v>
      </c>
      <c r="G11" s="22"/>
      <c r="H11" s="22"/>
      <c r="J11" s="23"/>
    </row>
    <row r="12" spans="2:10" s="4" customFormat="1" x14ac:dyDescent="0.2">
      <c r="B12" s="6"/>
      <c r="C12" s="22"/>
      <c r="D12" s="22"/>
      <c r="E12" s="22"/>
      <c r="F12" s="5"/>
      <c r="G12" s="22"/>
      <c r="H12" s="22"/>
      <c r="J12" s="23"/>
    </row>
    <row r="13" spans="2:10" s="4" customFormat="1" x14ac:dyDescent="0.2">
      <c r="B13" s="21"/>
      <c r="C13" s="22"/>
      <c r="D13" s="5">
        <v>3.3456E-2</v>
      </c>
      <c r="E13" s="22"/>
      <c r="F13" s="22"/>
      <c r="G13" s="22"/>
      <c r="H13" s="5">
        <v>4.9986000000000003E-2</v>
      </c>
      <c r="J13" s="23"/>
    </row>
    <row r="14" spans="2:10" s="4" customFormat="1" x14ac:dyDescent="0.2">
      <c r="B14" s="21"/>
      <c r="C14" s="22"/>
      <c r="D14" s="5"/>
      <c r="E14" s="22"/>
      <c r="F14" s="22"/>
      <c r="G14" s="22"/>
      <c r="H14" s="5"/>
      <c r="J14" s="23"/>
    </row>
    <row r="15" spans="2:10" s="4" customFormat="1" x14ac:dyDescent="0.2">
      <c r="B15" s="21"/>
      <c r="C15" s="22"/>
      <c r="D15" s="22"/>
      <c r="E15" s="22"/>
      <c r="F15" s="5">
        <v>3.6951999999999999E-2</v>
      </c>
      <c r="G15" s="22"/>
      <c r="H15" s="22"/>
      <c r="J15" s="23"/>
    </row>
    <row r="16" spans="2:10" s="4" customFormat="1" x14ac:dyDescent="0.2">
      <c r="B16" s="21"/>
      <c r="C16" s="22"/>
      <c r="D16" s="22"/>
      <c r="E16" s="22"/>
      <c r="F16" s="5"/>
      <c r="G16" s="22"/>
      <c r="H16" s="22"/>
      <c r="J16" s="23"/>
    </row>
    <row r="17" spans="2:10" s="4" customFormat="1" x14ac:dyDescent="0.2">
      <c r="B17" s="21"/>
      <c r="C17" s="22"/>
      <c r="D17" s="22"/>
      <c r="E17" s="22"/>
      <c r="F17" s="22"/>
      <c r="G17" s="22"/>
      <c r="H17" s="5">
        <v>3.7031000000000001E-2</v>
      </c>
      <c r="J17" s="23"/>
    </row>
    <row r="18" spans="2:10" s="4" customFormat="1" x14ac:dyDescent="0.2">
      <c r="B18" s="24"/>
      <c r="C18" s="25"/>
      <c r="D18" s="25"/>
      <c r="E18" s="25"/>
      <c r="F18" s="25"/>
      <c r="G18" s="25"/>
      <c r="H18" s="5"/>
      <c r="J18" s="7"/>
    </row>
    <row r="19" spans="2:10" x14ac:dyDescent="0.2">
      <c r="B19" s="14"/>
      <c r="J19" s="15"/>
    </row>
    <row r="20" spans="2:10" ht="20.25" thickBot="1" x14ac:dyDescent="0.3">
      <c r="B20" s="43" t="s">
        <v>5</v>
      </c>
      <c r="C20" s="44"/>
      <c r="D20" s="44"/>
      <c r="E20" s="44"/>
      <c r="F20" s="44"/>
      <c r="G20" s="44"/>
      <c r="H20" s="44"/>
      <c r="I20" s="44"/>
      <c r="J20" s="45"/>
    </row>
    <row r="21" spans="2:10" ht="15" thickTop="1" x14ac:dyDescent="0.2">
      <c r="B21" s="14"/>
      <c r="J21" s="15"/>
    </row>
    <row r="22" spans="2:10" ht="15" x14ac:dyDescent="0.2">
      <c r="B22" s="31" t="s">
        <v>3</v>
      </c>
      <c r="C22" s="32">
        <v>100</v>
      </c>
      <c r="J22" s="15"/>
    </row>
    <row r="23" spans="2:10" ht="15" x14ac:dyDescent="0.2">
      <c r="B23" s="31" t="s">
        <v>4</v>
      </c>
      <c r="C23" s="33">
        <v>2.75E-2</v>
      </c>
      <c r="J23" s="15"/>
    </row>
    <row r="24" spans="2:10" ht="15" x14ac:dyDescent="0.2">
      <c r="B24" s="34"/>
      <c r="C24" s="35"/>
      <c r="J24" s="15"/>
    </row>
    <row r="25" spans="2:10" x14ac:dyDescent="0.2">
      <c r="B25" s="14"/>
      <c r="J25" s="15"/>
    </row>
    <row r="26" spans="2:10" x14ac:dyDescent="0.2">
      <c r="B26" s="14"/>
      <c r="J26" s="15"/>
    </row>
    <row r="27" spans="2:10" s="4" customFormat="1" x14ac:dyDescent="0.2">
      <c r="B27" s="26"/>
      <c r="J27" s="23"/>
    </row>
    <row r="28" spans="2:10" s="4" customFormat="1" x14ac:dyDescent="0.2">
      <c r="B28" s="27"/>
      <c r="C28" s="28"/>
      <c r="H28" s="2">
        <f>SUM(J28:J29)/(1+H5)</f>
        <v>94.172659958334904</v>
      </c>
      <c r="J28" s="8">
        <f>$C$22</f>
        <v>100</v>
      </c>
    </row>
    <row r="29" spans="2:10" s="4" customFormat="1" x14ac:dyDescent="0.2">
      <c r="B29" s="27"/>
      <c r="D29" s="28"/>
      <c r="H29" s="2">
        <f>$C$22*$C$23</f>
        <v>2.75</v>
      </c>
      <c r="J29" s="2">
        <f>$C$22*$C$23</f>
        <v>2.75</v>
      </c>
    </row>
    <row r="30" spans="2:10" s="4" customFormat="1" x14ac:dyDescent="0.2">
      <c r="B30" s="27"/>
      <c r="D30" s="28"/>
      <c r="F30" s="3">
        <f>0.5*((SUM(H28:H29)/(1+F7))+(SUM(H32:H33)/(1+F7)))</f>
        <v>91.783967757688316</v>
      </c>
      <c r="J30" s="23"/>
    </row>
    <row r="31" spans="2:10" s="4" customFormat="1" x14ac:dyDescent="0.2">
      <c r="B31" s="27"/>
      <c r="D31" s="28"/>
      <c r="F31" s="2">
        <f>$C$22*$C$23</f>
        <v>2.75</v>
      </c>
      <c r="J31" s="23"/>
    </row>
    <row r="32" spans="2:10" s="4" customFormat="1" x14ac:dyDescent="0.2">
      <c r="B32" s="27"/>
      <c r="D32" s="3">
        <f>0.5*((SUM(F30:F31)/(1+D9))+(SUM(F34:F35)/(1+D9)))</f>
        <v>92.018917887887028</v>
      </c>
      <c r="F32" s="28"/>
      <c r="H32" s="2">
        <f>SUM(J32:J33)/(1+H9)</f>
        <v>96.255271791163054</v>
      </c>
      <c r="J32" s="8">
        <f>$C$22</f>
        <v>100</v>
      </c>
    </row>
    <row r="33" spans="2:10" s="4" customFormat="1" x14ac:dyDescent="0.2">
      <c r="B33" s="26"/>
      <c r="D33" s="2">
        <f>$C$22*$C$23</f>
        <v>2.75</v>
      </c>
      <c r="F33" s="28"/>
      <c r="H33" s="2">
        <f>$C$22*$C$23</f>
        <v>2.75</v>
      </c>
      <c r="J33" s="2">
        <f>$C$22*$C$23</f>
        <v>2.75</v>
      </c>
    </row>
    <row r="34" spans="2:10" s="4" customFormat="1" x14ac:dyDescent="0.2">
      <c r="B34" s="37">
        <f>0.5*((SUM(D32:D33)/(1+B11))+(SUM(D36:D37)/(1+B11)))</f>
        <v>94.341454815121381</v>
      </c>
      <c r="D34" s="1"/>
      <c r="F34" s="3">
        <f>0.5*((SUM(H32:H33)/(1+F11))+(SUM(H36:H37)/(1+F11)))</f>
        <v>95.065016681719698</v>
      </c>
      <c r="J34" s="23"/>
    </row>
    <row r="35" spans="2:10" s="4" customFormat="1" x14ac:dyDescent="0.2">
      <c r="B35" s="38"/>
      <c r="D35" s="1"/>
      <c r="F35" s="2">
        <f>$C$22*$C$23</f>
        <v>2.75</v>
      </c>
      <c r="J35" s="23"/>
    </row>
    <row r="36" spans="2:10" s="4" customFormat="1" x14ac:dyDescent="0.2">
      <c r="B36" s="27"/>
      <c r="D36" s="3">
        <f>0.5*((SUM(F34:F35)/(1+D13))+(SUM(F38:F39)/(1+D13)))</f>
        <v>95.881064483111786</v>
      </c>
      <c r="F36" s="28"/>
      <c r="H36" s="2">
        <f>SUM(J36:J37)/(1+H13)</f>
        <v>97.858447636444666</v>
      </c>
      <c r="J36" s="8">
        <f>$C$22</f>
        <v>100</v>
      </c>
    </row>
    <row r="37" spans="2:10" s="4" customFormat="1" x14ac:dyDescent="0.2">
      <c r="B37" s="27"/>
      <c r="D37" s="2">
        <f>$C$22*$C$23</f>
        <v>2.75</v>
      </c>
      <c r="F37" s="28"/>
      <c r="H37" s="2">
        <f>$C$22*$C$23</f>
        <v>2.75</v>
      </c>
      <c r="J37" s="2">
        <f>$C$22*$C$23</f>
        <v>2.75</v>
      </c>
    </row>
    <row r="38" spans="2:10" s="4" customFormat="1" x14ac:dyDescent="0.2">
      <c r="B38" s="27"/>
      <c r="F38" s="3">
        <f>0.5*((SUM(H36:H37)/(1+F15))+(SUM(H40:H41)/(1+F15)))</f>
        <v>97.612706071197834</v>
      </c>
      <c r="J38" s="23"/>
    </row>
    <row r="39" spans="2:10" s="4" customFormat="1" x14ac:dyDescent="0.2">
      <c r="B39" s="27"/>
      <c r="D39" s="28"/>
      <c r="F39" s="2">
        <f>$C$22*$C$23</f>
        <v>2.75</v>
      </c>
      <c r="J39" s="23"/>
    </row>
    <row r="40" spans="2:10" s="4" customFormat="1" x14ac:dyDescent="0.2">
      <c r="B40" s="27"/>
      <c r="D40" s="28"/>
      <c r="H40" s="2">
        <f>SUM(J40:J41)/(1+H17)</f>
        <v>99.080933935436832</v>
      </c>
      <c r="J40" s="8">
        <f>$C$22</f>
        <v>100</v>
      </c>
    </row>
    <row r="41" spans="2:10" s="4" customFormat="1" x14ac:dyDescent="0.2">
      <c r="B41" s="27"/>
      <c r="D41" s="28"/>
      <c r="F41" s="28"/>
      <c r="H41" s="2">
        <f>$C$22*$C$23</f>
        <v>2.75</v>
      </c>
      <c r="J41" s="2">
        <f>$C$22*$C$23</f>
        <v>2.75</v>
      </c>
    </row>
    <row r="42" spans="2:10" s="4" customFormat="1" x14ac:dyDescent="0.2">
      <c r="B42" s="29"/>
      <c r="D42" s="30"/>
      <c r="F42" s="30"/>
      <c r="J42" s="23"/>
    </row>
    <row r="43" spans="2:10" ht="15" thickBot="1" x14ac:dyDescent="0.25">
      <c r="B43" s="14"/>
      <c r="J43" s="15"/>
    </row>
    <row r="44" spans="2:10" ht="26.25" thickBot="1" x14ac:dyDescent="0.4">
      <c r="B44" s="9" t="s">
        <v>0</v>
      </c>
      <c r="C44" s="10"/>
      <c r="D44" s="11" t="s">
        <v>1</v>
      </c>
      <c r="E44" s="10"/>
      <c r="F44" s="11" t="s">
        <v>2</v>
      </c>
      <c r="G44" s="12"/>
      <c r="H44" s="11" t="s">
        <v>6</v>
      </c>
      <c r="I44" s="12"/>
      <c r="J44" s="13" t="s">
        <v>7</v>
      </c>
    </row>
  </sheetData>
  <mergeCells count="3">
    <mergeCell ref="B1:J1"/>
    <mergeCell ref="B20:J20"/>
    <mergeCell ref="B2:J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44F7-B875-431E-9A34-0E7A3299DA24}">
  <dimension ref="B1:J58"/>
  <sheetViews>
    <sheetView showGridLines="0" topLeftCell="A16" zoomScale="85" zoomScaleNormal="85" workbookViewId="0">
      <selection activeCell="D42" sqref="D42"/>
    </sheetView>
  </sheetViews>
  <sheetFormatPr defaultColWidth="8.875" defaultRowHeight="14.25" x14ac:dyDescent="0.2"/>
  <cols>
    <col min="2" max="2" width="20.375" bestFit="1" customWidth="1"/>
    <col min="3" max="3" width="12.5" customWidth="1"/>
    <col min="4" max="4" width="16.625" customWidth="1"/>
    <col min="5" max="5" width="12.5" customWidth="1"/>
    <col min="6" max="6" width="16.625" customWidth="1"/>
    <col min="7" max="7" width="12.5" customWidth="1"/>
    <col min="8" max="8" width="16.625" customWidth="1"/>
    <col min="9" max="9" width="12.5" customWidth="1"/>
    <col min="10" max="10" width="16.625" customWidth="1"/>
  </cols>
  <sheetData>
    <row r="1" spans="2:10" ht="41.25" customHeight="1" thickBot="1" x14ac:dyDescent="0.25">
      <c r="B1" s="40" t="s">
        <v>18</v>
      </c>
      <c r="C1" s="41"/>
      <c r="D1" s="41"/>
      <c r="E1" s="41"/>
      <c r="F1" s="41"/>
      <c r="G1" s="41"/>
      <c r="H1" s="41"/>
      <c r="I1" s="41"/>
      <c r="J1" s="42"/>
    </row>
    <row r="2" spans="2:10" ht="20.25" thickBot="1" x14ac:dyDescent="0.3">
      <c r="B2" s="46" t="s">
        <v>16</v>
      </c>
      <c r="C2" s="47"/>
      <c r="D2" s="47"/>
      <c r="E2" s="47"/>
      <c r="F2" s="47"/>
      <c r="G2" s="47"/>
      <c r="H2" s="47"/>
      <c r="I2" s="47"/>
      <c r="J2" s="48"/>
    </row>
    <row r="3" spans="2:10" x14ac:dyDescent="0.2">
      <c r="B3" s="18"/>
      <c r="C3" s="19"/>
      <c r="D3" s="16"/>
      <c r="E3" s="16"/>
      <c r="F3" s="17"/>
      <c r="G3" s="17"/>
      <c r="H3" s="17"/>
      <c r="I3" s="17"/>
      <c r="J3" s="20"/>
    </row>
    <row r="4" spans="2:10" ht="15.75" customHeight="1" x14ac:dyDescent="0.2">
      <c r="B4" s="18"/>
      <c r="C4" s="19"/>
      <c r="D4" s="16"/>
      <c r="E4" s="16"/>
      <c r="F4" s="17"/>
      <c r="G4" s="17"/>
      <c r="H4" s="17"/>
      <c r="I4" s="17"/>
      <c r="J4" s="20"/>
    </row>
    <row r="5" spans="2:10" s="4" customFormat="1" x14ac:dyDescent="0.2">
      <c r="B5" s="21"/>
      <c r="C5" s="22"/>
      <c r="D5" s="22"/>
      <c r="E5" s="22"/>
      <c r="F5" s="22"/>
      <c r="G5" s="22"/>
      <c r="H5" s="5">
        <v>9.1080999999999995E-2</v>
      </c>
      <c r="J5" s="23"/>
    </row>
    <row r="6" spans="2:10" s="4" customFormat="1" x14ac:dyDescent="0.2">
      <c r="B6" s="21"/>
      <c r="C6" s="22"/>
      <c r="D6" s="22"/>
      <c r="E6" s="22"/>
      <c r="F6" s="22"/>
      <c r="G6" s="22"/>
      <c r="H6" s="5"/>
      <c r="J6" s="23"/>
    </row>
    <row r="7" spans="2:10" s="4" customFormat="1" x14ac:dyDescent="0.2">
      <c r="B7" s="21"/>
      <c r="C7" s="22"/>
      <c r="D7" s="22"/>
      <c r="E7" s="22"/>
      <c r="F7" s="22"/>
      <c r="G7" s="22"/>
      <c r="H7" s="5"/>
      <c r="J7" s="23"/>
    </row>
    <row r="8" spans="2:10" s="4" customFormat="1" x14ac:dyDescent="0.2">
      <c r="B8" s="21"/>
      <c r="C8" s="22"/>
      <c r="D8" s="22"/>
      <c r="E8" s="22"/>
      <c r="F8" s="5">
        <v>6.7332000000000003E-2</v>
      </c>
      <c r="G8" s="22"/>
      <c r="H8" s="22"/>
      <c r="J8" s="23"/>
    </row>
    <row r="9" spans="2:10" s="4" customFormat="1" x14ac:dyDescent="0.2">
      <c r="B9" s="21"/>
      <c r="C9" s="22"/>
      <c r="D9" s="22"/>
      <c r="E9" s="22"/>
      <c r="F9" s="5"/>
      <c r="G9" s="22"/>
      <c r="H9" s="22"/>
      <c r="J9" s="23"/>
    </row>
    <row r="10" spans="2:10" s="4" customFormat="1" x14ac:dyDescent="0.2">
      <c r="B10" s="21"/>
      <c r="C10" s="22"/>
      <c r="D10" s="22"/>
      <c r="E10" s="22"/>
      <c r="F10" s="5"/>
      <c r="G10" s="22"/>
      <c r="H10" s="22"/>
      <c r="J10" s="23"/>
    </row>
    <row r="11" spans="2:10" s="4" customFormat="1" x14ac:dyDescent="0.2">
      <c r="B11" s="21"/>
      <c r="C11" s="22"/>
      <c r="D11" s="5">
        <v>4.5159999999999999E-2</v>
      </c>
      <c r="E11" s="22"/>
      <c r="F11" s="22"/>
      <c r="G11" s="22"/>
      <c r="H11" s="5">
        <v>6.7474000000000006E-2</v>
      </c>
      <c r="J11" s="23"/>
    </row>
    <row r="12" spans="2:10" s="4" customFormat="1" x14ac:dyDescent="0.2">
      <c r="B12" s="21"/>
      <c r="C12" s="22"/>
      <c r="D12" s="5"/>
      <c r="E12" s="22"/>
      <c r="F12" s="22"/>
      <c r="G12" s="22"/>
      <c r="H12" s="5"/>
      <c r="J12" s="23"/>
    </row>
    <row r="13" spans="2:10" s="4" customFormat="1" x14ac:dyDescent="0.2">
      <c r="B13" s="21"/>
      <c r="C13" s="22"/>
      <c r="D13" s="5"/>
      <c r="E13" s="22"/>
      <c r="F13" s="22"/>
      <c r="G13" s="22"/>
      <c r="H13" s="5"/>
      <c r="J13" s="23"/>
    </row>
    <row r="14" spans="2:10" s="4" customFormat="1" x14ac:dyDescent="0.2">
      <c r="B14" s="6">
        <v>2.5000000000000001E-2</v>
      </c>
      <c r="C14" s="22"/>
      <c r="D14" s="22"/>
      <c r="E14" s="22"/>
      <c r="F14" s="5">
        <v>4.9880000000000001E-2</v>
      </c>
      <c r="G14" s="22"/>
      <c r="H14" s="22"/>
      <c r="J14" s="23"/>
    </row>
    <row r="15" spans="2:10" s="4" customFormat="1" x14ac:dyDescent="0.2">
      <c r="B15" s="6"/>
      <c r="C15" s="22"/>
      <c r="D15" s="22"/>
      <c r="E15" s="22"/>
      <c r="F15" s="5"/>
      <c r="G15" s="22"/>
      <c r="H15" s="22"/>
      <c r="J15" s="23"/>
    </row>
    <row r="16" spans="2:10" s="4" customFormat="1" ht="13.5" customHeight="1" x14ac:dyDescent="0.2">
      <c r="B16" s="6"/>
      <c r="C16" s="22"/>
      <c r="D16" s="22"/>
      <c r="E16" s="22"/>
      <c r="F16" s="5"/>
      <c r="G16" s="22"/>
      <c r="H16" s="22"/>
      <c r="J16" s="23"/>
    </row>
    <row r="17" spans="2:10" s="4" customFormat="1" x14ac:dyDescent="0.2">
      <c r="B17" s="21"/>
      <c r="C17" s="22"/>
      <c r="D17" s="5">
        <v>3.3456E-2</v>
      </c>
      <c r="E17" s="22"/>
      <c r="F17" s="22"/>
      <c r="G17" s="22"/>
      <c r="H17" s="5">
        <v>4.9986000000000003E-2</v>
      </c>
      <c r="J17" s="23"/>
    </row>
    <row r="18" spans="2:10" s="4" customFormat="1" x14ac:dyDescent="0.2">
      <c r="B18" s="21"/>
      <c r="C18" s="22"/>
      <c r="D18" s="5"/>
      <c r="E18" s="22"/>
      <c r="F18" s="22"/>
      <c r="G18" s="22"/>
      <c r="H18" s="5"/>
      <c r="J18" s="23"/>
    </row>
    <row r="19" spans="2:10" s="4" customFormat="1" x14ac:dyDescent="0.2">
      <c r="B19" s="21"/>
      <c r="C19" s="22"/>
      <c r="D19" s="5"/>
      <c r="E19" s="22"/>
      <c r="F19" s="22"/>
      <c r="G19" s="22"/>
      <c r="H19" s="5"/>
      <c r="J19" s="23"/>
    </row>
    <row r="20" spans="2:10" s="4" customFormat="1" x14ac:dyDescent="0.2">
      <c r="B20" s="21"/>
      <c r="C20" s="22"/>
      <c r="D20" s="22"/>
      <c r="E20" s="22"/>
      <c r="F20" s="5">
        <v>3.6951999999999999E-2</v>
      </c>
      <c r="G20" s="22"/>
      <c r="H20" s="22"/>
      <c r="J20" s="23"/>
    </row>
    <row r="21" spans="2:10" s="4" customFormat="1" x14ac:dyDescent="0.2">
      <c r="B21" s="21"/>
      <c r="C21" s="22"/>
      <c r="D21" s="22"/>
      <c r="E21" s="22"/>
      <c r="F21" s="5"/>
      <c r="G21" s="22"/>
      <c r="H21" s="22"/>
      <c r="J21" s="23"/>
    </row>
    <row r="22" spans="2:10" s="4" customFormat="1" x14ac:dyDescent="0.2">
      <c r="B22" s="21"/>
      <c r="C22" s="22"/>
      <c r="D22" s="22"/>
      <c r="E22" s="22"/>
      <c r="F22" s="5"/>
      <c r="G22" s="22"/>
      <c r="H22" s="22"/>
      <c r="J22" s="23"/>
    </row>
    <row r="23" spans="2:10" s="4" customFormat="1" x14ac:dyDescent="0.2">
      <c r="B23" s="21"/>
      <c r="C23" s="22"/>
      <c r="D23" s="22"/>
      <c r="E23" s="22"/>
      <c r="F23" s="22"/>
      <c r="G23" s="22"/>
      <c r="H23" s="5">
        <v>3.7031000000000001E-2</v>
      </c>
      <c r="J23" s="23"/>
    </row>
    <row r="24" spans="2:10" s="4" customFormat="1" x14ac:dyDescent="0.2">
      <c r="B24" s="21"/>
      <c r="C24" s="22"/>
      <c r="D24" s="22"/>
      <c r="E24" s="22"/>
      <c r="F24" s="22"/>
      <c r="G24" s="22"/>
      <c r="H24" s="5"/>
      <c r="J24" s="23"/>
    </row>
    <row r="25" spans="2:10" s="4" customFormat="1" x14ac:dyDescent="0.2">
      <c r="B25" s="24"/>
      <c r="C25" s="25"/>
      <c r="D25" s="25"/>
      <c r="E25" s="25"/>
      <c r="F25" s="25"/>
      <c r="G25" s="25"/>
      <c r="H25" s="5"/>
      <c r="J25" s="7"/>
    </row>
    <row r="26" spans="2:10" ht="15" thickBot="1" x14ac:dyDescent="0.25">
      <c r="B26" s="14"/>
      <c r="J26" s="15"/>
    </row>
    <row r="27" spans="2:10" ht="20.25" thickBot="1" x14ac:dyDescent="0.3">
      <c r="B27" s="46" t="s">
        <v>5</v>
      </c>
      <c r="C27" s="47"/>
      <c r="D27" s="47"/>
      <c r="E27" s="47"/>
      <c r="F27" s="47"/>
      <c r="G27" s="47"/>
      <c r="H27" s="47"/>
      <c r="I27" s="47"/>
      <c r="J27" s="48"/>
    </row>
    <row r="28" spans="2:10" x14ac:dyDescent="0.2">
      <c r="B28" s="14"/>
      <c r="J28" s="15"/>
    </row>
    <row r="29" spans="2:10" ht="15" x14ac:dyDescent="0.2">
      <c r="B29" s="36" t="s">
        <v>3</v>
      </c>
      <c r="C29" s="32">
        <v>100</v>
      </c>
      <c r="J29" s="15"/>
    </row>
    <row r="30" spans="2:10" ht="15" x14ac:dyDescent="0.2">
      <c r="B30" s="36" t="s">
        <v>4</v>
      </c>
      <c r="C30" s="33">
        <v>2.75E-2</v>
      </c>
      <c r="J30" s="15"/>
    </row>
    <row r="31" spans="2:10" ht="15" x14ac:dyDescent="0.2">
      <c r="B31" s="36" t="s">
        <v>15</v>
      </c>
      <c r="C31" s="32">
        <v>96</v>
      </c>
      <c r="J31" s="15"/>
    </row>
    <row r="32" spans="2:10" x14ac:dyDescent="0.2">
      <c r="B32" s="14"/>
      <c r="J32" s="15"/>
    </row>
    <row r="33" spans="2:10" x14ac:dyDescent="0.2">
      <c r="B33" s="14"/>
      <c r="J33" s="15"/>
    </row>
    <row r="34" spans="2:10" s="4" customFormat="1" x14ac:dyDescent="0.2">
      <c r="B34" s="26"/>
      <c r="J34" s="23"/>
    </row>
    <row r="35" spans="2:10" s="4" customFormat="1" x14ac:dyDescent="0.2">
      <c r="B35" s="27"/>
      <c r="C35" s="28"/>
      <c r="H35" s="2">
        <f>SUM(J35:J37)/(1+H5)</f>
        <v>94.172659958334904</v>
      </c>
      <c r="J35" s="8">
        <f>$C$29</f>
        <v>100</v>
      </c>
    </row>
    <row r="36" spans="2:10" s="4" customFormat="1" x14ac:dyDescent="0.2">
      <c r="B36" s="27"/>
      <c r="C36" s="28"/>
      <c r="H36" s="39">
        <f>MIN($C$31,H35)</f>
        <v>94.172659958334904</v>
      </c>
      <c r="J36" s="8"/>
    </row>
    <row r="37" spans="2:10" s="4" customFormat="1" x14ac:dyDescent="0.2">
      <c r="B37" s="27"/>
      <c r="D37" s="28"/>
      <c r="H37" s="2">
        <f>$C$29*$C$30</f>
        <v>2.75</v>
      </c>
      <c r="J37" s="8">
        <f>$C$29*$C$30</f>
        <v>2.75</v>
      </c>
    </row>
    <row r="38" spans="2:10" s="4" customFormat="1" x14ac:dyDescent="0.2">
      <c r="B38" s="27"/>
      <c r="D38" s="28"/>
      <c r="F38" s="3">
        <f>0.5*(((MIN(H35:H36)+H37)/(1+F8))+((MIN(H41:H42)+H43)/(1+F8)))</f>
        <v>91.664383696139026</v>
      </c>
      <c r="J38" s="23"/>
    </row>
    <row r="39" spans="2:10" s="4" customFormat="1" x14ac:dyDescent="0.2">
      <c r="B39" s="27"/>
      <c r="D39" s="28"/>
      <c r="F39" s="39">
        <f>MIN($C$31,F38)</f>
        <v>91.664383696139026</v>
      </c>
      <c r="J39" s="23"/>
    </row>
    <row r="40" spans="2:10" s="4" customFormat="1" x14ac:dyDescent="0.2">
      <c r="B40" s="27"/>
      <c r="D40" s="28"/>
      <c r="F40" s="2">
        <f>$C$29*$C$30</f>
        <v>2.75</v>
      </c>
      <c r="J40" s="23"/>
    </row>
    <row r="41" spans="2:10" s="4" customFormat="1" x14ac:dyDescent="0.2">
      <c r="B41" s="27"/>
      <c r="D41" s="3">
        <f>0.5*(((MIN(F38:F39)+F40)/(1+D11))+((MIN(F44:F45)+F46)/(1+D11)))</f>
        <v>91.480133315279602</v>
      </c>
      <c r="F41" s="28"/>
      <c r="H41" s="2">
        <f>SUM(J41:J43)/(1+H11)</f>
        <v>96.255271791163054</v>
      </c>
      <c r="J41" s="8">
        <f>$C$29</f>
        <v>100</v>
      </c>
    </row>
    <row r="42" spans="2:10" s="4" customFormat="1" x14ac:dyDescent="0.2">
      <c r="B42" s="27"/>
      <c r="D42" s="39">
        <f>MIN($C$31,D41)</f>
        <v>91.480133315279602</v>
      </c>
      <c r="F42" s="28"/>
      <c r="H42" s="39">
        <f>MIN($C$31,H41)</f>
        <v>96</v>
      </c>
      <c r="J42" s="8"/>
    </row>
    <row r="43" spans="2:10" s="4" customFormat="1" x14ac:dyDescent="0.2">
      <c r="B43" s="26"/>
      <c r="D43" s="2">
        <f>C29*C30</f>
        <v>2.75</v>
      </c>
      <c r="F43" s="28"/>
      <c r="H43" s="2">
        <f>$C$29*$C$30</f>
        <v>2.75</v>
      </c>
      <c r="J43" s="8">
        <f>$C$29*$C$30</f>
        <v>2.75</v>
      </c>
    </row>
    <row r="44" spans="2:10" s="4" customFormat="1" x14ac:dyDescent="0.2">
      <c r="B44" s="37">
        <f>0.5*(((MIN(D41:D42)+D43)/(1+B14))+((MIN(D47:D48)+D49)/(1+B14)))</f>
        <v>93.278964598449534</v>
      </c>
      <c r="D44" s="1"/>
      <c r="F44" s="3">
        <f>0.5*(((MIN(H41:H42)+H43)/(1+F14))+((MIN(H47:H48)+H49)/(1+F14)))</f>
        <v>94.058368575456242</v>
      </c>
      <c r="J44" s="23"/>
    </row>
    <row r="45" spans="2:10" s="4" customFormat="1" x14ac:dyDescent="0.2">
      <c r="B45" s="37"/>
      <c r="D45" s="1"/>
      <c r="F45" s="39">
        <f>MIN($C$31,F44)</f>
        <v>94.058368575456242</v>
      </c>
      <c r="J45" s="23"/>
    </row>
    <row r="46" spans="2:10" s="4" customFormat="1" x14ac:dyDescent="0.2">
      <c r="B46" s="38"/>
      <c r="D46" s="1"/>
      <c r="F46" s="2">
        <f>$C$29*$C$30</f>
        <v>2.75</v>
      </c>
      <c r="J46" s="23"/>
    </row>
    <row r="47" spans="2:10" s="4" customFormat="1" x14ac:dyDescent="0.2">
      <c r="B47" s="27"/>
      <c r="D47" s="3">
        <f>0.5*(((MIN(F44:F45)+F46)/(1+D17))+((MIN(F50:F51)+F52)/(1+D17)))</f>
        <v>94.241744111541934</v>
      </c>
      <c r="F47" s="28"/>
      <c r="H47" s="2">
        <f>SUM(J47:J49)/(1+H17)</f>
        <v>97.858447636444666</v>
      </c>
      <c r="J47" s="8">
        <f>$C$29</f>
        <v>100</v>
      </c>
    </row>
    <row r="48" spans="2:10" s="4" customFormat="1" x14ac:dyDescent="0.2">
      <c r="B48" s="27"/>
      <c r="D48" s="39">
        <f>MIN($C$31,D47)</f>
        <v>94.241744111541934</v>
      </c>
      <c r="F48" s="28"/>
      <c r="H48" s="39">
        <f>MIN($C$31,H47)</f>
        <v>96</v>
      </c>
      <c r="J48" s="8"/>
    </row>
    <row r="49" spans="2:10" s="4" customFormat="1" x14ac:dyDescent="0.2">
      <c r="B49" s="27"/>
      <c r="D49" s="2">
        <f>C29*C30</f>
        <v>2.75</v>
      </c>
      <c r="F49" s="28"/>
      <c r="H49" s="2">
        <f>$C$29*$C$30</f>
        <v>2.75</v>
      </c>
      <c r="J49" s="8">
        <f>$C$29*$C$30</f>
        <v>2.75</v>
      </c>
    </row>
    <row r="50" spans="2:10" s="4" customFormat="1" x14ac:dyDescent="0.2">
      <c r="B50" s="27"/>
      <c r="F50" s="3">
        <f>0.5*(((MIN(H47:H48)+H49)/(1+F20))+((MIN(H53:H54)+H55)/(1+F20)))</f>
        <v>95.231023229619112</v>
      </c>
      <c r="J50" s="23"/>
    </row>
    <row r="51" spans="2:10" s="4" customFormat="1" x14ac:dyDescent="0.2">
      <c r="B51" s="27"/>
      <c r="F51" s="39">
        <f>MIN($C$31,F50)</f>
        <v>95.231023229619112</v>
      </c>
      <c r="J51" s="23"/>
    </row>
    <row r="52" spans="2:10" s="4" customFormat="1" x14ac:dyDescent="0.2">
      <c r="B52" s="27"/>
      <c r="D52" s="28"/>
      <c r="F52" s="2">
        <f>$C$29*$C$30</f>
        <v>2.75</v>
      </c>
      <c r="J52" s="23"/>
    </row>
    <row r="53" spans="2:10" s="4" customFormat="1" x14ac:dyDescent="0.2">
      <c r="B53" s="27"/>
      <c r="D53" s="28"/>
      <c r="H53" s="2">
        <f>SUM(J53:J55)/(1+H23)</f>
        <v>99.080933935436832</v>
      </c>
      <c r="J53" s="8">
        <f>$C$29</f>
        <v>100</v>
      </c>
    </row>
    <row r="54" spans="2:10" s="4" customFormat="1" x14ac:dyDescent="0.2">
      <c r="B54" s="27"/>
      <c r="D54" s="28"/>
      <c r="H54" s="39">
        <f>MIN($C$31,H53)</f>
        <v>96</v>
      </c>
      <c r="J54" s="8"/>
    </row>
    <row r="55" spans="2:10" s="4" customFormat="1" x14ac:dyDescent="0.2">
      <c r="B55" s="27"/>
      <c r="D55" s="28"/>
      <c r="F55" s="28"/>
      <c r="H55" s="2">
        <f>$C$29*$C$30</f>
        <v>2.75</v>
      </c>
      <c r="J55" s="8">
        <f>$C$29*$C$30</f>
        <v>2.75</v>
      </c>
    </row>
    <row r="56" spans="2:10" s="4" customFormat="1" x14ac:dyDescent="0.2">
      <c r="B56" s="29"/>
      <c r="D56" s="30"/>
      <c r="F56" s="30"/>
      <c r="J56" s="23"/>
    </row>
    <row r="57" spans="2:10" ht="15" thickBot="1" x14ac:dyDescent="0.25">
      <c r="B57" s="14"/>
      <c r="J57" s="15"/>
    </row>
    <row r="58" spans="2:10" ht="26.25" thickBot="1" x14ac:dyDescent="0.4">
      <c r="B58" s="9" t="s">
        <v>13</v>
      </c>
      <c r="C58" s="10"/>
      <c r="D58" s="11" t="s">
        <v>9</v>
      </c>
      <c r="E58" s="10"/>
      <c r="F58" s="11" t="s">
        <v>10</v>
      </c>
      <c r="G58" s="12"/>
      <c r="H58" s="11" t="s">
        <v>11</v>
      </c>
      <c r="I58" s="12"/>
      <c r="J58" s="13" t="s">
        <v>12</v>
      </c>
    </row>
  </sheetData>
  <mergeCells count="3">
    <mergeCell ref="B1:J1"/>
    <mergeCell ref="B27:J27"/>
    <mergeCell ref="B2:J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9E67-5E33-49C2-B2F3-A55CF686BCF1}">
  <dimension ref="B1:J58"/>
  <sheetViews>
    <sheetView showGridLines="0" tabSelected="1" topLeftCell="A25" zoomScale="85" zoomScaleNormal="85" workbookViewId="0">
      <selection activeCell="O30" sqref="O30"/>
    </sheetView>
  </sheetViews>
  <sheetFormatPr defaultColWidth="8.875" defaultRowHeight="14.25" x14ac:dyDescent="0.2"/>
  <cols>
    <col min="2" max="2" width="20.375" bestFit="1" customWidth="1"/>
    <col min="3" max="3" width="12.5" customWidth="1"/>
    <col min="4" max="4" width="16.625" customWidth="1"/>
    <col min="5" max="5" width="12.5" customWidth="1"/>
    <col min="6" max="6" width="16.625" customWidth="1"/>
    <col min="7" max="7" width="12.5" customWidth="1"/>
    <col min="8" max="8" width="16.625" customWidth="1"/>
    <col min="9" max="9" width="12.5" customWidth="1"/>
    <col min="10" max="10" width="16.625" customWidth="1"/>
  </cols>
  <sheetData>
    <row r="1" spans="2:10" ht="41.25" customHeight="1" thickBot="1" x14ac:dyDescent="0.25">
      <c r="B1" s="40" t="s">
        <v>17</v>
      </c>
      <c r="C1" s="41"/>
      <c r="D1" s="41"/>
      <c r="E1" s="41"/>
      <c r="F1" s="41"/>
      <c r="G1" s="41"/>
      <c r="H1" s="41"/>
      <c r="I1" s="41"/>
      <c r="J1" s="42"/>
    </row>
    <row r="2" spans="2:10" ht="20.25" thickBot="1" x14ac:dyDescent="0.3">
      <c r="B2" s="46" t="s">
        <v>16</v>
      </c>
      <c r="C2" s="47"/>
      <c r="D2" s="47"/>
      <c r="E2" s="47"/>
      <c r="F2" s="47"/>
      <c r="G2" s="47"/>
      <c r="H2" s="47"/>
      <c r="I2" s="47"/>
      <c r="J2" s="48"/>
    </row>
    <row r="3" spans="2:10" x14ac:dyDescent="0.2">
      <c r="B3" s="18"/>
      <c r="C3" s="19"/>
      <c r="D3" s="16"/>
      <c r="E3" s="16"/>
      <c r="F3" s="17"/>
      <c r="G3" s="17"/>
      <c r="H3" s="17"/>
      <c r="I3" s="17"/>
      <c r="J3" s="20"/>
    </row>
    <row r="4" spans="2:10" ht="15.75" customHeight="1" x14ac:dyDescent="0.2">
      <c r="B4" s="18"/>
      <c r="C4" s="19"/>
      <c r="D4" s="16"/>
      <c r="E4" s="16"/>
      <c r="F4" s="17"/>
      <c r="G4" s="17"/>
      <c r="H4" s="17"/>
      <c r="I4" s="17"/>
      <c r="J4" s="20"/>
    </row>
    <row r="5" spans="2:10" s="4" customFormat="1" x14ac:dyDescent="0.2">
      <c r="B5" s="21"/>
      <c r="C5" s="22"/>
      <c r="D5" s="22"/>
      <c r="E5" s="22"/>
      <c r="F5" s="22"/>
      <c r="G5" s="22"/>
      <c r="H5" s="5">
        <v>9.1080999999999995E-2</v>
      </c>
      <c r="J5" s="23"/>
    </row>
    <row r="6" spans="2:10" s="4" customFormat="1" x14ac:dyDescent="0.2">
      <c r="B6" s="21"/>
      <c r="C6" s="22"/>
      <c r="D6" s="22"/>
      <c r="E6" s="22"/>
      <c r="F6" s="22"/>
      <c r="G6" s="22"/>
      <c r="H6" s="5"/>
      <c r="J6" s="23"/>
    </row>
    <row r="7" spans="2:10" s="4" customFormat="1" x14ac:dyDescent="0.2">
      <c r="B7" s="21"/>
      <c r="C7" s="22"/>
      <c r="D7" s="22"/>
      <c r="E7" s="22"/>
      <c r="F7" s="22"/>
      <c r="G7" s="22"/>
      <c r="H7" s="5"/>
      <c r="J7" s="23"/>
    </row>
    <row r="8" spans="2:10" s="4" customFormat="1" x14ac:dyDescent="0.2">
      <c r="B8" s="21"/>
      <c r="C8" s="22"/>
      <c r="D8" s="22"/>
      <c r="E8" s="22"/>
      <c r="F8" s="5">
        <v>6.7332000000000003E-2</v>
      </c>
      <c r="G8" s="22"/>
      <c r="H8" s="22"/>
      <c r="J8" s="23"/>
    </row>
    <row r="9" spans="2:10" s="4" customFormat="1" x14ac:dyDescent="0.2">
      <c r="B9" s="21"/>
      <c r="C9" s="22"/>
      <c r="D9" s="22"/>
      <c r="E9" s="22"/>
      <c r="F9" s="5"/>
      <c r="G9" s="22"/>
      <c r="H9" s="22"/>
      <c r="J9" s="23"/>
    </row>
    <row r="10" spans="2:10" s="4" customFormat="1" x14ac:dyDescent="0.2">
      <c r="B10" s="21"/>
      <c r="C10" s="22"/>
      <c r="D10" s="22"/>
      <c r="E10" s="22"/>
      <c r="F10" s="5"/>
      <c r="G10" s="22"/>
      <c r="H10" s="22"/>
      <c r="J10" s="23"/>
    </row>
    <row r="11" spans="2:10" s="4" customFormat="1" x14ac:dyDescent="0.2">
      <c r="B11" s="21"/>
      <c r="C11" s="22"/>
      <c r="D11" s="5">
        <v>4.5159999999999999E-2</v>
      </c>
      <c r="E11" s="22"/>
      <c r="F11" s="22"/>
      <c r="G11" s="22"/>
      <c r="H11" s="5">
        <v>6.7474000000000006E-2</v>
      </c>
      <c r="J11" s="23"/>
    </row>
    <row r="12" spans="2:10" s="4" customFormat="1" x14ac:dyDescent="0.2">
      <c r="B12" s="21"/>
      <c r="C12" s="22"/>
      <c r="D12" s="5"/>
      <c r="E12" s="22"/>
      <c r="F12" s="22"/>
      <c r="G12" s="22"/>
      <c r="H12" s="5"/>
      <c r="J12" s="23"/>
    </row>
    <row r="13" spans="2:10" s="4" customFormat="1" x14ac:dyDescent="0.2">
      <c r="B13" s="21"/>
      <c r="C13" s="22"/>
      <c r="D13" s="5"/>
      <c r="E13" s="22"/>
      <c r="F13" s="22"/>
      <c r="G13" s="22"/>
      <c r="H13" s="5"/>
      <c r="J13" s="23"/>
    </row>
    <row r="14" spans="2:10" s="4" customFormat="1" x14ac:dyDescent="0.2">
      <c r="B14" s="6">
        <v>2.5000000000000001E-2</v>
      </c>
      <c r="C14" s="22"/>
      <c r="D14" s="22"/>
      <c r="E14" s="22"/>
      <c r="F14" s="5">
        <v>4.9880000000000001E-2</v>
      </c>
      <c r="G14" s="22"/>
      <c r="H14" s="22"/>
      <c r="J14" s="23"/>
    </row>
    <row r="15" spans="2:10" s="4" customFormat="1" x14ac:dyDescent="0.2">
      <c r="B15" s="6"/>
      <c r="C15" s="22"/>
      <c r="D15" s="22"/>
      <c r="E15" s="22"/>
      <c r="F15" s="5"/>
      <c r="G15" s="22"/>
      <c r="H15" s="22"/>
      <c r="J15" s="23"/>
    </row>
    <row r="16" spans="2:10" s="4" customFormat="1" ht="13.5" customHeight="1" x14ac:dyDescent="0.2">
      <c r="B16" s="6"/>
      <c r="C16" s="22"/>
      <c r="D16" s="22"/>
      <c r="E16" s="22"/>
      <c r="F16" s="5"/>
      <c r="G16" s="22"/>
      <c r="H16" s="22"/>
      <c r="J16" s="23"/>
    </row>
    <row r="17" spans="2:10" s="4" customFormat="1" x14ac:dyDescent="0.2">
      <c r="B17" s="21"/>
      <c r="C17" s="22"/>
      <c r="D17" s="5">
        <v>3.3456E-2</v>
      </c>
      <c r="E17" s="22"/>
      <c r="F17" s="22"/>
      <c r="G17" s="22"/>
      <c r="H17" s="5">
        <v>4.9986000000000003E-2</v>
      </c>
      <c r="J17" s="23"/>
    </row>
    <row r="18" spans="2:10" s="4" customFormat="1" x14ac:dyDescent="0.2">
      <c r="B18" s="21"/>
      <c r="C18" s="22"/>
      <c r="D18" s="5"/>
      <c r="E18" s="22"/>
      <c r="F18" s="22"/>
      <c r="G18" s="22"/>
      <c r="H18" s="5"/>
      <c r="J18" s="23"/>
    </row>
    <row r="19" spans="2:10" s="4" customFormat="1" x14ac:dyDescent="0.2">
      <c r="B19" s="21"/>
      <c r="C19" s="22"/>
      <c r="D19" s="5"/>
      <c r="E19" s="22"/>
      <c r="F19" s="22"/>
      <c r="G19" s="22"/>
      <c r="H19" s="5"/>
      <c r="J19" s="23"/>
    </row>
    <row r="20" spans="2:10" s="4" customFormat="1" x14ac:dyDescent="0.2">
      <c r="B20" s="21"/>
      <c r="C20" s="22"/>
      <c r="D20" s="22"/>
      <c r="E20" s="22"/>
      <c r="F20" s="5">
        <v>3.6951999999999999E-2</v>
      </c>
      <c r="G20" s="22"/>
      <c r="H20" s="22"/>
      <c r="J20" s="23"/>
    </row>
    <row r="21" spans="2:10" s="4" customFormat="1" x14ac:dyDescent="0.2">
      <c r="B21" s="21"/>
      <c r="C21" s="22"/>
      <c r="D21" s="22"/>
      <c r="E21" s="22"/>
      <c r="F21" s="5"/>
      <c r="G21" s="22"/>
      <c r="H21" s="22"/>
      <c r="J21" s="23"/>
    </row>
    <row r="22" spans="2:10" s="4" customFormat="1" x14ac:dyDescent="0.2">
      <c r="B22" s="21"/>
      <c r="C22" s="22"/>
      <c r="D22" s="22"/>
      <c r="E22" s="22"/>
      <c r="F22" s="5"/>
      <c r="G22" s="22"/>
      <c r="H22" s="22"/>
      <c r="J22" s="23"/>
    </row>
    <row r="23" spans="2:10" s="4" customFormat="1" x14ac:dyDescent="0.2">
      <c r="B23" s="21"/>
      <c r="C23" s="22"/>
      <c r="D23" s="22"/>
      <c r="E23" s="22"/>
      <c r="F23" s="22"/>
      <c r="G23" s="22"/>
      <c r="H23" s="5">
        <v>3.7031000000000001E-2</v>
      </c>
      <c r="J23" s="23"/>
    </row>
    <row r="24" spans="2:10" s="4" customFormat="1" x14ac:dyDescent="0.2">
      <c r="B24" s="21"/>
      <c r="C24" s="22"/>
      <c r="D24" s="22"/>
      <c r="E24" s="22"/>
      <c r="F24" s="22"/>
      <c r="G24" s="22"/>
      <c r="H24" s="5"/>
      <c r="J24" s="23"/>
    </row>
    <row r="25" spans="2:10" s="4" customFormat="1" x14ac:dyDescent="0.2">
      <c r="B25" s="24"/>
      <c r="C25" s="25"/>
      <c r="D25" s="25"/>
      <c r="E25" s="25"/>
      <c r="F25" s="25"/>
      <c r="G25" s="25"/>
      <c r="H25" s="5"/>
      <c r="J25" s="7"/>
    </row>
    <row r="26" spans="2:10" ht="15" thickBot="1" x14ac:dyDescent="0.25">
      <c r="B26" s="14"/>
      <c r="J26" s="15"/>
    </row>
    <row r="27" spans="2:10" ht="20.25" thickBot="1" x14ac:dyDescent="0.3">
      <c r="B27" s="46" t="s">
        <v>5</v>
      </c>
      <c r="C27" s="47"/>
      <c r="D27" s="47"/>
      <c r="E27" s="47"/>
      <c r="F27" s="47"/>
      <c r="G27" s="47"/>
      <c r="H27" s="47"/>
      <c r="I27" s="47"/>
      <c r="J27" s="48"/>
    </row>
    <row r="28" spans="2:10" x14ac:dyDescent="0.2">
      <c r="B28" s="14"/>
      <c r="J28" s="15"/>
    </row>
    <row r="29" spans="2:10" ht="15" x14ac:dyDescent="0.2">
      <c r="B29" s="36" t="s">
        <v>3</v>
      </c>
      <c r="C29" s="32">
        <v>100</v>
      </c>
      <c r="J29" s="15"/>
    </row>
    <row r="30" spans="2:10" ht="15" x14ac:dyDescent="0.2">
      <c r="B30" s="36" t="s">
        <v>4</v>
      </c>
      <c r="C30" s="33">
        <v>2.75E-2</v>
      </c>
      <c r="J30" s="15"/>
    </row>
    <row r="31" spans="2:10" ht="15" x14ac:dyDescent="0.2">
      <c r="B31" s="36" t="s">
        <v>14</v>
      </c>
      <c r="C31" s="32">
        <v>100</v>
      </c>
      <c r="J31" s="15"/>
    </row>
    <row r="32" spans="2:10" x14ac:dyDescent="0.2">
      <c r="B32" s="14"/>
      <c r="J32" s="15"/>
    </row>
    <row r="33" spans="2:10" x14ac:dyDescent="0.2">
      <c r="B33" s="14"/>
      <c r="J33" s="15"/>
    </row>
    <row r="34" spans="2:10" s="4" customFormat="1" x14ac:dyDescent="0.2">
      <c r="B34" s="26"/>
      <c r="J34" s="23"/>
    </row>
    <row r="35" spans="2:10" s="4" customFormat="1" x14ac:dyDescent="0.2">
      <c r="B35" s="27"/>
      <c r="C35" s="28"/>
      <c r="H35" s="2">
        <f>SUM(J35:J37)/(1+H5)</f>
        <v>94.172659958334904</v>
      </c>
      <c r="J35" s="8">
        <f>C29</f>
        <v>100</v>
      </c>
    </row>
    <row r="36" spans="2:10" s="4" customFormat="1" x14ac:dyDescent="0.2">
      <c r="B36" s="27"/>
      <c r="C36" s="28"/>
      <c r="H36" s="39">
        <f>MAX($C$31,H35)</f>
        <v>100</v>
      </c>
      <c r="J36" s="8"/>
    </row>
    <row r="37" spans="2:10" s="4" customFormat="1" x14ac:dyDescent="0.2">
      <c r="B37" s="27"/>
      <c r="D37" s="28"/>
      <c r="H37" s="2">
        <f>$C$29*$C$30</f>
        <v>2.75</v>
      </c>
      <c r="J37" s="8">
        <f>$C$29*$C$30</f>
        <v>2.75</v>
      </c>
    </row>
    <row r="38" spans="2:10" s="4" customFormat="1" x14ac:dyDescent="0.2">
      <c r="B38" s="27"/>
      <c r="D38" s="28"/>
      <c r="F38" s="3">
        <f>0.5*(((MAX(H35:H36)+H37)/(1+F8))+((MAX(H41:H42)+H43)/(1+F8)))</f>
        <v>96.268077786480688</v>
      </c>
      <c r="J38" s="23"/>
    </row>
    <row r="39" spans="2:10" s="4" customFormat="1" x14ac:dyDescent="0.2">
      <c r="B39" s="27"/>
      <c r="D39" s="28"/>
      <c r="F39" s="39">
        <f>MAX($C$31,F38)</f>
        <v>100</v>
      </c>
      <c r="J39" s="23"/>
    </row>
    <row r="40" spans="2:10" s="4" customFormat="1" x14ac:dyDescent="0.2">
      <c r="B40" s="27"/>
      <c r="D40" s="28"/>
      <c r="F40" s="2">
        <f>$C$29*$C$30</f>
        <v>2.75</v>
      </c>
      <c r="J40" s="23"/>
    </row>
    <row r="41" spans="2:10" s="4" customFormat="1" x14ac:dyDescent="0.2">
      <c r="B41" s="27"/>
      <c r="D41" s="3">
        <f>0.5*(((MAX(F38:F39)+F40)/(1+D11))+((MAX(F44:F45)+F46)/(1+D11)))</f>
        <v>98.310306555934005</v>
      </c>
      <c r="F41" s="28"/>
      <c r="H41" s="2">
        <f>SUM(J41:J43)/(1+H11)</f>
        <v>96.255271791163054</v>
      </c>
      <c r="J41" s="8">
        <f>C29</f>
        <v>100</v>
      </c>
    </row>
    <row r="42" spans="2:10" s="4" customFormat="1" x14ac:dyDescent="0.2">
      <c r="B42" s="27"/>
      <c r="D42" s="39">
        <f>MAX($C$31,D41)</f>
        <v>100</v>
      </c>
      <c r="F42" s="28"/>
      <c r="H42" s="39">
        <f>MAX($C$31,H41)</f>
        <v>100</v>
      </c>
      <c r="J42" s="8"/>
    </row>
    <row r="43" spans="2:10" s="4" customFormat="1" x14ac:dyDescent="0.2">
      <c r="B43" s="26"/>
      <c r="D43" s="2">
        <f>C29*C30</f>
        <v>2.75</v>
      </c>
      <c r="F43" s="28"/>
      <c r="H43" s="2">
        <f>$C$29*$C$30</f>
        <v>2.75</v>
      </c>
      <c r="J43" s="8">
        <f>$C$29*$C$30</f>
        <v>2.75</v>
      </c>
    </row>
    <row r="44" spans="2:10" s="4" customFormat="1" x14ac:dyDescent="0.2">
      <c r="B44" s="37">
        <f>0.5*(((MAX(D41:D42)+D43)/(1+B14))+((MAX(D47:D48)+D49)/(1+B14)))</f>
        <v>100.2439024390244</v>
      </c>
      <c r="D44" s="1"/>
      <c r="F44" s="3">
        <f>0.5*(((MAX(H41:H42)+H43)/(1+F14))+((MAX(H47:H48)+H49)/(1+F14)))</f>
        <v>97.868327808892445</v>
      </c>
      <c r="J44" s="23"/>
    </row>
    <row r="45" spans="2:10" s="4" customFormat="1" x14ac:dyDescent="0.2">
      <c r="B45" s="37"/>
      <c r="D45" s="1"/>
      <c r="F45" s="39">
        <f>MAX($C$31,F44)</f>
        <v>100</v>
      </c>
      <c r="J45" s="23"/>
    </row>
    <row r="46" spans="2:10" s="4" customFormat="1" x14ac:dyDescent="0.2">
      <c r="B46" s="38"/>
      <c r="D46" s="1"/>
      <c r="F46" s="2">
        <f>$C$29*$C$30</f>
        <v>2.75</v>
      </c>
      <c r="J46" s="23"/>
    </row>
    <row r="47" spans="2:10" s="4" customFormat="1" x14ac:dyDescent="0.2">
      <c r="B47" s="27"/>
      <c r="D47" s="3">
        <f>0.5*(((MAX(F44:F45)+F46)/(1+D17))+((MAX(F50:F51)+F52)/(1+D17)))</f>
        <v>99.42368131783067</v>
      </c>
      <c r="F47" s="28"/>
      <c r="H47" s="2">
        <f>SUM(J47:J49)/(1+H17)</f>
        <v>97.858447636444666</v>
      </c>
      <c r="J47" s="8">
        <f>C29</f>
        <v>100</v>
      </c>
    </row>
    <row r="48" spans="2:10" s="4" customFormat="1" x14ac:dyDescent="0.2">
      <c r="B48" s="27"/>
      <c r="D48" s="39">
        <f>MAX($C$31,D47)</f>
        <v>100</v>
      </c>
      <c r="F48" s="28"/>
      <c r="H48" s="39">
        <f>MAX($C$31,H47)</f>
        <v>100</v>
      </c>
      <c r="J48" s="8"/>
    </row>
    <row r="49" spans="2:10" s="4" customFormat="1" x14ac:dyDescent="0.2">
      <c r="B49" s="27"/>
      <c r="D49" s="2">
        <f>C29*C30</f>
        <v>2.75</v>
      </c>
      <c r="F49" s="28"/>
      <c r="H49" s="2">
        <f>$C$29*$C$30</f>
        <v>2.75</v>
      </c>
      <c r="J49" s="8">
        <f>$C$29*$C$30</f>
        <v>2.75</v>
      </c>
    </row>
    <row r="50" spans="2:10" s="4" customFormat="1" x14ac:dyDescent="0.2">
      <c r="B50" s="27"/>
      <c r="F50" s="3">
        <f>0.5*(((MAX(H47:H48)+H49)/(1+F20))+((MAX(H53:H54)+H55)/(1+F20)))</f>
        <v>99.088482398413802</v>
      </c>
      <c r="J50" s="23"/>
    </row>
    <row r="51" spans="2:10" s="4" customFormat="1" x14ac:dyDescent="0.2">
      <c r="B51" s="27"/>
      <c r="F51" s="39">
        <f>MAX($C$31,F50)</f>
        <v>100</v>
      </c>
      <c r="J51" s="23"/>
    </row>
    <row r="52" spans="2:10" s="4" customFormat="1" x14ac:dyDescent="0.2">
      <c r="B52" s="27"/>
      <c r="D52" s="28"/>
      <c r="F52" s="2">
        <f>$C$29*$C$30</f>
        <v>2.75</v>
      </c>
      <c r="J52" s="23"/>
    </row>
    <row r="53" spans="2:10" s="4" customFormat="1" x14ac:dyDescent="0.2">
      <c r="B53" s="27"/>
      <c r="D53" s="28"/>
      <c r="H53" s="2">
        <f>SUM(J53:J55)/(1+H23)</f>
        <v>99.080933935436832</v>
      </c>
      <c r="J53" s="8">
        <f>C29</f>
        <v>100</v>
      </c>
    </row>
    <row r="54" spans="2:10" s="4" customFormat="1" x14ac:dyDescent="0.2">
      <c r="B54" s="27"/>
      <c r="D54" s="28"/>
      <c r="H54" s="39">
        <f>MAX($C$31,H53)</f>
        <v>100</v>
      </c>
      <c r="J54" s="8"/>
    </row>
    <row r="55" spans="2:10" s="4" customFormat="1" x14ac:dyDescent="0.2">
      <c r="B55" s="27"/>
      <c r="D55" s="28"/>
      <c r="F55" s="28"/>
      <c r="H55" s="2">
        <f>$C$29*$C$30</f>
        <v>2.75</v>
      </c>
      <c r="J55" s="8">
        <f>$C$29*$C$30</f>
        <v>2.75</v>
      </c>
    </row>
    <row r="56" spans="2:10" s="4" customFormat="1" x14ac:dyDescent="0.2">
      <c r="B56" s="29"/>
      <c r="D56" s="30"/>
      <c r="F56" s="30"/>
      <c r="J56" s="23"/>
    </row>
    <row r="57" spans="2:10" ht="15" thickBot="1" x14ac:dyDescent="0.25">
      <c r="B57" s="14"/>
      <c r="J57" s="15"/>
    </row>
    <row r="58" spans="2:10" ht="26.25" thickBot="1" x14ac:dyDescent="0.4">
      <c r="B58" s="9" t="s">
        <v>13</v>
      </c>
      <c r="C58" s="10"/>
      <c r="D58" s="11" t="s">
        <v>9</v>
      </c>
      <c r="E58" s="10"/>
      <c r="F58" s="11" t="s">
        <v>10</v>
      </c>
      <c r="G58" s="12"/>
      <c r="H58" s="11" t="s">
        <v>11</v>
      </c>
      <c r="I58" s="12"/>
      <c r="J58" s="13" t="s">
        <v>12</v>
      </c>
    </row>
  </sheetData>
  <mergeCells count="3">
    <mergeCell ref="B1:J1"/>
    <mergeCell ref="B2:J2"/>
    <mergeCell ref="B27:J27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607B-DDDD-4CAB-BA1F-87E54EEC5946}">
  <dimension ref="H5:J7"/>
  <sheetViews>
    <sheetView workbookViewId="0">
      <selection activeCell="J6" sqref="J6"/>
    </sheetView>
  </sheetViews>
  <sheetFormatPr defaultRowHeight="14.25" x14ac:dyDescent="0.2"/>
  <sheetData>
    <row r="5" spans="8:10" x14ac:dyDescent="0.2">
      <c r="H5">
        <f>100/1.015</f>
        <v>98.52216748768474</v>
      </c>
      <c r="J5">
        <f>1000/1.015</f>
        <v>985.22167487684737</v>
      </c>
    </row>
    <row r="6" spans="8:10" x14ac:dyDescent="0.2">
      <c r="H6">
        <f>1100/(1.015^2)</f>
        <v>1067.7279235118544</v>
      </c>
      <c r="J6">
        <f>11000/(1.015^2)</f>
        <v>10677.279235118545</v>
      </c>
    </row>
    <row r="7" spans="8:10" x14ac:dyDescent="0.2">
      <c r="H7">
        <f>H5+H6</f>
        <v>1166.2500909995392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Straight Bond</vt:lpstr>
      <vt:lpstr>Callable Bond</vt:lpstr>
      <vt:lpstr>Puttable Bond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2010511104009 Phatchara Soroschokchai</cp:lastModifiedBy>
  <dcterms:created xsi:type="dcterms:W3CDTF">2017-11-22T14:40:06Z</dcterms:created>
  <dcterms:modified xsi:type="dcterms:W3CDTF">2023-10-08T12:03:10Z</dcterms:modified>
</cp:coreProperties>
</file>