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7F5CE14-2A30-489E-A9BB-389D1F007B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F27" i="1" s="1"/>
  <c r="C28" i="1"/>
  <c r="C29" i="1"/>
  <c r="C30" i="1"/>
  <c r="C31" i="1"/>
  <c r="F31" i="1" s="1"/>
  <c r="C32" i="1"/>
  <c r="C33" i="1"/>
  <c r="C34" i="1"/>
  <c r="C35" i="1"/>
  <c r="F35" i="1" s="1"/>
  <c r="C36" i="1"/>
  <c r="C37" i="1"/>
  <c r="C25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8" i="1"/>
  <c r="D8" i="1" s="1"/>
  <c r="F36" i="1" l="1"/>
  <c r="G35" i="1" s="1"/>
  <c r="H35" i="1" s="1"/>
  <c r="F32" i="1"/>
  <c r="G31" i="1" s="1"/>
  <c r="H31" i="1" s="1"/>
  <c r="C21" i="1" s="1"/>
  <c r="F26" i="1"/>
  <c r="G26" i="1" s="1"/>
  <c r="H26" i="1" s="1"/>
  <c r="D18" i="1"/>
  <c r="E17" i="1" s="1"/>
  <c r="F17" i="1" s="1"/>
  <c r="E14" i="1" l="1"/>
  <c r="F14" i="1" s="1"/>
  <c r="D31" i="1"/>
  <c r="E31" i="1"/>
  <c r="E15" i="1"/>
  <c r="F15" i="1" s="1"/>
  <c r="E10" i="1"/>
  <c r="F10" i="1" s="1"/>
  <c r="E12" i="1"/>
  <c r="F12" i="1" s="1"/>
  <c r="E9" i="1"/>
  <c r="F9" i="1" s="1"/>
  <c r="E8" i="1"/>
  <c r="F8" i="1" s="1"/>
  <c r="F18" i="1" s="1"/>
  <c r="C20" i="1" s="1"/>
  <c r="E16" i="1"/>
  <c r="F16" i="1" s="1"/>
  <c r="E13" i="1"/>
  <c r="F13" i="1" s="1"/>
  <c r="E11" i="1"/>
  <c r="F11" i="1" s="1"/>
  <c r="D37" i="1" l="1"/>
  <c r="D33" i="1"/>
  <c r="D27" i="1"/>
  <c r="D30" i="1"/>
  <c r="D36" i="1"/>
  <c r="D32" i="1"/>
  <c r="D28" i="1"/>
  <c r="D26" i="1"/>
  <c r="D35" i="1"/>
  <c r="D25" i="1"/>
  <c r="D29" i="1"/>
  <c r="D34" i="1"/>
  <c r="E36" i="1"/>
  <c r="E26" i="1"/>
  <c r="E29" i="1"/>
  <c r="E33" i="1"/>
  <c r="E37" i="1"/>
  <c r="E27" i="1"/>
  <c r="E25" i="1"/>
  <c r="E34" i="1"/>
  <c r="E32" i="1"/>
  <c r="E28" i="1"/>
  <c r="E35" i="1"/>
  <c r="E30" i="1"/>
</calcChain>
</file>

<file path=xl/sharedStrings.xml><?xml version="1.0" encoding="utf-8"?>
<sst xmlns="http://schemas.openxmlformats.org/spreadsheetml/2006/main" count="23" uniqueCount="21">
  <si>
    <t>Yield to Maturity</t>
  </si>
  <si>
    <t>Coupon Rate</t>
  </si>
  <si>
    <t>National Amount</t>
  </si>
  <si>
    <t>Period</t>
  </si>
  <si>
    <t>Cash Flow</t>
  </si>
  <si>
    <t>PV % * Period</t>
  </si>
  <si>
    <t>Time to Maturity</t>
  </si>
  <si>
    <t>Total</t>
  </si>
  <si>
    <t>Macaulay Duration</t>
  </si>
  <si>
    <t>ถ้า Interest Rate เพิ่ม 1% เราจะคาดว่า ราคาของพันธบัตรนี้จะลดลงไป 8.36%</t>
  </si>
  <si>
    <t>Bond Price</t>
  </si>
  <si>
    <t>Convexity</t>
  </si>
  <si>
    <t>Duration 
Implied Price</t>
  </si>
  <si>
    <t>Convexity + 
Duration 
Implied Price</t>
  </si>
  <si>
    <t>Dollar 
Duration</t>
  </si>
  <si>
    <t>Dollar 
Convexity</t>
  </si>
  <si>
    <t>1st Derivative</t>
  </si>
  <si>
    <t>2nd Derivative</t>
  </si>
  <si>
    <t>Present Value 
of CF</t>
  </si>
  <si>
    <t>PV as % 
of Total</t>
  </si>
  <si>
    <t>สังเกตจากกราฟ เมื่อใช้ Convexity จะช่วยให้ประมาณการเข้าไกล้ Bond Price ในความเป็นจริงได้มากขึ้น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</si>
</sst>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฿&quot;* #,##0.00_-;\-&quot;฿&quot;* #,##0.00_-;_-&quot;฿&quot;* &quot;-&quot;??_-;_-@_-"/>
    <numFmt numFmtId="187" formatCode="_-&quot;฿&quot;* #,##0.000_-;\-&quot;฿&quot;* #,##0.000_-;_-&quot;฿&quot;* &quot;-&quot;??_-;_-@_-"/>
    <numFmt numFmtId="193" formatCode="0.0000"/>
    <numFmt numFmtId="195" formatCode="0.000"/>
  </numFmts>
  <fonts count="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95" fontId="0" fillId="0" borderId="0" xfId="0" applyNumberFormat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0" fontId="0" fillId="0" borderId="5" xfId="0" applyNumberFormat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6" xfId="0" applyNumberFormat="1" applyFill="1" applyBorder="1"/>
    <xf numFmtId="10" fontId="0" fillId="2" borderId="5" xfId="0" applyNumberFormat="1" applyFill="1" applyBorder="1"/>
    <xf numFmtId="44" fontId="0" fillId="2" borderId="0" xfId="0" applyNumberFormat="1" applyFill="1" applyBorder="1"/>
    <xf numFmtId="44" fontId="0" fillId="2" borderId="6" xfId="0" applyNumberFormat="1" applyFill="1" applyBorder="1"/>
    <xf numFmtId="10" fontId="0" fillId="3" borderId="5" xfId="0" applyNumberFormat="1" applyFill="1" applyBorder="1"/>
    <xf numFmtId="44" fontId="0" fillId="3" borderId="0" xfId="0" applyNumberFormat="1" applyFill="1" applyBorder="1"/>
    <xf numFmtId="44" fontId="0" fillId="3" borderId="6" xfId="0" applyNumberFormat="1" applyFill="1" applyBorder="1"/>
    <xf numFmtId="10" fontId="0" fillId="0" borderId="7" xfId="0" applyNumberFormat="1" applyBorder="1"/>
    <xf numFmtId="44" fontId="0" fillId="0" borderId="8" xfId="0" applyNumberFormat="1" applyBorder="1"/>
    <xf numFmtId="44" fontId="0" fillId="0" borderId="9" xfId="0" applyNumberForma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44" fontId="0" fillId="0" borderId="5" xfId="0" applyNumberFormat="1" applyBorder="1"/>
    <xf numFmtId="0" fontId="0" fillId="0" borderId="6" xfId="0" applyBorder="1"/>
    <xf numFmtId="44" fontId="0" fillId="0" borderId="5" xfId="0" applyNumberFormat="1" applyFill="1" applyBorder="1"/>
    <xf numFmtId="2" fontId="0" fillId="0" borderId="6" xfId="0" applyNumberFormat="1" applyFill="1" applyBorder="1"/>
    <xf numFmtId="0" fontId="0" fillId="0" borderId="6" xfId="0" applyFill="1" applyBorder="1"/>
    <xf numFmtId="44" fontId="0" fillId="0" borderId="7" xfId="0" applyNumberFormat="1" applyBorder="1"/>
    <xf numFmtId="0" fontId="0" fillId="0" borderId="9" xfId="0" applyBorder="1"/>
    <xf numFmtId="0" fontId="2" fillId="0" borderId="0" xfId="0" applyFont="1" applyFill="1"/>
    <xf numFmtId="0" fontId="2" fillId="4" borderId="1" xfId="0" applyFont="1" applyFill="1" applyBorder="1"/>
    <xf numFmtId="193" fontId="0" fillId="0" borderId="1" xfId="0" applyNumberFormat="1" applyBorder="1"/>
    <xf numFmtId="195" fontId="0" fillId="0" borderId="1" xfId="0" applyNumberFormat="1" applyBorder="1"/>
    <xf numFmtId="0" fontId="0" fillId="0" borderId="5" xfId="0" applyBorder="1"/>
    <xf numFmtId="187" fontId="0" fillId="0" borderId="0" xfId="0" applyNumberFormat="1" applyBorder="1"/>
    <xf numFmtId="10" fontId="0" fillId="0" borderId="0" xfId="1" applyNumberFormat="1" applyFont="1" applyBorder="1"/>
    <xf numFmtId="193" fontId="0" fillId="0" borderId="6" xfId="0" applyNumberFormat="1" applyBorder="1"/>
    <xf numFmtId="0" fontId="0" fillId="0" borderId="7" xfId="0" applyBorder="1"/>
    <xf numFmtId="187" fontId="0" fillId="0" borderId="8" xfId="0" applyNumberFormat="1" applyBorder="1"/>
    <xf numFmtId="10" fontId="0" fillId="0" borderId="8" xfId="1" applyNumberFormat="1" applyFont="1" applyBorder="1"/>
    <xf numFmtId="193" fontId="0" fillId="0" borderId="9" xfId="0" applyNumberFormat="1" applyBorder="1"/>
    <xf numFmtId="0" fontId="0" fillId="0" borderId="11" xfId="0" applyBorder="1"/>
    <xf numFmtId="193" fontId="3" fillId="0" borderId="12" xfId="0" applyNumberFormat="1" applyFont="1" applyBorder="1"/>
    <xf numFmtId="187" fontId="3" fillId="3" borderId="11" xfId="0" applyNumberFormat="1" applyFont="1" applyFill="1" applyBorder="1"/>
    <xf numFmtId="0" fontId="3" fillId="0" borderId="10" xfId="0" applyFont="1" applyBorder="1"/>
    <xf numFmtId="9" fontId="0" fillId="0" borderId="4" xfId="0" applyNumberFormat="1" applyBorder="1"/>
    <xf numFmtId="9" fontId="0" fillId="0" borderId="6" xfId="0" applyNumberFormat="1" applyBorder="1"/>
    <xf numFmtId="44" fontId="0" fillId="0" borderId="6" xfId="0" applyNumberFormat="1" applyBorder="1"/>
    <xf numFmtId="0" fontId="0" fillId="0" borderId="9" xfId="0" applyNumberFormat="1" applyBorder="1"/>
    <xf numFmtId="0" fontId="2" fillId="4" borderId="2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Duration Implied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Sheet1!$B$25:$B$37</c15:sqref>
                  </c15:fullRef>
                </c:ext>
              </c:extLst>
              <c:f>(Sheet1!$B$25:$B$29,Sheet1!$B$31,Sheet1!$B$33:$B$37)</c:f>
              <c:numCache>
                <c:formatCode>0.00%</c:formatCode>
                <c:ptCount val="11"/>
                <c:pt idx="0">
                  <c:v>0.03</c:v>
                </c:pt>
                <c:pt idx="1">
                  <c:v>3.4000000000000002E-2</c:v>
                </c:pt>
                <c:pt idx="2">
                  <c:v>3.7999999999999999E-2</c:v>
                </c:pt>
                <c:pt idx="3">
                  <c:v>4.2000000000000003E-2</c:v>
                </c:pt>
                <c:pt idx="4">
                  <c:v>4.5999999999999999E-2</c:v>
                </c:pt>
                <c:pt idx="5">
                  <c:v>0.05</c:v>
                </c:pt>
                <c:pt idx="6">
                  <c:v>5.3999999999999999E-2</c:v>
                </c:pt>
                <c:pt idx="7">
                  <c:v>5.7999999999999996E-2</c:v>
                </c:pt>
                <c:pt idx="8">
                  <c:v>6.2E-2</c:v>
                </c:pt>
                <c:pt idx="9">
                  <c:v>6.6000000000000003E-2</c:v>
                </c:pt>
                <c:pt idx="10">
                  <c:v>7.0000000000000007E-2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Sheet1!$E$25:$E$37</c15:sqref>
                  </c15:fullRef>
                </c:ext>
              </c:extLst>
              <c:f>(Sheet1!$E$25:$E$29,Sheet1!$E$31,Sheet1!$E$33:$E$37)</c:f>
              <c:numCache>
                <c:formatCode>_("฿"* #,##0.00_);_("฿"* \(#,##0.00\);_("฿"* "-"??_);_(@_)</c:formatCode>
                <c:ptCount val="11"/>
                <c:pt idx="0">
                  <c:v>107.70643276600872</c:v>
                </c:pt>
                <c:pt idx="1">
                  <c:v>104.62079922697001</c:v>
                </c:pt>
                <c:pt idx="2">
                  <c:v>101.5351656879313</c:v>
                </c:pt>
                <c:pt idx="3">
                  <c:v>98.449532148892587</c:v>
                </c:pt>
                <c:pt idx="4">
                  <c:v>95.363898609853891</c:v>
                </c:pt>
                <c:pt idx="5">
                  <c:v>92.278265070815181</c:v>
                </c:pt>
                <c:pt idx="6">
                  <c:v>89.192631531776485</c:v>
                </c:pt>
                <c:pt idx="7">
                  <c:v>86.106997992737774</c:v>
                </c:pt>
                <c:pt idx="8">
                  <c:v>83.021364453699064</c:v>
                </c:pt>
                <c:pt idx="9">
                  <c:v>79.935730914660354</c:v>
                </c:pt>
                <c:pt idx="10">
                  <c:v>76.850097375621658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8-4342-996A-691AE4D6EA2E}"/>
            </c:ext>
          </c:extLst>
        </c:ser>
        <c:ser>
          <c:idx val="1"/>
          <c:order val="1"/>
          <c:tx>
            <c:v>Convexity Duration Implied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Sheet1!$B$25:$B$37</c15:sqref>
                  </c15:fullRef>
                </c:ext>
              </c:extLst>
              <c:f>(Sheet1!$B$25:$B$29,Sheet1!$B$31,Sheet1!$B$33:$B$37)</c:f>
              <c:numCache>
                <c:formatCode>0.00%</c:formatCode>
                <c:ptCount val="11"/>
                <c:pt idx="0">
                  <c:v>0.03</c:v>
                </c:pt>
                <c:pt idx="1">
                  <c:v>3.4000000000000002E-2</c:v>
                </c:pt>
                <c:pt idx="2">
                  <c:v>3.7999999999999999E-2</c:v>
                </c:pt>
                <c:pt idx="3">
                  <c:v>4.2000000000000003E-2</c:v>
                </c:pt>
                <c:pt idx="4">
                  <c:v>4.5999999999999999E-2</c:v>
                </c:pt>
                <c:pt idx="5">
                  <c:v>0.05</c:v>
                </c:pt>
                <c:pt idx="6">
                  <c:v>5.3999999999999999E-2</c:v>
                </c:pt>
                <c:pt idx="7">
                  <c:v>5.7999999999999996E-2</c:v>
                </c:pt>
                <c:pt idx="8">
                  <c:v>6.2E-2</c:v>
                </c:pt>
                <c:pt idx="9">
                  <c:v>6.6000000000000003E-2</c:v>
                </c:pt>
                <c:pt idx="10">
                  <c:v>7.0000000000000007E-2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Sheet1!$D$25:$D$37</c15:sqref>
                  </c15:fullRef>
                </c:ext>
              </c:extLst>
              <c:f>(Sheet1!$D$25:$D$29,Sheet1!$D$31,Sheet1!$D$33:$D$37)</c:f>
              <c:numCache>
                <c:formatCode>_("฿"* #,##0.00_);_("฿"* \(#,##0.00\);_("฿"* "-"??_);_(@_)</c:formatCode>
                <c:ptCount val="11"/>
                <c:pt idx="0">
                  <c:v>109.15140429649556</c:v>
                </c:pt>
                <c:pt idx="1">
                  <c:v>105.54558100648158</c:v>
                </c:pt>
                <c:pt idx="2">
                  <c:v>102.05535543890655</c:v>
                </c:pt>
                <c:pt idx="3">
                  <c:v>98.680727593770499</c:v>
                </c:pt>
                <c:pt idx="4">
                  <c:v>95.421697471073372</c:v>
                </c:pt>
                <c:pt idx="5">
                  <c:v>92.278265070815181</c:v>
                </c:pt>
                <c:pt idx="6">
                  <c:v>89.250430392995952</c:v>
                </c:pt>
                <c:pt idx="7">
                  <c:v>86.338193437615672</c:v>
                </c:pt>
                <c:pt idx="8">
                  <c:v>83.541554204674341</c:v>
                </c:pt>
                <c:pt idx="9">
                  <c:v>80.860512694171931</c:v>
                </c:pt>
                <c:pt idx="10">
                  <c:v>78.295068906108497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18-4342-996A-691AE4D6EA2E}"/>
            </c:ext>
          </c:extLst>
        </c:ser>
        <c:ser>
          <c:idx val="2"/>
          <c:order val="2"/>
          <c:tx>
            <c:v>Bond Price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Sheet1!$B$25:$B$37</c15:sqref>
                  </c15:fullRef>
                </c:ext>
              </c:extLst>
              <c:f>(Sheet1!$B$25:$B$29,Sheet1!$B$31,Sheet1!$B$33:$B$37)</c:f>
              <c:numCache>
                <c:formatCode>0.00%</c:formatCode>
                <c:ptCount val="11"/>
                <c:pt idx="0">
                  <c:v>0.03</c:v>
                </c:pt>
                <c:pt idx="1">
                  <c:v>3.4000000000000002E-2</c:v>
                </c:pt>
                <c:pt idx="2">
                  <c:v>3.7999999999999999E-2</c:v>
                </c:pt>
                <c:pt idx="3">
                  <c:v>4.2000000000000003E-2</c:v>
                </c:pt>
                <c:pt idx="4">
                  <c:v>4.5999999999999999E-2</c:v>
                </c:pt>
                <c:pt idx="5">
                  <c:v>0.05</c:v>
                </c:pt>
                <c:pt idx="6">
                  <c:v>5.3999999999999999E-2</c:v>
                </c:pt>
                <c:pt idx="7">
                  <c:v>5.7999999999999996E-2</c:v>
                </c:pt>
                <c:pt idx="8">
                  <c:v>6.2E-2</c:v>
                </c:pt>
                <c:pt idx="9">
                  <c:v>6.6000000000000003E-2</c:v>
                </c:pt>
                <c:pt idx="10">
                  <c:v>7.0000000000000007E-2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Sheet1!$C$25:$C$37</c15:sqref>
                  </c15:fullRef>
                </c:ext>
              </c:extLst>
              <c:f>(Sheet1!$C$25:$C$29,Sheet1!$C$31,Sheet1!$C$33:$C$37)</c:f>
              <c:numCache>
                <c:formatCode>_("฿"* #,##0.00_);_("฿"* \(#,##0.00\);_("฿"* "-"??_);_(@_)</c:formatCode>
                <c:ptCount val="11"/>
                <c:pt idx="0">
                  <c:v>108.53020283677583</c:v>
                </c:pt>
                <c:pt idx="1">
                  <c:v>105.01520923458301</c:v>
                </c:pt>
                <c:pt idx="2">
                  <c:v>101.63845125020831</c:v>
                </c:pt>
                <c:pt idx="3">
                  <c:v>98.393851957647428</c:v>
                </c:pt>
                <c:pt idx="4">
                  <c:v>95.275626118261528</c:v>
                </c:pt>
                <c:pt idx="5">
                  <c:v>92.278265070815181</c:v>
                </c:pt>
                <c:pt idx="6">
                  <c:v>89.396522459854253</c:v>
                </c:pt>
                <c:pt idx="7">
                  <c:v>86.625400752888225</c:v>
                </c:pt>
                <c:pt idx="8">
                  <c:v>83.960138499945216</c:v>
                </c:pt>
                <c:pt idx="9">
                  <c:v>81.396198291965078</c:v>
                </c:pt>
                <c:pt idx="10">
                  <c:v>78.929255377202196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18-4342-996A-691AE4D6E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677040"/>
        <c:axId val="1465758624"/>
      </c:lineChart>
      <c:catAx>
        <c:axId val="146267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to Maturity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705062598555816"/>
              <c:y val="0.87847092574647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65758624"/>
        <c:crosses val="autoZero"/>
        <c:auto val="1"/>
        <c:lblAlgn val="ctr"/>
        <c:lblOffset val="100"/>
        <c:noMultiLvlLbl val="0"/>
      </c:catAx>
      <c:valAx>
        <c:axId val="1465758624"/>
        <c:scaling>
          <c:orientation val="minMax"/>
          <c:max val="11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_(&quot;฿&quot;* #,##0.00_);_(&quot;฿&quot;* \(#,##0.00\);_(&quot;฿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626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20214140522503"/>
          <c:y val="0.89561522026850204"/>
          <c:w val="0.71940711108920796"/>
          <c:h val="0.10412793159773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112060</xdr:colOff>
      <xdr:row>40</xdr:row>
      <xdr:rowOff>67235</xdr:rowOff>
    </xdr:from>
    <xdr:to>
      <xdr:col>8</xdr:col>
      <xdr:colOff>78441</xdr:colOff>
      <xdr:row>43</xdr:row>
      <xdr:rowOff>156884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188B1B-670D-1E7F-E233-01FE4688D29A}"/>
                </a:ext>
              </a:extLst>
            </xdr:cNvPr>
            <xdr:cNvSpPr txBox="1"/>
          </xdr:nvSpPr>
          <xdr:spPr>
            <a:xfrm>
              <a:off x="112060" y="7866529"/>
              <a:ext cx="7037293" cy="62753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8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Change</m:t>
                    </m:r>
                    <m:r>
                      <m:rPr>
                        <m:nor/>
                      </m:rPr>
                      <a:rPr lang="en-US" sz="18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8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in</m:t>
                    </m:r>
                    <m:r>
                      <m:rPr>
                        <m:nor/>
                      </m:rPr>
                      <a:rPr lang="en-US" sz="18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8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Bond</m:t>
                    </m:r>
                    <m:r>
                      <m:rPr>
                        <m:nor/>
                      </m:rPr>
                      <a:rPr lang="en-US" sz="18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8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Price</m:t>
                    </m:r>
                    <m:r>
                      <m:rPr>
                        <m:nor/>
                      </m:rPr>
                      <a:rPr lang="en-US" sz="18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-</m:t>
                    </m:r>
                    <m:r>
                      <m:rPr>
                        <m:nor/>
                      </m:rPr>
                      <a:rPr lang="en-US" sz="18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Duration</m:t>
                    </m:r>
                    <m:r>
                      <m:rPr>
                        <m:nor/>
                      </m:rPr>
                      <a:rPr lang="en-US" sz="18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l-GR" sz="18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Δ</m:t>
                    </m:r>
                    <m:r>
                      <m:rPr>
                        <m:nor/>
                      </m:rPr>
                      <a:rPr lang="en-US" sz="18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YTM</m:t>
                    </m:r>
                    <m:r>
                      <m:rPr>
                        <m:nor/>
                      </m:rPr>
                      <a:rPr lang="en-US" sz="18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+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m:rPr>
                        <m:nor/>
                      </m:rPr>
                      <a:rPr lang="en-US" sz="18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8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Convexity</m:t>
                    </m:r>
                    <m:r>
                      <m:rPr>
                        <m:nor/>
                      </m:rPr>
                      <a:rPr lang="en-US" sz="18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sSup>
                      <m:sSup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80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l-GR" sz="18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Δ</m:t>
                        </m:r>
                        <m:r>
                          <m:rPr>
                            <m:nor/>
                          </m:rPr>
                          <a:rPr lang="en-US" sz="18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YTM</m:t>
                        </m:r>
                        <m:r>
                          <m:rPr>
                            <m:nor/>
                          </m:rPr>
                          <a:rPr lang="en-US" sz="18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188B1B-670D-1E7F-E233-01FE4688D29A}"/>
                </a:ext>
              </a:extLst>
            </xdr:cNvPr>
            <xdr:cNvSpPr txBox="1"/>
          </xdr:nvSpPr>
          <xdr:spPr>
            <a:xfrm>
              <a:off x="112060" y="7866529"/>
              <a:ext cx="7037293" cy="62753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"Change in</a:t>
              </a:r>
              <a:r>
                <a:rPr lang="en-US" sz="18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Bond Price = -Duration(</a:t>
              </a:r>
              <a:r>
                <a:rPr lang="el-GR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YTM) + "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1/2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(Convexity)" 〖</a:t>
              </a:r>
              <a:r>
                <a:rPr lang="en-US" sz="18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"(</a:t>
              </a:r>
              <a:r>
                <a:rPr lang="el-GR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YTM)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627529</xdr:colOff>
      <xdr:row>37</xdr:row>
      <xdr:rowOff>67237</xdr:rowOff>
    </xdr:from>
    <xdr:to>
      <xdr:col>3</xdr:col>
      <xdr:colOff>952500</xdr:colOff>
      <xdr:row>40</xdr:row>
      <xdr:rowOff>11207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E2EC979E-8094-CA93-5DC8-A76D1B38AD79}"/>
            </a:ext>
          </a:extLst>
        </xdr:cNvPr>
        <xdr:cNvSpPr/>
      </xdr:nvSpPr>
      <xdr:spPr>
        <a:xfrm>
          <a:off x="2846294" y="7328649"/>
          <a:ext cx="324971" cy="481852"/>
        </a:xfrm>
        <a:prstGeom prst="downArrow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471766</xdr:colOff>
      <xdr:row>12</xdr:row>
      <xdr:rowOff>122141</xdr:rowOff>
    </xdr:from>
    <xdr:to>
      <xdr:col>21</xdr:col>
      <xdr:colOff>459442</xdr:colOff>
      <xdr:row>41</xdr:row>
      <xdr:rowOff>56030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8B968-96AB-4390-E4A0-EA9872BA5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7"/>
  <sheetViews>
    <sheetView tabSelected="1" topLeftCell="A4" zoomScale="85" zoomScaleNormal="85" workbookViewId="0">
      <selection activeCell="J9" sqref="J9"/>
    </sheetView>
  </sheetViews>
  <sheetFormatPr defaultRowHeight="14.25" x14ac:dyDescent="0.2"/>
  <cols>
    <col min="1" max="1" width="2.625" customWidth="1"/>
    <col min="2" max="2" width="16" bestFit="1" customWidth="1"/>
    <col min="3" max="3" width="10.5" bestFit="1" customWidth="1"/>
    <col min="4" max="4" width="14.625" customWidth="1"/>
    <col min="5" max="5" width="12.25" customWidth="1"/>
    <col min="6" max="6" width="12.625" bestFit="1" customWidth="1"/>
    <col min="7" max="7" width="14" bestFit="1" customWidth="1"/>
    <col min="8" max="8" width="10.25" customWidth="1"/>
  </cols>
  <sheetData>
    <row r="2" spans="2:6" x14ac:dyDescent="0.2">
      <c r="B2" s="48" t="s">
        <v>0</v>
      </c>
      <c r="C2" s="44">
        <v>0.05</v>
      </c>
    </row>
    <row r="3" spans="2:6" x14ac:dyDescent="0.2">
      <c r="B3" s="49" t="s">
        <v>1</v>
      </c>
      <c r="C3" s="45">
        <v>0.04</v>
      </c>
    </row>
    <row r="4" spans="2:6" x14ac:dyDescent="0.2">
      <c r="B4" s="49" t="s">
        <v>2</v>
      </c>
      <c r="C4" s="46">
        <v>100</v>
      </c>
    </row>
    <row r="5" spans="2:6" x14ac:dyDescent="0.2">
      <c r="B5" s="50" t="s">
        <v>6</v>
      </c>
      <c r="C5" s="47">
        <v>10</v>
      </c>
    </row>
    <row r="6" spans="2:6" s="55" customFormat="1" x14ac:dyDescent="0.2"/>
    <row r="7" spans="2:6" ht="35.25" customHeight="1" x14ac:dyDescent="0.2">
      <c r="B7" s="51" t="s">
        <v>3</v>
      </c>
      <c r="C7" s="52" t="s">
        <v>4</v>
      </c>
      <c r="D7" s="53" t="s">
        <v>18</v>
      </c>
      <c r="E7" s="53" t="s">
        <v>19</v>
      </c>
      <c r="F7" s="54" t="s">
        <v>5</v>
      </c>
    </row>
    <row r="8" spans="2:6" x14ac:dyDescent="0.2">
      <c r="B8" s="32">
        <v>1</v>
      </c>
      <c r="C8" s="7">
        <f>IF(B8=$C$5,$C$4+($C$4*$C$3),$C$4*$C$3)</f>
        <v>4</v>
      </c>
      <c r="D8" s="33">
        <f t="shared" ref="D8:D17" si="0">C8/((1+$C$2)^B8)</f>
        <v>3.8095238095238093</v>
      </c>
      <c r="E8" s="34">
        <f>D8/$D$18</f>
        <v>4.1283002087223311E-2</v>
      </c>
      <c r="F8" s="35">
        <f>E8*B8</f>
        <v>4.1283002087223311E-2</v>
      </c>
    </row>
    <row r="9" spans="2:6" x14ac:dyDescent="0.2">
      <c r="B9" s="32">
        <v>2</v>
      </c>
      <c r="C9" s="7">
        <f t="shared" ref="C9:C17" si="1">IF(B9=$C$5,$C$4+($C$4*$C$3),$C$4*$C$3)</f>
        <v>4</v>
      </c>
      <c r="D9" s="33">
        <f>C9/((1+$C$2)^B9)</f>
        <v>3.6281179138321993</v>
      </c>
      <c r="E9" s="34">
        <f t="shared" ref="E9:E17" si="2">D9/$D$18</f>
        <v>3.9317144844974582E-2</v>
      </c>
      <c r="F9" s="35">
        <f t="shared" ref="F9:F17" si="3">E9*B9</f>
        <v>7.8634289689949163E-2</v>
      </c>
    </row>
    <row r="10" spans="2:6" x14ac:dyDescent="0.2">
      <c r="B10" s="32">
        <v>3</v>
      </c>
      <c r="C10" s="7">
        <f t="shared" si="1"/>
        <v>4</v>
      </c>
      <c r="D10" s="33">
        <f t="shared" si="0"/>
        <v>3.4553503941259041</v>
      </c>
      <c r="E10" s="34">
        <f t="shared" si="2"/>
        <v>3.7444899852356744E-2</v>
      </c>
      <c r="F10" s="35">
        <f t="shared" si="3"/>
        <v>0.11233469955707023</v>
      </c>
    </row>
    <row r="11" spans="2:6" x14ac:dyDescent="0.2">
      <c r="B11" s="32">
        <v>4</v>
      </c>
      <c r="C11" s="7">
        <f t="shared" si="1"/>
        <v>4</v>
      </c>
      <c r="D11" s="33">
        <f t="shared" si="0"/>
        <v>3.2908098991675279</v>
      </c>
      <c r="E11" s="34">
        <f t="shared" si="2"/>
        <v>3.56618093831969E-2</v>
      </c>
      <c r="F11" s="35">
        <f t="shared" si="3"/>
        <v>0.1426472375327876</v>
      </c>
    </row>
    <row r="12" spans="2:6" x14ac:dyDescent="0.2">
      <c r="B12" s="32">
        <v>5</v>
      </c>
      <c r="C12" s="7">
        <f t="shared" si="1"/>
        <v>4</v>
      </c>
      <c r="D12" s="33">
        <f t="shared" si="0"/>
        <v>3.1341046658738358</v>
      </c>
      <c r="E12" s="34">
        <f t="shared" si="2"/>
        <v>3.3963627983997047E-2</v>
      </c>
      <c r="F12" s="35">
        <f t="shared" si="3"/>
        <v>0.16981813991998523</v>
      </c>
    </row>
    <row r="13" spans="2:6" x14ac:dyDescent="0.2">
      <c r="B13" s="32">
        <v>6</v>
      </c>
      <c r="C13" s="7">
        <f t="shared" si="1"/>
        <v>4</v>
      </c>
      <c r="D13" s="33">
        <f t="shared" si="0"/>
        <v>2.9848615865465105</v>
      </c>
      <c r="E13" s="34">
        <f t="shared" si="2"/>
        <v>3.2346312365711477E-2</v>
      </c>
      <c r="F13" s="35">
        <f t="shared" si="3"/>
        <v>0.19407787419426886</v>
      </c>
    </row>
    <row r="14" spans="2:6" x14ac:dyDescent="0.2">
      <c r="B14" s="32">
        <v>7</v>
      </c>
      <c r="C14" s="7">
        <f t="shared" si="1"/>
        <v>4</v>
      </c>
      <c r="D14" s="33">
        <f t="shared" si="0"/>
        <v>2.8427253205204859</v>
      </c>
      <c r="E14" s="34">
        <f t="shared" si="2"/>
        <v>3.0806011776868071E-2</v>
      </c>
      <c r="F14" s="35">
        <f t="shared" si="3"/>
        <v>0.2156420824380765</v>
      </c>
    </row>
    <row r="15" spans="2:6" x14ac:dyDescent="0.2">
      <c r="B15" s="32">
        <v>8</v>
      </c>
      <c r="C15" s="7">
        <f t="shared" si="1"/>
        <v>4</v>
      </c>
      <c r="D15" s="33">
        <f t="shared" si="0"/>
        <v>2.7073574481147489</v>
      </c>
      <c r="E15" s="34">
        <f t="shared" si="2"/>
        <v>2.9339058835112453E-2</v>
      </c>
      <c r="F15" s="35">
        <f t="shared" si="3"/>
        <v>0.23471247068089962</v>
      </c>
    </row>
    <row r="16" spans="2:6" x14ac:dyDescent="0.2">
      <c r="B16" s="32">
        <v>9</v>
      </c>
      <c r="C16" s="7">
        <f t="shared" si="1"/>
        <v>4</v>
      </c>
      <c r="D16" s="33">
        <f t="shared" si="0"/>
        <v>2.578435664871189</v>
      </c>
      <c r="E16" s="34">
        <f t="shared" si="2"/>
        <v>2.7941960795345187E-2</v>
      </c>
      <c r="F16" s="35">
        <f t="shared" si="3"/>
        <v>0.25147764715810667</v>
      </c>
    </row>
    <row r="17" spans="2:8" x14ac:dyDescent="0.2">
      <c r="B17" s="36">
        <v>10</v>
      </c>
      <c r="C17" s="17">
        <f t="shared" si="1"/>
        <v>104</v>
      </c>
      <c r="D17" s="37">
        <f t="shared" si="0"/>
        <v>63.846978368238972</v>
      </c>
      <c r="E17" s="38">
        <f t="shared" si="2"/>
        <v>0.69189617207521426</v>
      </c>
      <c r="F17" s="39">
        <f t="shared" si="3"/>
        <v>6.9189617207521428</v>
      </c>
    </row>
    <row r="18" spans="2:8" x14ac:dyDescent="0.2">
      <c r="B18" s="43" t="s">
        <v>7</v>
      </c>
      <c r="C18" s="40"/>
      <c r="D18" s="42">
        <f>SUM(D8:D17)</f>
        <v>92.278265070815181</v>
      </c>
      <c r="E18" s="40"/>
      <c r="F18" s="41">
        <f>SUM(F8:F17)</f>
        <v>8.3595891640105098</v>
      </c>
    </row>
    <row r="20" spans="2:8" x14ac:dyDescent="0.2">
      <c r="B20" s="29" t="s">
        <v>8</v>
      </c>
      <c r="C20" s="30">
        <f>$F$18</f>
        <v>8.3595891640105098</v>
      </c>
      <c r="D20" t="s">
        <v>9</v>
      </c>
    </row>
    <row r="21" spans="2:8" x14ac:dyDescent="0.2">
      <c r="B21" s="29" t="s">
        <v>11</v>
      </c>
      <c r="C21" s="31">
        <f>H31</f>
        <v>78.294251055649823</v>
      </c>
      <c r="D21" t="s">
        <v>20</v>
      </c>
    </row>
    <row r="22" spans="2:8" x14ac:dyDescent="0.2">
      <c r="B22" s="28"/>
      <c r="C22" s="1"/>
    </row>
    <row r="23" spans="2:8" x14ac:dyDescent="0.2">
      <c r="F23" t="s">
        <v>16</v>
      </c>
      <c r="G23" t="s">
        <v>17</v>
      </c>
    </row>
    <row r="24" spans="2:8" ht="42.75" x14ac:dyDescent="0.2">
      <c r="B24" s="2" t="s">
        <v>0</v>
      </c>
      <c r="C24" s="3" t="s">
        <v>10</v>
      </c>
      <c r="D24" s="4" t="s">
        <v>13</v>
      </c>
      <c r="E24" s="5" t="s">
        <v>12</v>
      </c>
      <c r="F24" s="19" t="s">
        <v>14</v>
      </c>
      <c r="G24" s="4" t="s">
        <v>15</v>
      </c>
      <c r="H24" s="20" t="s">
        <v>11</v>
      </c>
    </row>
    <row r="25" spans="2:8" x14ac:dyDescent="0.2">
      <c r="B25" s="6">
        <v>0.03</v>
      </c>
      <c r="C25" s="7">
        <f>-PV(B25,$C$5,$C$3*$C$4,$C$4)</f>
        <v>108.53020283677583</v>
      </c>
      <c r="D25" s="8">
        <f>(1+((-$C$20*(B25-$B$31))+(0.5*$C$21*(B25-$B$31)^2)))*$D$31</f>
        <v>109.15140429649556</v>
      </c>
      <c r="E25" s="9">
        <f>(1+(-$C$20*(B25-$B$31)))*$E$31</f>
        <v>107.70643276600872</v>
      </c>
      <c r="F25" s="21"/>
      <c r="G25" s="7"/>
      <c r="H25" s="22"/>
    </row>
    <row r="26" spans="2:8" x14ac:dyDescent="0.2">
      <c r="B26" s="6">
        <v>3.4000000000000002E-2</v>
      </c>
      <c r="C26" s="7">
        <f t="shared" ref="C26:C37" si="4">-PV(B26,$C$5,$C$3*$C$4,$C$4)</f>
        <v>105.01520923458301</v>
      </c>
      <c r="D26" s="8">
        <f>(1+((-$C$20*(B26-$B$31))+(0.5*$C$21*(B26-$B$31)^2)))*$D$31</f>
        <v>105.54558100648158</v>
      </c>
      <c r="E26" s="9">
        <f>(1+(-$C$20*(B26-$B$31)))*$E$31</f>
        <v>104.62079922697001</v>
      </c>
      <c r="F26" s="23">
        <f>(C26-C25)/(B26-B25)</f>
        <v>-878.74840054820345</v>
      </c>
      <c r="G26" s="7">
        <f>(F27-F26)/(B27-B26)</f>
        <v>8639.7261136315901</v>
      </c>
      <c r="H26" s="24">
        <f>G26/C26</f>
        <v>82.271188874481666</v>
      </c>
    </row>
    <row r="27" spans="2:8" x14ac:dyDescent="0.2">
      <c r="B27" s="6">
        <v>3.7999999999999999E-2</v>
      </c>
      <c r="C27" s="7">
        <f t="shared" si="4"/>
        <v>101.63845125020831</v>
      </c>
      <c r="D27" s="8">
        <f>(1+((-$C$20*(B27-$B$31))+(0.5*$C$21*(B27-$B$31)^2)))*$D$31</f>
        <v>102.05535543890655</v>
      </c>
      <c r="E27" s="9">
        <f>(1+(-$C$20*(B27-$B$31)))*$E$31</f>
        <v>101.5351656879313</v>
      </c>
      <c r="F27" s="23">
        <f t="shared" ref="F27" si="5">(C27-C26)/(B27-B26)</f>
        <v>-844.18949609367712</v>
      </c>
      <c r="G27" s="7"/>
      <c r="H27" s="22"/>
    </row>
    <row r="28" spans="2:8" x14ac:dyDescent="0.2">
      <c r="B28" s="6">
        <v>4.2000000000000003E-2</v>
      </c>
      <c r="C28" s="7">
        <f t="shared" si="4"/>
        <v>98.393851957647428</v>
      </c>
      <c r="D28" s="8">
        <f>(1+((-$C$20*(B28-$B$31))+(0.5*$C$21*(B28-$B$31)^2)))*$D$31</f>
        <v>98.680727593770499</v>
      </c>
      <c r="E28" s="9">
        <f>(1+(-$C$20*(B28-$B$31)))*$E$31</f>
        <v>98.449532148892587</v>
      </c>
      <c r="F28" s="23"/>
      <c r="G28" s="7"/>
      <c r="H28" s="22"/>
    </row>
    <row r="29" spans="2:8" x14ac:dyDescent="0.2">
      <c r="B29" s="6">
        <v>4.5999999999999999E-2</v>
      </c>
      <c r="C29" s="7">
        <f t="shared" si="4"/>
        <v>95.275626118261528</v>
      </c>
      <c r="D29" s="8">
        <f>(1+((-$C$20*(B29-$B$31))+(0.5*$C$21*(B29-$B$31)^2)))*$D$31</f>
        <v>95.421697471073372</v>
      </c>
      <c r="E29" s="9">
        <f>(1+(-$C$20*(B29-$B$31)))*$E$31</f>
        <v>95.363898609853891</v>
      </c>
      <c r="F29" s="23"/>
      <c r="G29" s="7"/>
      <c r="H29" s="22"/>
    </row>
    <row r="30" spans="2:8" x14ac:dyDescent="0.2">
      <c r="B30" s="10">
        <v>4.99E-2</v>
      </c>
      <c r="C30" s="11">
        <f t="shared" si="4"/>
        <v>92.351768673648522</v>
      </c>
      <c r="D30" s="11">
        <f>(1+((-$C$20*(B30-$B$31))+(0.5*$C$21*(B30-$B$31)^2)))*$D$31</f>
        <v>92.355442033579408</v>
      </c>
      <c r="E30" s="12">
        <f>(1+(-$C$20*(B30-$B$31)))*$E$31</f>
        <v>92.35540590929115</v>
      </c>
      <c r="F30" s="23"/>
      <c r="G30" s="8"/>
      <c r="H30" s="25"/>
    </row>
    <row r="31" spans="2:8" x14ac:dyDescent="0.2">
      <c r="B31" s="13">
        <v>0.05</v>
      </c>
      <c r="C31" s="14">
        <f t="shared" si="4"/>
        <v>92.278265070815181</v>
      </c>
      <c r="D31" s="14">
        <f>D18</f>
        <v>92.278265070815181</v>
      </c>
      <c r="E31" s="15">
        <f>D18</f>
        <v>92.278265070815181</v>
      </c>
      <c r="F31" s="23">
        <f>(C31-C30)/(B31-B30)</f>
        <v>-735.03602833339016</v>
      </c>
      <c r="G31" s="8">
        <f>(F32-F31)/(B32-B31)</f>
        <v>7224.8576524342061</v>
      </c>
      <c r="H31" s="24">
        <f>G31/C31</f>
        <v>78.294251055649823</v>
      </c>
    </row>
    <row r="32" spans="2:8" x14ac:dyDescent="0.2">
      <c r="B32" s="10">
        <v>5.0099999999999999E-2</v>
      </c>
      <c r="C32" s="11">
        <f t="shared" si="4"/>
        <v>92.204833716558369</v>
      </c>
      <c r="D32" s="11">
        <f>(1+((-$C$20*(B32-$B$31))+(0.5*$C$21*(B32-$B$31)^2)))*$D$31</f>
        <v>92.201160356627469</v>
      </c>
      <c r="E32" s="12">
        <f>(1+(-$C$20*(B32-$B$31)))*$E$31</f>
        <v>92.201124232339225</v>
      </c>
      <c r="F32" s="23">
        <f>(C32-C31)/(B32-B31)</f>
        <v>-734.31354256814677</v>
      </c>
      <c r="G32" s="8"/>
      <c r="H32" s="25"/>
    </row>
    <row r="33" spans="2:8" x14ac:dyDescent="0.2">
      <c r="B33" s="6">
        <v>5.3999999999999999E-2</v>
      </c>
      <c r="C33" s="7">
        <f t="shared" si="4"/>
        <v>89.396522459854253</v>
      </c>
      <c r="D33" s="7">
        <f>(1+((-$C$20*(B33-$B$31))+(0.5*$C$21*(B33-$B$31)^2)))*$D$31</f>
        <v>89.250430392995952</v>
      </c>
      <c r="E33" s="9">
        <f>(1+(-$C$20*(B33-$B$31)))*$E$31</f>
        <v>89.192631531776485</v>
      </c>
      <c r="F33" s="21"/>
      <c r="G33" s="7"/>
      <c r="H33" s="22"/>
    </row>
    <row r="34" spans="2:8" x14ac:dyDescent="0.2">
      <c r="B34" s="6">
        <v>5.7999999999999996E-2</v>
      </c>
      <c r="C34" s="7">
        <f t="shared" si="4"/>
        <v>86.625400752888225</v>
      </c>
      <c r="D34" s="7">
        <f>(1+((-$C$20*(B34-$B$31))+(0.5*$C$21*(B34-$B$31)^2)))*$D$31</f>
        <v>86.338193437615672</v>
      </c>
      <c r="E34" s="9">
        <f>(1+(-$C$20*(B34-$B$31)))*$E$31</f>
        <v>86.106997992737774</v>
      </c>
      <c r="F34" s="21"/>
      <c r="G34" s="7"/>
      <c r="H34" s="22"/>
    </row>
    <row r="35" spans="2:8" x14ac:dyDescent="0.2">
      <c r="B35" s="6">
        <v>6.2E-2</v>
      </c>
      <c r="C35" s="7">
        <f t="shared" si="4"/>
        <v>83.960138499945216</v>
      </c>
      <c r="D35" s="7">
        <f>(1+((-$C$20*(B35-$B$31))+(0.5*$C$21*(B35-$B$31)^2)))*$D$31</f>
        <v>83.541554204674341</v>
      </c>
      <c r="E35" s="9">
        <f>(1+(-$C$20*(B35-$B$31)))*$E$31</f>
        <v>83.021364453699064</v>
      </c>
      <c r="F35" s="21">
        <f t="shared" ref="F35:F37" si="6">(C35-C34)/(B35-B34)</f>
        <v>-666.31556323575171</v>
      </c>
      <c r="G35" s="7">
        <f>(F36-F35)/(B36-B35)</f>
        <v>6332.6278101794114</v>
      </c>
      <c r="H35" s="24">
        <f>G35/C35</f>
        <v>75.424218245942313</v>
      </c>
    </row>
    <row r="36" spans="2:8" x14ac:dyDescent="0.2">
      <c r="B36" s="6">
        <v>6.6000000000000003E-2</v>
      </c>
      <c r="C36" s="7">
        <f t="shared" si="4"/>
        <v>81.396198291965078</v>
      </c>
      <c r="D36" s="7">
        <f>(1+((-$C$20*(B36-$B$31))+(0.5*$C$21*(B36-$B$31)^2)))*$D$31</f>
        <v>80.860512694171931</v>
      </c>
      <c r="E36" s="9">
        <f>(1+(-$C$20*(B36-$B$31)))*$E$31</f>
        <v>79.935730914660354</v>
      </c>
      <c r="F36" s="21">
        <f>(C36-C35)/(B36-B35)</f>
        <v>-640.98505199503404</v>
      </c>
      <c r="G36" s="7"/>
      <c r="H36" s="22"/>
    </row>
    <row r="37" spans="2:8" x14ac:dyDescent="0.2">
      <c r="B37" s="16">
        <v>7.0000000000000007E-2</v>
      </c>
      <c r="C37" s="17">
        <f t="shared" si="4"/>
        <v>78.929255377202196</v>
      </c>
      <c r="D37" s="17">
        <f>(1+((-$C$20*(B37-$B$31))+(0.5*$C$21*(B37-$B$31)^2)))*$D$31</f>
        <v>78.295068906108497</v>
      </c>
      <c r="E37" s="18">
        <f>(1+(-$C$20*(B37-$B$31)))*$E$31</f>
        <v>76.850097375621658</v>
      </c>
      <c r="F37" s="26"/>
      <c r="G37" s="17"/>
      <c r="H37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2010511104009 Phatchara Soroschokchai</cp:lastModifiedBy>
  <dcterms:created xsi:type="dcterms:W3CDTF">2015-06-05T18:17:20Z</dcterms:created>
  <dcterms:modified xsi:type="dcterms:W3CDTF">2023-10-01T04:19:45Z</dcterms:modified>
</cp:coreProperties>
</file>