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E43DA40-3D19-4923-BF30-1B9CAC506416}" xr6:coauthVersionLast="47" xr6:coauthVersionMax="47" xr10:uidLastSave="{00000000-0000-0000-0000-000000000000}"/>
  <bookViews>
    <workbookView xWindow="-120" yWindow="-120" windowWidth="29040" windowHeight="15840" xr2:uid="{45EBC001-3D65-4599-BAC6-FC64670DAC86}"/>
  </bookViews>
  <sheets>
    <sheet name="Duration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D3" i="1"/>
  <c r="C3" i="1"/>
  <c r="C10" i="1"/>
  <c r="C4" i="1"/>
  <c r="D4" i="1" s="1"/>
  <c r="C5" i="1"/>
  <c r="C6" i="1"/>
  <c r="C7" i="1"/>
  <c r="C8" i="1"/>
  <c r="C9" i="1"/>
  <c r="B4" i="1"/>
  <c r="D5" i="1" l="1"/>
  <c r="H9" i="1"/>
  <c r="H11" i="1"/>
  <c r="B5" i="1"/>
  <c r="B6" i="1" l="1"/>
  <c r="D6" i="1" l="1"/>
  <c r="B7" i="1"/>
  <c r="D7" i="1" l="1"/>
  <c r="B8" i="1"/>
  <c r="D8" i="1" l="1"/>
  <c r="B9" i="1"/>
  <c r="D9" i="1" l="1"/>
  <c r="B10" i="1"/>
  <c r="I10" i="1" l="1"/>
  <c r="D10" i="1"/>
  <c r="I11" i="1"/>
  <c r="C16" i="1" s="1"/>
  <c r="I9" i="1"/>
  <c r="D11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F11" i="1" l="1"/>
  <c r="C14" i="1" s="1"/>
  <c r="C15" i="1" s="1"/>
</calcChain>
</file>

<file path=xl/sharedStrings.xml><?xml version="1.0" encoding="utf-8"?>
<sst xmlns="http://schemas.openxmlformats.org/spreadsheetml/2006/main" count="17" uniqueCount="17">
  <si>
    <t>Inputs</t>
  </si>
  <si>
    <t>Yield to Maturity</t>
  </si>
  <si>
    <t>Coupon Rate</t>
  </si>
  <si>
    <t>Face Value</t>
  </si>
  <si>
    <t>Time (t)</t>
  </si>
  <si>
    <t>Cash Flow</t>
  </si>
  <si>
    <t>Weight</t>
  </si>
  <si>
    <t>Present Value of Cash Flow</t>
  </si>
  <si>
    <t>Time * Weight</t>
  </si>
  <si>
    <t>Total:</t>
  </si>
  <si>
    <t>Duration Measures</t>
  </si>
  <si>
    <t>Macauley Duration</t>
  </si>
  <si>
    <t>Modified Duration</t>
  </si>
  <si>
    <t>Effective Duration</t>
  </si>
  <si>
    <t>Change in Yield</t>
  </si>
  <si>
    <t>PV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</si>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</sst>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&quot;$&quot;#,##0.00_);[Red]\(&quot;$&quot;#,##0.00\)"/>
    <numFmt numFmtId="188" formatCode="_(&quot;$&quot;* #,##0.00_);_(&quot;$&quot;* \(#,##0.00\);_(&quot;$&quot;* &quot;-&quot;??_);_(@_)"/>
    <numFmt numFmtId="189" formatCode="_(&quot;$&quot;* #,##0_);_(&quot;$&quot;* \(#,##0\);_(&quot;$&quot;* &quot;-&quot;??_);_(@_)"/>
    <numFmt numFmtId="190" formatCode="0.000"/>
    <numFmt numFmtId="194" formatCode="0.00000"/>
  </numFmts>
  <fonts count="5" x14ac:knownFonts="1">
    <font>
      <sz val="22"/>
      <color theme="1"/>
      <name val="Tahoma"/>
      <family val="2"/>
      <scheme val="minor"/>
    </font>
    <font>
      <sz val="22"/>
      <color theme="1"/>
      <name val="Tahoma"/>
      <family val="2"/>
      <scheme val="minor"/>
    </font>
    <font>
      <b/>
      <sz val="22"/>
      <color theme="1"/>
      <name val="Tahoma"/>
      <family val="2"/>
      <scheme val="minor"/>
    </font>
    <font>
      <i/>
      <sz val="22"/>
      <color rgb="FF374151"/>
      <name val="Tahoma"/>
      <family val="2"/>
      <scheme val="minor"/>
    </font>
    <font>
      <b/>
      <sz val="22"/>
      <color theme="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8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0" xfId="0" quotePrefix="1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187" fontId="0" fillId="0" borderId="0" xfId="0" applyNumberFormat="1"/>
    <xf numFmtId="10" fontId="0" fillId="0" borderId="2" xfId="0" applyNumberFormat="1" applyBorder="1"/>
    <xf numFmtId="0" fontId="2" fillId="0" borderId="4" xfId="0" applyFont="1" applyBorder="1"/>
    <xf numFmtId="9" fontId="2" fillId="0" borderId="5" xfId="0" applyNumberFormat="1" applyFont="1" applyBorder="1"/>
    <xf numFmtId="0" fontId="2" fillId="0" borderId="6" xfId="0" applyFont="1" applyBorder="1"/>
    <xf numFmtId="189" fontId="2" fillId="0" borderId="7" xfId="1" applyNumberFormat="1" applyFont="1" applyBorder="1"/>
    <xf numFmtId="188" fontId="0" fillId="0" borderId="5" xfId="1" applyFont="1" applyBorder="1"/>
    <xf numFmtId="9" fontId="0" fillId="0" borderId="4" xfId="0" applyNumberFormat="1" applyBorder="1" applyAlignment="1">
      <alignment horizontal="left"/>
    </xf>
    <xf numFmtId="10" fontId="0" fillId="0" borderId="6" xfId="0" applyNumberFormat="1" applyBorder="1" applyAlignment="1">
      <alignment horizontal="left"/>
    </xf>
    <xf numFmtId="188" fontId="0" fillId="0" borderId="7" xfId="1" applyFont="1" applyBorder="1"/>
    <xf numFmtId="189" fontId="0" fillId="0" borderId="3" xfId="0" applyNumberFormat="1" applyBorder="1"/>
    <xf numFmtId="188" fontId="0" fillId="0" borderId="3" xfId="0" applyNumberFormat="1" applyBorder="1"/>
    <xf numFmtId="10" fontId="0" fillId="0" borderId="3" xfId="2" applyNumberFormat="1" applyFont="1" applyBorder="1"/>
    <xf numFmtId="0" fontId="0" fillId="0" borderId="4" xfId="0" applyBorder="1"/>
    <xf numFmtId="190" fontId="0" fillId="0" borderId="5" xfId="0" applyNumberFormat="1" applyBorder="1"/>
    <xf numFmtId="0" fontId="0" fillId="0" borderId="8" xfId="0" applyBorder="1"/>
    <xf numFmtId="188" fontId="0" fillId="0" borderId="8" xfId="0" applyNumberFormat="1" applyBorder="1"/>
    <xf numFmtId="9" fontId="0" fillId="0" borderId="8" xfId="2" applyFont="1" applyBorder="1"/>
    <xf numFmtId="190" fontId="2" fillId="0" borderId="7" xfId="0" applyNumberFormat="1" applyFont="1" applyBorder="1"/>
    <xf numFmtId="0" fontId="0" fillId="0" borderId="9" xfId="0" applyBorder="1"/>
    <xf numFmtId="189" fontId="0" fillId="0" borderId="10" xfId="0" applyNumberFormat="1" applyBorder="1"/>
    <xf numFmtId="188" fontId="0" fillId="0" borderId="10" xfId="0" applyNumberFormat="1" applyBorder="1"/>
    <xf numFmtId="10" fontId="0" fillId="0" borderId="10" xfId="2" applyNumberFormat="1" applyFont="1" applyBorder="1"/>
    <xf numFmtId="190" fontId="0" fillId="0" borderId="11" xfId="0" applyNumberFormat="1" applyBorder="1"/>
    <xf numFmtId="0" fontId="2" fillId="0" borderId="9" xfId="0" applyFont="1" applyBorder="1"/>
    <xf numFmtId="9" fontId="2" fillId="0" borderId="11" xfId="0" applyNumberFormat="1" applyFont="1" applyBorder="1"/>
    <xf numFmtId="10" fontId="0" fillId="0" borderId="9" xfId="0" applyNumberFormat="1" applyBorder="1" applyAlignment="1">
      <alignment horizontal="left"/>
    </xf>
    <xf numFmtId="188" fontId="0" fillId="0" borderId="11" xfId="1" applyFont="1" applyBorder="1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94" fontId="0" fillId="0" borderId="5" xfId="0" applyNumberFormat="1" applyBorder="1"/>
    <xf numFmtId="0" fontId="0" fillId="0" borderId="6" xfId="0" applyBorder="1"/>
    <xf numFmtId="194" fontId="0" fillId="0" borderId="7" xfId="0" applyNumberFormat="1" applyBorder="1"/>
    <xf numFmtId="194" fontId="0" fillId="0" borderId="11" xfId="0" applyNumberFormat="1" applyBorder="1"/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1271154</xdr:colOff>
      <xdr:row>18</xdr:row>
      <xdr:rowOff>19049</xdr:rowOff>
    </xdr:from>
    <xdr:to>
      <xdr:col>7</xdr:col>
      <xdr:colOff>1968211</xdr:colOff>
      <xdr:row>21</xdr:row>
      <xdr:rowOff>163029</xdr:rowOff>
    </xdr:to>
    <xdr:pic>
      <xdr:nvPicPr>
        <xdr:cNvPr id="4" name="Picture 3" descr="A math equation with numbers and symbols&#10;&#10;Description automatically generated">
          <a:extLst>
            <a:ext uri="{FF2B5EF4-FFF2-40B4-BE49-F238E27FC236}">
              <a16:creationId xmlns:a16="http://schemas.microsoft.com/office/drawing/2014/main" id="{911582C9-1486-A7FF-9297-323EEFF71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5836" y="6599958"/>
          <a:ext cx="6377420" cy="11830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184439</xdr:colOff>
      <xdr:row>18</xdr:row>
      <xdr:rowOff>15589</xdr:rowOff>
    </xdr:from>
    <xdr:to>
      <xdr:col>3</xdr:col>
      <xdr:colOff>844645</xdr:colOff>
      <xdr:row>21</xdr:row>
      <xdr:rowOff>193223</xdr:rowOff>
    </xdr:to>
    <xdr:pic>
      <xdr:nvPicPr>
        <xdr:cNvPr id="5" name="Picture 4" descr="A number and equal sign&#10;&#10;Description automatically generated">
          <a:extLst>
            <a:ext uri="{FF2B5EF4-FFF2-40B4-BE49-F238E27FC236}">
              <a16:creationId xmlns:a16="http://schemas.microsoft.com/office/drawing/2014/main" id="{6B543E69-10B1-A2D3-8C7B-3E485512C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6596498"/>
          <a:ext cx="4799252" cy="12167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3E1-D6D1-4D86-B3A2-53BE8A165AF0}">
  <dimension ref="B1:M16"/>
  <sheetViews>
    <sheetView tabSelected="1" zoomScale="55" zoomScaleNormal="55" workbookViewId="0">
      <selection activeCell="I28" sqref="I28:I29"/>
    </sheetView>
  </sheetViews>
  <sheetFormatPr defaultRowHeight="27" x14ac:dyDescent="0.35"/>
  <cols>
    <col min="1" max="1" width="2.6875" customWidth="1"/>
    <col min="2" max="2" width="16.625" bestFit="1" customWidth="1"/>
    <col min="3" max="3" width="10.5625" bestFit="1" customWidth="1"/>
    <col min="4" max="4" width="14.9375" bestFit="1" customWidth="1"/>
    <col min="5" max="6" width="7.875" bestFit="1" customWidth="1"/>
    <col min="7" max="7" width="6.6875" customWidth="1"/>
    <col min="8" max="8" width="17.25" bestFit="1" customWidth="1"/>
    <col min="9" max="9" width="11.5" bestFit="1" customWidth="1"/>
  </cols>
  <sheetData>
    <row r="1" spans="2:13" ht="27.75" thickBot="1" x14ac:dyDescent="0.4"/>
    <row r="2" spans="2:13" ht="54.75" thickBot="1" x14ac:dyDescent="0.4">
      <c r="B2" s="35" t="s">
        <v>4</v>
      </c>
      <c r="C2" s="36" t="s">
        <v>5</v>
      </c>
      <c r="D2" s="37" t="s">
        <v>7</v>
      </c>
      <c r="E2" s="36" t="s">
        <v>6</v>
      </c>
      <c r="F2" s="38" t="s">
        <v>8</v>
      </c>
      <c r="H2" s="39" t="s">
        <v>0</v>
      </c>
      <c r="I2" s="40"/>
      <c r="J2" s="2"/>
      <c r="K2" s="2"/>
      <c r="L2" s="2"/>
      <c r="M2" s="1"/>
    </row>
    <row r="3" spans="2:13" x14ac:dyDescent="0.35">
      <c r="B3" s="26">
        <v>0.5</v>
      </c>
      <c r="C3" s="27">
        <f t="shared" ref="C3:C9" si="0">$I$5*$I$4/2</f>
        <v>35</v>
      </c>
      <c r="D3" s="28">
        <f>C3/(1+($I$3/2))^(B3*2)</f>
        <v>33.980582524271846</v>
      </c>
      <c r="E3" s="29">
        <f>D3/$D$11</f>
        <v>3.2828357693780306E-2</v>
      </c>
      <c r="F3" s="30">
        <f>B3*E3</f>
        <v>1.6414178846890153E-2</v>
      </c>
      <c r="H3" s="31" t="s">
        <v>1</v>
      </c>
      <c r="I3" s="32">
        <v>0.06</v>
      </c>
    </row>
    <row r="4" spans="2:13" x14ac:dyDescent="0.35">
      <c r="B4" s="20">
        <f>B3+0.5</f>
        <v>1</v>
      </c>
      <c r="C4" s="17">
        <f t="shared" si="0"/>
        <v>35</v>
      </c>
      <c r="D4" s="18">
        <f t="shared" ref="D4:D10" si="1">C4/(1+($I$3/2))^(B4*2)</f>
        <v>32.990856819681404</v>
      </c>
      <c r="E4" s="19">
        <f t="shared" ref="E4:E10" si="2">D4/$D$11</f>
        <v>3.1872191935709039E-2</v>
      </c>
      <c r="F4" s="21">
        <f t="shared" ref="F4:F10" si="3">B4*E4</f>
        <v>3.1872191935709039E-2</v>
      </c>
      <c r="H4" s="9" t="s">
        <v>2</v>
      </c>
      <c r="I4" s="10">
        <v>7.0000000000000007E-2</v>
      </c>
    </row>
    <row r="5" spans="2:13" ht="27.75" thickBot="1" x14ac:dyDescent="0.4">
      <c r="B5" s="20">
        <f t="shared" ref="B5:B10" si="4">B4+0.5</f>
        <v>1.5</v>
      </c>
      <c r="C5" s="17">
        <f t="shared" si="0"/>
        <v>35</v>
      </c>
      <c r="D5" s="18">
        <f t="shared" si="1"/>
        <v>32.029958077360583</v>
      </c>
      <c r="E5" s="19">
        <f t="shared" si="2"/>
        <v>3.0943875665736927E-2</v>
      </c>
      <c r="F5" s="21">
        <f t="shared" si="3"/>
        <v>4.6415813498605393E-2</v>
      </c>
      <c r="H5" s="11" t="s">
        <v>3</v>
      </c>
      <c r="I5" s="12">
        <v>1000</v>
      </c>
    </row>
    <row r="6" spans="2:13" x14ac:dyDescent="0.35">
      <c r="B6" s="20">
        <f t="shared" si="4"/>
        <v>2</v>
      </c>
      <c r="C6" s="17">
        <f t="shared" si="0"/>
        <v>35</v>
      </c>
      <c r="D6" s="18">
        <f t="shared" si="1"/>
        <v>31.097046677049114</v>
      </c>
      <c r="E6" s="19">
        <f t="shared" si="2"/>
        <v>3.0042597733725175E-2</v>
      </c>
      <c r="F6" s="21">
        <f t="shared" si="3"/>
        <v>6.008519546745035E-2</v>
      </c>
    </row>
    <row r="7" spans="2:13" ht="27.75" thickBot="1" x14ac:dyDescent="0.4">
      <c r="B7" s="20">
        <f t="shared" si="4"/>
        <v>2.5</v>
      </c>
      <c r="C7" s="17">
        <f t="shared" si="0"/>
        <v>35</v>
      </c>
      <c r="D7" s="18">
        <f t="shared" si="1"/>
        <v>30.191307453445745</v>
      </c>
      <c r="E7" s="19">
        <f t="shared" si="2"/>
        <v>2.9167570615267164E-2</v>
      </c>
      <c r="F7" s="21">
        <f t="shared" si="3"/>
        <v>7.2918926538167908E-2</v>
      </c>
    </row>
    <row r="8" spans="2:13" ht="27.75" thickBot="1" x14ac:dyDescent="0.4">
      <c r="B8" s="20">
        <f t="shared" si="4"/>
        <v>3</v>
      </c>
      <c r="C8" s="17">
        <f t="shared" si="0"/>
        <v>35</v>
      </c>
      <c r="D8" s="18">
        <f t="shared" si="1"/>
        <v>29.311948983927905</v>
      </c>
      <c r="E8" s="19">
        <f t="shared" si="2"/>
        <v>2.8318029723560352E-2</v>
      </c>
      <c r="F8" s="21">
        <f t="shared" si="3"/>
        <v>8.4954089170681063E-2</v>
      </c>
      <c r="H8" s="41" t="s">
        <v>16</v>
      </c>
      <c r="I8" s="42" t="s">
        <v>15</v>
      </c>
    </row>
    <row r="9" spans="2:13" x14ac:dyDescent="0.35">
      <c r="B9" s="20">
        <f t="shared" si="4"/>
        <v>3.5</v>
      </c>
      <c r="C9" s="17">
        <f t="shared" si="0"/>
        <v>35</v>
      </c>
      <c r="D9" s="18">
        <f t="shared" si="1"/>
        <v>28.458202897017383</v>
      </c>
      <c r="E9" s="19">
        <f t="shared" si="2"/>
        <v>2.749323274132073E-2</v>
      </c>
      <c r="F9" s="21">
        <f t="shared" si="3"/>
        <v>9.6226314594622553E-2</v>
      </c>
      <c r="H9" s="33">
        <f>H10+I13</f>
        <v>6.25E-2</v>
      </c>
      <c r="I9" s="34">
        <f>-PV(H9/2,$B$10*2,$C$3,$I$5)</f>
        <v>1026.1855895777007</v>
      </c>
    </row>
    <row r="10" spans="2:13" x14ac:dyDescent="0.35">
      <c r="B10" s="20">
        <f t="shared" si="4"/>
        <v>4</v>
      </c>
      <c r="C10" s="17">
        <f>$I$5*$I$4/2+I5</f>
        <v>1035</v>
      </c>
      <c r="D10" s="18">
        <f t="shared" si="1"/>
        <v>817.03855751492358</v>
      </c>
      <c r="E10" s="19">
        <f t="shared" si="2"/>
        <v>0.7893341438909004</v>
      </c>
      <c r="F10" s="21">
        <f t="shared" si="3"/>
        <v>3.1573365755636016</v>
      </c>
      <c r="H10" s="14">
        <f>I3</f>
        <v>0.06</v>
      </c>
      <c r="I10" s="13">
        <f t="shared" ref="I10:I11" si="5">-PV(H10/2,$B$10*2,$C$3,$I$5)</f>
        <v>1035.0984609476773</v>
      </c>
    </row>
    <row r="11" spans="2:13" ht="27.75" thickBot="1" x14ac:dyDescent="0.4">
      <c r="B11" s="11" t="s">
        <v>9</v>
      </c>
      <c r="C11" s="22"/>
      <c r="D11" s="23">
        <f>SUM(D3:D10)</f>
        <v>1035.0984609476775</v>
      </c>
      <c r="E11" s="24"/>
      <c r="F11" s="25">
        <f>SUM(F3:F10)</f>
        <v>3.5662232856157279</v>
      </c>
      <c r="H11" s="15">
        <f>H10-I13</f>
        <v>5.7499999999999996E-2</v>
      </c>
      <c r="I11" s="16">
        <f t="shared" si="5"/>
        <v>1044.1053419990656</v>
      </c>
    </row>
    <row r="12" spans="2:13" ht="27.75" thickBot="1" x14ac:dyDescent="0.4"/>
    <row r="13" spans="2:13" ht="27.75" thickBot="1" x14ac:dyDescent="0.4">
      <c r="B13" s="47" t="s">
        <v>10</v>
      </c>
      <c r="C13" s="48"/>
      <c r="H13" s="3" t="s">
        <v>14</v>
      </c>
      <c r="I13" s="8">
        <v>2.5000000000000001E-3</v>
      </c>
    </row>
    <row r="14" spans="2:13" x14ac:dyDescent="0.35">
      <c r="B14" s="26" t="s">
        <v>11</v>
      </c>
      <c r="C14" s="46">
        <f>F11</f>
        <v>3.5662232856157279</v>
      </c>
    </row>
    <row r="15" spans="2:13" x14ac:dyDescent="0.35">
      <c r="B15" s="20" t="s">
        <v>12</v>
      </c>
      <c r="C15" s="43">
        <f>C14/(1+(I3/2))</f>
        <v>3.462352704481289</v>
      </c>
      <c r="E15" s="4"/>
      <c r="H15" s="6"/>
      <c r="I15" s="7"/>
    </row>
    <row r="16" spans="2:13" ht="27.75" thickBot="1" x14ac:dyDescent="0.4">
      <c r="B16" s="44" t="s">
        <v>13</v>
      </c>
      <c r="C16" s="45">
        <f>(I11-I9)/(2*I13*I10)</f>
        <v>3.4624247059470097</v>
      </c>
      <c r="H16" s="5"/>
      <c r="I16" s="7"/>
    </row>
  </sheetData>
  <mergeCells count="2">
    <mergeCell ref="H2:I2"/>
    <mergeCell ref="B13:C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2010511104009 Phatchara Soroschokchai</cp:lastModifiedBy>
  <dcterms:created xsi:type="dcterms:W3CDTF">2023-07-24T20:44:16Z</dcterms:created>
  <dcterms:modified xsi:type="dcterms:W3CDTF">2023-10-01T04:23:25Z</dcterms:modified>
</cp:coreProperties>
</file>