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810369B-3AFE-4BA3-9F2B-2661A1B6CB3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_FCF" sheetId="1" r:id="rId1"/>
    <sheet name="2_WACC" sheetId="2" r:id="rId2"/>
    <sheet name="3_Terminal Value" sheetId="3" r:id="rId3"/>
    <sheet name="4_Discounting" sheetId="4" r:id="rId4"/>
    <sheet name="5_EV to Equity Value" sheetId="5" r:id="rId5"/>
    <sheet name="DCF Full Step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kXNOltox9YMHCTh0RRGzBAsJ9og=="/>
    </ext>
  </extLst>
</workbook>
</file>

<file path=xl/calcChain.xml><?xml version="1.0" encoding="utf-8"?>
<calcChain xmlns="http://schemas.openxmlformats.org/spreadsheetml/2006/main">
  <c r="D50" i="6" l="1"/>
  <c r="D47" i="6"/>
  <c r="D40" i="6"/>
  <c r="I39" i="6"/>
  <c r="F38" i="6"/>
  <c r="G38" i="6"/>
  <c r="H38" i="6"/>
  <c r="I38" i="6"/>
  <c r="E38" i="6"/>
  <c r="F37" i="6"/>
  <c r="G37" i="6"/>
  <c r="H37" i="6"/>
  <c r="I37" i="6"/>
  <c r="E37" i="6"/>
  <c r="I34" i="6"/>
  <c r="I33" i="6"/>
  <c r="I32" i="6"/>
  <c r="I31" i="6"/>
  <c r="D25" i="6"/>
  <c r="D26" i="6"/>
  <c r="D27" i="6"/>
  <c r="D24" i="6"/>
  <c r="D28" i="6" s="1"/>
  <c r="F17" i="6"/>
  <c r="F21" i="6" s="1"/>
  <c r="G17" i="6"/>
  <c r="G21" i="6" s="1"/>
  <c r="H17" i="6"/>
  <c r="H21" i="6" s="1"/>
  <c r="I17" i="6"/>
  <c r="I21" i="6" s="1"/>
  <c r="E17" i="6"/>
  <c r="E21" i="6" s="1"/>
  <c r="C13" i="5"/>
  <c r="C10" i="5"/>
  <c r="C15" i="4"/>
  <c r="H13" i="4"/>
  <c r="E12" i="4"/>
  <c r="F12" i="4"/>
  <c r="G12" i="4"/>
  <c r="H12" i="4"/>
  <c r="D12" i="4"/>
  <c r="E10" i="4"/>
  <c r="F10" i="4"/>
  <c r="G10" i="4"/>
  <c r="H10" i="4"/>
  <c r="D10" i="4"/>
  <c r="H15" i="3"/>
  <c r="H14" i="3"/>
  <c r="H13" i="3"/>
  <c r="C15" i="2"/>
  <c r="C14" i="2"/>
  <c r="C13" i="2"/>
  <c r="C11" i="2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<sst xmlns="http://schemas.openxmlformats.org/spreadsheetml/2006/main" count="103" uniqueCount="63">
  <si>
    <t>Calculate the FCF</t>
  </si>
  <si>
    <t>Assumptions</t>
  </si>
  <si>
    <t>EBIT</t>
  </si>
  <si>
    <t>Tax Rate %</t>
  </si>
  <si>
    <t>Depreciation</t>
  </si>
  <si>
    <t>Amortization</t>
  </si>
  <si>
    <t>CapEx</t>
  </si>
  <si>
    <t>Non-cash Working Capital (inc) / dec</t>
  </si>
  <si>
    <t>Free Cash Flow</t>
  </si>
  <si>
    <t>Tax</t>
  </si>
  <si>
    <t>D&amp;A</t>
  </si>
  <si>
    <t>WACC Calculation</t>
  </si>
  <si>
    <t>Equity value</t>
  </si>
  <si>
    <t>Debt value</t>
  </si>
  <si>
    <t>Cost of Debt</t>
  </si>
  <si>
    <t>Tax rate</t>
  </si>
  <si>
    <t>10y Treasury</t>
  </si>
  <si>
    <t>Beta</t>
  </si>
  <si>
    <t>Market Return</t>
  </si>
  <si>
    <t>Cost of Equity</t>
  </si>
  <si>
    <t>E / D +E</t>
  </si>
  <si>
    <t>D / D+E</t>
  </si>
  <si>
    <t>WACC</t>
  </si>
  <si>
    <t>Growth rate</t>
  </si>
  <si>
    <t>EV/EBITDA Multiple</t>
  </si>
  <si>
    <t>Period</t>
  </si>
  <si>
    <t>EBITDA</t>
  </si>
  <si>
    <t>FCF</t>
  </si>
  <si>
    <t>Perpertuity Growth TV</t>
  </si>
  <si>
    <t>EV/ EBITDA TV</t>
  </si>
  <si>
    <t>Average</t>
  </si>
  <si>
    <t>Discounting Cash Flows</t>
  </si>
  <si>
    <t>Assumption</t>
  </si>
  <si>
    <t>Terminal Value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</si>
  <si>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</si>
  <si>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</si>
  <si>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</si>
  <si>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</si>
  <si>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</si>
  <si>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</si>
  <si>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</si>
  <si>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 term debt</t>
  </si>
  <si>
    <t>Long term debt</t>
  </si>
  <si>
    <t>Equity Value</t>
  </si>
  <si>
    <t>Shares Outstanding</t>
  </si>
  <si>
    <t>Share Price</t>
  </si>
  <si>
    <t>Discounted Cash Flow Full</t>
  </si>
  <si>
    <t>Assumptions pt1</t>
  </si>
  <si>
    <t>Assumptions pt2</t>
  </si>
  <si>
    <t>Tax Rate</t>
  </si>
  <si>
    <t>Free Cash Flows</t>
  </si>
  <si>
    <t>Non-cash Work. Capital (inc) / dec</t>
  </si>
  <si>
    <t>D/D+E</t>
  </si>
  <si>
    <t>E/D+E</t>
  </si>
  <si>
    <t>Exit Multiple (EV/EBITDA)</t>
  </si>
  <si>
    <t>Perpetuity Growth</t>
  </si>
  <si>
    <t>Discounting</t>
  </si>
  <si>
    <t>Discount Factor</t>
  </si>
  <si>
    <t>Short term Debt</t>
  </si>
  <si>
    <t>Long term Debt</t>
  </si>
  <si>
    <t>Implied Share Price</t>
  </si>
  <si>
    <t xml:space="preserve"> </t>
  </si>
  <si>
    <t>Terminal Value (TV)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</si>
</sst>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฿&quot;* #,##0.00_-;\-&quot;฿&quot;* #,##0.00_-;_-&quot;฿&quot;* &quot;-&quot;??_-;_-@_-"/>
    <numFmt numFmtId="187" formatCode="#,##0;\(#,##0\)"/>
    <numFmt numFmtId="188" formatCode="0.0%"/>
    <numFmt numFmtId="189" formatCode="0.00\x"/>
    <numFmt numFmtId="190" formatCode="0.0"/>
    <numFmt numFmtId="191" formatCode="#,##0.00;\(#,##0.00\)"/>
    <numFmt numFmtId="193" formatCode="_-[$$-409]* #,##0.00_ ;_-[$$-409]* \-#,##0.00\ ;_-[$$-409]* &quot;-&quot;??_ ;_-@_ "/>
  </numFmts>
  <fonts count="17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charset val="222"/>
    </font>
    <font>
      <sz val="12"/>
      <color theme="0"/>
      <name val="Arial"/>
      <family val="2"/>
      <charset val="222"/>
    </font>
    <font>
      <b/>
      <i/>
      <sz val="12"/>
      <color theme="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theme="0"/>
      <name val="Calibri"/>
      <family val="2"/>
    </font>
    <font>
      <i/>
      <sz val="12"/>
      <color theme="0"/>
      <name val="Calibri"/>
      <family val="2"/>
      <charset val="222"/>
    </font>
    <font>
      <b/>
      <i/>
      <sz val="12"/>
      <color theme="0"/>
      <name val="Calibri"/>
      <family val="2"/>
      <charset val="222"/>
    </font>
    <font>
      <sz val="12"/>
      <color theme="0"/>
      <name val="Calibri"/>
      <family val="2"/>
      <charset val="22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D9E2F3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rgb="FFD9E2F3"/>
      </patternFill>
    </fill>
    <fill>
      <patternFill patternType="solid">
        <fgColor theme="8" tint="0.39997558519241921"/>
        <bgColor rgb="FFFEF2CB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3" fillId="0" borderId="3" xfId="0" applyFont="1" applyBorder="1"/>
    <xf numFmtId="0" fontId="3" fillId="0" borderId="0" xfId="0" applyFont="1"/>
    <xf numFmtId="187" fontId="4" fillId="0" borderId="0" xfId="0" applyNumberFormat="1" applyFont="1"/>
    <xf numFmtId="187" fontId="3" fillId="0" borderId="0" xfId="0" applyNumberFormat="1" applyFont="1"/>
    <xf numFmtId="9" fontId="4" fillId="0" borderId="0" xfId="0" applyNumberFormat="1" applyFont="1"/>
    <xf numFmtId="0" fontId="3" fillId="0" borderId="0" xfId="0" applyFont="1" applyAlignment="1">
      <alignment horizontal="left"/>
    </xf>
    <xf numFmtId="0" fontId="2" fillId="0" borderId="5" xfId="0" applyFont="1" applyBorder="1"/>
    <xf numFmtId="0" fontId="1" fillId="0" borderId="0" xfId="0" applyFont="1"/>
    <xf numFmtId="0" fontId="4" fillId="0" borderId="0" xfId="0" applyFont="1"/>
    <xf numFmtId="0" fontId="3" fillId="0" borderId="5" xfId="0" applyFont="1" applyBorder="1"/>
    <xf numFmtId="9" fontId="3" fillId="0" borderId="0" xfId="0" applyNumberFormat="1" applyFont="1"/>
    <xf numFmtId="10" fontId="4" fillId="0" borderId="0" xfId="0" applyNumberFormat="1" applyFont="1"/>
    <xf numFmtId="189" fontId="4" fillId="0" borderId="0" xfId="0" applyNumberFormat="1" applyFont="1"/>
    <xf numFmtId="0" fontId="3" fillId="0" borderId="0" xfId="0" applyFont="1" applyAlignment="1">
      <alignment horizontal="right"/>
    </xf>
    <xf numFmtId="2" fontId="3" fillId="0" borderId="5" xfId="0" applyNumberFormat="1" applyFont="1" applyBorder="1"/>
    <xf numFmtId="0" fontId="2" fillId="0" borderId="0" xfId="0" applyFont="1"/>
    <xf numFmtId="0" fontId="2" fillId="3" borderId="4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9" fontId="1" fillId="0" borderId="5" xfId="0" applyNumberFormat="1" applyFont="1" applyBorder="1"/>
    <xf numFmtId="44" fontId="4" fillId="0" borderId="0" xfId="0" applyNumberFormat="1" applyFont="1"/>
    <xf numFmtId="44" fontId="3" fillId="0" borderId="5" xfId="0" applyNumberFormat="1" applyFont="1" applyBorder="1"/>
    <xf numFmtId="44" fontId="1" fillId="0" borderId="0" xfId="0" applyNumberFormat="1" applyFont="1"/>
    <xf numFmtId="44" fontId="3" fillId="0" borderId="0" xfId="0" applyNumberFormat="1" applyFont="1"/>
    <xf numFmtId="193" fontId="0" fillId="0" borderId="0" xfId="0" applyNumberFormat="1"/>
    <xf numFmtId="0" fontId="8" fillId="4" borderId="1" xfId="0" applyFont="1" applyFill="1" applyBorder="1" applyAlignment="1">
      <alignment horizontal="center"/>
    </xf>
    <xf numFmtId="0" fontId="9" fillId="5" borderId="2" xfId="0" applyFont="1" applyFill="1" applyBorder="1"/>
    <xf numFmtId="187" fontId="10" fillId="4" borderId="4" xfId="0" applyNumberFormat="1" applyFont="1" applyFill="1" applyBorder="1"/>
    <xf numFmtId="0" fontId="10" fillId="4" borderId="4" xfId="0" applyFont="1" applyFill="1" applyBorder="1"/>
    <xf numFmtId="187" fontId="11" fillId="6" borderId="6" xfId="0" applyNumberFormat="1" applyFont="1" applyFill="1" applyBorder="1"/>
    <xf numFmtId="188" fontId="11" fillId="6" borderId="6" xfId="0" applyNumberFormat="1" applyFont="1" applyFill="1" applyBorder="1"/>
    <xf numFmtId="44" fontId="3" fillId="6" borderId="4" xfId="0" applyNumberFormat="1" applyFont="1" applyFill="1" applyBorder="1"/>
    <xf numFmtId="44" fontId="3" fillId="6" borderId="8" xfId="0" applyNumberFormat="1" applyFont="1" applyFill="1" applyBorder="1"/>
    <xf numFmtId="44" fontId="2" fillId="6" borderId="4" xfId="0" applyNumberFormat="1" applyFont="1" applyFill="1" applyBorder="1"/>
    <xf numFmtId="44" fontId="2" fillId="6" borderId="6" xfId="0" applyNumberFormat="1" applyFont="1" applyFill="1" applyBorder="1"/>
    <xf numFmtId="187" fontId="2" fillId="7" borderId="6" xfId="0" applyNumberFormat="1" applyFont="1" applyFill="1" applyBorder="1"/>
    <xf numFmtId="187" fontId="3" fillId="7" borderId="4" xfId="0" applyNumberFormat="1" applyFont="1" applyFill="1" applyBorder="1"/>
    <xf numFmtId="10" fontId="12" fillId="7" borderId="4" xfId="0" applyNumberFormat="1" applyFont="1" applyFill="1" applyBorder="1"/>
    <xf numFmtId="10" fontId="11" fillId="7" borderId="6" xfId="0" applyNumberFormat="1" applyFont="1" applyFill="1" applyBorder="1"/>
    <xf numFmtId="187" fontId="12" fillId="7" borderId="4" xfId="0" applyNumberFormat="1" applyFont="1" applyFill="1" applyBorder="1"/>
    <xf numFmtId="187" fontId="11" fillId="7" borderId="6" xfId="0" applyNumberFormat="1" applyFont="1" applyFill="1" applyBorder="1"/>
    <xf numFmtId="191" fontId="12" fillId="7" borderId="4" xfId="0" applyNumberFormat="1" applyFont="1" applyFill="1" applyBorder="1"/>
    <xf numFmtId="191" fontId="2" fillId="7" borderId="6" xfId="0" applyNumberFormat="1" applyFont="1" applyFill="1" applyBorder="1"/>
    <xf numFmtId="0" fontId="3" fillId="0" borderId="4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4" fillId="4" borderId="4" xfId="0" applyFont="1" applyFill="1" applyBorder="1"/>
    <xf numFmtId="0" fontId="8" fillId="4" borderId="1" xfId="0" applyFont="1" applyFill="1" applyBorder="1" applyAlignment="1">
      <alignment horizontal="center" vertical="center" wrapText="1"/>
    </xf>
    <xf numFmtId="0" fontId="9" fillId="5" borderId="7" xfId="0" applyFont="1" applyFill="1" applyBorder="1"/>
    <xf numFmtId="0" fontId="14" fillId="4" borderId="4" xfId="0" applyFont="1" applyFill="1" applyBorder="1" applyAlignment="1">
      <alignment horizontal="right"/>
    </xf>
    <xf numFmtId="0" fontId="15" fillId="4" borderId="4" xfId="0" applyFont="1" applyFill="1" applyBorder="1"/>
    <xf numFmtId="187" fontId="16" fillId="4" borderId="4" xfId="0" applyNumberFormat="1" applyFont="1" applyFill="1" applyBorder="1"/>
    <xf numFmtId="0" fontId="10" fillId="4" borderId="4" xfId="0" applyFont="1" applyFill="1" applyBorder="1" applyAlignment="1">
      <alignment horizontal="left"/>
    </xf>
    <xf numFmtId="187" fontId="13" fillId="4" borderId="4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3" borderId="12" xfId="0" applyFont="1" applyFill="1" applyBorder="1"/>
    <xf numFmtId="0" fontId="3" fillId="3" borderId="13" xfId="0" applyFont="1" applyFill="1" applyBorder="1"/>
    <xf numFmtId="0" fontId="3" fillId="0" borderId="8" xfId="0" applyFont="1" applyBorder="1"/>
    <xf numFmtId="0" fontId="0" fillId="0" borderId="4" xfId="0" applyBorder="1"/>
    <xf numFmtId="0" fontId="3" fillId="0" borderId="4" xfId="0" applyFont="1" applyBorder="1"/>
    <xf numFmtId="188" fontId="4" fillId="0" borderId="4" xfId="0" applyNumberFormat="1" applyFont="1" applyBorder="1"/>
    <xf numFmtId="190" fontId="4" fillId="0" borderId="4" xfId="0" applyNumberFormat="1" applyFont="1" applyBorder="1"/>
    <xf numFmtId="189" fontId="4" fillId="0" borderId="4" xfId="0" applyNumberFormat="1" applyFont="1" applyBorder="1"/>
    <xf numFmtId="9" fontId="4" fillId="0" borderId="4" xfId="0" applyNumberFormat="1" applyFont="1" applyBorder="1"/>
    <xf numFmtId="0" fontId="6" fillId="0" borderId="4" xfId="0" applyFont="1" applyBorder="1"/>
    <xf numFmtId="187" fontId="4" fillId="0" borderId="4" xfId="0" applyNumberFormat="1" applyFont="1" applyBorder="1"/>
    <xf numFmtId="0" fontId="3" fillId="0" borderId="12" xfId="0" applyFont="1" applyBorder="1" applyAlignment="1">
      <alignment horizontal="left"/>
    </xf>
    <xf numFmtId="0" fontId="5" fillId="0" borderId="4" xfId="0" applyFont="1" applyBorder="1" applyAlignment="1">
      <alignment horizontal="right"/>
    </xf>
    <xf numFmtId="0" fontId="5" fillId="0" borderId="4" xfId="0" applyFont="1" applyBorder="1"/>
    <xf numFmtId="0" fontId="3" fillId="0" borderId="13" xfId="0" applyFont="1" applyBorder="1"/>
    <xf numFmtId="0" fontId="3" fillId="0" borderId="4" xfId="0" applyFont="1" applyBorder="1" applyAlignment="1">
      <alignment horizontal="left"/>
    </xf>
    <xf numFmtId="187" fontId="3" fillId="0" borderId="4" xfId="0" applyNumberFormat="1" applyFont="1" applyBorder="1"/>
    <xf numFmtId="0" fontId="2" fillId="0" borderId="6" xfId="0" applyFont="1" applyBorder="1" applyAlignment="1">
      <alignment horizontal="left"/>
    </xf>
    <xf numFmtId="187" fontId="2" fillId="0" borderId="6" xfId="0" applyNumberFormat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6</xdr:row>
      <xdr:rowOff>76200</xdr:rowOff>
    </xdr:from>
    <xdr:ext cx="5229225" cy="904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2</xdr:row>
      <xdr:rowOff>28575</xdr:rowOff>
    </xdr:from>
    <xdr:ext cx="4371975" cy="6000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771525</xdr:colOff>
      <xdr:row>20</xdr:row>
      <xdr:rowOff>171450</xdr:rowOff>
    </xdr:from>
    <xdr:ext cx="3400425" cy="904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76400" y="4181475"/>
          <a:ext cx="3400425" cy="9048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628650</xdr:colOff>
      <xdr:row>21</xdr:row>
      <xdr:rowOff>19049</xdr:rowOff>
    </xdr:from>
    <xdr:ext cx="4686300" cy="895351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353050" y="4229099"/>
          <a:ext cx="4686300" cy="895351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771525</xdr:colOff>
      <xdr:row>18</xdr:row>
      <xdr:rowOff>180975</xdr:rowOff>
    </xdr:from>
    <xdr:to>
      <xdr:col>4</xdr:col>
      <xdr:colOff>371475</xdr:colOff>
      <xdr:row>20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94E6E4-4692-6E9D-27C2-B90F6BA5E7D5}"/>
            </a:ext>
          </a:extLst>
        </xdr:cNvPr>
        <xdr:cNvSpPr txBox="1"/>
      </xdr:nvSpPr>
      <xdr:spPr>
        <a:xfrm>
          <a:off x="1676400" y="3790950"/>
          <a:ext cx="341947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Perpeptuity</a:t>
          </a:r>
          <a:r>
            <a:rPr lang="en-US" sz="1600" b="1" baseline="0"/>
            <a:t> Growth TV</a:t>
          </a:r>
          <a:endParaRPr lang="th-TH" sz="1600" b="1"/>
        </a:p>
      </xdr:txBody>
    </xdr:sp>
    <xdr:clientData/>
  </xdr:twoCellAnchor>
  <xdr:twoCellAnchor>
    <xdr:from>
      <xdr:col>4</xdr:col>
      <xdr:colOff>638175</xdr:colOff>
      <xdr:row>19</xdr:row>
      <xdr:rowOff>0</xdr:rowOff>
    </xdr:from>
    <xdr:to>
      <xdr:col>9</xdr:col>
      <xdr:colOff>676275</xdr:colOff>
      <xdr:row>21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532B03-27F0-4765-A220-D5D20A327019}"/>
            </a:ext>
          </a:extLst>
        </xdr:cNvPr>
        <xdr:cNvSpPr txBox="1"/>
      </xdr:nvSpPr>
      <xdr:spPr>
        <a:xfrm>
          <a:off x="5362575" y="3810000"/>
          <a:ext cx="46577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Exit Multiple TV</a:t>
          </a:r>
          <a:endParaRPr lang="th-TH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19</xdr:row>
      <xdr:rowOff>171450</xdr:rowOff>
    </xdr:from>
    <xdr:ext cx="5572125" cy="9239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742950</xdr:colOff>
      <xdr:row>14</xdr:row>
      <xdr:rowOff>152400</xdr:rowOff>
    </xdr:from>
    <xdr:ext cx="3962400" cy="914400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00"/>
  <sheetViews>
    <sheetView workbookViewId="0">
      <selection activeCell="F22" sqref="F22"/>
    </sheetView>
  </sheetViews>
  <sheetFormatPr defaultColWidth="11.33203125" defaultRowHeight="15" customHeight="1"/>
  <cols>
    <col min="1" max="1" width="10.5546875" customWidth="1"/>
    <col min="2" max="2" width="33.33203125" customWidth="1"/>
    <col min="3" max="26" width="10.5546875" customWidth="1"/>
  </cols>
  <sheetData>
    <row r="1" spans="2:18" ht="15.75" customHeight="1"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ht="15.75" customHeight="1">
      <c r="B2" s="27" t="s">
        <v>0</v>
      </c>
      <c r="C2" s="28"/>
    </row>
    <row r="3" spans="2:18" ht="15.75" customHeight="1"/>
    <row r="4" spans="2:18" ht="15.75" customHeight="1">
      <c r="B4" s="2" t="s">
        <v>1</v>
      </c>
      <c r="C4" s="2"/>
    </row>
    <row r="5" spans="2:18" ht="15.75" customHeight="1">
      <c r="B5" s="3" t="s">
        <v>2</v>
      </c>
      <c r="C5" s="22">
        <v>150</v>
      </c>
      <c r="D5" s="5"/>
    </row>
    <row r="6" spans="2:18" ht="15.75" customHeight="1">
      <c r="B6" s="3" t="s">
        <v>3</v>
      </c>
      <c r="C6" s="6">
        <v>0.25</v>
      </c>
      <c r="D6" s="5"/>
    </row>
    <row r="7" spans="2:18" ht="15.75" customHeight="1">
      <c r="B7" s="3" t="s">
        <v>4</v>
      </c>
      <c r="C7" s="22">
        <v>15</v>
      </c>
      <c r="D7" s="5"/>
    </row>
    <row r="8" spans="2:18" ht="15.75" customHeight="1">
      <c r="B8" s="3" t="s">
        <v>5</v>
      </c>
      <c r="C8" s="22">
        <v>20</v>
      </c>
      <c r="D8" s="5"/>
    </row>
    <row r="9" spans="2:18" ht="15.75" customHeight="1">
      <c r="B9" s="3" t="s">
        <v>6</v>
      </c>
      <c r="C9" s="22">
        <v>50</v>
      </c>
      <c r="D9" s="5"/>
    </row>
    <row r="10" spans="2:18" ht="15.75" customHeight="1">
      <c r="B10" s="3" t="s">
        <v>7</v>
      </c>
      <c r="C10" s="22">
        <v>-12</v>
      </c>
      <c r="D10" s="5"/>
    </row>
    <row r="11" spans="2:18" ht="15.75" customHeight="1">
      <c r="B11" s="3"/>
      <c r="C11" s="4"/>
      <c r="D11" s="5"/>
    </row>
    <row r="12" spans="2:18" ht="15.75" customHeight="1">
      <c r="B12" s="30" t="s">
        <v>8</v>
      </c>
      <c r="C12" s="29"/>
      <c r="D12" s="5"/>
    </row>
    <row r="13" spans="2:18" ht="15.75" customHeight="1">
      <c r="B13" s="7" t="s">
        <v>2</v>
      </c>
      <c r="C13" s="24">
        <f>C5</f>
        <v>150</v>
      </c>
      <c r="D13" s="5"/>
    </row>
    <row r="14" spans="2:18" ht="15.75" customHeight="1">
      <c r="B14" s="7" t="s">
        <v>9</v>
      </c>
      <c r="C14" s="25">
        <f>-C6*C13</f>
        <v>-37.5</v>
      </c>
      <c r="D14" s="5"/>
    </row>
    <row r="15" spans="2:18" ht="15.75" customHeight="1">
      <c r="B15" s="7" t="s">
        <v>10</v>
      </c>
      <c r="C15" s="25">
        <f>C7+C8</f>
        <v>35</v>
      </c>
      <c r="D15" s="5"/>
    </row>
    <row r="16" spans="2:18" ht="15.75" customHeight="1">
      <c r="B16" s="7" t="s">
        <v>6</v>
      </c>
      <c r="C16" s="25">
        <f>-C9</f>
        <v>-50</v>
      </c>
      <c r="D16" s="5"/>
      <c r="E16" s="26"/>
    </row>
    <row r="17" spans="2:4" ht="15.75" customHeight="1">
      <c r="B17" s="7" t="s">
        <v>7</v>
      </c>
      <c r="C17" s="25">
        <f>C10</f>
        <v>-12</v>
      </c>
      <c r="D17" s="5"/>
    </row>
    <row r="18" spans="2:4" ht="15.75" customHeight="1">
      <c r="B18" s="8" t="s">
        <v>8</v>
      </c>
      <c r="C18" s="31">
        <f>SUM(C13:C17)</f>
        <v>85.5</v>
      </c>
      <c r="D18" s="5"/>
    </row>
    <row r="19" spans="2:4" ht="15.75" customHeight="1">
      <c r="C19" s="5"/>
      <c r="D19" s="5"/>
    </row>
    <row r="20" spans="2:4" ht="15.75" customHeight="1">
      <c r="C20" s="5"/>
      <c r="D20" s="5"/>
    </row>
    <row r="21" spans="2:4" ht="15.75" customHeight="1">
      <c r="C21" s="5"/>
      <c r="D21" s="5"/>
    </row>
    <row r="22" spans="2:4" ht="15.75" customHeight="1">
      <c r="C22" s="5"/>
      <c r="D22" s="5"/>
    </row>
    <row r="23" spans="2:4" ht="15.75" customHeight="1">
      <c r="C23" s="5"/>
      <c r="D23" s="5"/>
    </row>
    <row r="24" spans="2:4" ht="15.75" customHeight="1">
      <c r="C24" s="5"/>
      <c r="D24" s="5"/>
    </row>
    <row r="25" spans="2:4" ht="15.75" customHeight="1">
      <c r="C25" s="5"/>
      <c r="D25" s="5"/>
    </row>
    <row r="26" spans="2:4" ht="15.75" customHeight="1">
      <c r="C26" s="5"/>
      <c r="D26" s="5"/>
    </row>
    <row r="27" spans="2:4" ht="15.75" customHeight="1">
      <c r="C27" s="5"/>
      <c r="D27" s="5"/>
    </row>
    <row r="28" spans="2:4" ht="15.75" customHeight="1">
      <c r="C28" s="5"/>
      <c r="D28" s="5"/>
    </row>
    <row r="29" spans="2:4" ht="15.75" customHeight="1">
      <c r="C29" s="5"/>
      <c r="D29" s="5"/>
    </row>
    <row r="30" spans="2:4" ht="15.75" customHeight="1"/>
    <row r="31" spans="2:4" ht="15.75" customHeight="1"/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00"/>
  <sheetViews>
    <sheetView workbookViewId="0">
      <selection activeCell="B2" sqref="B2:C2"/>
    </sheetView>
  </sheetViews>
  <sheetFormatPr defaultColWidth="11.33203125" defaultRowHeight="15" customHeight="1"/>
  <cols>
    <col min="1" max="1" width="10.5546875" customWidth="1"/>
    <col min="2" max="2" width="15.6640625" customWidth="1"/>
    <col min="3" max="3" width="11.33203125" customWidth="1"/>
    <col min="4" max="26" width="10.5546875" customWidth="1"/>
  </cols>
  <sheetData>
    <row r="1" spans="2:3" ht="15.75" customHeight="1"/>
    <row r="2" spans="2:3" ht="15.75" customHeight="1">
      <c r="B2" s="27" t="s">
        <v>11</v>
      </c>
      <c r="C2" s="28"/>
    </row>
    <row r="3" spans="2:3" ht="15.75" customHeight="1"/>
    <row r="4" spans="2:3" ht="15.75" customHeight="1">
      <c r="B4" s="9" t="s">
        <v>12</v>
      </c>
      <c r="C4" s="22">
        <v>175</v>
      </c>
    </row>
    <row r="5" spans="2:3" ht="15.75" customHeight="1">
      <c r="B5" s="9" t="s">
        <v>13</v>
      </c>
      <c r="C5" s="22">
        <v>150</v>
      </c>
    </row>
    <row r="6" spans="2:3" ht="15.75" customHeight="1">
      <c r="B6" s="9" t="s">
        <v>14</v>
      </c>
      <c r="C6" s="6">
        <v>0.05</v>
      </c>
    </row>
    <row r="7" spans="2:3" ht="15.75" customHeight="1">
      <c r="B7" s="9" t="s">
        <v>15</v>
      </c>
      <c r="C7" s="6">
        <v>0.3</v>
      </c>
    </row>
    <row r="8" spans="2:3" ht="15.75" customHeight="1">
      <c r="B8" s="9" t="s">
        <v>16</v>
      </c>
      <c r="C8" s="6">
        <v>0.02</v>
      </c>
    </row>
    <row r="9" spans="2:3" ht="15.75" customHeight="1">
      <c r="B9" s="9" t="s">
        <v>17</v>
      </c>
      <c r="C9" s="10">
        <v>1.3</v>
      </c>
    </row>
    <row r="10" spans="2:3" ht="15.75" customHeight="1">
      <c r="B10" s="9" t="s">
        <v>18</v>
      </c>
      <c r="C10" s="6">
        <v>0.08</v>
      </c>
    </row>
    <row r="11" spans="2:3" ht="15.75" customHeight="1">
      <c r="B11" s="11" t="s">
        <v>19</v>
      </c>
      <c r="C11" s="21">
        <f>C8+C9*(C10-C8)</f>
        <v>9.8000000000000004E-2</v>
      </c>
    </row>
    <row r="12" spans="2:3" ht="15.75" customHeight="1"/>
    <row r="13" spans="2:3" ht="15.75" customHeight="1">
      <c r="B13" s="9" t="s">
        <v>20</v>
      </c>
      <c r="C13" s="12">
        <f>C4/SUM(C4:C5)</f>
        <v>0.53846153846153844</v>
      </c>
    </row>
    <row r="14" spans="2:3" ht="15.75" customHeight="1">
      <c r="B14" s="9" t="s">
        <v>21</v>
      </c>
      <c r="C14" s="12">
        <f>C5/SUM(C4:C5)</f>
        <v>0.46153846153846156</v>
      </c>
    </row>
    <row r="15" spans="2:3" ht="15.75" customHeight="1">
      <c r="B15" s="8" t="s">
        <v>22</v>
      </c>
      <c r="C15" s="32">
        <f>C13*C11+C14*C6*(1-C7)</f>
        <v>6.892307692307692E-2</v>
      </c>
    </row>
    <row r="16" spans="2:3" ht="15.75" customHeight="1">
      <c r="C16" s="20" t="s">
        <v>61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workbookViewId="0">
      <selection activeCell="J13" sqref="J13"/>
    </sheetView>
  </sheetViews>
  <sheetFormatPr defaultColWidth="11.33203125" defaultRowHeight="15" customHeight="1"/>
  <cols>
    <col min="1" max="1" width="10.5546875" customWidth="1"/>
    <col min="2" max="2" width="23.44140625" customWidth="1"/>
    <col min="3" max="6" width="10.5546875" customWidth="1"/>
    <col min="7" max="7" width="11.6640625" customWidth="1"/>
    <col min="8" max="26" width="10.5546875" customWidth="1"/>
  </cols>
  <sheetData>
    <row r="1" spans="2:8" ht="15.75" customHeight="1"/>
    <row r="2" spans="2:8" ht="16.5" customHeight="1">
      <c r="B2" s="48" t="s">
        <v>62</v>
      </c>
      <c r="C2" s="49"/>
      <c r="D2" s="49"/>
      <c r="E2" s="49"/>
      <c r="F2" s="49"/>
      <c r="G2" s="49"/>
      <c r="H2" s="28"/>
    </row>
    <row r="3" spans="2:8" ht="15.75" customHeight="1"/>
    <row r="4" spans="2:8" ht="15.75" customHeight="1">
      <c r="B4" s="2" t="s">
        <v>1</v>
      </c>
      <c r="C4" s="2"/>
    </row>
    <row r="5" spans="2:8" ht="15.75" customHeight="1">
      <c r="B5" s="3" t="s">
        <v>22</v>
      </c>
      <c r="C5" s="6">
        <v>0.1</v>
      </c>
    </row>
    <row r="6" spans="2:8" ht="15.75" customHeight="1">
      <c r="B6" s="3" t="s">
        <v>23</v>
      </c>
      <c r="C6" s="13">
        <v>2.5000000000000001E-2</v>
      </c>
    </row>
    <row r="7" spans="2:8" ht="15.75" customHeight="1">
      <c r="B7" s="3" t="s">
        <v>24</v>
      </c>
      <c r="C7" s="14">
        <v>7</v>
      </c>
    </row>
    <row r="8" spans="2:8" ht="15.75" customHeight="1"/>
    <row r="9" spans="2:8" ht="15.75" customHeight="1">
      <c r="B9" s="47" t="s">
        <v>25</v>
      </c>
      <c r="C9" s="47">
        <v>0</v>
      </c>
      <c r="D9" s="47">
        <v>1</v>
      </c>
      <c r="E9" s="47">
        <v>2</v>
      </c>
      <c r="F9" s="47">
        <v>3</v>
      </c>
      <c r="G9" s="47">
        <v>4</v>
      </c>
      <c r="H9" s="47">
        <v>5</v>
      </c>
    </row>
    <row r="10" spans="2:8" ht="15.75" customHeight="1">
      <c r="B10" s="9" t="s">
        <v>26</v>
      </c>
      <c r="D10" s="22">
        <v>100</v>
      </c>
      <c r="E10" s="22">
        <v>125</v>
      </c>
      <c r="F10" s="22">
        <v>135</v>
      </c>
      <c r="G10" s="22">
        <v>140</v>
      </c>
      <c r="H10" s="22">
        <v>142</v>
      </c>
    </row>
    <row r="11" spans="2:8" ht="15.75" customHeight="1">
      <c r="B11" s="9" t="s">
        <v>27</v>
      </c>
      <c r="D11" s="22">
        <v>50</v>
      </c>
      <c r="E11" s="22">
        <v>60</v>
      </c>
      <c r="F11" s="22">
        <v>65</v>
      </c>
      <c r="G11" s="22">
        <v>70</v>
      </c>
      <c r="H11" s="22">
        <v>72</v>
      </c>
    </row>
    <row r="12" spans="2:8" ht="15.75" customHeight="1"/>
    <row r="13" spans="2:8" ht="15.75" customHeight="1">
      <c r="F13" s="45" t="s">
        <v>28</v>
      </c>
      <c r="G13" s="45"/>
      <c r="H13" s="33">
        <f>(H11*(1+C6))/(C5-C6)</f>
        <v>983.99999999999977</v>
      </c>
    </row>
    <row r="14" spans="2:8" ht="15.75" customHeight="1">
      <c r="F14" s="46" t="s">
        <v>29</v>
      </c>
      <c r="G14" s="46"/>
      <c r="H14" s="34">
        <f>H10*C7</f>
        <v>994</v>
      </c>
    </row>
    <row r="15" spans="2:8" ht="15.75" customHeight="1">
      <c r="G15" s="15" t="s">
        <v>30</v>
      </c>
      <c r="H15" s="33">
        <f>AVERAGE(H13:H14)</f>
        <v>988.99999999999989</v>
      </c>
    </row>
    <row r="16" spans="2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H2"/>
    <mergeCell ref="F13:G13"/>
    <mergeCell ref="F14:G1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topLeftCell="A2" workbookViewId="0">
      <selection activeCell="G33" sqref="G33"/>
    </sheetView>
  </sheetViews>
  <sheetFormatPr defaultColWidth="11.33203125" defaultRowHeight="15" customHeight="1"/>
  <cols>
    <col min="1" max="1" width="10.5546875" customWidth="1"/>
    <col min="2" max="2" width="14.6640625" customWidth="1"/>
    <col min="3" max="26" width="10.5546875" customWidth="1"/>
  </cols>
  <sheetData>
    <row r="1" spans="2:8" ht="15.75" customHeight="1"/>
    <row r="2" spans="2:8" ht="15.75" customHeight="1">
      <c r="B2" s="27" t="s">
        <v>31</v>
      </c>
      <c r="C2" s="49"/>
      <c r="D2" s="49"/>
      <c r="E2" s="49"/>
      <c r="F2" s="49"/>
      <c r="G2" s="49"/>
      <c r="H2" s="28"/>
    </row>
    <row r="3" spans="2:8" ht="15.75" customHeight="1"/>
    <row r="4" spans="2:8" ht="15.75" customHeight="1">
      <c r="B4" s="2" t="s">
        <v>32</v>
      </c>
      <c r="C4" s="2"/>
    </row>
    <row r="5" spans="2:8" ht="15.75" customHeight="1">
      <c r="B5" s="3" t="s">
        <v>22</v>
      </c>
      <c r="C5" s="6">
        <v>7.4999999999999997E-2</v>
      </c>
    </row>
    <row r="6" spans="2:8" ht="15.75" customHeight="1"/>
    <row r="7" spans="2:8" ht="15.75" customHeight="1">
      <c r="B7" s="47" t="s">
        <v>25</v>
      </c>
      <c r="C7" s="47">
        <v>0</v>
      </c>
      <c r="D7" s="47">
        <v>1</v>
      </c>
      <c r="E7" s="47">
        <v>2</v>
      </c>
      <c r="F7" s="47">
        <v>3</v>
      </c>
      <c r="G7" s="47">
        <v>4</v>
      </c>
      <c r="H7" s="47">
        <v>5</v>
      </c>
    </row>
    <row r="8" spans="2:8" ht="15.75" customHeight="1">
      <c r="B8" s="9" t="s">
        <v>27</v>
      </c>
      <c r="D8" s="22">
        <v>100</v>
      </c>
      <c r="E8" s="22">
        <v>100</v>
      </c>
      <c r="F8" s="22">
        <v>100</v>
      </c>
      <c r="G8" s="22">
        <v>100</v>
      </c>
      <c r="H8" s="22">
        <v>100</v>
      </c>
    </row>
    <row r="9" spans="2:8" ht="15.75" customHeight="1">
      <c r="B9" s="9" t="s">
        <v>33</v>
      </c>
      <c r="D9" s="22"/>
      <c r="E9" s="22"/>
      <c r="F9" s="22"/>
      <c r="G9" s="22"/>
      <c r="H9" s="22">
        <v>800</v>
      </c>
    </row>
    <row r="10" spans="2:8" ht="15.75" customHeight="1">
      <c r="B10" s="11" t="s">
        <v>34</v>
      </c>
      <c r="C10" s="11"/>
      <c r="D10" s="16">
        <f>1/(1+$C$5)^D7</f>
        <v>0.93023255813953487</v>
      </c>
      <c r="E10" s="16">
        <f t="shared" ref="E10:H10" si="0">1/(1+$C$5)^E7</f>
        <v>0.86533261222282321</v>
      </c>
      <c r="F10" s="16">
        <f t="shared" si="0"/>
        <v>0.80496056950960304</v>
      </c>
      <c r="G10" s="16">
        <f t="shared" si="0"/>
        <v>0.7488005297763749</v>
      </c>
      <c r="H10" s="16">
        <f t="shared" si="0"/>
        <v>0.69655863235011617</v>
      </c>
    </row>
    <row r="11" spans="2:8" ht="15.75" customHeight="1"/>
    <row r="12" spans="2:8" ht="15.75" customHeight="1">
      <c r="B12" s="11" t="s">
        <v>35</v>
      </c>
      <c r="C12" s="11"/>
      <c r="D12" s="23">
        <f>D8*D10</f>
        <v>93.023255813953483</v>
      </c>
      <c r="E12" s="23">
        <f t="shared" ref="E12:H12" si="1">E8*E10</f>
        <v>86.53326122228232</v>
      </c>
      <c r="F12" s="23">
        <f t="shared" si="1"/>
        <v>80.496056950960309</v>
      </c>
      <c r="G12" s="23">
        <f t="shared" si="1"/>
        <v>74.88005297763749</v>
      </c>
      <c r="H12" s="23">
        <f t="shared" si="1"/>
        <v>69.655863235011623</v>
      </c>
    </row>
    <row r="13" spans="2:8" ht="15.75" customHeight="1">
      <c r="B13" s="11" t="s">
        <v>36</v>
      </c>
      <c r="C13" s="11"/>
      <c r="D13" s="23"/>
      <c r="E13" s="23"/>
      <c r="F13" s="23"/>
      <c r="G13" s="23"/>
      <c r="H13" s="23">
        <f>H9*H10</f>
        <v>557.24690588009298</v>
      </c>
    </row>
    <row r="14" spans="2:8" ht="15.75" customHeight="1">
      <c r="B14" s="2"/>
      <c r="C14" s="2"/>
    </row>
    <row r="15" spans="2:8" ht="15.75" customHeight="1">
      <c r="B15" s="17" t="s">
        <v>37</v>
      </c>
      <c r="C15" s="35">
        <f>SUM(D12:H12)+H13</f>
        <v>961.83539607993816</v>
      </c>
    </row>
    <row r="16" spans="2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000"/>
  <sheetViews>
    <sheetView topLeftCell="A2" workbookViewId="0">
      <selection activeCell="B3" sqref="B3:C3"/>
    </sheetView>
  </sheetViews>
  <sheetFormatPr defaultColWidth="11.33203125" defaultRowHeight="15" customHeight="1"/>
  <cols>
    <col min="1" max="1" width="10.5546875" customWidth="1"/>
    <col min="2" max="2" width="28" customWidth="1"/>
    <col min="3" max="26" width="10.5546875" customWidth="1"/>
  </cols>
  <sheetData>
    <row r="1" spans="2:3" ht="15.75" customHeight="1"/>
    <row r="2" spans="2:3" ht="15.75" customHeight="1"/>
    <row r="3" spans="2:3" ht="15.75" customHeight="1">
      <c r="B3" s="27" t="s">
        <v>38</v>
      </c>
      <c r="C3" s="28"/>
    </row>
    <row r="4" spans="2:3" ht="15.75" customHeight="1"/>
    <row r="5" spans="2:3" ht="15.75" customHeight="1">
      <c r="B5" s="9" t="s">
        <v>37</v>
      </c>
      <c r="C5" s="22">
        <v>2500</v>
      </c>
    </row>
    <row r="6" spans="2:3" ht="15.75" customHeight="1">
      <c r="B6" s="9" t="s">
        <v>39</v>
      </c>
      <c r="C6" s="22">
        <v>50</v>
      </c>
    </row>
    <row r="7" spans="2:3" ht="15.75" customHeight="1">
      <c r="B7" s="9" t="s">
        <v>40</v>
      </c>
      <c r="C7" s="22">
        <v>250</v>
      </c>
    </row>
    <row r="8" spans="2:3" ht="15.75" customHeight="1">
      <c r="B8" s="9" t="s">
        <v>41</v>
      </c>
      <c r="C8" s="22">
        <v>350</v>
      </c>
    </row>
    <row r="9" spans="2:3" ht="15.75" customHeight="1">
      <c r="B9" s="9" t="s">
        <v>42</v>
      </c>
      <c r="C9" s="22">
        <v>1200</v>
      </c>
    </row>
    <row r="10" spans="2:3" ht="15.75" customHeight="1">
      <c r="B10" s="8" t="s">
        <v>43</v>
      </c>
      <c r="C10" s="36">
        <f>C5+SUM(C6:C7)-SUM(C8:C9)</f>
        <v>1250</v>
      </c>
    </row>
    <row r="11" spans="2:3" ht="15.75" customHeight="1"/>
    <row r="12" spans="2:3" ht="15.75" customHeight="1">
      <c r="B12" s="9" t="s">
        <v>44</v>
      </c>
      <c r="C12" s="10">
        <v>150</v>
      </c>
    </row>
    <row r="13" spans="2:3" ht="15.75" customHeight="1">
      <c r="B13" s="8" t="s">
        <v>45</v>
      </c>
      <c r="C13" s="36">
        <f>C10/C12</f>
        <v>8.3333333333333339</v>
      </c>
    </row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1002"/>
  <sheetViews>
    <sheetView showGridLines="0" tabSelected="1" topLeftCell="A23" zoomScaleNormal="100" workbookViewId="0">
      <selection activeCell="K48" sqref="K48"/>
    </sheetView>
  </sheetViews>
  <sheetFormatPr defaultColWidth="11.33203125" defaultRowHeight="15" customHeight="1"/>
  <cols>
    <col min="2" max="2" width="6.6640625" customWidth="1"/>
    <col min="3" max="3" width="31.109375" customWidth="1"/>
    <col min="4" max="5" width="10.5546875" customWidth="1"/>
    <col min="6" max="6" width="13.109375" customWidth="1"/>
    <col min="7" max="27" width="10.5546875" customWidth="1"/>
  </cols>
  <sheetData>
    <row r="2" spans="2:12" ht="15.75" customHeight="1">
      <c r="B2" s="55"/>
      <c r="C2" s="56"/>
      <c r="D2" s="56"/>
      <c r="E2" s="56"/>
      <c r="F2" s="56"/>
      <c r="G2" s="56"/>
      <c r="H2" s="56"/>
      <c r="I2" s="56"/>
      <c r="J2" s="57"/>
    </row>
    <row r="3" spans="2:12" ht="15.75" customHeight="1">
      <c r="B3" s="58"/>
      <c r="C3" s="27" t="s">
        <v>46</v>
      </c>
      <c r="D3" s="49"/>
      <c r="E3" s="49"/>
      <c r="F3" s="49"/>
      <c r="G3" s="49"/>
      <c r="H3" s="49"/>
      <c r="I3" s="28"/>
      <c r="J3" s="59"/>
    </row>
    <row r="4" spans="2:12" ht="15.75" customHeight="1">
      <c r="B4" s="60"/>
      <c r="C4" s="18"/>
      <c r="D4" s="18"/>
      <c r="E4" s="18"/>
      <c r="F4" s="18"/>
      <c r="G4" s="18"/>
      <c r="H4" s="18"/>
      <c r="I4" s="18"/>
      <c r="J4" s="61"/>
    </row>
    <row r="5" spans="2:12" ht="15.75" customHeight="1">
      <c r="B5" s="58"/>
      <c r="C5" s="62" t="s">
        <v>47</v>
      </c>
      <c r="D5" s="62"/>
      <c r="E5" s="63"/>
      <c r="F5" s="62" t="s">
        <v>48</v>
      </c>
      <c r="G5" s="62"/>
      <c r="H5" s="63"/>
      <c r="I5" s="63"/>
      <c r="J5" s="59"/>
    </row>
    <row r="6" spans="2:12" ht="15.75" customHeight="1">
      <c r="B6" s="58"/>
      <c r="C6" s="64" t="s">
        <v>23</v>
      </c>
      <c r="D6" s="65">
        <v>1.7000000000000001E-2</v>
      </c>
      <c r="E6" s="63"/>
      <c r="F6" s="64" t="s">
        <v>17</v>
      </c>
      <c r="G6" s="66">
        <v>1.3</v>
      </c>
      <c r="H6" s="63"/>
      <c r="I6" s="63"/>
      <c r="J6" s="59"/>
    </row>
    <row r="7" spans="2:12" ht="15.75" customHeight="1">
      <c r="B7" s="58"/>
      <c r="C7" s="64" t="s">
        <v>24</v>
      </c>
      <c r="D7" s="67">
        <v>7</v>
      </c>
      <c r="E7" s="63"/>
      <c r="F7" s="64" t="s">
        <v>18</v>
      </c>
      <c r="G7" s="68">
        <v>0.1</v>
      </c>
      <c r="H7" s="63"/>
      <c r="I7" s="63"/>
      <c r="J7" s="59"/>
    </row>
    <row r="8" spans="2:12" ht="15.75" customHeight="1">
      <c r="B8" s="58"/>
      <c r="C8" s="64" t="s">
        <v>14</v>
      </c>
      <c r="D8" s="68">
        <v>0.05</v>
      </c>
      <c r="E8" s="63"/>
      <c r="F8" s="69" t="s">
        <v>12</v>
      </c>
      <c r="G8" s="70">
        <v>17500</v>
      </c>
      <c r="H8" s="63"/>
      <c r="I8" s="63"/>
      <c r="J8" s="59"/>
    </row>
    <row r="9" spans="2:12" ht="15.75" customHeight="1">
      <c r="B9" s="58"/>
      <c r="C9" s="64" t="s">
        <v>49</v>
      </c>
      <c r="D9" s="68">
        <v>0.25</v>
      </c>
      <c r="E9" s="63"/>
      <c r="F9" s="69" t="s">
        <v>13</v>
      </c>
      <c r="G9" s="70">
        <v>15000</v>
      </c>
      <c r="H9" s="63"/>
      <c r="I9" s="63"/>
      <c r="J9" s="59"/>
      <c r="K9" s="19"/>
      <c r="L9" s="10"/>
    </row>
    <row r="10" spans="2:12" ht="15.75" customHeight="1">
      <c r="B10" s="58"/>
      <c r="C10" s="64" t="s">
        <v>16</v>
      </c>
      <c r="D10" s="65">
        <v>1.4999999999999999E-2</v>
      </c>
      <c r="E10" s="63"/>
      <c r="F10" s="64"/>
      <c r="G10" s="64"/>
      <c r="H10" s="63"/>
      <c r="I10" s="63"/>
      <c r="J10" s="59"/>
      <c r="K10" s="19"/>
      <c r="L10" s="10"/>
    </row>
    <row r="11" spans="2:12" ht="15.75" customHeight="1">
      <c r="B11" s="58"/>
      <c r="C11" s="63"/>
      <c r="D11" s="65"/>
      <c r="E11" s="63"/>
      <c r="F11" s="63"/>
      <c r="G11" s="63"/>
      <c r="H11" s="63"/>
      <c r="I11" s="63"/>
      <c r="J11" s="59"/>
      <c r="K11" s="19"/>
      <c r="L11" s="10"/>
    </row>
    <row r="12" spans="2:12" ht="15.75" customHeight="1">
      <c r="B12" s="58"/>
      <c r="C12" s="63"/>
      <c r="D12" s="63"/>
      <c r="E12" s="63"/>
      <c r="F12" s="63"/>
      <c r="G12" s="63"/>
      <c r="H12" s="63"/>
      <c r="I12" s="63"/>
      <c r="J12" s="59"/>
      <c r="K12" s="19"/>
      <c r="L12" s="10"/>
    </row>
    <row r="13" spans="2:12" ht="15.75" customHeight="1">
      <c r="B13" s="71"/>
      <c r="C13" s="50" t="s">
        <v>25</v>
      </c>
      <c r="D13" s="47">
        <v>0</v>
      </c>
      <c r="E13" s="47">
        <v>1</v>
      </c>
      <c r="F13" s="47">
        <v>2</v>
      </c>
      <c r="G13" s="47">
        <v>3</v>
      </c>
      <c r="H13" s="47">
        <v>4</v>
      </c>
      <c r="I13" s="47">
        <v>5</v>
      </c>
      <c r="J13" s="59"/>
      <c r="K13" s="19"/>
      <c r="L13" s="10"/>
    </row>
    <row r="14" spans="2:12" ht="15.75" customHeight="1">
      <c r="B14" s="71"/>
      <c r="C14" s="72"/>
      <c r="D14" s="73"/>
      <c r="E14" s="73"/>
      <c r="F14" s="73"/>
      <c r="G14" s="73"/>
      <c r="H14" s="73"/>
      <c r="I14" s="73"/>
      <c r="J14" s="74"/>
      <c r="K14" s="19"/>
      <c r="L14" s="10"/>
    </row>
    <row r="15" spans="2:12" ht="15.75" customHeight="1">
      <c r="B15" s="58"/>
      <c r="C15" s="51" t="s">
        <v>50</v>
      </c>
      <c r="D15" s="63"/>
      <c r="E15" s="63"/>
      <c r="F15" s="63"/>
      <c r="G15" s="63"/>
      <c r="H15" s="63"/>
      <c r="I15" s="63"/>
      <c r="J15" s="59"/>
      <c r="K15" s="19"/>
      <c r="L15" s="6"/>
    </row>
    <row r="16" spans="2:12" ht="15.75" customHeight="1">
      <c r="B16" s="58"/>
      <c r="C16" s="75" t="s">
        <v>2</v>
      </c>
      <c r="D16" s="76"/>
      <c r="E16" s="70">
        <v>5000</v>
      </c>
      <c r="F16" s="70">
        <v>5200</v>
      </c>
      <c r="G16" s="70">
        <v>5400</v>
      </c>
      <c r="H16" s="70">
        <v>5500</v>
      </c>
      <c r="I16" s="70">
        <v>5500</v>
      </c>
      <c r="J16" s="59"/>
    </row>
    <row r="17" spans="2:10" ht="15.75" customHeight="1">
      <c r="B17" s="58"/>
      <c r="C17" s="75" t="s">
        <v>9</v>
      </c>
      <c r="D17" s="76"/>
      <c r="E17" s="38">
        <f>E16*-$D$9</f>
        <v>-1250</v>
      </c>
      <c r="F17" s="38">
        <f t="shared" ref="F17:I17" si="0">F16*-$D$9</f>
        <v>-1300</v>
      </c>
      <c r="G17" s="38">
        <f t="shared" si="0"/>
        <v>-1350</v>
      </c>
      <c r="H17" s="38">
        <f t="shared" si="0"/>
        <v>-1375</v>
      </c>
      <c r="I17" s="38">
        <f t="shared" si="0"/>
        <v>-1375</v>
      </c>
      <c r="J17" s="59"/>
    </row>
    <row r="18" spans="2:10" ht="15.75" customHeight="1">
      <c r="B18" s="58"/>
      <c r="C18" s="75" t="s">
        <v>10</v>
      </c>
      <c r="D18" s="76"/>
      <c r="E18" s="70">
        <v>325</v>
      </c>
      <c r="F18" s="70">
        <v>330</v>
      </c>
      <c r="G18" s="70">
        <v>330</v>
      </c>
      <c r="H18" s="70">
        <v>320</v>
      </c>
      <c r="I18" s="70">
        <v>320</v>
      </c>
      <c r="J18" s="59"/>
    </row>
    <row r="19" spans="2:10" ht="15.75" customHeight="1">
      <c r="B19" s="58"/>
      <c r="C19" s="75" t="s">
        <v>6</v>
      </c>
      <c r="D19" s="76"/>
      <c r="E19" s="70">
        <v>-1550</v>
      </c>
      <c r="F19" s="70">
        <v>-1550</v>
      </c>
      <c r="G19" s="70">
        <v>-1500</v>
      </c>
      <c r="H19" s="70">
        <v>-1500</v>
      </c>
      <c r="I19" s="70">
        <v>-1500</v>
      </c>
      <c r="J19" s="59"/>
    </row>
    <row r="20" spans="2:10" ht="15.75" customHeight="1">
      <c r="B20" s="58"/>
      <c r="C20" s="75" t="s">
        <v>51</v>
      </c>
      <c r="D20" s="76"/>
      <c r="E20" s="70">
        <v>-180</v>
      </c>
      <c r="F20" s="70">
        <v>-170</v>
      </c>
      <c r="G20" s="70">
        <v>-160</v>
      </c>
      <c r="H20" s="70">
        <v>-150</v>
      </c>
      <c r="I20" s="70">
        <v>-145</v>
      </c>
      <c r="J20" s="59"/>
    </row>
    <row r="21" spans="2:10" ht="15.75" customHeight="1">
      <c r="B21" s="58"/>
      <c r="C21" s="77" t="s">
        <v>27</v>
      </c>
      <c r="D21" s="78"/>
      <c r="E21" s="37">
        <f>SUM(E16:E20)</f>
        <v>2345</v>
      </c>
      <c r="F21" s="37">
        <f t="shared" ref="F21:I21" si="1">SUM(F16:F20)</f>
        <v>2510</v>
      </c>
      <c r="G21" s="37">
        <f t="shared" si="1"/>
        <v>2720</v>
      </c>
      <c r="H21" s="37">
        <f t="shared" si="1"/>
        <v>2795</v>
      </c>
      <c r="I21" s="37">
        <f t="shared" si="1"/>
        <v>2800</v>
      </c>
      <c r="J21" s="59"/>
    </row>
    <row r="22" spans="2:10" ht="15.75" customHeight="1">
      <c r="B22" s="58"/>
      <c r="C22" s="63"/>
      <c r="D22" s="76"/>
      <c r="E22" s="76"/>
      <c r="F22" s="76"/>
      <c r="G22" s="76"/>
      <c r="H22" s="76"/>
      <c r="I22" s="76"/>
      <c r="J22" s="59"/>
    </row>
    <row r="23" spans="2:10" ht="15.75" customHeight="1">
      <c r="B23" s="58"/>
      <c r="C23" s="51" t="s">
        <v>22</v>
      </c>
      <c r="D23" s="52"/>
      <c r="E23" s="76"/>
      <c r="F23" s="76"/>
      <c r="G23" s="76"/>
      <c r="H23" s="76"/>
      <c r="I23" s="76"/>
      <c r="J23" s="59"/>
    </row>
    <row r="24" spans="2:10" ht="15.75" customHeight="1">
      <c r="B24" s="58"/>
      <c r="C24" s="75" t="s">
        <v>19</v>
      </c>
      <c r="D24" s="39">
        <f>D10+G6*(G7-D10)</f>
        <v>0.1255</v>
      </c>
      <c r="E24" s="76"/>
      <c r="F24" s="76"/>
      <c r="G24" s="76"/>
      <c r="H24" s="76"/>
      <c r="I24" s="76"/>
      <c r="J24" s="59"/>
    </row>
    <row r="25" spans="2:10" ht="15.75" customHeight="1">
      <c r="B25" s="58"/>
      <c r="C25" s="82" t="s">
        <v>14</v>
      </c>
      <c r="D25" s="39">
        <f>D8</f>
        <v>0.05</v>
      </c>
      <c r="E25" s="76"/>
      <c r="F25" s="76"/>
      <c r="G25" s="76"/>
      <c r="H25" s="76"/>
      <c r="I25" s="76"/>
      <c r="J25" s="59"/>
    </row>
    <row r="26" spans="2:10" ht="15.75" customHeight="1">
      <c r="B26" s="58"/>
      <c r="C26" s="75" t="s">
        <v>53</v>
      </c>
      <c r="D26" s="39">
        <f>G8/SUM($G$8:$G$9)</f>
        <v>0.53846153846153844</v>
      </c>
      <c r="E26" s="76"/>
      <c r="F26" s="76"/>
      <c r="G26" s="76"/>
      <c r="H26" s="76"/>
      <c r="I26" s="76"/>
      <c r="J26" s="59"/>
    </row>
    <row r="27" spans="2:10" ht="15.75" customHeight="1">
      <c r="B27" s="58"/>
      <c r="C27" s="75" t="s">
        <v>52</v>
      </c>
      <c r="D27" s="39">
        <f>G9/SUM($G$8:$G$9)</f>
        <v>0.46153846153846156</v>
      </c>
      <c r="G27" s="76"/>
      <c r="H27" s="76"/>
      <c r="I27" s="76"/>
      <c r="J27" s="59"/>
    </row>
    <row r="28" spans="2:10" ht="15.75" customHeight="1">
      <c r="B28" s="58"/>
      <c r="C28" s="77" t="s">
        <v>22</v>
      </c>
      <c r="D28" s="40">
        <f>D24*D26+D25*D27*(1-D9)</f>
        <v>8.4884615384615392E-2</v>
      </c>
      <c r="E28" s="76"/>
      <c r="F28" s="76"/>
      <c r="G28" s="76"/>
      <c r="H28" s="76"/>
      <c r="I28" s="76"/>
      <c r="J28" s="59"/>
    </row>
    <row r="29" spans="2:10" ht="15.75" customHeight="1">
      <c r="B29" s="58"/>
      <c r="C29" s="63"/>
      <c r="D29" s="76"/>
      <c r="E29" s="76"/>
      <c r="F29" s="76"/>
      <c r="G29" s="76"/>
      <c r="H29" s="76"/>
      <c r="I29" s="76"/>
      <c r="J29" s="59"/>
    </row>
    <row r="30" spans="2:10" ht="15.75" customHeight="1">
      <c r="B30" s="58"/>
      <c r="C30" s="51" t="s">
        <v>33</v>
      </c>
      <c r="D30" s="52"/>
      <c r="E30" s="52"/>
      <c r="F30" s="52"/>
      <c r="G30" s="52"/>
      <c r="H30" s="52"/>
      <c r="I30" s="52"/>
      <c r="J30" s="59"/>
    </row>
    <row r="31" spans="2:10" ht="15.75" customHeight="1">
      <c r="B31" s="58"/>
      <c r="C31" s="75" t="s">
        <v>26</v>
      </c>
      <c r="D31" s="76"/>
      <c r="E31" s="76"/>
      <c r="F31" s="76"/>
      <c r="G31" s="76"/>
      <c r="H31" s="76"/>
      <c r="I31" s="41">
        <f>I16+I18</f>
        <v>5820</v>
      </c>
      <c r="J31" s="59"/>
    </row>
    <row r="32" spans="2:10" ht="15.75" customHeight="1">
      <c r="B32" s="58"/>
      <c r="C32" s="75" t="s">
        <v>54</v>
      </c>
      <c r="D32" s="76"/>
      <c r="E32" s="76"/>
      <c r="F32" s="76"/>
      <c r="G32" s="76"/>
      <c r="H32" s="76"/>
      <c r="I32" s="41">
        <f>I31*D7</f>
        <v>40740</v>
      </c>
      <c r="J32" s="59"/>
    </row>
    <row r="33" spans="2:12" ht="15.75" customHeight="1">
      <c r="B33" s="58"/>
      <c r="C33" s="75" t="s">
        <v>55</v>
      </c>
      <c r="D33" s="76"/>
      <c r="E33" s="76"/>
      <c r="F33" s="76"/>
      <c r="G33" s="76"/>
      <c r="H33" s="76"/>
      <c r="I33" s="41">
        <f>I21*(1+D6)/(D28-D6)</f>
        <v>41947.648725212457</v>
      </c>
      <c r="J33" s="59"/>
    </row>
    <row r="34" spans="2:12" ht="15.75" customHeight="1">
      <c r="B34" s="58"/>
      <c r="C34" s="77" t="s">
        <v>30</v>
      </c>
      <c r="D34" s="78"/>
      <c r="E34" s="78"/>
      <c r="F34" s="78"/>
      <c r="G34" s="78"/>
      <c r="H34" s="78"/>
      <c r="I34" s="42">
        <f>AVERAGE(I32:I33)</f>
        <v>41343.824362606232</v>
      </c>
      <c r="J34" s="59"/>
    </row>
    <row r="35" spans="2:12" ht="15.75" customHeight="1">
      <c r="B35" s="58"/>
      <c r="C35" s="63"/>
      <c r="D35" s="76"/>
      <c r="E35" s="76"/>
      <c r="F35" s="76"/>
      <c r="G35" s="76"/>
      <c r="H35" s="76"/>
      <c r="I35" s="76"/>
      <c r="J35" s="59"/>
    </row>
    <row r="36" spans="2:12" ht="15.75" customHeight="1">
      <c r="B36" s="58"/>
      <c r="C36" s="53" t="s">
        <v>56</v>
      </c>
      <c r="D36" s="54"/>
      <c r="E36" s="54"/>
      <c r="F36" s="54"/>
      <c r="G36" s="54"/>
      <c r="H36" s="54"/>
      <c r="I36" s="54"/>
      <c r="J36" s="59"/>
    </row>
    <row r="37" spans="2:12" ht="15.75" customHeight="1">
      <c r="B37" s="58"/>
      <c r="C37" s="75" t="s">
        <v>57</v>
      </c>
      <c r="D37" s="76"/>
      <c r="E37" s="43">
        <f>1/(1+$D$28)^E13</f>
        <v>0.92175701067110993</v>
      </c>
      <c r="F37" s="43">
        <f t="shared" ref="F37:I37" si="2">1/(1+$D$28)^F13</f>
        <v>0.84963598672134066</v>
      </c>
      <c r="G37" s="43">
        <f t="shared" si="2"/>
        <v>0.78315792727886191</v>
      </c>
      <c r="H37" s="43">
        <f t="shared" si="2"/>
        <v>0.72188130993194621</v>
      </c>
      <c r="I37" s="43">
        <f t="shared" si="2"/>
        <v>0.66539915830221574</v>
      </c>
      <c r="J37" s="59"/>
    </row>
    <row r="38" spans="2:12" ht="15.75" customHeight="1">
      <c r="B38" s="58"/>
      <c r="C38" s="75" t="s">
        <v>35</v>
      </c>
      <c r="D38" s="76"/>
      <c r="E38" s="41">
        <f>E21*E37</f>
        <v>2161.520190023753</v>
      </c>
      <c r="F38" s="41">
        <f t="shared" ref="F38:I38" si="3">F21*F37</f>
        <v>2132.5863266705651</v>
      </c>
      <c r="G38" s="41">
        <f t="shared" si="3"/>
        <v>2130.1895621985045</v>
      </c>
      <c r="H38" s="41">
        <f t="shared" si="3"/>
        <v>2017.6582612597897</v>
      </c>
      <c r="I38" s="41">
        <f t="shared" si="3"/>
        <v>1863.1176432462041</v>
      </c>
      <c r="J38" s="59"/>
    </row>
    <row r="39" spans="2:12" ht="15.75" customHeight="1">
      <c r="B39" s="58"/>
      <c r="C39" s="75" t="s">
        <v>36</v>
      </c>
      <c r="D39" s="76"/>
      <c r="E39" s="76"/>
      <c r="F39" s="76"/>
      <c r="G39" s="76"/>
      <c r="H39" s="76"/>
      <c r="I39" s="41">
        <f>I37*I34</f>
        <v>27510.145931872827</v>
      </c>
      <c r="J39" s="59"/>
    </row>
    <row r="40" spans="2:12" ht="15.75" customHeight="1">
      <c r="B40" s="58"/>
      <c r="C40" s="77" t="s">
        <v>37</v>
      </c>
      <c r="D40" s="42">
        <f>SUM(E38:I38)+I39</f>
        <v>37815.217915271642</v>
      </c>
      <c r="E40" s="76"/>
      <c r="F40" s="76"/>
      <c r="G40" s="76"/>
      <c r="H40" s="76"/>
      <c r="I40" s="76"/>
      <c r="J40" s="59"/>
      <c r="L40" s="20" t="s">
        <v>61</v>
      </c>
    </row>
    <row r="41" spans="2:12" ht="15.75" customHeight="1">
      <c r="B41" s="58"/>
      <c r="C41" s="63"/>
      <c r="D41" s="63"/>
      <c r="E41" s="76"/>
      <c r="F41" s="76"/>
      <c r="G41" s="76"/>
      <c r="H41" s="76"/>
      <c r="I41" s="76"/>
      <c r="J41" s="59"/>
    </row>
    <row r="42" spans="2:12" ht="15.75" customHeight="1">
      <c r="B42" s="58"/>
      <c r="C42" s="30" t="s">
        <v>38</v>
      </c>
      <c r="D42" s="54"/>
      <c r="E42" s="76"/>
      <c r="F42" s="76"/>
      <c r="G42" s="76"/>
      <c r="H42" s="76"/>
      <c r="I42" s="76"/>
      <c r="J42" s="59"/>
    </row>
    <row r="43" spans="2:12" ht="15.75" customHeight="1">
      <c r="B43" s="58"/>
      <c r="C43" s="75" t="s">
        <v>39</v>
      </c>
      <c r="D43" s="70">
        <v>500</v>
      </c>
      <c r="E43" s="76"/>
      <c r="F43" s="76"/>
      <c r="G43" s="76"/>
      <c r="H43" s="76"/>
      <c r="I43" s="76"/>
      <c r="J43" s="59"/>
    </row>
    <row r="44" spans="2:12" ht="15.75" customHeight="1">
      <c r="B44" s="58"/>
      <c r="C44" s="75" t="s">
        <v>40</v>
      </c>
      <c r="D44" s="70">
        <v>4500</v>
      </c>
      <c r="E44" s="76"/>
      <c r="F44" s="76"/>
      <c r="G44" s="76"/>
      <c r="H44" s="76"/>
      <c r="I44" s="76"/>
      <c r="J44" s="59"/>
    </row>
    <row r="45" spans="2:12" ht="15.75" customHeight="1">
      <c r="B45" s="58"/>
      <c r="C45" s="75" t="s">
        <v>58</v>
      </c>
      <c r="D45" s="70">
        <v>3650</v>
      </c>
      <c r="E45" s="76"/>
      <c r="F45" s="76"/>
      <c r="G45" s="76"/>
      <c r="H45" s="76"/>
      <c r="I45" s="76"/>
      <c r="J45" s="59"/>
    </row>
    <row r="46" spans="2:12" ht="15.75" customHeight="1">
      <c r="B46" s="58"/>
      <c r="C46" s="75" t="s">
        <v>59</v>
      </c>
      <c r="D46" s="70">
        <v>16540</v>
      </c>
      <c r="E46" s="76"/>
      <c r="F46" s="76"/>
      <c r="G46" s="76"/>
      <c r="H46" s="76"/>
      <c r="I46" s="76"/>
      <c r="J46" s="59"/>
    </row>
    <row r="47" spans="2:12" ht="15.75" customHeight="1">
      <c r="B47" s="58"/>
      <c r="C47" s="77" t="s">
        <v>43</v>
      </c>
      <c r="D47" s="37">
        <f>D40+D43+D44-D45-D46</f>
        <v>22625.217915271642</v>
      </c>
      <c r="E47" s="76"/>
      <c r="F47" s="76"/>
      <c r="G47" s="76"/>
      <c r="H47" s="76"/>
      <c r="I47" s="76"/>
      <c r="J47" s="59"/>
    </row>
    <row r="48" spans="2:12" ht="15.75" customHeight="1">
      <c r="B48" s="58"/>
      <c r="C48" s="63"/>
      <c r="D48" s="76"/>
      <c r="E48" s="76"/>
      <c r="F48" s="76"/>
      <c r="G48" s="76"/>
      <c r="H48" s="76"/>
      <c r="I48" s="76"/>
      <c r="J48" s="59"/>
    </row>
    <row r="49" spans="2:10" ht="15.75" customHeight="1">
      <c r="B49" s="58"/>
      <c r="C49" s="75" t="s">
        <v>44</v>
      </c>
      <c r="D49" s="70">
        <v>1000</v>
      </c>
      <c r="E49" s="76"/>
      <c r="F49" s="76"/>
      <c r="G49" s="76"/>
      <c r="H49" s="76"/>
      <c r="I49" s="76"/>
      <c r="J49" s="59"/>
    </row>
    <row r="50" spans="2:10" ht="15.75" customHeight="1">
      <c r="B50" s="58"/>
      <c r="C50" s="77" t="s">
        <v>60</v>
      </c>
      <c r="D50" s="44">
        <f>D47/D49</f>
        <v>22.625217915271641</v>
      </c>
      <c r="E50" s="76"/>
      <c r="F50" s="76"/>
      <c r="G50" s="76"/>
      <c r="H50" s="76"/>
      <c r="I50" s="76"/>
      <c r="J50" s="59"/>
    </row>
    <row r="51" spans="2:10" ht="15.75" customHeight="1">
      <c r="B51" s="79"/>
      <c r="C51" s="80"/>
      <c r="D51" s="80"/>
      <c r="E51" s="80"/>
      <c r="F51" s="80"/>
      <c r="G51" s="80"/>
      <c r="H51" s="80"/>
      <c r="I51" s="80"/>
      <c r="J51" s="81"/>
    </row>
    <row r="52" spans="2:10" ht="15.75" customHeight="1"/>
    <row r="53" spans="2:10" ht="15.75" customHeight="1"/>
    <row r="54" spans="2:10" ht="15.75" customHeight="1"/>
    <row r="55" spans="2:10" ht="15.75" customHeight="1"/>
    <row r="56" spans="2:10" ht="15.75" customHeight="1"/>
    <row r="57" spans="2:10" ht="15.75" customHeight="1"/>
    <row r="58" spans="2:10" ht="15.75" customHeight="1"/>
    <row r="59" spans="2:10" ht="15.75" customHeight="1"/>
    <row r="60" spans="2:10" ht="15.75" customHeight="1"/>
    <row r="61" spans="2:10" ht="15.75" customHeight="1"/>
    <row r="62" spans="2:10" ht="15.75" customHeight="1"/>
    <row r="63" spans="2:10" ht="15.75" customHeight="1"/>
    <row r="64" spans="2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C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1_FCF</vt:lpstr>
      <vt:lpstr>2_WACC</vt:lpstr>
      <vt:lpstr>3_Terminal Value</vt:lpstr>
      <vt:lpstr>4_Discounting</vt:lpstr>
      <vt:lpstr>5_EV to Equity Value</vt:lpstr>
      <vt:lpstr>DCF Full 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2010511104009 Phatchara Soroschokchai</cp:lastModifiedBy>
  <dcterms:created xsi:type="dcterms:W3CDTF">2021-10-04T07:58:36Z</dcterms:created>
  <dcterms:modified xsi:type="dcterms:W3CDTF">2023-10-05T07:53:30Z</dcterms:modified>
</cp:coreProperties>
</file>