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AllFileFolk\Folk\Bachelor Degree\Bachelor Degree_2\p2_Term2\FinancialManagement\"/>
    </mc:Choice>
  </mc:AlternateContent>
  <xr:revisionPtr revIDLastSave="0" documentId="13_ncr:1_{ED04C5BD-8886-452A-B451-160D9970E2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ap" sheetId="2" r:id="rId1"/>
    <sheet name="Sensitivity Operating Cost" sheetId="3" r:id="rId2"/>
    <sheet name="Sensitivity Revenue" sheetId="1" r:id="rId3"/>
    <sheet name="Sensitivity Tax" sheetId="4" r:id="rId4"/>
    <sheet name="Sensitivity WACC" sheetId="5" r:id="rId5"/>
    <sheet name="Sensitivity Salv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6" l="1"/>
  <c r="Q6" i="6"/>
  <c r="AG6" i="6"/>
  <c r="AF6" i="6"/>
  <c r="X16" i="6"/>
  <c r="W16" i="6"/>
  <c r="O16" i="6"/>
  <c r="N16" i="6"/>
  <c r="W6" i="6"/>
  <c r="O6" i="6"/>
  <c r="B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3" i="2"/>
  <c r="D13" i="2"/>
  <c r="E13" i="2"/>
  <c r="F13" i="2"/>
  <c r="AI18" i="6"/>
  <c r="AH18" i="6"/>
  <c r="AG18" i="6"/>
  <c r="AF18" i="6"/>
  <c r="AI15" i="6"/>
  <c r="AI16" i="6" s="1"/>
  <c r="AI17" i="6" s="1"/>
  <c r="AH15" i="6"/>
  <c r="AH16" i="6" s="1"/>
  <c r="AG15" i="6"/>
  <c r="AG16" i="6" s="1"/>
  <c r="AF15" i="6"/>
  <c r="AF16" i="6" s="1"/>
  <c r="AC14" i="6"/>
  <c r="Z18" i="6"/>
  <c r="Y18" i="6"/>
  <c r="X18" i="6"/>
  <c r="W18" i="6"/>
  <c r="Z15" i="6"/>
  <c r="Z16" i="6" s="1"/>
  <c r="Y15" i="6"/>
  <c r="Y16" i="6" s="1"/>
  <c r="X15" i="6"/>
  <c r="X17" i="6" s="1"/>
  <c r="X19" i="6" s="1"/>
  <c r="W15" i="6"/>
  <c r="T14" i="6"/>
  <c r="T15" i="6" s="1"/>
  <c r="Q18" i="6"/>
  <c r="P18" i="6"/>
  <c r="O18" i="6"/>
  <c r="N18" i="6"/>
  <c r="Q15" i="6"/>
  <c r="Q16" i="6" s="1"/>
  <c r="P15" i="6"/>
  <c r="P16" i="6" s="1"/>
  <c r="O15" i="6"/>
  <c r="N15" i="6"/>
  <c r="AI8" i="6"/>
  <c r="AH8" i="6"/>
  <c r="AG8" i="6"/>
  <c r="AF8" i="6"/>
  <c r="AI5" i="6"/>
  <c r="AI6" i="6" s="1"/>
  <c r="AH5" i="6"/>
  <c r="AH6" i="6" s="1"/>
  <c r="AG5" i="6"/>
  <c r="AF5" i="6"/>
  <c r="AC4" i="6"/>
  <c r="Z8" i="6"/>
  <c r="Y8" i="6"/>
  <c r="X8" i="6"/>
  <c r="W8" i="6"/>
  <c r="Z5" i="6"/>
  <c r="Z6" i="6" s="1"/>
  <c r="Y5" i="6"/>
  <c r="Y6" i="6" s="1"/>
  <c r="X5" i="6"/>
  <c r="W5" i="6"/>
  <c r="T4" i="6"/>
  <c r="K4" i="6"/>
  <c r="K5" i="6" s="1"/>
  <c r="K6" i="6" s="1"/>
  <c r="K7" i="6" s="1"/>
  <c r="Q8" i="6"/>
  <c r="P8" i="6"/>
  <c r="O8" i="6"/>
  <c r="N8" i="6"/>
  <c r="H8" i="6"/>
  <c r="G8" i="6"/>
  <c r="F8" i="6"/>
  <c r="E8" i="6"/>
  <c r="Q5" i="6"/>
  <c r="P5" i="6"/>
  <c r="P6" i="6" s="1"/>
  <c r="O5" i="6"/>
  <c r="N5" i="6"/>
  <c r="N6" i="6" s="1"/>
  <c r="H5" i="6"/>
  <c r="G5" i="6"/>
  <c r="G6" i="6" s="1"/>
  <c r="F5" i="6"/>
  <c r="E5" i="6"/>
  <c r="B5" i="6"/>
  <c r="B6" i="6" s="1"/>
  <c r="B7" i="6" s="1"/>
  <c r="Z18" i="5"/>
  <c r="Y18" i="5"/>
  <c r="X18" i="5"/>
  <c r="W18" i="5"/>
  <c r="Z15" i="5"/>
  <c r="Y15" i="5"/>
  <c r="X15" i="5"/>
  <c r="W15" i="5"/>
  <c r="W16" i="5" s="1"/>
  <c r="T18" i="5"/>
  <c r="S18" i="5"/>
  <c r="R18" i="5"/>
  <c r="Q18" i="5"/>
  <c r="T15" i="5"/>
  <c r="S15" i="5"/>
  <c r="R15" i="5"/>
  <c r="Q15" i="5"/>
  <c r="N18" i="5"/>
  <c r="M18" i="5"/>
  <c r="L18" i="5"/>
  <c r="K18" i="5"/>
  <c r="N15" i="5"/>
  <c r="M15" i="5"/>
  <c r="L15" i="5"/>
  <c r="K15" i="5"/>
  <c r="Z8" i="5"/>
  <c r="Y8" i="5"/>
  <c r="X8" i="5"/>
  <c r="W8" i="5"/>
  <c r="Z5" i="5"/>
  <c r="Y5" i="5"/>
  <c r="X5" i="5"/>
  <c r="X6" i="5" s="1"/>
  <c r="X7" i="5" s="1"/>
  <c r="X9" i="5" s="1"/>
  <c r="W5" i="5"/>
  <c r="T8" i="5"/>
  <c r="S8" i="5"/>
  <c r="R8" i="5"/>
  <c r="Q8" i="5"/>
  <c r="T5" i="5"/>
  <c r="S5" i="5"/>
  <c r="R5" i="5"/>
  <c r="R6" i="5" s="1"/>
  <c r="Q5" i="5"/>
  <c r="N8" i="5"/>
  <c r="M8" i="5"/>
  <c r="L8" i="5"/>
  <c r="K8" i="5"/>
  <c r="H8" i="5"/>
  <c r="G8" i="5"/>
  <c r="F8" i="5"/>
  <c r="E8" i="5"/>
  <c r="L5" i="5"/>
  <c r="H5" i="5"/>
  <c r="H6" i="5" s="1"/>
  <c r="H7" i="5" s="1"/>
  <c r="G5" i="5"/>
  <c r="F5" i="5"/>
  <c r="E5" i="5"/>
  <c r="B5" i="5"/>
  <c r="B6" i="5" s="1"/>
  <c r="B7" i="5" s="1"/>
  <c r="N5" i="5"/>
  <c r="M5" i="5"/>
  <c r="K5" i="5"/>
  <c r="AI18" i="4"/>
  <c r="AH18" i="4"/>
  <c r="AG18" i="4"/>
  <c r="AF18" i="4"/>
  <c r="AG16" i="4"/>
  <c r="AI15" i="4"/>
  <c r="AH15" i="4"/>
  <c r="AG15" i="4"/>
  <c r="AF15" i="4"/>
  <c r="AF16" i="4" s="1"/>
  <c r="AF17" i="4" s="1"/>
  <c r="AF19" i="4" s="1"/>
  <c r="AC12" i="4"/>
  <c r="AC15" i="4" s="1"/>
  <c r="AC16" i="4" s="1"/>
  <c r="AC17" i="4" s="1"/>
  <c r="Z18" i="4"/>
  <c r="Y18" i="4"/>
  <c r="X18" i="4"/>
  <c r="W18" i="4"/>
  <c r="Z15" i="4"/>
  <c r="Y15" i="4"/>
  <c r="X15" i="4"/>
  <c r="X16" i="4" s="1"/>
  <c r="W15" i="4"/>
  <c r="W16" i="4" s="1"/>
  <c r="W17" i="4" s="1"/>
  <c r="W19" i="4" s="1"/>
  <c r="T12" i="4"/>
  <c r="T15" i="4" s="1"/>
  <c r="T16" i="4" s="1"/>
  <c r="T17" i="4" s="1"/>
  <c r="AI8" i="4"/>
  <c r="AH8" i="4"/>
  <c r="AG8" i="4"/>
  <c r="AF8" i="4"/>
  <c r="AG6" i="4"/>
  <c r="AI5" i="4"/>
  <c r="AH5" i="4"/>
  <c r="AG5" i="4"/>
  <c r="AF5" i="4"/>
  <c r="AF6" i="4" s="1"/>
  <c r="AF7" i="4" s="1"/>
  <c r="AF9" i="4" s="1"/>
  <c r="AC2" i="4"/>
  <c r="AC5" i="4" s="1"/>
  <c r="AC6" i="4" s="1"/>
  <c r="AC7" i="4" s="1"/>
  <c r="Z8" i="4"/>
  <c r="Y8" i="4"/>
  <c r="X8" i="4"/>
  <c r="W8" i="4"/>
  <c r="Z5" i="4"/>
  <c r="Y5" i="4"/>
  <c r="Y6" i="4" s="1"/>
  <c r="X5" i="4"/>
  <c r="X6" i="4" s="1"/>
  <c r="X7" i="4" s="1"/>
  <c r="X9" i="4" s="1"/>
  <c r="W5" i="4"/>
  <c r="W6" i="4" s="1"/>
  <c r="W7" i="4" s="1"/>
  <c r="W9" i="4" s="1"/>
  <c r="T2" i="4"/>
  <c r="T5" i="4" s="1"/>
  <c r="T6" i="4" s="1"/>
  <c r="T7" i="4" s="1"/>
  <c r="Q18" i="4"/>
  <c r="P18" i="4"/>
  <c r="O18" i="4"/>
  <c r="N18" i="4"/>
  <c r="O16" i="4"/>
  <c r="O17" i="4" s="1"/>
  <c r="O19" i="4" s="1"/>
  <c r="Q15" i="4"/>
  <c r="P15" i="4"/>
  <c r="P16" i="4" s="1"/>
  <c r="O15" i="4"/>
  <c r="N15" i="4"/>
  <c r="N16" i="4" s="1"/>
  <c r="N17" i="4" s="1"/>
  <c r="N19" i="4" s="1"/>
  <c r="K12" i="4"/>
  <c r="K15" i="4" s="1"/>
  <c r="K16" i="4" s="1"/>
  <c r="K17" i="4" s="1"/>
  <c r="K2" i="4"/>
  <c r="K5" i="4"/>
  <c r="K6" i="4" s="1"/>
  <c r="K7" i="4" s="1"/>
  <c r="Q8" i="4"/>
  <c r="P8" i="4"/>
  <c r="O8" i="4"/>
  <c r="N8" i="4"/>
  <c r="H8" i="4"/>
  <c r="G8" i="4"/>
  <c r="F8" i="4"/>
  <c r="E8" i="4"/>
  <c r="O5" i="4"/>
  <c r="O6" i="4" s="1"/>
  <c r="H5" i="4"/>
  <c r="H6" i="4" s="1"/>
  <c r="H7" i="4" s="1"/>
  <c r="G5" i="4"/>
  <c r="F5" i="4"/>
  <c r="E5" i="4"/>
  <c r="B5" i="4"/>
  <c r="B6" i="4" s="1"/>
  <c r="B7" i="4" s="1"/>
  <c r="Q5" i="4"/>
  <c r="Q6" i="4" s="1"/>
  <c r="P5" i="4"/>
  <c r="P6" i="4" s="1"/>
  <c r="N5" i="4"/>
  <c r="N6" i="4" s="1"/>
  <c r="Z18" i="3"/>
  <c r="Y18" i="3"/>
  <c r="X18" i="3"/>
  <c r="W18" i="3"/>
  <c r="Z13" i="3"/>
  <c r="Z15" i="3" s="1"/>
  <c r="Y13" i="3"/>
  <c r="Y15" i="3" s="1"/>
  <c r="X13" i="3"/>
  <c r="X15" i="3" s="1"/>
  <c r="W13" i="3"/>
  <c r="W15" i="3" s="1"/>
  <c r="T18" i="3"/>
  <c r="S18" i="3"/>
  <c r="R18" i="3"/>
  <c r="Q18" i="3"/>
  <c r="T13" i="3"/>
  <c r="T15" i="3" s="1"/>
  <c r="S13" i="3"/>
  <c r="S15" i="3" s="1"/>
  <c r="R13" i="3"/>
  <c r="R15" i="3" s="1"/>
  <c r="Q13" i="3"/>
  <c r="Q15" i="3" s="1"/>
  <c r="N18" i="3"/>
  <c r="M18" i="3"/>
  <c r="L18" i="3"/>
  <c r="K18" i="3"/>
  <c r="N13" i="3"/>
  <c r="N15" i="3" s="1"/>
  <c r="M13" i="3"/>
  <c r="M15" i="3" s="1"/>
  <c r="L13" i="3"/>
  <c r="L15" i="3" s="1"/>
  <c r="K13" i="3"/>
  <c r="K15" i="3" s="1"/>
  <c r="Z8" i="3"/>
  <c r="Y8" i="3"/>
  <c r="X8" i="3"/>
  <c r="W8" i="3"/>
  <c r="Z3" i="3"/>
  <c r="Z5" i="3" s="1"/>
  <c r="Y3" i="3"/>
  <c r="Y5" i="3" s="1"/>
  <c r="X3" i="3"/>
  <c r="X5" i="3" s="1"/>
  <c r="W3" i="3"/>
  <c r="W5" i="3" s="1"/>
  <c r="T8" i="3"/>
  <c r="S8" i="3"/>
  <c r="R8" i="3"/>
  <c r="Q8" i="3"/>
  <c r="T3" i="3"/>
  <c r="T5" i="3" s="1"/>
  <c r="S3" i="3"/>
  <c r="S5" i="3" s="1"/>
  <c r="R3" i="3"/>
  <c r="R5" i="3" s="1"/>
  <c r="Q3" i="3"/>
  <c r="Q5" i="3" s="1"/>
  <c r="K3" i="3"/>
  <c r="K5" i="3" s="1"/>
  <c r="N3" i="3"/>
  <c r="M3" i="3"/>
  <c r="L3" i="3"/>
  <c r="L5" i="3" s="1"/>
  <c r="N5" i="3"/>
  <c r="N8" i="3"/>
  <c r="M8" i="3"/>
  <c r="L8" i="3"/>
  <c r="K8" i="3"/>
  <c r="H8" i="3"/>
  <c r="G8" i="3"/>
  <c r="F8" i="3"/>
  <c r="E8" i="3"/>
  <c r="H5" i="3"/>
  <c r="H6" i="3" s="1"/>
  <c r="H7" i="3" s="1"/>
  <c r="G5" i="3"/>
  <c r="F5" i="3"/>
  <c r="E5" i="3"/>
  <c r="B5" i="3"/>
  <c r="B6" i="3" s="1"/>
  <c r="B7" i="3" s="1"/>
  <c r="E5" i="1"/>
  <c r="E6" i="1" s="1"/>
  <c r="E7" i="1" s="1"/>
  <c r="E9" i="1" s="1"/>
  <c r="F5" i="1"/>
  <c r="G5" i="1"/>
  <c r="H5" i="1"/>
  <c r="F6" i="1"/>
  <c r="F7" i="1" s="1"/>
  <c r="G6" i="1"/>
  <c r="H6" i="1"/>
  <c r="G7" i="1"/>
  <c r="H7" i="1"/>
  <c r="E8" i="1"/>
  <c r="F8" i="1"/>
  <c r="G8" i="1"/>
  <c r="H8" i="1"/>
  <c r="K8" i="1"/>
  <c r="L8" i="1"/>
  <c r="M8" i="1"/>
  <c r="N8" i="1"/>
  <c r="B5" i="1"/>
  <c r="B6" i="1" s="1"/>
  <c r="B7" i="1" s="1"/>
  <c r="Z18" i="1"/>
  <c r="Y18" i="1"/>
  <c r="X18" i="1"/>
  <c r="W18" i="1"/>
  <c r="T18" i="1"/>
  <c r="S18" i="1"/>
  <c r="R18" i="1"/>
  <c r="Q18" i="1"/>
  <c r="N18" i="1"/>
  <c r="M18" i="1"/>
  <c r="L18" i="1"/>
  <c r="K18" i="1"/>
  <c r="Z8" i="1"/>
  <c r="Y8" i="1"/>
  <c r="X8" i="1"/>
  <c r="W8" i="1"/>
  <c r="T8" i="1"/>
  <c r="S8" i="1"/>
  <c r="R8" i="1"/>
  <c r="Q8" i="1"/>
  <c r="F9" i="1" l="1"/>
  <c r="X6" i="6"/>
  <c r="X7" i="6" s="1"/>
  <c r="X9" i="6" s="1"/>
  <c r="E7" i="5"/>
  <c r="E9" i="5" s="1"/>
  <c r="H9" i="1"/>
  <c r="E6" i="5"/>
  <c r="AG17" i="6"/>
  <c r="AG19" i="6" s="1"/>
  <c r="G9" i="1"/>
  <c r="AF17" i="6"/>
  <c r="AF19" i="6" s="1"/>
  <c r="AF7" i="6"/>
  <c r="AF9" i="6" s="1"/>
  <c r="W17" i="6"/>
  <c r="W19" i="6" s="1"/>
  <c r="N17" i="6"/>
  <c r="N19" i="6" s="1"/>
  <c r="W7" i="6"/>
  <c r="W9" i="6" s="1"/>
  <c r="AG7" i="6"/>
  <c r="AG9" i="6" s="1"/>
  <c r="O17" i="6"/>
  <c r="O19" i="6" s="1"/>
  <c r="AC15" i="6"/>
  <c r="AC16" i="6" s="1"/>
  <c r="AC17" i="6" s="1"/>
  <c r="AI19" i="6" s="1"/>
  <c r="AH17" i="6"/>
  <c r="AH19" i="6" s="1"/>
  <c r="T16" i="6"/>
  <c r="T17" i="6" s="1"/>
  <c r="Z17" i="6"/>
  <c r="Z19" i="6" s="1"/>
  <c r="Y17" i="6"/>
  <c r="Y19" i="6" s="1"/>
  <c r="K15" i="6"/>
  <c r="K16" i="6" s="1"/>
  <c r="K17" i="6" s="1"/>
  <c r="P17" i="6"/>
  <c r="P19" i="6" s="1"/>
  <c r="Q17" i="6"/>
  <c r="AC5" i="6"/>
  <c r="AC6" i="6" s="1"/>
  <c r="AC7" i="6" s="1"/>
  <c r="AH7" i="6"/>
  <c r="AH9" i="6" s="1"/>
  <c r="AI7" i="6"/>
  <c r="T5" i="6"/>
  <c r="T6" i="6" s="1"/>
  <c r="T7" i="6" s="1"/>
  <c r="Y7" i="6"/>
  <c r="Y9" i="6" s="1"/>
  <c r="Z7" i="6"/>
  <c r="G7" i="6"/>
  <c r="G9" i="6" s="1"/>
  <c r="F6" i="6"/>
  <c r="F7" i="6" s="1"/>
  <c r="F9" i="6" s="1"/>
  <c r="N7" i="6"/>
  <c r="N9" i="6" s="1"/>
  <c r="O7" i="6"/>
  <c r="O9" i="6" s="1"/>
  <c r="H6" i="6"/>
  <c r="H7" i="6" s="1"/>
  <c r="H9" i="6" s="1"/>
  <c r="P7" i="6"/>
  <c r="P9" i="6" s="1"/>
  <c r="E6" i="6"/>
  <c r="E7" i="6" s="1"/>
  <c r="E9" i="6" s="1"/>
  <c r="Q7" i="6"/>
  <c r="Q9" i="6" s="1"/>
  <c r="W17" i="5"/>
  <c r="W19" i="5" s="1"/>
  <c r="X16" i="5"/>
  <c r="X17" i="5" s="1"/>
  <c r="X19" i="5" s="1"/>
  <c r="Y16" i="5"/>
  <c r="Y17" i="5" s="1"/>
  <c r="Y19" i="5" s="1"/>
  <c r="Z16" i="5"/>
  <c r="Z17" i="5" s="1"/>
  <c r="Z19" i="5" s="1"/>
  <c r="R17" i="5"/>
  <c r="R19" i="5" s="1"/>
  <c r="Q16" i="5"/>
  <c r="Q17" i="5" s="1"/>
  <c r="Q19" i="5" s="1"/>
  <c r="R16" i="5"/>
  <c r="S16" i="5"/>
  <c r="S17" i="5" s="1"/>
  <c r="S19" i="5" s="1"/>
  <c r="T16" i="5"/>
  <c r="T17" i="5" s="1"/>
  <c r="T19" i="5" s="1"/>
  <c r="K16" i="5"/>
  <c r="K17" i="5" s="1"/>
  <c r="K19" i="5" s="1"/>
  <c r="M11" i="5" s="1"/>
  <c r="L16" i="5"/>
  <c r="L17" i="5" s="1"/>
  <c r="L19" i="5" s="1"/>
  <c r="M16" i="5"/>
  <c r="M17" i="5" s="1"/>
  <c r="M19" i="5" s="1"/>
  <c r="N16" i="5"/>
  <c r="N17" i="5" s="1"/>
  <c r="N19" i="5" s="1"/>
  <c r="Z7" i="5"/>
  <c r="Z9" i="5" s="1"/>
  <c r="Y6" i="5"/>
  <c r="Y7" i="5" s="1"/>
  <c r="Y9" i="5" s="1"/>
  <c r="W6" i="5"/>
  <c r="W7" i="5" s="1"/>
  <c r="W9" i="5" s="1"/>
  <c r="Z6" i="5"/>
  <c r="Q6" i="5"/>
  <c r="Q7" i="5" s="1"/>
  <c r="Q9" i="5" s="1"/>
  <c r="R7" i="5"/>
  <c r="R9" i="5" s="1"/>
  <c r="S6" i="5"/>
  <c r="S7" i="5" s="1"/>
  <c r="S9" i="5" s="1"/>
  <c r="T6" i="5"/>
  <c r="T7" i="5" s="1"/>
  <c r="T9" i="5" s="1"/>
  <c r="M6" i="5"/>
  <c r="M7" i="5" s="1"/>
  <c r="M9" i="5" s="1"/>
  <c r="N6" i="5"/>
  <c r="N7" i="5" s="1"/>
  <c r="N9" i="5" s="1"/>
  <c r="K6" i="5"/>
  <c r="K7" i="5" s="1"/>
  <c r="K9" i="5" s="1"/>
  <c r="M1" i="5" s="1"/>
  <c r="H9" i="5"/>
  <c r="F6" i="5"/>
  <c r="F7" i="5" s="1"/>
  <c r="F9" i="5" s="1"/>
  <c r="L6" i="5"/>
  <c r="L7" i="5" s="1"/>
  <c r="L9" i="5" s="1"/>
  <c r="G6" i="5"/>
  <c r="G7" i="5" s="1"/>
  <c r="G9" i="5" s="1"/>
  <c r="AG17" i="4"/>
  <c r="AG19" i="4" s="1"/>
  <c r="X17" i="4"/>
  <c r="X19" i="4" s="1"/>
  <c r="AG7" i="4"/>
  <c r="AG9" i="4" s="1"/>
  <c r="AH16" i="4"/>
  <c r="AH17" i="4" s="1"/>
  <c r="AH19" i="4" s="1"/>
  <c r="AH11" i="4" s="1"/>
  <c r="AI16" i="4"/>
  <c r="AI17" i="4" s="1"/>
  <c r="AI19" i="4" s="1"/>
  <c r="Y16" i="4"/>
  <c r="Y17" i="4" s="1"/>
  <c r="Y19" i="4" s="1"/>
  <c r="Z16" i="4"/>
  <c r="Z17" i="4" s="1"/>
  <c r="Z19" i="4" s="1"/>
  <c r="AH6" i="4"/>
  <c r="AH7" i="4" s="1"/>
  <c r="AH9" i="4" s="1"/>
  <c r="AH1" i="4" s="1"/>
  <c r="AI6" i="4"/>
  <c r="AI7" i="4" s="1"/>
  <c r="AI9" i="4" s="1"/>
  <c r="Z6" i="4"/>
  <c r="Z7" i="4" s="1"/>
  <c r="Z9" i="4" s="1"/>
  <c r="Y7" i="4"/>
  <c r="Y9" i="4" s="1"/>
  <c r="Y1" i="4" s="1"/>
  <c r="Q16" i="4"/>
  <c r="Q17" i="4" s="1"/>
  <c r="Q19" i="4" s="1"/>
  <c r="P17" i="4"/>
  <c r="P19" i="4" s="1"/>
  <c r="E6" i="3"/>
  <c r="E7" i="3" s="1"/>
  <c r="E9" i="3" s="1"/>
  <c r="E6" i="4"/>
  <c r="E7" i="4" s="1"/>
  <c r="E9" i="4" s="1"/>
  <c r="Q7" i="4"/>
  <c r="Q9" i="4" s="1"/>
  <c r="N7" i="4"/>
  <c r="N9" i="4" s="1"/>
  <c r="H9" i="4"/>
  <c r="F6" i="4"/>
  <c r="F7" i="4" s="1"/>
  <c r="F9" i="4" s="1"/>
  <c r="O7" i="4"/>
  <c r="O9" i="4" s="1"/>
  <c r="G6" i="4"/>
  <c r="G7" i="4" s="1"/>
  <c r="G9" i="4" s="1"/>
  <c r="W16" i="3"/>
  <c r="W17" i="3" s="1"/>
  <c r="W19" i="3" s="1"/>
  <c r="X16" i="3"/>
  <c r="X17" i="3" s="1"/>
  <c r="X19" i="3" s="1"/>
  <c r="Y16" i="3"/>
  <c r="Y17" i="3" s="1"/>
  <c r="Y19" i="3" s="1"/>
  <c r="Z16" i="3"/>
  <c r="Z17" i="3" s="1"/>
  <c r="Z19" i="3" s="1"/>
  <c r="R16" i="3"/>
  <c r="R17" i="3" s="1"/>
  <c r="R19" i="3" s="1"/>
  <c r="S16" i="3"/>
  <c r="S17" i="3" s="1"/>
  <c r="S19" i="3" s="1"/>
  <c r="Q16" i="3"/>
  <c r="Q17" i="3" s="1"/>
  <c r="Q19" i="3" s="1"/>
  <c r="T16" i="3"/>
  <c r="T17" i="3" s="1"/>
  <c r="T19" i="3" s="1"/>
  <c r="L16" i="3"/>
  <c r="L17" i="3" s="1"/>
  <c r="L19" i="3" s="1"/>
  <c r="M16" i="3"/>
  <c r="M17" i="3" s="1"/>
  <c r="M19" i="3" s="1"/>
  <c r="K16" i="3"/>
  <c r="K17" i="3" s="1"/>
  <c r="K19" i="3" s="1"/>
  <c r="N16" i="3"/>
  <c r="N17" i="3" s="1"/>
  <c r="N19" i="3" s="1"/>
  <c r="X6" i="3"/>
  <c r="X7" i="3" s="1"/>
  <c r="X9" i="3" s="1"/>
  <c r="W6" i="3"/>
  <c r="W7" i="3" s="1"/>
  <c r="W9" i="3" s="1"/>
  <c r="Y6" i="3"/>
  <c r="Y7" i="3" s="1"/>
  <c r="Y9" i="3" s="1"/>
  <c r="Z6" i="3"/>
  <c r="Z7" i="3" s="1"/>
  <c r="Z9" i="3" s="1"/>
  <c r="Q6" i="3"/>
  <c r="Q7" i="3" s="1"/>
  <c r="Q9" i="3" s="1"/>
  <c r="R6" i="3"/>
  <c r="R7" i="3" s="1"/>
  <c r="R9" i="3" s="1"/>
  <c r="S6" i="3"/>
  <c r="S7" i="3" s="1"/>
  <c r="S9" i="3" s="1"/>
  <c r="T6" i="3"/>
  <c r="T7" i="3" s="1"/>
  <c r="T9" i="3" s="1"/>
  <c r="N6" i="3"/>
  <c r="N7" i="3" s="1"/>
  <c r="N9" i="3" s="1"/>
  <c r="K6" i="3"/>
  <c r="K7" i="3" s="1"/>
  <c r="K9" i="3" s="1"/>
  <c r="H9" i="3"/>
  <c r="F6" i="3"/>
  <c r="F7" i="3" s="1"/>
  <c r="F9" i="3" s="1"/>
  <c r="L6" i="3"/>
  <c r="L7" i="3" s="1"/>
  <c r="L9" i="3" s="1"/>
  <c r="G6" i="3"/>
  <c r="G7" i="3" s="1"/>
  <c r="G9" i="3" s="1"/>
  <c r="Q19" i="6" l="1"/>
  <c r="Y11" i="6"/>
  <c r="Y11" i="4"/>
  <c r="G1" i="5"/>
  <c r="Y1" i="5"/>
  <c r="Z9" i="6"/>
  <c r="Y1" i="6" s="1"/>
  <c r="P11" i="4"/>
  <c r="G1" i="6"/>
  <c r="AI9" i="6"/>
  <c r="AH1" i="6"/>
  <c r="AH11" i="6"/>
  <c r="P11" i="6"/>
  <c r="P1" i="6"/>
  <c r="Y11" i="5"/>
  <c r="S11" i="5"/>
  <c r="S1" i="5"/>
  <c r="G1" i="4"/>
  <c r="M11" i="3"/>
  <c r="Y1" i="3"/>
  <c r="Y11" i="3"/>
  <c r="G1" i="3"/>
  <c r="S11" i="3"/>
  <c r="S1" i="3"/>
  <c r="Y2" i="1" l="1"/>
  <c r="Y5" i="1" s="1"/>
  <c r="Y6" i="1" s="1"/>
  <c r="N2" i="1"/>
  <c r="N5" i="1" s="1"/>
  <c r="K2" i="1"/>
  <c r="K5" i="1" s="1"/>
  <c r="L2" i="1"/>
  <c r="L5" i="1" s="1"/>
  <c r="K12" i="1"/>
  <c r="K15" i="1" s="1"/>
  <c r="K16" i="1" s="1"/>
  <c r="K17" i="1" s="1"/>
  <c r="K19" i="1" s="1"/>
  <c r="R2" i="1"/>
  <c r="R5" i="1" s="1"/>
  <c r="R6" i="1" s="1"/>
  <c r="R7" i="1" s="1"/>
  <c r="R9" i="1" s="1"/>
  <c r="M2" i="1"/>
  <c r="M5" i="1" s="1"/>
  <c r="M6" i="1" s="1"/>
  <c r="M7" i="1" s="1"/>
  <c r="M9" i="1" s="1"/>
  <c r="G1" i="1"/>
  <c r="Z2" i="1"/>
  <c r="Z5" i="1" s="1"/>
  <c r="Z6" i="1" s="1"/>
  <c r="Z7" i="1" s="1"/>
  <c r="Z9" i="1" s="1"/>
  <c r="T12" i="1"/>
  <c r="T15" i="1"/>
  <c r="T16" i="1" s="1"/>
  <c r="L12" i="1"/>
  <c r="L15" i="1" s="1"/>
  <c r="R12" i="1"/>
  <c r="R15" i="1" s="1"/>
  <c r="N12" i="1"/>
  <c r="N15" i="1" s="1"/>
  <c r="Q2" i="1"/>
  <c r="Q5" i="1" s="1"/>
  <c r="W2" i="1"/>
  <c r="W5" i="1" s="1"/>
  <c r="S2" i="1"/>
  <c r="S5" i="1" s="1"/>
  <c r="Z12" i="1"/>
  <c r="Z15" i="1" s="1"/>
  <c r="W12" i="1"/>
  <c r="W15" i="1" s="1"/>
  <c r="S12" i="1"/>
  <c r="S15" i="1"/>
  <c r="Q12" i="1"/>
  <c r="Q15" i="1" s="1"/>
  <c r="Q16" i="1" s="1"/>
  <c r="X2" i="1"/>
  <c r="X5" i="1" s="1"/>
  <c r="Y12" i="1"/>
  <c r="Y15" i="1" s="1"/>
  <c r="X12" i="1"/>
  <c r="X15" i="1"/>
  <c r="X16" i="1" s="1"/>
  <c r="M12" i="1"/>
  <c r="M15" i="1" s="1"/>
  <c r="M16" i="1" s="1"/>
  <c r="M17" i="1" s="1"/>
  <c r="M19" i="1" s="1"/>
  <c r="T2" i="1"/>
  <c r="T5" i="1"/>
  <c r="T6" i="1" s="1"/>
  <c r="T7" i="1" s="1"/>
  <c r="T9" i="1" s="1"/>
  <c r="Q6" i="1" l="1"/>
  <c r="Q7" i="1" s="1"/>
  <c r="Q9" i="1" s="1"/>
  <c r="Q17" i="1"/>
  <c r="Q19" i="1" s="1"/>
  <c r="T17" i="1"/>
  <c r="T19" i="1" s="1"/>
  <c r="X6" i="1"/>
  <c r="X7" i="1" s="1"/>
  <c r="X9" i="1" s="1"/>
  <c r="W6" i="1"/>
  <c r="W7" i="1" s="1"/>
  <c r="W9" i="1" s="1"/>
  <c r="L6" i="1"/>
  <c r="L7" i="1" s="1"/>
  <c r="L9" i="1" s="1"/>
  <c r="W16" i="1"/>
  <c r="W17" i="1" s="1"/>
  <c r="W19" i="1" s="1"/>
  <c r="K7" i="1"/>
  <c r="K9" i="1" s="1"/>
  <c r="K6" i="1"/>
  <c r="Z16" i="1"/>
  <c r="Z17" i="1" s="1"/>
  <c r="Z19" i="1" s="1"/>
  <c r="R17" i="1"/>
  <c r="R19" i="1" s="1"/>
  <c r="R16" i="1"/>
  <c r="S6" i="1"/>
  <c r="S7" i="1"/>
  <c r="S9" i="1" s="1"/>
  <c r="L16" i="1"/>
  <c r="L17" i="1" s="1"/>
  <c r="L19" i="1" s="1"/>
  <c r="M11" i="1" s="1"/>
  <c r="N6" i="1"/>
  <c r="N7" i="1" s="1"/>
  <c r="N9" i="1" s="1"/>
  <c r="S16" i="1"/>
  <c r="S17" i="1" s="1"/>
  <c r="S19" i="1" s="1"/>
  <c r="N16" i="1"/>
  <c r="N17" i="1" s="1"/>
  <c r="N19" i="1" s="1"/>
  <c r="Y7" i="1"/>
  <c r="Y9" i="1" s="1"/>
  <c r="Y16" i="1"/>
  <c r="Y17" i="1" s="1"/>
  <c r="Y19" i="1" s="1"/>
  <c r="X17" i="1"/>
  <c r="X19" i="1" s="1"/>
  <c r="M1" i="1" l="1"/>
  <c r="S1" i="1"/>
  <c r="S11" i="1"/>
  <c r="Y1" i="1"/>
  <c r="Y11" i="1"/>
  <c r="M5" i="3"/>
  <c r="M6" i="3" l="1"/>
  <c r="M7" i="3" s="1"/>
  <c r="M9" i="3" s="1"/>
  <c r="M1" i="3" s="1"/>
  <c r="P7" i="4"/>
  <c r="P9" i="4" s="1"/>
  <c r="P1" i="4" s="1"/>
</calcChain>
</file>

<file path=xl/sharedStrings.xml><?xml version="1.0" encoding="utf-8"?>
<sst xmlns="http://schemas.openxmlformats.org/spreadsheetml/2006/main" count="508" uniqueCount="47">
  <si>
    <t xml:space="preserve"> -Op.costs</t>
  </si>
  <si>
    <t>Revenues</t>
  </si>
  <si>
    <t xml:space="preserve"> -Deprec.expense</t>
  </si>
  <si>
    <t>Operating income(AT)</t>
  </si>
  <si>
    <t>Operating income(BT)</t>
  </si>
  <si>
    <t xml:space="preserve"> +Deprec. Expense</t>
  </si>
  <si>
    <t>Operating CF</t>
  </si>
  <si>
    <t xml:space="preserve"> +Revenue</t>
  </si>
  <si>
    <t xml:space="preserve"> -Revenue</t>
  </si>
  <si>
    <t>NPV</t>
  </si>
  <si>
    <t>Deviation</t>
  </si>
  <si>
    <t>NPV-Revenues</t>
  </si>
  <si>
    <t>Recovery of NWC</t>
  </si>
  <si>
    <t>Salvage value</t>
  </si>
  <si>
    <t>Terminal CF</t>
  </si>
  <si>
    <t>Tax of SV</t>
  </si>
  <si>
    <t>Tax</t>
  </si>
  <si>
    <t>หน่วย $1000</t>
  </si>
  <si>
    <t>Terminal Cash Flow</t>
  </si>
  <si>
    <t>Expected Operating Cost</t>
  </si>
  <si>
    <t xml:space="preserve"> Expected Revenue</t>
  </si>
  <si>
    <t xml:space="preserve"> +Operating Cost</t>
  </si>
  <si>
    <t xml:space="preserve"> -Operating Cost</t>
  </si>
  <si>
    <t>NPV-OpertingCost</t>
  </si>
  <si>
    <t>Terminal CF/1000</t>
  </si>
  <si>
    <t>Expected Tax</t>
  </si>
  <si>
    <t xml:space="preserve"> +Tax</t>
  </si>
  <si>
    <t xml:space="preserve"> -Tax</t>
  </si>
  <si>
    <t>NPV-Tax</t>
  </si>
  <si>
    <t xml:space="preserve"> +WACC</t>
  </si>
  <si>
    <t xml:space="preserve"> -WACC</t>
  </si>
  <si>
    <t>NPV-WACC</t>
  </si>
  <si>
    <t>NPV-Salvage</t>
  </si>
  <si>
    <t xml:space="preserve"> +Salvage</t>
  </si>
  <si>
    <t xml:space="preserve"> -Salvage</t>
  </si>
  <si>
    <t>หน่วย $</t>
  </si>
  <si>
    <t>หน่วย 1000$</t>
  </si>
  <si>
    <t>สังเกตจากกราฟสรุปได้ว่า</t>
  </si>
  <si>
    <t>และจากกราฟจะเห็นได้ว่า Salvage จะมี absolute slope น้อยที่สุด</t>
  </si>
  <si>
    <t>หมายความว่าการเปลี่ยนแปลงของ Salvage จะส่งผลกระทบต่อโครงการน้อยที่สุด</t>
  </si>
  <si>
    <t>ดังนั้นถ้าเป็นผู้จัดการโครงการ เราควรให้ความสำคัญกับ Salvage น้อยที่สุด</t>
  </si>
  <si>
    <t>Expected Wacc</t>
  </si>
  <si>
    <t>Expected Salvage</t>
  </si>
  <si>
    <t>และควรจะทำให้ Revenue มากที่สุด เพราะจะส่งผลเชิงบวกต่อโครงการนี้</t>
  </si>
  <si>
    <t xml:space="preserve">จาก absolute slope ของ NPV-Revenue จะมีค่ามากที่สุด </t>
  </si>
  <si>
    <t>หมายความว่าการเปลี่ยนแปลงของ Revenue จะส่งผลกระทบต่อโครงการมากที่สุด</t>
  </si>
  <si>
    <t>ดังนั้นถ้าเป็นผู้จัดการโครงการ เราควรให้ความสำคัญกับ Revenue มากที่สุดเป็นอันดับแรก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</si>
</sst>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8" fontId="0" fillId="2" borderId="0" xfId="0" applyNumberFormat="1" applyFill="1"/>
    <xf numFmtId="164" fontId="0" fillId="0" borderId="0" xfId="0" applyNumberFormat="1" applyFon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2" fontId="0" fillId="0" borderId="1" xfId="0" applyNumberFormat="1" applyBorder="1"/>
    <xf numFmtId="2" fontId="0" fillId="0" borderId="1" xfId="0" applyNumberFormat="1" applyFont="1" applyBorder="1"/>
    <xf numFmtId="2" fontId="2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9" fontId="0" fillId="0" borderId="1" xfId="0" applyNumberFormat="1" applyFont="1" applyBorder="1"/>
    <xf numFmtId="0" fontId="2" fillId="0" borderId="1" xfId="0" applyNumberFormat="1" applyFont="1" applyBorder="1"/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Sensitivity Analysis</a:t>
            </a:r>
          </a:p>
        </c:rich>
      </c:tx>
      <c:layout>
        <c:manualLayout>
          <c:xMode val="edge"/>
          <c:yMode val="edge"/>
          <c:x val="0.4428263342082240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5982789541338"/>
          <c:y val="0.12878472222222223"/>
          <c:w val="0.81355962469500698"/>
          <c:h val="0.75359333989501309"/>
        </c:manualLayout>
      </c:layout>
      <c:lineChart>
        <c:grouping val="standard"/>
        <c:varyColors val="0"/>
        <c:ser>
          <c:idx val="0"/>
          <c:order val="0"/>
          <c:tx>
            <c:strRef>
              <c:f>Recap!$B$12</c:f>
              <c:strCache>
                <c:ptCount val="1"/>
                <c:pt idx="0">
                  <c:v>NPV-Revenues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Recap!$B$13:$B$19</c:f>
              <c:numCache>
                <c:formatCode>"$"#,##0.00</c:formatCode>
                <c:ptCount val="7"/>
                <c:pt idx="0">
                  <c:v>-118144.88081415206</c:v>
                </c:pt>
                <c:pt idx="1">
                  <c:v>-80106.495457960569</c:v>
                </c:pt>
                <c:pt idx="2">
                  <c:v>-42068.110101769038</c:v>
                </c:pt>
                <c:pt idx="3">
                  <c:v>-4029.7247455775105</c:v>
                </c:pt>
                <c:pt idx="4">
                  <c:v>34008.660610614017</c:v>
                </c:pt>
                <c:pt idx="5">
                  <c:v>72047.045966805454</c:v>
                </c:pt>
                <c:pt idx="6">
                  <c:v>110085.43132299696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9-4DE2-BCEA-53A0F7CDD574}"/>
            </c:ext>
          </c:extLst>
        </c:ser>
        <c:ser>
          <c:idx val="1"/>
          <c:order val="1"/>
          <c:tx>
            <c:strRef>
              <c:f>Recap!$C$12</c:f>
              <c:strCache>
                <c:ptCount val="1"/>
                <c:pt idx="0">
                  <c:v>NPV-OpertingCost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Recap!$C$13:$C$19</c:f>
              <c:numCache>
                <c:formatCode>"$"#,##0.00</c:formatCode>
                <c:ptCount val="7"/>
                <c:pt idx="0">
                  <c:v>64439.368895567153</c:v>
                </c:pt>
                <c:pt idx="1">
                  <c:v>41616.337681852259</c:v>
                </c:pt>
                <c:pt idx="2">
                  <c:v>18793.306468137358</c:v>
                </c:pt>
                <c:pt idx="3">
                  <c:v>-4029.7247455775105</c:v>
                </c:pt>
                <c:pt idx="4">
                  <c:v>-26852.755959292437</c:v>
                </c:pt>
                <c:pt idx="5">
                  <c:v>-49675.787173007368</c:v>
                </c:pt>
                <c:pt idx="6">
                  <c:v>-72498.818386722269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9-4DE2-BCEA-53A0F7CDD574}"/>
            </c:ext>
          </c:extLst>
        </c:ser>
        <c:ser>
          <c:idx val="2"/>
          <c:order val="2"/>
          <c:tx>
            <c:strRef>
              <c:f>Recap!$D$12</c:f>
              <c:strCache>
                <c:ptCount val="1"/>
                <c:pt idx="0">
                  <c:v>NPV-Tax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Recap!$D$13:$D$19</c:f>
              <c:numCache>
                <c:formatCode>"$"#,##0.00</c:formatCode>
                <c:ptCount val="7"/>
                <c:pt idx="0">
                  <c:v>4476.645037907133</c:v>
                </c:pt>
                <c:pt idx="1">
                  <c:v>1641.1884434122612</c:v>
                </c:pt>
                <c:pt idx="2">
                  <c:v>-1194.2681510826674</c:v>
                </c:pt>
                <c:pt idx="3">
                  <c:v>-4029.7247455775105</c:v>
                </c:pt>
                <c:pt idx="4">
                  <c:v>-6865.1813400724395</c:v>
                </c:pt>
                <c:pt idx="5">
                  <c:v>-9700.6379345673686</c:v>
                </c:pt>
                <c:pt idx="6">
                  <c:v>-12536.094529062297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DE2-BCEA-53A0F7CDD574}"/>
            </c:ext>
          </c:extLst>
        </c:ser>
        <c:ser>
          <c:idx val="3"/>
          <c:order val="3"/>
          <c:tx>
            <c:strRef>
              <c:f>Recap!$E$12</c:f>
              <c:strCache>
                <c:ptCount val="1"/>
                <c:pt idx="0">
                  <c:v>NPV-WACC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Recap!$E$13:$E$19</c:f>
              <c:numCache>
                <c:formatCode>"$"#,##0.00</c:formatCode>
                <c:ptCount val="7"/>
                <c:pt idx="0">
                  <c:v>13508.847681036172</c:v>
                </c:pt>
                <c:pt idx="1">
                  <c:v>7449.0884218567999</c:v>
                </c:pt>
                <c:pt idx="2">
                  <c:v>1606.2919096827386</c:v>
                </c:pt>
                <c:pt idx="3">
                  <c:v>-4029.7247455775105</c:v>
                </c:pt>
                <c:pt idx="4">
                  <c:v>-9468.5651108897</c:v>
                </c:pt>
                <c:pt idx="5">
                  <c:v>-14719.291766451533</c:v>
                </c:pt>
                <c:pt idx="6">
                  <c:v>-19790.461766504704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9-4DE2-BCEA-53A0F7CDD574}"/>
            </c:ext>
          </c:extLst>
        </c:ser>
        <c:ser>
          <c:idx val="4"/>
          <c:order val="4"/>
          <c:tx>
            <c:strRef>
              <c:f>Recap!$F$12</c:f>
              <c:strCache>
                <c:ptCount val="1"/>
                <c:pt idx="0">
                  <c:v>NPV-Salvage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Recap!$F$13:$F$19</c:f>
              <c:numCache>
                <c:formatCode>"$"#,##0.00</c:formatCode>
                <c:ptCount val="7"/>
                <c:pt idx="0">
                  <c:v>-7103.2852947203082</c:v>
                </c:pt>
                <c:pt idx="1">
                  <c:v>-6078.7651116727375</c:v>
                </c:pt>
                <c:pt idx="2">
                  <c:v>-5054.2449286251385</c:v>
                </c:pt>
                <c:pt idx="3">
                  <c:v>-4029.7247455775105</c:v>
                </c:pt>
                <c:pt idx="4">
                  <c:v>-3005.2045625299115</c:v>
                </c:pt>
                <c:pt idx="5">
                  <c:v>-1980.6843794822839</c:v>
                </c:pt>
                <c:pt idx="6">
                  <c:v>-956.16419643471318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9-4DE2-BCEA-53A0F7CD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64351"/>
        <c:axId val="938465183"/>
      </c:lineChart>
      <c:catAx>
        <c:axId val="938464351"/>
        <c:scaling>
          <c:orientation val="minMax"/>
        </c:scaling>
        <c:delete val="1"/>
        <c:axPos val="b"/>
        <c:majorTickMark val="none"/>
        <c:minorTickMark val="none"/>
        <c:tickLblPos val="nextTo"/>
        <c:crossAx val="938465183"/>
        <c:crosses val="autoZero"/>
        <c:auto val="1"/>
        <c:lblAlgn val="ctr"/>
        <c:lblOffset val="100"/>
        <c:noMultiLvlLbl val="0"/>
      </c:catAx>
      <c:valAx>
        <c:axId val="938465183"/>
        <c:scaling>
          <c:orientation val="minMax"/>
          <c:min val="-12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6435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602874</xdr:colOff>
      <xdr:row>0</xdr:row>
      <xdr:rowOff>78442</xdr:rowOff>
    </xdr:from>
    <xdr:to>
      <xdr:col>21</xdr:col>
      <xdr:colOff>425822</xdr:colOff>
      <xdr:row>28</xdr:row>
      <xdr:rowOff>49866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71121-BED1-41E4-8A37-9BF765F17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47A4-9B30-4F7E-BB32-0578C99E4A4D}">
  <dimension ref="A1:F30"/>
  <sheetViews>
    <sheetView tabSelected="1" zoomScale="85" zoomScaleNormal="85" workbookViewId="0">
      <selection activeCell="F36" sqref="F36"/>
    </sheetView>
  </sheetViews>
  <sheetFormatPr defaultRowHeight="15" x14ac:dyDescent="0.25"/>
  <cols>
    <col min="1" max="1" width="11.5703125" bestFit="1" customWidth="1"/>
    <col min="2" max="3" width="17.5703125" bestFit="1" customWidth="1"/>
    <col min="4" max="4" width="11" bestFit="1" customWidth="1"/>
    <col min="5" max="6" width="12.28515625" bestFit="1" customWidth="1"/>
  </cols>
  <sheetData>
    <row r="1" spans="1:6" x14ac:dyDescent="0.25">
      <c r="A1" s="30" t="s">
        <v>36</v>
      </c>
    </row>
    <row r="2" spans="1:6" x14ac:dyDescent="0.25">
      <c r="A2" s="28" t="s">
        <v>10</v>
      </c>
      <c r="B2" s="28" t="s">
        <v>11</v>
      </c>
      <c r="C2" s="28" t="s">
        <v>23</v>
      </c>
      <c r="D2" s="28" t="s">
        <v>28</v>
      </c>
      <c r="E2" s="28" t="s">
        <v>31</v>
      </c>
      <c r="F2" s="28" t="s">
        <v>32</v>
      </c>
    </row>
    <row r="3" spans="1:6" x14ac:dyDescent="0.25">
      <c r="A3" s="25">
        <v>-0.3</v>
      </c>
      <c r="B3" s="26">
        <v>-118.14488081415206</v>
      </c>
      <c r="C3" s="26">
        <v>64.439368895567156</v>
      </c>
      <c r="D3" s="27">
        <v>4.476645037907133</v>
      </c>
      <c r="E3" s="26">
        <v>13.508847681036173</v>
      </c>
      <c r="F3" s="26">
        <v>-7.1032852947203082</v>
      </c>
    </row>
    <row r="4" spans="1:6" x14ac:dyDescent="0.25">
      <c r="A4" s="25">
        <v>-0.2</v>
      </c>
      <c r="B4" s="26">
        <v>-80.106495457960563</v>
      </c>
      <c r="C4" s="26">
        <v>41.616337681852258</v>
      </c>
      <c r="D4" s="27">
        <v>1.6411884434122612</v>
      </c>
      <c r="E4" s="26">
        <v>7.4490884218567999</v>
      </c>
      <c r="F4" s="26">
        <v>-6.0787651116727375</v>
      </c>
    </row>
    <row r="5" spans="1:6" x14ac:dyDescent="0.25">
      <c r="A5" s="25">
        <v>-0.1</v>
      </c>
      <c r="B5" s="26">
        <v>-42.068110101769037</v>
      </c>
      <c r="C5" s="26">
        <v>18.793306468137359</v>
      </c>
      <c r="D5" s="27">
        <v>-1.1942681510826674</v>
      </c>
      <c r="E5" s="26">
        <v>1.6062919096827386</v>
      </c>
      <c r="F5" s="26">
        <v>-5.0542449286251383</v>
      </c>
    </row>
    <row r="6" spans="1:6" x14ac:dyDescent="0.25">
      <c r="A6" s="25">
        <v>0</v>
      </c>
      <c r="B6" s="26">
        <v>-4.0297247455775107</v>
      </c>
      <c r="C6" s="26">
        <v>-4.0297247455775107</v>
      </c>
      <c r="D6" s="26">
        <v>-4.0297247455775107</v>
      </c>
      <c r="E6" s="26">
        <v>-4.0297247455775107</v>
      </c>
      <c r="F6" s="26">
        <v>-4.0297247455775107</v>
      </c>
    </row>
    <row r="7" spans="1:6" x14ac:dyDescent="0.25">
      <c r="A7" s="25">
        <v>0.1</v>
      </c>
      <c r="B7" s="26">
        <v>34.008660610614015</v>
      </c>
      <c r="C7" s="26">
        <v>-26.852755959292438</v>
      </c>
      <c r="D7" s="27">
        <v>-6.8651813400724393</v>
      </c>
      <c r="E7" s="26">
        <v>-9.4685651108896991</v>
      </c>
      <c r="F7" s="26">
        <v>-3.0052045625299115</v>
      </c>
    </row>
    <row r="8" spans="1:6" x14ac:dyDescent="0.25">
      <c r="A8" s="25">
        <v>0.2</v>
      </c>
      <c r="B8" s="26">
        <v>72.047045966805456</v>
      </c>
      <c r="C8" s="26">
        <v>-49.675787173007365</v>
      </c>
      <c r="D8" s="27">
        <v>-9.7006379345673679</v>
      </c>
      <c r="E8" s="26">
        <v>-14.719291766451533</v>
      </c>
      <c r="F8" s="26">
        <v>-1.9806843794822839</v>
      </c>
    </row>
    <row r="9" spans="1:6" x14ac:dyDescent="0.25">
      <c r="A9" s="25">
        <v>0.3</v>
      </c>
      <c r="B9" s="26">
        <v>110.08543132299695</v>
      </c>
      <c r="C9" s="26">
        <v>-72.498818386722263</v>
      </c>
      <c r="D9" s="27">
        <v>-12.536094529062296</v>
      </c>
      <c r="E9" s="26">
        <v>-19.790461766504706</v>
      </c>
      <c r="F9" s="26">
        <v>-0.95616419643471318</v>
      </c>
    </row>
    <row r="11" spans="1:6" x14ac:dyDescent="0.25">
      <c r="A11" s="30" t="s">
        <v>35</v>
      </c>
    </row>
    <row r="12" spans="1:6" x14ac:dyDescent="0.25">
      <c r="A12" s="28" t="s">
        <v>10</v>
      </c>
      <c r="B12" s="28" t="s">
        <v>11</v>
      </c>
      <c r="C12" s="28" t="s">
        <v>23</v>
      </c>
      <c r="D12" s="28" t="s">
        <v>28</v>
      </c>
      <c r="E12" s="28" t="s">
        <v>31</v>
      </c>
      <c r="F12" s="28" t="s">
        <v>32</v>
      </c>
    </row>
    <row r="13" spans="1:6" x14ac:dyDescent="0.25">
      <c r="A13" s="25">
        <v>-0.3</v>
      </c>
      <c r="B13" s="29">
        <f t="shared" ref="B13:F19" si="0">B3*1000</f>
        <v>-118144.88081415206</v>
      </c>
      <c r="C13" s="29">
        <f t="shared" si="0"/>
        <v>64439.368895567153</v>
      </c>
      <c r="D13" s="29">
        <f t="shared" si="0"/>
        <v>4476.645037907133</v>
      </c>
      <c r="E13" s="29">
        <f t="shared" si="0"/>
        <v>13508.847681036172</v>
      </c>
      <c r="F13" s="29">
        <f t="shared" si="0"/>
        <v>-7103.2852947203082</v>
      </c>
    </row>
    <row r="14" spans="1:6" x14ac:dyDescent="0.25">
      <c r="A14" s="25">
        <v>-0.2</v>
      </c>
      <c r="B14" s="29">
        <f t="shared" si="0"/>
        <v>-80106.495457960569</v>
      </c>
      <c r="C14" s="29">
        <f t="shared" si="0"/>
        <v>41616.337681852259</v>
      </c>
      <c r="D14" s="29">
        <f t="shared" si="0"/>
        <v>1641.1884434122612</v>
      </c>
      <c r="E14" s="29">
        <f t="shared" si="0"/>
        <v>7449.0884218567999</v>
      </c>
      <c r="F14" s="29">
        <f t="shared" si="0"/>
        <v>-6078.7651116727375</v>
      </c>
    </row>
    <row r="15" spans="1:6" x14ac:dyDescent="0.25">
      <c r="A15" s="25">
        <v>-0.1</v>
      </c>
      <c r="B15" s="29">
        <f t="shared" si="0"/>
        <v>-42068.110101769038</v>
      </c>
      <c r="C15" s="29">
        <f t="shared" si="0"/>
        <v>18793.306468137358</v>
      </c>
      <c r="D15" s="29">
        <f t="shared" si="0"/>
        <v>-1194.2681510826674</v>
      </c>
      <c r="E15" s="29">
        <f t="shared" si="0"/>
        <v>1606.2919096827386</v>
      </c>
      <c r="F15" s="29">
        <f t="shared" si="0"/>
        <v>-5054.2449286251385</v>
      </c>
    </row>
    <row r="16" spans="1:6" x14ac:dyDescent="0.25">
      <c r="A16" s="25">
        <v>0</v>
      </c>
      <c r="B16" s="29">
        <f t="shared" si="0"/>
        <v>-4029.7247455775105</v>
      </c>
      <c r="C16" s="29">
        <f t="shared" si="0"/>
        <v>-4029.7247455775105</v>
      </c>
      <c r="D16" s="29">
        <f t="shared" si="0"/>
        <v>-4029.7247455775105</v>
      </c>
      <c r="E16" s="29">
        <f t="shared" si="0"/>
        <v>-4029.7247455775105</v>
      </c>
      <c r="F16" s="29">
        <f t="shared" si="0"/>
        <v>-4029.7247455775105</v>
      </c>
    </row>
    <row r="17" spans="1:6" x14ac:dyDescent="0.25">
      <c r="A17" s="25">
        <v>0.1</v>
      </c>
      <c r="B17" s="29">
        <f t="shared" si="0"/>
        <v>34008.660610614017</v>
      </c>
      <c r="C17" s="29">
        <f t="shared" si="0"/>
        <v>-26852.755959292437</v>
      </c>
      <c r="D17" s="29">
        <f t="shared" si="0"/>
        <v>-6865.1813400724395</v>
      </c>
      <c r="E17" s="29">
        <f t="shared" si="0"/>
        <v>-9468.5651108897</v>
      </c>
      <c r="F17" s="29">
        <f t="shared" si="0"/>
        <v>-3005.2045625299115</v>
      </c>
    </row>
    <row r="18" spans="1:6" x14ac:dyDescent="0.25">
      <c r="A18" s="25">
        <v>0.2</v>
      </c>
      <c r="B18" s="29">
        <f t="shared" si="0"/>
        <v>72047.045966805454</v>
      </c>
      <c r="C18" s="29">
        <f t="shared" si="0"/>
        <v>-49675.787173007368</v>
      </c>
      <c r="D18" s="29">
        <f t="shared" si="0"/>
        <v>-9700.6379345673686</v>
      </c>
      <c r="E18" s="29">
        <f t="shared" si="0"/>
        <v>-14719.291766451533</v>
      </c>
      <c r="F18" s="29">
        <f t="shared" si="0"/>
        <v>-1980.6843794822839</v>
      </c>
    </row>
    <row r="19" spans="1:6" x14ac:dyDescent="0.25">
      <c r="A19" s="25">
        <v>0.3</v>
      </c>
      <c r="B19" s="29">
        <f t="shared" si="0"/>
        <v>110085.43132299696</v>
      </c>
      <c r="C19" s="29">
        <f t="shared" si="0"/>
        <v>-72498.818386722269</v>
      </c>
      <c r="D19" s="29">
        <f t="shared" si="0"/>
        <v>-12536.094529062297</v>
      </c>
      <c r="E19" s="29">
        <f t="shared" si="0"/>
        <v>-19790.461766504704</v>
      </c>
      <c r="F19" s="29">
        <f t="shared" si="0"/>
        <v>-956.16419643471318</v>
      </c>
    </row>
    <row r="21" spans="1:6" ht="17.25" x14ac:dyDescent="0.3">
      <c r="A21" s="31" t="s">
        <v>37</v>
      </c>
      <c r="B21" s="31"/>
      <c r="C21" s="31"/>
      <c r="D21" s="31"/>
      <c r="E21" s="31"/>
    </row>
    <row r="22" spans="1:6" ht="17.25" x14ac:dyDescent="0.3">
      <c r="A22" s="31" t="s">
        <v>44</v>
      </c>
      <c r="B22" s="31"/>
      <c r="C22" s="31"/>
      <c r="D22" s="31"/>
      <c r="E22" s="31"/>
    </row>
    <row r="23" spans="1:6" ht="17.25" x14ac:dyDescent="0.3">
      <c r="A23" s="31" t="s">
        <v>45</v>
      </c>
      <c r="B23" s="31"/>
      <c r="C23" s="31"/>
      <c r="D23" s="31"/>
      <c r="E23" s="31"/>
    </row>
    <row r="24" spans="1:6" ht="17.25" x14ac:dyDescent="0.3">
      <c r="A24" s="31" t="s">
        <v>46</v>
      </c>
      <c r="B24" s="31"/>
      <c r="C24" s="31"/>
      <c r="D24" s="31"/>
      <c r="E24" s="31"/>
    </row>
    <row r="25" spans="1:6" ht="17.25" x14ac:dyDescent="0.3">
      <c r="A25" s="31" t="s">
        <v>43</v>
      </c>
      <c r="B25" s="31"/>
      <c r="C25" s="31"/>
      <c r="D25" s="31"/>
      <c r="E25" s="31"/>
    </row>
    <row r="26" spans="1:6" ht="17.25" x14ac:dyDescent="0.3">
      <c r="A26" s="31"/>
      <c r="B26" s="31"/>
      <c r="C26" s="31"/>
      <c r="D26" s="31"/>
      <c r="E26" s="31"/>
    </row>
    <row r="27" spans="1:6" ht="17.25" x14ac:dyDescent="0.3">
      <c r="A27" s="31" t="s">
        <v>38</v>
      </c>
      <c r="B27" s="31"/>
      <c r="C27" s="31"/>
      <c r="D27" s="31"/>
      <c r="E27" s="31"/>
    </row>
    <row r="28" spans="1:6" ht="17.25" x14ac:dyDescent="0.3">
      <c r="A28" s="31" t="s">
        <v>39</v>
      </c>
      <c r="B28" s="31"/>
      <c r="C28" s="31"/>
      <c r="D28" s="31"/>
      <c r="E28" s="31"/>
    </row>
    <row r="29" spans="1:6" ht="17.25" x14ac:dyDescent="0.3">
      <c r="A29" s="31" t="s">
        <v>40</v>
      </c>
      <c r="B29" s="31"/>
      <c r="C29" s="31"/>
      <c r="D29" s="31"/>
      <c r="E29" s="31"/>
    </row>
    <row r="30" spans="1:6" ht="17.25" x14ac:dyDescent="0.3">
      <c r="A30" s="31"/>
      <c r="B30" s="31"/>
      <c r="C30" s="31"/>
      <c r="D30" s="31"/>
      <c r="E30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4E15-D7CC-4565-9FF8-C568951CFE8A}">
  <dimension ref="A1:AA22"/>
  <sheetViews>
    <sheetView zoomScale="85" zoomScaleNormal="85" workbookViewId="0">
      <selection activeCell="D10" sqref="D10"/>
    </sheetView>
  </sheetViews>
  <sheetFormatPr defaultRowHeight="15" x14ac:dyDescent="0.25"/>
  <cols>
    <col min="1" max="1" width="18.42578125" bestFit="1" customWidth="1"/>
    <col min="3" max="3" width="11.5703125" bestFit="1" customWidth="1"/>
    <col min="4" max="4" width="23.140625" bestFit="1" customWidth="1"/>
    <col min="5" max="5" width="9.85546875" customWidth="1"/>
    <col min="6" max="6" width="10.140625" customWidth="1"/>
    <col min="10" max="10" width="20.85546875" bestFit="1" customWidth="1"/>
    <col min="16" max="16" width="20.85546875" bestFit="1" customWidth="1"/>
    <col min="22" max="22" width="20.85546875" bestFit="1" customWidth="1"/>
  </cols>
  <sheetData>
    <row r="1" spans="1:27" x14ac:dyDescent="0.25">
      <c r="A1" s="4" t="s">
        <v>18</v>
      </c>
      <c r="D1" t="s">
        <v>19</v>
      </c>
      <c r="E1" s="2">
        <v>0</v>
      </c>
      <c r="F1" s="7" t="s">
        <v>9</v>
      </c>
      <c r="G1" s="8">
        <f>NPV(0.1,E9:H9)-260</f>
        <v>-4.0297247455775107</v>
      </c>
      <c r="H1" s="1"/>
      <c r="J1" t="s">
        <v>21</v>
      </c>
      <c r="K1" s="2">
        <v>0.1</v>
      </c>
      <c r="L1" s="7" t="s">
        <v>9</v>
      </c>
      <c r="M1" s="8">
        <f>NPV(0.1,K9:N9)-260</f>
        <v>-26.852755959292438</v>
      </c>
      <c r="P1" t="s">
        <v>21</v>
      </c>
      <c r="Q1" s="2">
        <v>0.2</v>
      </c>
      <c r="R1" s="7" t="s">
        <v>9</v>
      </c>
      <c r="S1" s="8">
        <f>NPV(0.1,Q9:T9)-260</f>
        <v>-49.675787173007365</v>
      </c>
      <c r="V1" t="s">
        <v>21</v>
      </c>
      <c r="W1" s="2">
        <v>0.3</v>
      </c>
      <c r="X1" s="7" t="s">
        <v>9</v>
      </c>
      <c r="Y1" s="8">
        <f>NPV(0.1,W9:Z9)-260</f>
        <v>-72.498818386722263</v>
      </c>
    </row>
    <row r="2" spans="1:27" x14ac:dyDescent="0.25">
      <c r="A2" t="s">
        <v>16</v>
      </c>
      <c r="B2" s="2">
        <v>0.4</v>
      </c>
      <c r="D2" t="s">
        <v>1</v>
      </c>
      <c r="E2" s="1">
        <v>200</v>
      </c>
      <c r="F2" s="1">
        <v>200</v>
      </c>
      <c r="G2" s="1">
        <v>200</v>
      </c>
      <c r="H2" s="1">
        <v>200</v>
      </c>
      <c r="J2" t="s">
        <v>1</v>
      </c>
      <c r="K2" s="1">
        <v>200</v>
      </c>
      <c r="L2" s="1">
        <v>200</v>
      </c>
      <c r="M2" s="1">
        <v>200</v>
      </c>
      <c r="N2" s="1">
        <v>200</v>
      </c>
      <c r="P2" t="s">
        <v>1</v>
      </c>
      <c r="Q2" s="1">
        <v>200</v>
      </c>
      <c r="R2" s="1">
        <v>200</v>
      </c>
      <c r="S2" s="1">
        <v>200</v>
      </c>
      <c r="T2" s="1">
        <v>200</v>
      </c>
      <c r="V2" t="s">
        <v>1</v>
      </c>
      <c r="W2" s="1">
        <v>200</v>
      </c>
      <c r="X2" s="1">
        <v>200</v>
      </c>
      <c r="Y2" s="1">
        <v>200</v>
      </c>
      <c r="Z2" s="1">
        <v>200</v>
      </c>
    </row>
    <row r="3" spans="1:27" x14ac:dyDescent="0.25">
      <c r="A3" t="s">
        <v>12</v>
      </c>
      <c r="B3">
        <v>20000</v>
      </c>
      <c r="D3" s="5" t="s">
        <v>0</v>
      </c>
      <c r="E3" s="6">
        <v>-120</v>
      </c>
      <c r="F3" s="6">
        <v>-120</v>
      </c>
      <c r="G3" s="6">
        <v>-120</v>
      </c>
      <c r="H3" s="6">
        <v>-120</v>
      </c>
      <c r="J3" s="5" t="s">
        <v>0</v>
      </c>
      <c r="K3" s="6">
        <f>$E$3*(1+K1)</f>
        <v>-132</v>
      </c>
      <c r="L3" s="6">
        <f>$F$3*(1+K1)</f>
        <v>-132</v>
      </c>
      <c r="M3" s="6">
        <f>$G$3*(1+K1)</f>
        <v>-132</v>
      </c>
      <c r="N3" s="6">
        <f>$H$3*(1+K1)</f>
        <v>-132</v>
      </c>
      <c r="P3" s="5" t="s">
        <v>0</v>
      </c>
      <c r="Q3" s="6">
        <f>$E$3*(1+Q1)</f>
        <v>-144</v>
      </c>
      <c r="R3" s="6">
        <f>$F$3*(1+Q1)</f>
        <v>-144</v>
      </c>
      <c r="S3" s="6">
        <f>$G$3*(1+Q1)</f>
        <v>-144</v>
      </c>
      <c r="T3" s="6">
        <f>$H$3*(1+Q1)</f>
        <v>-144</v>
      </c>
      <c r="V3" s="5" t="s">
        <v>0</v>
      </c>
      <c r="W3" s="6">
        <f>$E$3*(1+W1)</f>
        <v>-156</v>
      </c>
      <c r="X3" s="6">
        <f>$F$3*(1+W1)</f>
        <v>-156</v>
      </c>
      <c r="Y3" s="6">
        <f>$G$3*(1+W1)</f>
        <v>-156</v>
      </c>
      <c r="Z3" s="6">
        <f>$H$3*(1+W1)</f>
        <v>-156</v>
      </c>
    </row>
    <row r="4" spans="1:27" x14ac:dyDescent="0.25">
      <c r="A4" t="s">
        <v>13</v>
      </c>
      <c r="B4">
        <v>25000</v>
      </c>
      <c r="D4" t="s">
        <v>2</v>
      </c>
      <c r="E4" s="1">
        <v>-79.2</v>
      </c>
      <c r="F4" s="1">
        <v>-108</v>
      </c>
      <c r="G4" s="1">
        <v>-36</v>
      </c>
      <c r="H4" s="1">
        <v>-16.8</v>
      </c>
      <c r="J4" t="s">
        <v>2</v>
      </c>
      <c r="K4" s="1">
        <v>-79.2</v>
      </c>
      <c r="L4" s="1">
        <v>-108</v>
      </c>
      <c r="M4" s="1">
        <v>-36</v>
      </c>
      <c r="N4" s="1">
        <v>-16.8</v>
      </c>
      <c r="P4" t="s">
        <v>2</v>
      </c>
      <c r="Q4" s="1">
        <v>-79.2</v>
      </c>
      <c r="R4" s="1">
        <v>-108</v>
      </c>
      <c r="S4" s="1">
        <v>-36</v>
      </c>
      <c r="T4" s="1">
        <v>-16.8</v>
      </c>
      <c r="V4" t="s">
        <v>2</v>
      </c>
      <c r="W4" s="1">
        <v>-79.2</v>
      </c>
      <c r="X4" s="1">
        <v>-108</v>
      </c>
      <c r="Y4" s="1">
        <v>-36</v>
      </c>
      <c r="Z4" s="1">
        <v>-16.8</v>
      </c>
    </row>
    <row r="5" spans="1:27" x14ac:dyDescent="0.25">
      <c r="A5" t="s">
        <v>15</v>
      </c>
      <c r="B5">
        <f>B4*B2</f>
        <v>10000</v>
      </c>
      <c r="D5" t="s">
        <v>4</v>
      </c>
      <c r="E5" s="1">
        <f>E2+E3+E4</f>
        <v>0.79999999999999716</v>
      </c>
      <c r="F5" s="1">
        <f t="shared" ref="F5:H5" si="0">F2+F3+F4</f>
        <v>-28</v>
      </c>
      <c r="G5" s="1">
        <f t="shared" si="0"/>
        <v>44</v>
      </c>
      <c r="H5" s="1">
        <f t="shared" si="0"/>
        <v>63.2</v>
      </c>
      <c r="J5" t="s">
        <v>4</v>
      </c>
      <c r="K5" s="1">
        <f>K2+K3+K4</f>
        <v>-11.200000000000003</v>
      </c>
      <c r="L5" s="1">
        <f t="shared" ref="L5:N5" si="1">L2+L3+L4</f>
        <v>-40</v>
      </c>
      <c r="M5" s="1">
        <f t="shared" si="1"/>
        <v>32</v>
      </c>
      <c r="N5" s="1">
        <f t="shared" si="1"/>
        <v>51.2</v>
      </c>
      <c r="P5" t="s">
        <v>4</v>
      </c>
      <c r="Q5" s="1">
        <f>Q2+Q3+Q4</f>
        <v>-23.200000000000003</v>
      </c>
      <c r="R5" s="1">
        <f t="shared" ref="R5:T5" si="2">R2+R3+R4</f>
        <v>-52</v>
      </c>
      <c r="S5" s="1">
        <f t="shared" si="2"/>
        <v>20</v>
      </c>
      <c r="T5" s="1">
        <f t="shared" si="2"/>
        <v>39.200000000000003</v>
      </c>
      <c r="V5" t="s">
        <v>4</v>
      </c>
      <c r="W5" s="1">
        <f>W2+W3+W4</f>
        <v>-35.200000000000003</v>
      </c>
      <c r="X5" s="1">
        <f t="shared" ref="X5:Z5" si="3">X2+X3+X4</f>
        <v>-64</v>
      </c>
      <c r="Y5" s="1">
        <f t="shared" si="3"/>
        <v>8</v>
      </c>
      <c r="Z5" s="1">
        <f t="shared" si="3"/>
        <v>27.2</v>
      </c>
    </row>
    <row r="6" spans="1:27" x14ac:dyDescent="0.25">
      <c r="A6" t="s">
        <v>14</v>
      </c>
      <c r="B6">
        <f>B3+B4-B5</f>
        <v>35000</v>
      </c>
      <c r="D6" t="s">
        <v>27</v>
      </c>
      <c r="E6" s="1">
        <f>0.4*E5</f>
        <v>0.3199999999999989</v>
      </c>
      <c r="F6" s="1">
        <f t="shared" ref="F6:H6" si="4">0.4*F5</f>
        <v>-11.200000000000001</v>
      </c>
      <c r="G6" s="1">
        <f t="shared" si="4"/>
        <v>17.600000000000001</v>
      </c>
      <c r="H6" s="1">
        <f t="shared" si="4"/>
        <v>25.28</v>
      </c>
      <c r="J6" t="s">
        <v>27</v>
      </c>
      <c r="K6" s="1">
        <f>0.4*K5</f>
        <v>-4.4800000000000013</v>
      </c>
      <c r="L6" s="1">
        <f t="shared" ref="L6:N6" si="5">0.4*L5</f>
        <v>-16</v>
      </c>
      <c r="M6" s="1">
        <f t="shared" si="5"/>
        <v>12.8</v>
      </c>
      <c r="N6" s="1">
        <f t="shared" si="5"/>
        <v>20.480000000000004</v>
      </c>
      <c r="P6" t="s">
        <v>27</v>
      </c>
      <c r="Q6" s="1">
        <f>0.4*Q5</f>
        <v>-9.2800000000000011</v>
      </c>
      <c r="R6" s="1">
        <f t="shared" ref="R6:T6" si="6">0.4*R5</f>
        <v>-20.8</v>
      </c>
      <c r="S6" s="1">
        <f t="shared" si="6"/>
        <v>8</v>
      </c>
      <c r="T6" s="1">
        <f t="shared" si="6"/>
        <v>15.680000000000001</v>
      </c>
      <c r="V6" t="s">
        <v>27</v>
      </c>
      <c r="W6" s="1">
        <f>0.4*W5</f>
        <v>-14.080000000000002</v>
      </c>
      <c r="X6" s="1">
        <f t="shared" ref="X6:Z6" si="7">0.4*X5</f>
        <v>-25.6</v>
      </c>
      <c r="Y6" s="1">
        <f t="shared" si="7"/>
        <v>3.2</v>
      </c>
      <c r="Z6" s="1">
        <f t="shared" si="7"/>
        <v>10.88</v>
      </c>
    </row>
    <row r="7" spans="1:27" x14ac:dyDescent="0.25">
      <c r="A7" t="s">
        <v>24</v>
      </c>
      <c r="B7">
        <f>B6/1000</f>
        <v>35</v>
      </c>
      <c r="C7" t="s">
        <v>17</v>
      </c>
      <c r="D7" t="s">
        <v>3</v>
      </c>
      <c r="E7" s="1">
        <f>E5-E6</f>
        <v>0.47999999999999826</v>
      </c>
      <c r="F7" s="1">
        <f t="shared" ref="F7:H7" si="8">F5-F6</f>
        <v>-16.799999999999997</v>
      </c>
      <c r="G7" s="1">
        <f t="shared" si="8"/>
        <v>26.4</v>
      </c>
      <c r="H7" s="1">
        <f t="shared" si="8"/>
        <v>37.92</v>
      </c>
      <c r="J7" t="s">
        <v>3</v>
      </c>
      <c r="K7" s="1">
        <f>K5-K6</f>
        <v>-6.7200000000000015</v>
      </c>
      <c r="L7" s="1">
        <f t="shared" ref="L7:N7" si="9">L5-L6</f>
        <v>-24</v>
      </c>
      <c r="M7" s="1">
        <f t="shared" si="9"/>
        <v>19.2</v>
      </c>
      <c r="N7" s="1">
        <f t="shared" si="9"/>
        <v>30.72</v>
      </c>
      <c r="P7" t="s">
        <v>3</v>
      </c>
      <c r="Q7" s="1">
        <f>Q5-Q6</f>
        <v>-13.920000000000002</v>
      </c>
      <c r="R7" s="1">
        <f t="shared" ref="R7:T7" si="10">R5-R6</f>
        <v>-31.2</v>
      </c>
      <c r="S7" s="1">
        <f t="shared" si="10"/>
        <v>12</v>
      </c>
      <c r="T7" s="1">
        <f t="shared" si="10"/>
        <v>23.520000000000003</v>
      </c>
      <c r="V7" t="s">
        <v>3</v>
      </c>
      <c r="W7" s="1">
        <f>W5-W6</f>
        <v>-21.12</v>
      </c>
      <c r="X7" s="1">
        <f t="shared" ref="X7:Z7" si="11">X5-X6</f>
        <v>-38.4</v>
      </c>
      <c r="Y7" s="1">
        <f t="shared" si="11"/>
        <v>4.8</v>
      </c>
      <c r="Z7" s="1">
        <f t="shared" si="11"/>
        <v>16.32</v>
      </c>
    </row>
    <row r="8" spans="1:27" x14ac:dyDescent="0.25">
      <c r="D8" t="s">
        <v>5</v>
      </c>
      <c r="E8" s="1">
        <f>E4*-1</f>
        <v>79.2</v>
      </c>
      <c r="F8" s="1">
        <f t="shared" ref="F8:H8" si="12">F4*-1</f>
        <v>108</v>
      </c>
      <c r="G8" s="1">
        <f t="shared" si="12"/>
        <v>36</v>
      </c>
      <c r="H8" s="1">
        <f t="shared" si="12"/>
        <v>16.8</v>
      </c>
      <c r="J8" t="s">
        <v>5</v>
      </c>
      <c r="K8" s="1">
        <f>K4*-1</f>
        <v>79.2</v>
      </c>
      <c r="L8" s="1">
        <f t="shared" ref="L8:N8" si="13">L4*-1</f>
        <v>108</v>
      </c>
      <c r="M8" s="1">
        <f t="shared" si="13"/>
        <v>36</v>
      </c>
      <c r="N8" s="1">
        <f t="shared" si="13"/>
        <v>16.8</v>
      </c>
      <c r="P8" t="s">
        <v>5</v>
      </c>
      <c r="Q8" s="1">
        <f>Q4*-1</f>
        <v>79.2</v>
      </c>
      <c r="R8" s="1">
        <f t="shared" ref="R8:T8" si="14">R4*-1</f>
        <v>108</v>
      </c>
      <c r="S8" s="1">
        <f t="shared" si="14"/>
        <v>36</v>
      </c>
      <c r="T8" s="1">
        <f t="shared" si="14"/>
        <v>16.8</v>
      </c>
      <c r="V8" t="s">
        <v>5</v>
      </c>
      <c r="W8" s="1">
        <f>W4*-1</f>
        <v>79.2</v>
      </c>
      <c r="X8" s="1">
        <f t="shared" ref="X8:Z8" si="15">X4*-1</f>
        <v>108</v>
      </c>
      <c r="Y8" s="1">
        <f t="shared" si="15"/>
        <v>36</v>
      </c>
      <c r="Z8" s="1">
        <f t="shared" si="15"/>
        <v>16.8</v>
      </c>
    </row>
    <row r="9" spans="1:27" x14ac:dyDescent="0.25">
      <c r="D9" t="s">
        <v>6</v>
      </c>
      <c r="E9" s="1">
        <f>E7+E8</f>
        <v>79.680000000000007</v>
      </c>
      <c r="F9" s="1">
        <f t="shared" ref="F9:G9" si="16">F7+F8</f>
        <v>91.2</v>
      </c>
      <c r="G9" s="1">
        <f t="shared" si="16"/>
        <v>62.4</v>
      </c>
      <c r="H9" s="1">
        <f>H7+H8+$B$7</f>
        <v>89.72</v>
      </c>
      <c r="J9" t="s">
        <v>6</v>
      </c>
      <c r="K9" s="1">
        <f>K7+K8</f>
        <v>72.48</v>
      </c>
      <c r="L9" s="1">
        <f t="shared" ref="L9:M9" si="17">L7+L8</f>
        <v>84</v>
      </c>
      <c r="M9" s="1">
        <f t="shared" si="17"/>
        <v>55.2</v>
      </c>
      <c r="N9" s="1">
        <f>N7+N8+$B$7</f>
        <v>82.52</v>
      </c>
      <c r="P9" t="s">
        <v>6</v>
      </c>
      <c r="Q9" s="1">
        <f>Q7+Q8</f>
        <v>65.28</v>
      </c>
      <c r="R9" s="1">
        <f t="shared" ref="R9:S9" si="18">R7+R8</f>
        <v>76.8</v>
      </c>
      <c r="S9" s="1">
        <f t="shared" si="18"/>
        <v>48</v>
      </c>
      <c r="T9" s="1">
        <f>T7+T8+$B$7</f>
        <v>75.320000000000007</v>
      </c>
      <c r="V9" t="s">
        <v>6</v>
      </c>
      <c r="W9" s="1">
        <f>W7+W8</f>
        <v>58.08</v>
      </c>
      <c r="X9" s="1">
        <f t="shared" ref="X9:Y9" si="19">X7+X8</f>
        <v>69.599999999999994</v>
      </c>
      <c r="Y9" s="1">
        <f t="shared" si="19"/>
        <v>40.799999999999997</v>
      </c>
      <c r="Z9" s="1">
        <f>Z7+Z8+$B$7</f>
        <v>68.12</v>
      </c>
    </row>
    <row r="11" spans="1:27" x14ac:dyDescent="0.25">
      <c r="J11" t="s">
        <v>22</v>
      </c>
      <c r="K11" s="2">
        <v>-0.1</v>
      </c>
      <c r="L11" s="7" t="s">
        <v>9</v>
      </c>
      <c r="M11" s="8">
        <f>NPV(0.1,K19:N19)-260</f>
        <v>18.793306468137359</v>
      </c>
      <c r="P11" t="s">
        <v>22</v>
      </c>
      <c r="Q11" s="2">
        <v>-0.2</v>
      </c>
      <c r="R11" s="7" t="s">
        <v>9</v>
      </c>
      <c r="S11" s="8">
        <f>NPV(0.1,Q19:T19)-260</f>
        <v>41.616337681852258</v>
      </c>
      <c r="V11" t="s">
        <v>22</v>
      </c>
      <c r="W11" s="2">
        <v>-0.3</v>
      </c>
      <c r="X11" s="7" t="s">
        <v>9</v>
      </c>
      <c r="Y11" s="8">
        <f>NPV(0.1,W19:Z19)-260</f>
        <v>64.439368895567156</v>
      </c>
    </row>
    <row r="12" spans="1:27" x14ac:dyDescent="0.25">
      <c r="J12" t="s">
        <v>1</v>
      </c>
      <c r="K12" s="1">
        <v>200</v>
      </c>
      <c r="L12" s="1">
        <v>200</v>
      </c>
      <c r="M12" s="1">
        <v>200</v>
      </c>
      <c r="N12" s="1">
        <v>200</v>
      </c>
      <c r="P12" t="s">
        <v>1</v>
      </c>
      <c r="Q12" s="1">
        <v>200</v>
      </c>
      <c r="R12" s="1">
        <v>200</v>
      </c>
      <c r="S12" s="1">
        <v>200</v>
      </c>
      <c r="T12" s="1">
        <v>200</v>
      </c>
      <c r="V12" t="s">
        <v>1</v>
      </c>
      <c r="W12" s="1">
        <v>200</v>
      </c>
      <c r="X12" s="1">
        <v>200</v>
      </c>
      <c r="Y12" s="1">
        <v>200</v>
      </c>
      <c r="Z12" s="1">
        <v>200</v>
      </c>
    </row>
    <row r="13" spans="1:27" x14ac:dyDescent="0.25">
      <c r="J13" s="5" t="s">
        <v>0</v>
      </c>
      <c r="K13" s="6">
        <f>$E$3*(1+K11)</f>
        <v>-108</v>
      </c>
      <c r="L13" s="6">
        <f>$F$3*(1+K11)</f>
        <v>-108</v>
      </c>
      <c r="M13" s="6">
        <f>$G$3*(1+K11)</f>
        <v>-108</v>
      </c>
      <c r="N13" s="6">
        <f>$H$3*(1+K11)</f>
        <v>-108</v>
      </c>
      <c r="P13" s="5" t="s">
        <v>0</v>
      </c>
      <c r="Q13" s="6">
        <f>$E$3*(1+Q11)</f>
        <v>-96</v>
      </c>
      <c r="R13" s="6">
        <f>$F$3*(1+Q11)</f>
        <v>-96</v>
      </c>
      <c r="S13" s="6">
        <f>$G$3*(1+Q11)</f>
        <v>-96</v>
      </c>
      <c r="T13" s="6">
        <f>$H$3*(1+Q11)</f>
        <v>-96</v>
      </c>
      <c r="U13" s="1"/>
      <c r="V13" s="5" t="s">
        <v>0</v>
      </c>
      <c r="W13" s="6">
        <f>$E$3*(1+W11)</f>
        <v>-84</v>
      </c>
      <c r="X13" s="6">
        <f>$F$3*(1+W11)</f>
        <v>-84</v>
      </c>
      <c r="Y13" s="6">
        <f>$G$3*(1+W11)</f>
        <v>-84</v>
      </c>
      <c r="Z13" s="6">
        <f>$H$3*(1+W11)</f>
        <v>-84</v>
      </c>
      <c r="AA13" s="1"/>
    </row>
    <row r="14" spans="1:27" x14ac:dyDescent="0.25">
      <c r="J14" t="s">
        <v>2</v>
      </c>
      <c r="K14" s="1">
        <v>-79.2</v>
      </c>
      <c r="L14" s="1">
        <v>-108</v>
      </c>
      <c r="M14" s="1">
        <v>-36</v>
      </c>
      <c r="N14" s="1">
        <v>-16.8</v>
      </c>
      <c r="P14" t="s">
        <v>2</v>
      </c>
      <c r="Q14" s="1">
        <v>-79.2</v>
      </c>
      <c r="R14" s="1">
        <v>-108</v>
      </c>
      <c r="S14" s="1">
        <v>-36</v>
      </c>
      <c r="T14" s="1">
        <v>-16.8</v>
      </c>
      <c r="U14" s="1"/>
      <c r="V14" t="s">
        <v>2</v>
      </c>
      <c r="W14" s="1">
        <v>-79.2</v>
      </c>
      <c r="X14" s="1">
        <v>-108</v>
      </c>
      <c r="Y14" s="1">
        <v>-36</v>
      </c>
      <c r="Z14" s="1">
        <v>-16.8</v>
      </c>
      <c r="AA14" s="1"/>
    </row>
    <row r="15" spans="1:27" x14ac:dyDescent="0.25">
      <c r="J15" t="s">
        <v>4</v>
      </c>
      <c r="K15" s="1">
        <f>K12+K13+K14</f>
        <v>12.799999999999997</v>
      </c>
      <c r="L15" s="1">
        <f t="shared" ref="L15:N15" si="20">L12+L13+L14</f>
        <v>-16</v>
      </c>
      <c r="M15" s="1">
        <f t="shared" si="20"/>
        <v>56</v>
      </c>
      <c r="N15" s="1">
        <f t="shared" si="20"/>
        <v>75.2</v>
      </c>
      <c r="P15" t="s">
        <v>4</v>
      </c>
      <c r="Q15" s="1">
        <f>Q12+Q13+Q14</f>
        <v>24.799999999999997</v>
      </c>
      <c r="R15" s="1">
        <f t="shared" ref="R15:T15" si="21">R12+R13+R14</f>
        <v>-4</v>
      </c>
      <c r="S15" s="1">
        <f t="shared" si="21"/>
        <v>68</v>
      </c>
      <c r="T15" s="1">
        <f t="shared" si="21"/>
        <v>87.2</v>
      </c>
      <c r="U15" s="1"/>
      <c r="V15" t="s">
        <v>4</v>
      </c>
      <c r="W15" s="1">
        <f>W12+W13+W14</f>
        <v>36.799999999999997</v>
      </c>
      <c r="X15" s="1">
        <f t="shared" ref="X15:Z15" si="22">X12+X13+X14</f>
        <v>8</v>
      </c>
      <c r="Y15" s="1">
        <f t="shared" si="22"/>
        <v>80</v>
      </c>
      <c r="Z15" s="1">
        <f t="shared" si="22"/>
        <v>99.2</v>
      </c>
      <c r="AA15" s="1"/>
    </row>
    <row r="16" spans="1:27" x14ac:dyDescent="0.25">
      <c r="J16" t="s">
        <v>27</v>
      </c>
      <c r="K16" s="1">
        <f>0.4*K15</f>
        <v>5.1199999999999992</v>
      </c>
      <c r="L16" s="1">
        <f t="shared" ref="L16:N16" si="23">0.4*L15</f>
        <v>-6.4</v>
      </c>
      <c r="M16" s="1">
        <f t="shared" si="23"/>
        <v>22.400000000000002</v>
      </c>
      <c r="N16" s="1">
        <f t="shared" si="23"/>
        <v>30.080000000000002</v>
      </c>
      <c r="P16" t="s">
        <v>27</v>
      </c>
      <c r="Q16" s="1">
        <f>0.4*Q15</f>
        <v>9.92</v>
      </c>
      <c r="R16" s="1">
        <f t="shared" ref="R16:T16" si="24">0.4*R15</f>
        <v>-1.6</v>
      </c>
      <c r="S16" s="1">
        <f t="shared" si="24"/>
        <v>27.200000000000003</v>
      </c>
      <c r="T16" s="1">
        <f t="shared" si="24"/>
        <v>34.880000000000003</v>
      </c>
      <c r="U16" s="1"/>
      <c r="V16" t="s">
        <v>27</v>
      </c>
      <c r="W16" s="1">
        <f>0.4*W15</f>
        <v>14.719999999999999</v>
      </c>
      <c r="X16" s="1">
        <f t="shared" ref="X16:Z16" si="25">0.4*X15</f>
        <v>3.2</v>
      </c>
      <c r="Y16" s="1">
        <f t="shared" si="25"/>
        <v>32</v>
      </c>
      <c r="Z16" s="1">
        <f t="shared" si="25"/>
        <v>39.680000000000007</v>
      </c>
      <c r="AA16" s="1"/>
    </row>
    <row r="17" spans="10:27" x14ac:dyDescent="0.25">
      <c r="J17" t="s">
        <v>3</v>
      </c>
      <c r="K17" s="1">
        <f>K15-K16</f>
        <v>7.6799999999999979</v>
      </c>
      <c r="L17" s="1">
        <f t="shared" ref="L17:N17" si="26">L15-L16</f>
        <v>-9.6</v>
      </c>
      <c r="M17" s="1">
        <f t="shared" si="26"/>
        <v>33.599999999999994</v>
      </c>
      <c r="N17" s="1">
        <f t="shared" si="26"/>
        <v>45.120000000000005</v>
      </c>
      <c r="P17" t="s">
        <v>3</v>
      </c>
      <c r="Q17" s="1">
        <f>Q15-Q16</f>
        <v>14.879999999999997</v>
      </c>
      <c r="R17" s="1">
        <f t="shared" ref="R17:T17" si="27">R15-R16</f>
        <v>-2.4</v>
      </c>
      <c r="S17" s="1">
        <f t="shared" si="27"/>
        <v>40.799999999999997</v>
      </c>
      <c r="T17" s="1">
        <f t="shared" si="27"/>
        <v>52.32</v>
      </c>
      <c r="U17" s="1"/>
      <c r="V17" t="s">
        <v>3</v>
      </c>
      <c r="W17" s="1">
        <f>W15-W16</f>
        <v>22.08</v>
      </c>
      <c r="X17" s="1">
        <f t="shared" ref="X17:Z17" si="28">X15-X16</f>
        <v>4.8</v>
      </c>
      <c r="Y17" s="1">
        <f t="shared" si="28"/>
        <v>48</v>
      </c>
      <c r="Z17" s="1">
        <f t="shared" si="28"/>
        <v>59.519999999999996</v>
      </c>
      <c r="AA17" s="1"/>
    </row>
    <row r="18" spans="10:27" x14ac:dyDescent="0.25">
      <c r="J18" t="s">
        <v>5</v>
      </c>
      <c r="K18" s="1">
        <f>K14*-1</f>
        <v>79.2</v>
      </c>
      <c r="L18" s="1">
        <f t="shared" ref="L18:N18" si="29">L14*-1</f>
        <v>108</v>
      </c>
      <c r="M18" s="1">
        <f t="shared" si="29"/>
        <v>36</v>
      </c>
      <c r="N18" s="1">
        <f t="shared" si="29"/>
        <v>16.8</v>
      </c>
      <c r="P18" t="s">
        <v>5</v>
      </c>
      <c r="Q18" s="1">
        <f>Q14*-1</f>
        <v>79.2</v>
      </c>
      <c r="R18" s="1">
        <f t="shared" ref="R18:T18" si="30">R14*-1</f>
        <v>108</v>
      </c>
      <c r="S18" s="1">
        <f t="shared" si="30"/>
        <v>36</v>
      </c>
      <c r="T18" s="1">
        <f t="shared" si="30"/>
        <v>16.8</v>
      </c>
      <c r="U18" s="1"/>
      <c r="V18" t="s">
        <v>5</v>
      </c>
      <c r="W18" s="1">
        <f>W14*-1</f>
        <v>79.2</v>
      </c>
      <c r="X18" s="1">
        <f t="shared" ref="X18:Z18" si="31">X14*-1</f>
        <v>108</v>
      </c>
      <c r="Y18" s="1">
        <f t="shared" si="31"/>
        <v>36</v>
      </c>
      <c r="Z18" s="1">
        <f t="shared" si="31"/>
        <v>16.8</v>
      </c>
      <c r="AA18" s="1"/>
    </row>
    <row r="19" spans="10:27" x14ac:dyDescent="0.25">
      <c r="J19" t="s">
        <v>6</v>
      </c>
      <c r="K19" s="1">
        <f>K17+K18</f>
        <v>86.88</v>
      </c>
      <c r="L19" s="1">
        <f t="shared" ref="L19:M19" si="32">L17+L18</f>
        <v>98.4</v>
      </c>
      <c r="M19" s="1">
        <f t="shared" si="32"/>
        <v>69.599999999999994</v>
      </c>
      <c r="N19" s="1">
        <f>N17+N18+$B$7</f>
        <v>96.92</v>
      </c>
      <c r="P19" t="s">
        <v>6</v>
      </c>
      <c r="Q19" s="1">
        <f>Q17+Q18</f>
        <v>94.08</v>
      </c>
      <c r="R19" s="1">
        <f t="shared" ref="R19:S19" si="33">R17+R18</f>
        <v>105.6</v>
      </c>
      <c r="S19" s="1">
        <f t="shared" si="33"/>
        <v>76.8</v>
      </c>
      <c r="T19" s="1">
        <f>T17+T18+$B$7</f>
        <v>104.12</v>
      </c>
      <c r="U19" s="1"/>
      <c r="V19" t="s">
        <v>6</v>
      </c>
      <c r="W19" s="1">
        <f>W17+W18</f>
        <v>101.28</v>
      </c>
      <c r="X19" s="1">
        <f t="shared" ref="X19:Y19" si="34">X17+X18</f>
        <v>112.8</v>
      </c>
      <c r="Y19" s="1">
        <f t="shared" si="34"/>
        <v>84</v>
      </c>
      <c r="Z19" s="1">
        <f>Z17+Z18+$B$7</f>
        <v>111.32</v>
      </c>
      <c r="AA19" s="1"/>
    </row>
    <row r="21" spans="10:27" x14ac:dyDescent="0.25">
      <c r="L21" s="3"/>
    </row>
    <row r="22" spans="10:27" x14ac:dyDescent="0.25">
      <c r="L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G1" zoomScale="85" zoomScaleNormal="85" workbookViewId="0">
      <selection activeCell="K13" sqref="K13"/>
    </sheetView>
  </sheetViews>
  <sheetFormatPr defaultRowHeight="15" x14ac:dyDescent="0.25"/>
  <cols>
    <col min="1" max="1" width="18.42578125" bestFit="1" customWidth="1"/>
    <col min="3" max="3" width="11.5703125" bestFit="1" customWidth="1"/>
    <col min="4" max="4" width="20.85546875" bestFit="1" customWidth="1"/>
    <col min="5" max="5" width="9.85546875" customWidth="1"/>
    <col min="6" max="6" width="10.140625" customWidth="1"/>
    <col min="10" max="10" width="20.85546875" bestFit="1" customWidth="1"/>
    <col min="16" max="16" width="20.85546875" bestFit="1" customWidth="1"/>
    <col min="22" max="22" width="20.85546875" bestFit="1" customWidth="1"/>
    <col min="23" max="24" width="6.28515625" bestFit="1" customWidth="1"/>
  </cols>
  <sheetData>
    <row r="1" spans="1:27" x14ac:dyDescent="0.25">
      <c r="A1" s="4" t="s">
        <v>18</v>
      </c>
      <c r="D1" t="s">
        <v>20</v>
      </c>
      <c r="E1" s="2">
        <v>0</v>
      </c>
      <c r="F1" s="7" t="s">
        <v>9</v>
      </c>
      <c r="G1" s="8">
        <f>NPV(0.1,E9:H9)-260</f>
        <v>-4.0297247455775107</v>
      </c>
      <c r="H1" s="1"/>
      <c r="J1" t="s">
        <v>7</v>
      </c>
      <c r="K1" s="2">
        <v>0.1</v>
      </c>
      <c r="L1" s="7" t="s">
        <v>9</v>
      </c>
      <c r="M1" s="8">
        <f>NPV(0.1,K9:N9)-260</f>
        <v>34.008660610614015</v>
      </c>
      <c r="P1" t="s">
        <v>7</v>
      </c>
      <c r="Q1" s="2">
        <v>0.2</v>
      </c>
      <c r="R1" s="7" t="s">
        <v>9</v>
      </c>
      <c r="S1" s="8">
        <f>NPV(0.1,Q9:T9)-260</f>
        <v>72.047045966805456</v>
      </c>
      <c r="V1" t="s">
        <v>7</v>
      </c>
      <c r="W1" s="2">
        <v>0.3</v>
      </c>
      <c r="X1" s="7" t="s">
        <v>9</v>
      </c>
      <c r="Y1" s="8">
        <f>NPV(0.1,W9:Z9)-260</f>
        <v>110.08543132299695</v>
      </c>
    </row>
    <row r="2" spans="1:27" x14ac:dyDescent="0.25">
      <c r="A2" t="s">
        <v>16</v>
      </c>
      <c r="B2" s="2">
        <v>0.4</v>
      </c>
      <c r="D2" s="5" t="s">
        <v>1</v>
      </c>
      <c r="E2" s="6">
        <v>200</v>
      </c>
      <c r="F2" s="6">
        <v>200</v>
      </c>
      <c r="G2" s="6">
        <v>200</v>
      </c>
      <c r="H2" s="6">
        <v>200</v>
      </c>
      <c r="J2" s="5" t="s">
        <v>1</v>
      </c>
      <c r="K2" s="5">
        <f>$E$2*(1+K1)</f>
        <v>220.00000000000003</v>
      </c>
      <c r="L2" s="5">
        <f>$F$2*(1+K1)</f>
        <v>220.00000000000003</v>
      </c>
      <c r="M2" s="5">
        <f>$G$2*(1+K1)</f>
        <v>220.00000000000003</v>
      </c>
      <c r="N2" s="5">
        <f>$H$2*(1+K1)</f>
        <v>220.00000000000003</v>
      </c>
      <c r="P2" s="5" t="s">
        <v>1</v>
      </c>
      <c r="Q2" s="5">
        <f>$E$2*(1+Q1)</f>
        <v>240</v>
      </c>
      <c r="R2" s="5">
        <f>$F$2*(1+Q1)</f>
        <v>240</v>
      </c>
      <c r="S2" s="5">
        <f>$G$2*(1+Q1)</f>
        <v>240</v>
      </c>
      <c r="T2" s="5">
        <f>$H$2*(1+Q1)</f>
        <v>240</v>
      </c>
      <c r="V2" s="5" t="s">
        <v>1</v>
      </c>
      <c r="W2">
        <f>$E$2*(1+W1)</f>
        <v>260</v>
      </c>
      <c r="X2">
        <f>$F$2*(1+W1)</f>
        <v>260</v>
      </c>
      <c r="Y2">
        <f>$G$2*(1+W1)</f>
        <v>260</v>
      </c>
      <c r="Z2">
        <f>$H$2*(1+W1)</f>
        <v>260</v>
      </c>
    </row>
    <row r="3" spans="1:27" x14ac:dyDescent="0.25">
      <c r="A3" t="s">
        <v>12</v>
      </c>
      <c r="B3">
        <v>20000</v>
      </c>
      <c r="D3" t="s">
        <v>0</v>
      </c>
      <c r="E3" s="1">
        <v>-120</v>
      </c>
      <c r="F3" s="1">
        <v>-120</v>
      </c>
      <c r="G3" s="1">
        <v>-120</v>
      </c>
      <c r="H3" s="1">
        <v>-120</v>
      </c>
      <c r="J3" t="s">
        <v>0</v>
      </c>
      <c r="K3" s="1">
        <v>-120</v>
      </c>
      <c r="L3" s="1">
        <v>-120</v>
      </c>
      <c r="M3" s="1">
        <v>-120</v>
      </c>
      <c r="N3" s="1">
        <v>-120</v>
      </c>
      <c r="P3" t="s">
        <v>0</v>
      </c>
      <c r="Q3" s="1">
        <v>-120</v>
      </c>
      <c r="R3" s="1">
        <v>-120</v>
      </c>
      <c r="S3" s="1">
        <v>-120</v>
      </c>
      <c r="T3" s="1">
        <v>-120</v>
      </c>
      <c r="V3" t="s">
        <v>0</v>
      </c>
      <c r="W3" s="1">
        <v>-120</v>
      </c>
      <c r="X3" s="1">
        <v>-120</v>
      </c>
      <c r="Y3" s="1">
        <v>-120</v>
      </c>
      <c r="Z3" s="1">
        <v>-120</v>
      </c>
    </row>
    <row r="4" spans="1:27" x14ac:dyDescent="0.25">
      <c r="A4" t="s">
        <v>13</v>
      </c>
      <c r="B4">
        <v>25000</v>
      </c>
      <c r="D4" t="s">
        <v>2</v>
      </c>
      <c r="E4" s="1">
        <v>-79.2</v>
      </c>
      <c r="F4" s="1">
        <v>-108</v>
      </c>
      <c r="G4" s="1">
        <v>-36</v>
      </c>
      <c r="H4" s="1">
        <v>-16.8</v>
      </c>
      <c r="J4" t="s">
        <v>2</v>
      </c>
      <c r="K4" s="1">
        <v>-79.2</v>
      </c>
      <c r="L4" s="1">
        <v>-108</v>
      </c>
      <c r="M4" s="1">
        <v>-36</v>
      </c>
      <c r="N4" s="1">
        <v>-16.8</v>
      </c>
      <c r="P4" t="s">
        <v>2</v>
      </c>
      <c r="Q4" s="1">
        <v>-79.2</v>
      </c>
      <c r="R4" s="1">
        <v>-108</v>
      </c>
      <c r="S4" s="1">
        <v>-36</v>
      </c>
      <c r="T4" s="1">
        <v>-16.8</v>
      </c>
      <c r="V4" t="s">
        <v>2</v>
      </c>
      <c r="W4" s="1">
        <v>-79.2</v>
      </c>
      <c r="X4" s="1">
        <v>-108</v>
      </c>
      <c r="Y4" s="1">
        <v>-36</v>
      </c>
      <c r="Z4" s="1">
        <v>-16.8</v>
      </c>
    </row>
    <row r="5" spans="1:27" x14ac:dyDescent="0.25">
      <c r="A5" t="s">
        <v>15</v>
      </c>
      <c r="B5">
        <f>B4*B2</f>
        <v>10000</v>
      </c>
      <c r="D5" t="s">
        <v>4</v>
      </c>
      <c r="E5" s="1">
        <f>E2+E3+E4</f>
        <v>0.79999999999999716</v>
      </c>
      <c r="F5" s="1">
        <f t="shared" ref="F5:H5" si="0">F2+F3+F4</f>
        <v>-28</v>
      </c>
      <c r="G5" s="1">
        <f t="shared" si="0"/>
        <v>44</v>
      </c>
      <c r="H5" s="1">
        <f t="shared" si="0"/>
        <v>63.2</v>
      </c>
      <c r="J5" t="s">
        <v>4</v>
      </c>
      <c r="K5" s="1">
        <f>K2+K3+K4</f>
        <v>20.800000000000026</v>
      </c>
      <c r="L5" s="1">
        <f t="shared" ref="L5" si="1">L2+L3+L4</f>
        <v>-7.9999999999999716</v>
      </c>
      <c r="M5" s="1">
        <f t="shared" ref="M5" si="2">M2+M3+M4</f>
        <v>64.000000000000028</v>
      </c>
      <c r="N5" s="1">
        <f t="shared" ref="N5" si="3">N2+N3+N4</f>
        <v>83.200000000000031</v>
      </c>
      <c r="P5" t="s">
        <v>4</v>
      </c>
      <c r="Q5" s="1">
        <f>Q2+Q3+Q4</f>
        <v>40.799999999999997</v>
      </c>
      <c r="R5" s="1">
        <f t="shared" ref="R5" si="4">R2+R3+R4</f>
        <v>12</v>
      </c>
      <c r="S5" s="1">
        <f t="shared" ref="S5" si="5">S2+S3+S4</f>
        <v>84</v>
      </c>
      <c r="T5" s="1">
        <f t="shared" ref="T5" si="6">T2+T3+T4</f>
        <v>103.2</v>
      </c>
      <c r="V5" t="s">
        <v>4</v>
      </c>
      <c r="W5" s="1">
        <f>W2+W3+W4</f>
        <v>60.8</v>
      </c>
      <c r="X5" s="1">
        <f t="shared" ref="X5" si="7">X2+X3+X4</f>
        <v>32</v>
      </c>
      <c r="Y5" s="1">
        <f t="shared" ref="Y5" si="8">Y2+Y3+Y4</f>
        <v>104</v>
      </c>
      <c r="Z5" s="1">
        <f t="shared" ref="Z5" si="9">Z2+Z3+Z4</f>
        <v>123.2</v>
      </c>
    </row>
    <row r="6" spans="1:27" x14ac:dyDescent="0.25">
      <c r="A6" t="s">
        <v>14</v>
      </c>
      <c r="B6">
        <f>B3+B4-B5</f>
        <v>35000</v>
      </c>
      <c r="D6" t="s">
        <v>27</v>
      </c>
      <c r="E6" s="1">
        <f>0.4*E5</f>
        <v>0.3199999999999989</v>
      </c>
      <c r="F6" s="1">
        <f t="shared" ref="F6:H6" si="10">0.4*F5</f>
        <v>-11.200000000000001</v>
      </c>
      <c r="G6" s="1">
        <f t="shared" si="10"/>
        <v>17.600000000000001</v>
      </c>
      <c r="H6" s="1">
        <f t="shared" si="10"/>
        <v>25.28</v>
      </c>
      <c r="J6" t="s">
        <v>27</v>
      </c>
      <c r="K6" s="1">
        <f>0.4*K5</f>
        <v>8.3200000000000109</v>
      </c>
      <c r="L6" s="1">
        <f t="shared" ref="L6" si="11">0.4*L5</f>
        <v>-3.1999999999999886</v>
      </c>
      <c r="M6" s="1">
        <f t="shared" ref="M6" si="12">0.4*M5</f>
        <v>25.600000000000012</v>
      </c>
      <c r="N6" s="1">
        <f t="shared" ref="N6" si="13">0.4*N5</f>
        <v>33.280000000000015</v>
      </c>
      <c r="P6" t="s">
        <v>27</v>
      </c>
      <c r="Q6" s="1">
        <f>0.4*Q5</f>
        <v>16.32</v>
      </c>
      <c r="R6" s="1">
        <f t="shared" ref="R6" si="14">0.4*R5</f>
        <v>4.8000000000000007</v>
      </c>
      <c r="S6" s="1">
        <f t="shared" ref="S6" si="15">0.4*S5</f>
        <v>33.6</v>
      </c>
      <c r="T6" s="1">
        <f t="shared" ref="T6" si="16">0.4*T5</f>
        <v>41.28</v>
      </c>
      <c r="V6" t="s">
        <v>27</v>
      </c>
      <c r="W6" s="1">
        <f>0.4*W5</f>
        <v>24.32</v>
      </c>
      <c r="X6" s="1">
        <f t="shared" ref="X6" si="17">0.4*X5</f>
        <v>12.8</v>
      </c>
      <c r="Y6" s="1">
        <f t="shared" ref="Y6" si="18">0.4*Y5</f>
        <v>41.6</v>
      </c>
      <c r="Z6" s="1">
        <f t="shared" ref="Z6" si="19">0.4*Z5</f>
        <v>49.28</v>
      </c>
    </row>
    <row r="7" spans="1:27" x14ac:dyDescent="0.25">
      <c r="A7" t="s">
        <v>24</v>
      </c>
      <c r="B7">
        <f>B6/1000</f>
        <v>35</v>
      </c>
      <c r="C7" t="s">
        <v>17</v>
      </c>
      <c r="D7" t="s">
        <v>3</v>
      </c>
      <c r="E7" s="1">
        <f>E5-E6</f>
        <v>0.47999999999999826</v>
      </c>
      <c r="F7" s="1">
        <f t="shared" ref="F7:H7" si="20">F5-F6</f>
        <v>-16.799999999999997</v>
      </c>
      <c r="G7" s="1">
        <f t="shared" si="20"/>
        <v>26.4</v>
      </c>
      <c r="H7" s="1">
        <f t="shared" si="20"/>
        <v>37.92</v>
      </c>
      <c r="J7" t="s">
        <v>3</v>
      </c>
      <c r="K7" s="1">
        <f>K5-K6</f>
        <v>12.480000000000015</v>
      </c>
      <c r="L7" s="1">
        <f t="shared" ref="L7" si="21">L5-L6</f>
        <v>-4.7999999999999829</v>
      </c>
      <c r="M7" s="1">
        <f t="shared" ref="M7" si="22">M5-M6</f>
        <v>38.40000000000002</v>
      </c>
      <c r="N7" s="1">
        <f t="shared" ref="N7" si="23">N5-N6</f>
        <v>49.920000000000016</v>
      </c>
      <c r="P7" t="s">
        <v>3</v>
      </c>
      <c r="Q7" s="1">
        <f>Q5-Q6</f>
        <v>24.479999999999997</v>
      </c>
      <c r="R7" s="1">
        <f t="shared" ref="R7" si="24">R5-R6</f>
        <v>7.1999999999999993</v>
      </c>
      <c r="S7" s="1">
        <f t="shared" ref="S7" si="25">S5-S6</f>
        <v>50.4</v>
      </c>
      <c r="T7" s="1">
        <f t="shared" ref="T7" si="26">T5-T6</f>
        <v>61.92</v>
      </c>
      <c r="V7" t="s">
        <v>3</v>
      </c>
      <c r="W7" s="1">
        <f>W5-W6</f>
        <v>36.479999999999997</v>
      </c>
      <c r="X7" s="1">
        <f t="shared" ref="X7" si="27">X5-X6</f>
        <v>19.2</v>
      </c>
      <c r="Y7" s="1">
        <f t="shared" ref="Y7" si="28">Y5-Y6</f>
        <v>62.4</v>
      </c>
      <c r="Z7" s="1">
        <f t="shared" ref="Z7" si="29">Z5-Z6</f>
        <v>73.92</v>
      </c>
    </row>
    <row r="8" spans="1:27" x14ac:dyDescent="0.25">
      <c r="D8" t="s">
        <v>5</v>
      </c>
      <c r="E8" s="1">
        <f>E4*-1</f>
        <v>79.2</v>
      </c>
      <c r="F8" s="1">
        <f t="shared" ref="F8:H8" si="30">F4*-1</f>
        <v>108</v>
      </c>
      <c r="G8" s="1">
        <f t="shared" si="30"/>
        <v>36</v>
      </c>
      <c r="H8" s="1">
        <f t="shared" si="30"/>
        <v>16.8</v>
      </c>
      <c r="J8" t="s">
        <v>5</v>
      </c>
      <c r="K8" s="1">
        <f>K4*-1</f>
        <v>79.2</v>
      </c>
      <c r="L8" s="1">
        <f t="shared" ref="L8:N8" si="31">L4*-1</f>
        <v>108</v>
      </c>
      <c r="M8" s="1">
        <f t="shared" si="31"/>
        <v>36</v>
      </c>
      <c r="N8" s="1">
        <f t="shared" si="31"/>
        <v>16.8</v>
      </c>
      <c r="P8" t="s">
        <v>5</v>
      </c>
      <c r="Q8" s="1">
        <f>Q4*-1</f>
        <v>79.2</v>
      </c>
      <c r="R8" s="1">
        <f t="shared" ref="R8:T8" si="32">R4*-1</f>
        <v>108</v>
      </c>
      <c r="S8" s="1">
        <f t="shared" si="32"/>
        <v>36</v>
      </c>
      <c r="T8" s="1">
        <f t="shared" si="32"/>
        <v>16.8</v>
      </c>
      <c r="V8" t="s">
        <v>5</v>
      </c>
      <c r="W8" s="1">
        <f>W4*-1</f>
        <v>79.2</v>
      </c>
      <c r="X8" s="1">
        <f t="shared" ref="X8:Z8" si="33">X4*-1</f>
        <v>108</v>
      </c>
      <c r="Y8" s="1">
        <f t="shared" si="33"/>
        <v>36</v>
      </c>
      <c r="Z8" s="1">
        <f t="shared" si="33"/>
        <v>16.8</v>
      </c>
    </row>
    <row r="9" spans="1:27" x14ac:dyDescent="0.25">
      <c r="D9" t="s">
        <v>6</v>
      </c>
      <c r="E9" s="1">
        <f>E7+E8</f>
        <v>79.680000000000007</v>
      </c>
      <c r="F9" s="1">
        <f t="shared" ref="F9:G9" si="34">F7+F8</f>
        <v>91.2</v>
      </c>
      <c r="G9" s="1">
        <f t="shared" si="34"/>
        <v>62.4</v>
      </c>
      <c r="H9" s="1">
        <f>H7+H8+$B$7</f>
        <v>89.72</v>
      </c>
      <c r="J9" t="s">
        <v>6</v>
      </c>
      <c r="K9" s="1">
        <f>K7+K8</f>
        <v>91.680000000000021</v>
      </c>
      <c r="L9" s="1">
        <f t="shared" ref="L9" si="35">L7+L8</f>
        <v>103.20000000000002</v>
      </c>
      <c r="M9" s="1">
        <f t="shared" ref="M9" si="36">M7+M8</f>
        <v>74.40000000000002</v>
      </c>
      <c r="N9" s="1">
        <f>N7+N8+$B$7</f>
        <v>101.72000000000001</v>
      </c>
      <c r="P9" t="s">
        <v>6</v>
      </c>
      <c r="Q9" s="1">
        <f>Q7+Q8</f>
        <v>103.68</v>
      </c>
      <c r="R9" s="1">
        <f t="shared" ref="R9" si="37">R7+R8</f>
        <v>115.2</v>
      </c>
      <c r="S9" s="1">
        <f t="shared" ref="S9" si="38">S7+S8</f>
        <v>86.4</v>
      </c>
      <c r="T9" s="1">
        <f>T7+T8+$B$7</f>
        <v>113.72</v>
      </c>
      <c r="V9" t="s">
        <v>6</v>
      </c>
      <c r="W9" s="1">
        <f>W7+W8</f>
        <v>115.68</v>
      </c>
      <c r="X9" s="1">
        <f t="shared" ref="X9" si="39">X7+X8</f>
        <v>127.2</v>
      </c>
      <c r="Y9" s="1">
        <f t="shared" ref="Y9" si="40">Y7+Y8</f>
        <v>98.4</v>
      </c>
      <c r="Z9" s="1">
        <f>Z7+Z8+$B$7</f>
        <v>125.72</v>
      </c>
    </row>
    <row r="11" spans="1:27" x14ac:dyDescent="0.25">
      <c r="J11" t="s">
        <v>8</v>
      </c>
      <c r="K11" s="2">
        <v>-0.1</v>
      </c>
      <c r="L11" s="7" t="s">
        <v>9</v>
      </c>
      <c r="M11" s="8">
        <f>NPV(0.1,K19:N19)-260</f>
        <v>-42.068110101769037</v>
      </c>
      <c r="P11" t="s">
        <v>8</v>
      </c>
      <c r="Q11" s="2">
        <v>-0.2</v>
      </c>
      <c r="R11" s="7" t="s">
        <v>9</v>
      </c>
      <c r="S11" s="8">
        <f>NPV(0.1,Q19:T19)-260</f>
        <v>-80.106495457960563</v>
      </c>
      <c r="V11" t="s">
        <v>8</v>
      </c>
      <c r="W11" s="2">
        <v>-0.3</v>
      </c>
      <c r="X11" s="7" t="s">
        <v>9</v>
      </c>
      <c r="Y11" s="8">
        <f>NPV(0.1,W19:Z19)-260</f>
        <v>-118.14488081415206</v>
      </c>
    </row>
    <row r="12" spans="1:27" x14ac:dyDescent="0.25">
      <c r="J12" s="5" t="s">
        <v>1</v>
      </c>
      <c r="K12" s="5">
        <f>$E$2*(1+K11)</f>
        <v>180</v>
      </c>
      <c r="L12" s="5">
        <f>$F$2*(1+K11)</f>
        <v>180</v>
      </c>
      <c r="M12" s="5">
        <f>$G$2*(1+K11)</f>
        <v>180</v>
      </c>
      <c r="N12" s="5">
        <f>$H$2*(1+K11)</f>
        <v>180</v>
      </c>
      <c r="P12" s="5" t="s">
        <v>1</v>
      </c>
      <c r="Q12" s="5">
        <f>$E$2*(1+Q11)</f>
        <v>160</v>
      </c>
      <c r="R12" s="5">
        <f>$F$2*(1+Q11)</f>
        <v>160</v>
      </c>
      <c r="S12" s="5">
        <f>$G$2*(1+Q11)</f>
        <v>160</v>
      </c>
      <c r="T12" s="5">
        <f>$H$2*(1+Q11)</f>
        <v>160</v>
      </c>
      <c r="V12" s="5" t="s">
        <v>1</v>
      </c>
      <c r="W12" s="5">
        <f>$E$2*(1+W11)</f>
        <v>140</v>
      </c>
      <c r="X12" s="5">
        <f>$F$2*(1+W11)</f>
        <v>140</v>
      </c>
      <c r="Y12" s="5">
        <f>$G$2*(1+W11)</f>
        <v>140</v>
      </c>
      <c r="Z12" s="5">
        <f>$H$2*(1+W11)</f>
        <v>140</v>
      </c>
    </row>
    <row r="13" spans="1:27" x14ac:dyDescent="0.25">
      <c r="J13" t="s">
        <v>0</v>
      </c>
      <c r="K13" s="1">
        <v>-120</v>
      </c>
      <c r="L13" s="1">
        <v>-120</v>
      </c>
      <c r="M13" s="1">
        <v>-120</v>
      </c>
      <c r="N13" s="1">
        <v>-120</v>
      </c>
      <c r="P13" t="s">
        <v>0</v>
      </c>
      <c r="Q13" s="1">
        <v>-120</v>
      </c>
      <c r="R13" s="1">
        <v>-120</v>
      </c>
      <c r="S13" s="1">
        <v>-120</v>
      </c>
      <c r="T13" s="1">
        <v>-120</v>
      </c>
      <c r="U13" s="1"/>
      <c r="V13" t="s">
        <v>0</v>
      </c>
      <c r="W13" s="1">
        <v>-120</v>
      </c>
      <c r="X13" s="1">
        <v>-120</v>
      </c>
      <c r="Y13" s="1">
        <v>-120</v>
      </c>
      <c r="Z13" s="1">
        <v>-120</v>
      </c>
      <c r="AA13" s="1"/>
    </row>
    <row r="14" spans="1:27" x14ac:dyDescent="0.25">
      <c r="J14" t="s">
        <v>2</v>
      </c>
      <c r="K14" s="1">
        <v>-79.2</v>
      </c>
      <c r="L14" s="1">
        <v>-108</v>
      </c>
      <c r="M14" s="1">
        <v>-36</v>
      </c>
      <c r="N14" s="1">
        <v>-16.8</v>
      </c>
      <c r="P14" t="s">
        <v>2</v>
      </c>
      <c r="Q14" s="1">
        <v>-79.2</v>
      </c>
      <c r="R14" s="1">
        <v>-108</v>
      </c>
      <c r="S14" s="1">
        <v>-36</v>
      </c>
      <c r="T14" s="1">
        <v>-16.8</v>
      </c>
      <c r="U14" s="1"/>
      <c r="V14" t="s">
        <v>2</v>
      </c>
      <c r="W14" s="1">
        <v>-79.2</v>
      </c>
      <c r="X14" s="1">
        <v>-108</v>
      </c>
      <c r="Y14" s="1">
        <v>-36</v>
      </c>
      <c r="Z14" s="1">
        <v>-16.8</v>
      </c>
      <c r="AA14" s="1"/>
    </row>
    <row r="15" spans="1:27" x14ac:dyDescent="0.25">
      <c r="J15" t="s">
        <v>4</v>
      </c>
      <c r="K15" s="1">
        <f>K12+K13+K14</f>
        <v>-19.200000000000003</v>
      </c>
      <c r="L15" s="1">
        <f t="shared" ref="L15" si="41">L12+L13+L14</f>
        <v>-48</v>
      </c>
      <c r="M15" s="1">
        <f t="shared" ref="M15" si="42">M12+M13+M14</f>
        <v>24</v>
      </c>
      <c r="N15" s="1">
        <f t="shared" ref="N15" si="43">N12+N13+N14</f>
        <v>43.2</v>
      </c>
      <c r="P15" t="s">
        <v>4</v>
      </c>
      <c r="Q15" s="1">
        <f>Q12+Q13+Q14</f>
        <v>-39.200000000000003</v>
      </c>
      <c r="R15" s="1">
        <f t="shared" ref="R15" si="44">R12+R13+R14</f>
        <v>-68</v>
      </c>
      <c r="S15" s="1">
        <f t="shared" ref="S15" si="45">S12+S13+S14</f>
        <v>4</v>
      </c>
      <c r="T15" s="1">
        <f t="shared" ref="T15" si="46">T12+T13+T14</f>
        <v>23.2</v>
      </c>
      <c r="U15" s="1"/>
      <c r="V15" t="s">
        <v>4</v>
      </c>
      <c r="W15" s="1">
        <f>W12+W13+W14</f>
        <v>-59.2</v>
      </c>
      <c r="X15" s="1">
        <f t="shared" ref="X15" si="47">X12+X13+X14</f>
        <v>-88</v>
      </c>
      <c r="Y15" s="1">
        <f t="shared" ref="Y15" si="48">Y12+Y13+Y14</f>
        <v>-16</v>
      </c>
      <c r="Z15" s="1">
        <f t="shared" ref="Z15" si="49">Z12+Z13+Z14</f>
        <v>3.1999999999999993</v>
      </c>
      <c r="AA15" s="1"/>
    </row>
    <row r="16" spans="1:27" x14ac:dyDescent="0.25">
      <c r="J16" t="s">
        <v>27</v>
      </c>
      <c r="K16" s="1">
        <f>0.4*K15</f>
        <v>-7.6800000000000015</v>
      </c>
      <c r="L16" s="1">
        <f t="shared" ref="L16" si="50">0.4*L15</f>
        <v>-19.200000000000003</v>
      </c>
      <c r="M16" s="1">
        <f t="shared" ref="M16" si="51">0.4*M15</f>
        <v>9.6000000000000014</v>
      </c>
      <c r="N16" s="1">
        <f t="shared" ref="N16" si="52">0.4*N15</f>
        <v>17.28</v>
      </c>
      <c r="P16" t="s">
        <v>27</v>
      </c>
      <c r="Q16" s="1">
        <f>0.4*Q15</f>
        <v>-15.680000000000001</v>
      </c>
      <c r="R16" s="1">
        <f t="shared" ref="R16" si="53">0.4*R15</f>
        <v>-27.200000000000003</v>
      </c>
      <c r="S16" s="1">
        <f t="shared" ref="S16" si="54">0.4*S15</f>
        <v>1.6</v>
      </c>
      <c r="T16" s="1">
        <f t="shared" ref="T16" si="55">0.4*T15</f>
        <v>9.2799999999999994</v>
      </c>
      <c r="U16" s="1"/>
      <c r="V16" t="s">
        <v>27</v>
      </c>
      <c r="W16" s="1">
        <f>0.4*W15</f>
        <v>-23.680000000000003</v>
      </c>
      <c r="X16" s="1">
        <f t="shared" ref="X16" si="56">0.4*X15</f>
        <v>-35.200000000000003</v>
      </c>
      <c r="Y16" s="1">
        <f t="shared" ref="Y16" si="57">0.4*Y15</f>
        <v>-6.4</v>
      </c>
      <c r="Z16" s="1">
        <f t="shared" ref="Z16" si="58">0.4*Z15</f>
        <v>1.2799999999999998</v>
      </c>
      <c r="AA16" s="1"/>
    </row>
    <row r="17" spans="10:27" x14ac:dyDescent="0.25">
      <c r="J17" t="s">
        <v>3</v>
      </c>
      <c r="K17" s="1">
        <f>K15-K16</f>
        <v>-11.520000000000001</v>
      </c>
      <c r="L17" s="1">
        <f t="shared" ref="L17" si="59">L15-L16</f>
        <v>-28.799999999999997</v>
      </c>
      <c r="M17" s="1">
        <f t="shared" ref="M17" si="60">M15-M16</f>
        <v>14.399999999999999</v>
      </c>
      <c r="N17" s="1">
        <f t="shared" ref="N17" si="61">N15-N16</f>
        <v>25.92</v>
      </c>
      <c r="P17" t="s">
        <v>3</v>
      </c>
      <c r="Q17" s="1">
        <f>Q15-Q16</f>
        <v>-23.520000000000003</v>
      </c>
      <c r="R17" s="1">
        <f t="shared" ref="R17" si="62">R15-R16</f>
        <v>-40.799999999999997</v>
      </c>
      <c r="S17" s="1">
        <f t="shared" ref="S17" si="63">S15-S16</f>
        <v>2.4</v>
      </c>
      <c r="T17" s="1">
        <f t="shared" ref="T17" si="64">T15-T16</f>
        <v>13.92</v>
      </c>
      <c r="U17" s="1"/>
      <c r="V17" t="s">
        <v>3</v>
      </c>
      <c r="W17" s="1">
        <f>W15-W16</f>
        <v>-35.519999999999996</v>
      </c>
      <c r="X17" s="1">
        <f t="shared" ref="X17" si="65">X15-X16</f>
        <v>-52.8</v>
      </c>
      <c r="Y17" s="1">
        <f t="shared" ref="Y17" si="66">Y15-Y16</f>
        <v>-9.6</v>
      </c>
      <c r="Z17" s="1">
        <f t="shared" ref="Z17" si="67">Z15-Z16</f>
        <v>1.9199999999999995</v>
      </c>
      <c r="AA17" s="1"/>
    </row>
    <row r="18" spans="10:27" x14ac:dyDescent="0.25">
      <c r="J18" t="s">
        <v>5</v>
      </c>
      <c r="K18" s="1">
        <f>K14*-1</f>
        <v>79.2</v>
      </c>
      <c r="L18" s="1">
        <f t="shared" ref="L18:N18" si="68">L14*-1</f>
        <v>108</v>
      </c>
      <c r="M18" s="1">
        <f t="shared" si="68"/>
        <v>36</v>
      </c>
      <c r="N18" s="1">
        <f t="shared" si="68"/>
        <v>16.8</v>
      </c>
      <c r="P18" t="s">
        <v>5</v>
      </c>
      <c r="Q18" s="1">
        <f>Q14*-1</f>
        <v>79.2</v>
      </c>
      <c r="R18" s="1">
        <f t="shared" ref="R18:T18" si="69">R14*-1</f>
        <v>108</v>
      </c>
      <c r="S18" s="1">
        <f t="shared" si="69"/>
        <v>36</v>
      </c>
      <c r="T18" s="1">
        <f t="shared" si="69"/>
        <v>16.8</v>
      </c>
      <c r="U18" s="1"/>
      <c r="V18" t="s">
        <v>5</v>
      </c>
      <c r="W18" s="1">
        <f>W14*-1</f>
        <v>79.2</v>
      </c>
      <c r="X18" s="1">
        <f t="shared" ref="X18:Z18" si="70">X14*-1</f>
        <v>108</v>
      </c>
      <c r="Y18" s="1">
        <f t="shared" si="70"/>
        <v>36</v>
      </c>
      <c r="Z18" s="1">
        <f t="shared" si="70"/>
        <v>16.8</v>
      </c>
      <c r="AA18" s="1"/>
    </row>
    <row r="19" spans="10:27" x14ac:dyDescent="0.25">
      <c r="J19" t="s">
        <v>6</v>
      </c>
      <c r="K19" s="1">
        <f>K17+K18</f>
        <v>67.680000000000007</v>
      </c>
      <c r="L19" s="1">
        <f t="shared" ref="L19" si="71">L17+L18</f>
        <v>79.2</v>
      </c>
      <c r="M19" s="1">
        <f t="shared" ref="M19" si="72">M17+M18</f>
        <v>50.4</v>
      </c>
      <c r="N19" s="1">
        <f>N17+N18+$B$7</f>
        <v>77.72</v>
      </c>
      <c r="P19" t="s">
        <v>6</v>
      </c>
      <c r="Q19" s="1">
        <f>Q17+Q18</f>
        <v>55.68</v>
      </c>
      <c r="R19" s="1">
        <f t="shared" ref="R19" si="73">R17+R18</f>
        <v>67.2</v>
      </c>
      <c r="S19" s="1">
        <f t="shared" ref="S19" si="74">S17+S18</f>
        <v>38.4</v>
      </c>
      <c r="T19" s="1">
        <f>T17+T18+$B$7</f>
        <v>65.72</v>
      </c>
      <c r="U19" s="1"/>
      <c r="V19" t="s">
        <v>6</v>
      </c>
      <c r="W19" s="1">
        <f>W17+W18</f>
        <v>43.680000000000007</v>
      </c>
      <c r="X19" s="1">
        <f t="shared" ref="X19" si="75">X17+X18</f>
        <v>55.2</v>
      </c>
      <c r="Y19" s="1">
        <f t="shared" ref="Y19" si="76">Y17+Y18</f>
        <v>26.4</v>
      </c>
      <c r="Z19" s="1">
        <f>Z17+Z18+$B$7</f>
        <v>53.72</v>
      </c>
      <c r="AA19" s="1"/>
    </row>
    <row r="21" spans="10:27" x14ac:dyDescent="0.25">
      <c r="L21" s="3"/>
    </row>
    <row r="22" spans="10:27" x14ac:dyDescent="0.25">
      <c r="L22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ED12-0804-4489-BDDB-6C863BBDD075}">
  <dimension ref="A1:AI22"/>
  <sheetViews>
    <sheetView zoomScale="85" zoomScaleNormal="85" workbookViewId="0">
      <selection activeCell="N6" sqref="N6"/>
    </sheetView>
  </sheetViews>
  <sheetFormatPr defaultRowHeight="15" x14ac:dyDescent="0.25"/>
  <cols>
    <col min="1" max="1" width="18.42578125" bestFit="1" customWidth="1"/>
    <col min="3" max="3" width="11.5703125" bestFit="1" customWidth="1"/>
    <col min="4" max="4" width="23.140625" bestFit="1" customWidth="1"/>
    <col min="5" max="5" width="9.85546875" customWidth="1"/>
    <col min="6" max="6" width="10.140625" customWidth="1"/>
    <col min="10" max="10" width="18.42578125" bestFit="1" customWidth="1"/>
    <col min="12" max="12" width="11.5703125" bestFit="1" customWidth="1"/>
    <col min="13" max="13" width="21.28515625" bestFit="1" customWidth="1"/>
    <col min="19" max="19" width="18.42578125" bestFit="1" customWidth="1"/>
    <col min="21" max="21" width="11.5703125" bestFit="1" customWidth="1"/>
    <col min="22" max="22" width="21.28515625" bestFit="1" customWidth="1"/>
    <col min="28" max="28" width="18.42578125" bestFit="1" customWidth="1"/>
    <col min="30" max="30" width="11.5703125" bestFit="1" customWidth="1"/>
    <col min="31" max="31" width="21.28515625" bestFit="1" customWidth="1"/>
  </cols>
  <sheetData>
    <row r="1" spans="1:35" x14ac:dyDescent="0.25">
      <c r="A1" s="10" t="s">
        <v>18</v>
      </c>
      <c r="B1" s="11"/>
      <c r="C1" s="11"/>
      <c r="D1" s="11" t="s">
        <v>25</v>
      </c>
      <c r="E1" s="12">
        <v>0</v>
      </c>
      <c r="F1" s="13" t="s">
        <v>9</v>
      </c>
      <c r="G1" s="14">
        <f>NPV(0.1,E9:H9)-260</f>
        <v>-4.0297247455775107</v>
      </c>
      <c r="H1" s="15"/>
      <c r="J1" s="10" t="s">
        <v>18</v>
      </c>
      <c r="K1" s="11"/>
      <c r="L1" s="11"/>
      <c r="M1" s="11" t="s">
        <v>26</v>
      </c>
      <c r="N1" s="12">
        <v>0.1</v>
      </c>
      <c r="O1" s="13" t="s">
        <v>9</v>
      </c>
      <c r="P1" s="14">
        <f>NPV(0.1,N9:Q9)-260</f>
        <v>-6.8651813400724393</v>
      </c>
      <c r="Q1" s="11"/>
      <c r="S1" s="10" t="s">
        <v>18</v>
      </c>
      <c r="T1" s="11"/>
      <c r="U1" s="11"/>
      <c r="V1" s="11" t="s">
        <v>26</v>
      </c>
      <c r="W1" s="12">
        <v>0.2</v>
      </c>
      <c r="X1" s="13" t="s">
        <v>9</v>
      </c>
      <c r="Y1" s="14">
        <f>NPV(0.1,W9:Z9)-260</f>
        <v>-9.7006379345673679</v>
      </c>
      <c r="Z1" s="11"/>
      <c r="AB1" s="10" t="s">
        <v>18</v>
      </c>
      <c r="AC1" s="11"/>
      <c r="AD1" s="11"/>
      <c r="AE1" s="11" t="s">
        <v>26</v>
      </c>
      <c r="AF1" s="12">
        <v>0.3</v>
      </c>
      <c r="AG1" s="13" t="s">
        <v>9</v>
      </c>
      <c r="AH1" s="14">
        <f>NPV(0.1,AF9:AI9)-260</f>
        <v>-12.536094529062296</v>
      </c>
      <c r="AI1" s="11"/>
    </row>
    <row r="2" spans="1:35" x14ac:dyDescent="0.25">
      <c r="A2" s="16" t="s">
        <v>16</v>
      </c>
      <c r="B2" s="17">
        <v>0.4</v>
      </c>
      <c r="C2" s="11"/>
      <c r="D2" s="11" t="s">
        <v>1</v>
      </c>
      <c r="E2" s="18">
        <v>200</v>
      </c>
      <c r="F2" s="18">
        <v>200</v>
      </c>
      <c r="G2" s="18">
        <v>200</v>
      </c>
      <c r="H2" s="18">
        <v>200</v>
      </c>
      <c r="J2" s="16" t="s">
        <v>16</v>
      </c>
      <c r="K2" s="17">
        <f>40%*(1+N1)</f>
        <v>0.44000000000000006</v>
      </c>
      <c r="L2" s="11"/>
      <c r="M2" s="11" t="s">
        <v>1</v>
      </c>
      <c r="N2" s="18">
        <v>200</v>
      </c>
      <c r="O2" s="18">
        <v>200</v>
      </c>
      <c r="P2" s="18">
        <v>200</v>
      </c>
      <c r="Q2" s="18">
        <v>200</v>
      </c>
      <c r="S2" s="16" t="s">
        <v>16</v>
      </c>
      <c r="T2" s="17">
        <f>40%*(1+W1)</f>
        <v>0.48</v>
      </c>
      <c r="U2" s="11"/>
      <c r="V2" s="11" t="s">
        <v>1</v>
      </c>
      <c r="W2" s="18">
        <v>200</v>
      </c>
      <c r="X2" s="18">
        <v>200</v>
      </c>
      <c r="Y2" s="18">
        <v>200</v>
      </c>
      <c r="Z2" s="18">
        <v>200</v>
      </c>
      <c r="AB2" s="16" t="s">
        <v>16</v>
      </c>
      <c r="AC2" s="17">
        <f>40%*(1+AF1)</f>
        <v>0.52</v>
      </c>
      <c r="AD2" s="11"/>
      <c r="AE2" s="11" t="s">
        <v>1</v>
      </c>
      <c r="AF2" s="18">
        <v>200</v>
      </c>
      <c r="AG2" s="18">
        <v>200</v>
      </c>
      <c r="AH2" s="18">
        <v>200</v>
      </c>
      <c r="AI2" s="18">
        <v>200</v>
      </c>
    </row>
    <row r="3" spans="1:35" x14ac:dyDescent="0.25">
      <c r="A3" s="11" t="s">
        <v>12</v>
      </c>
      <c r="B3" s="11">
        <v>20000</v>
      </c>
      <c r="C3" s="11"/>
      <c r="D3" s="11" t="s">
        <v>0</v>
      </c>
      <c r="E3" s="19">
        <v>-120</v>
      </c>
      <c r="F3" s="19">
        <v>-120</v>
      </c>
      <c r="G3" s="19">
        <v>-120</v>
      </c>
      <c r="H3" s="19">
        <v>-120</v>
      </c>
      <c r="J3" s="11" t="s">
        <v>12</v>
      </c>
      <c r="K3" s="11">
        <v>20000</v>
      </c>
      <c r="L3" s="11"/>
      <c r="M3" s="11" t="s">
        <v>0</v>
      </c>
      <c r="N3" s="19">
        <v>-120</v>
      </c>
      <c r="O3" s="19">
        <v>-120</v>
      </c>
      <c r="P3" s="19">
        <v>-120</v>
      </c>
      <c r="Q3" s="19">
        <v>-120</v>
      </c>
      <c r="S3" s="11" t="s">
        <v>12</v>
      </c>
      <c r="T3" s="11">
        <v>20000</v>
      </c>
      <c r="U3" s="11"/>
      <c r="V3" s="11" t="s">
        <v>0</v>
      </c>
      <c r="W3" s="19">
        <v>-120</v>
      </c>
      <c r="X3" s="19">
        <v>-120</v>
      </c>
      <c r="Y3" s="19">
        <v>-120</v>
      </c>
      <c r="Z3" s="19">
        <v>-120</v>
      </c>
      <c r="AB3" s="11" t="s">
        <v>12</v>
      </c>
      <c r="AC3" s="11">
        <v>20000</v>
      </c>
      <c r="AD3" s="11"/>
      <c r="AE3" s="11" t="s">
        <v>0</v>
      </c>
      <c r="AF3" s="19">
        <v>-120</v>
      </c>
      <c r="AG3" s="19">
        <v>-120</v>
      </c>
      <c r="AH3" s="19">
        <v>-120</v>
      </c>
      <c r="AI3" s="19">
        <v>-120</v>
      </c>
    </row>
    <row r="4" spans="1:35" x14ac:dyDescent="0.25">
      <c r="A4" s="11" t="s">
        <v>13</v>
      </c>
      <c r="B4" s="11">
        <v>25000</v>
      </c>
      <c r="C4" s="11"/>
      <c r="D4" s="11" t="s">
        <v>2</v>
      </c>
      <c r="E4" s="18">
        <v>-79.2</v>
      </c>
      <c r="F4" s="18">
        <v>-108</v>
      </c>
      <c r="G4" s="18">
        <v>-36</v>
      </c>
      <c r="H4" s="18">
        <v>-16.8</v>
      </c>
      <c r="J4" s="11" t="s">
        <v>13</v>
      </c>
      <c r="K4" s="11">
        <v>25000</v>
      </c>
      <c r="L4" s="11"/>
      <c r="M4" s="11" t="s">
        <v>2</v>
      </c>
      <c r="N4" s="18">
        <v>-79.2</v>
      </c>
      <c r="O4" s="18">
        <v>-108</v>
      </c>
      <c r="P4" s="18">
        <v>-36</v>
      </c>
      <c r="Q4" s="18">
        <v>-16.8</v>
      </c>
      <c r="S4" s="11" t="s">
        <v>13</v>
      </c>
      <c r="T4" s="11">
        <v>25000</v>
      </c>
      <c r="U4" s="11"/>
      <c r="V4" s="11" t="s">
        <v>2</v>
      </c>
      <c r="W4" s="18">
        <v>-79.2</v>
      </c>
      <c r="X4" s="18">
        <v>-108</v>
      </c>
      <c r="Y4" s="18">
        <v>-36</v>
      </c>
      <c r="Z4" s="18">
        <v>-16.8</v>
      </c>
      <c r="AB4" s="11" t="s">
        <v>13</v>
      </c>
      <c r="AC4" s="11">
        <v>25000</v>
      </c>
      <c r="AD4" s="11"/>
      <c r="AE4" s="11" t="s">
        <v>2</v>
      </c>
      <c r="AF4" s="18">
        <v>-79.2</v>
      </c>
      <c r="AG4" s="18">
        <v>-108</v>
      </c>
      <c r="AH4" s="18">
        <v>-36</v>
      </c>
      <c r="AI4" s="18">
        <v>-16.8</v>
      </c>
    </row>
    <row r="5" spans="1:35" x14ac:dyDescent="0.25">
      <c r="A5" s="16" t="s">
        <v>15</v>
      </c>
      <c r="B5" s="16">
        <f>B4*B2</f>
        <v>10000</v>
      </c>
      <c r="C5" s="11"/>
      <c r="D5" s="11" t="s">
        <v>4</v>
      </c>
      <c r="E5" s="18">
        <f>E2+E3+E4</f>
        <v>0.79999999999999716</v>
      </c>
      <c r="F5" s="18">
        <f t="shared" ref="F5:H5" si="0">F2+F3+F4</f>
        <v>-28</v>
      </c>
      <c r="G5" s="18">
        <f t="shared" si="0"/>
        <v>44</v>
      </c>
      <c r="H5" s="18">
        <f t="shared" si="0"/>
        <v>63.2</v>
      </c>
      <c r="J5" s="16" t="s">
        <v>15</v>
      </c>
      <c r="K5" s="16">
        <f>K4*K2</f>
        <v>11000.000000000002</v>
      </c>
      <c r="L5" s="11"/>
      <c r="M5" s="11" t="s">
        <v>4</v>
      </c>
      <c r="N5" s="18">
        <f>N2+N3+N4</f>
        <v>0.79999999999999716</v>
      </c>
      <c r="O5" s="18">
        <f t="shared" ref="O5:Q5" si="1">O2+O3+O4</f>
        <v>-28</v>
      </c>
      <c r="P5" s="18">
        <f t="shared" si="1"/>
        <v>44</v>
      </c>
      <c r="Q5" s="18">
        <f t="shared" si="1"/>
        <v>63.2</v>
      </c>
      <c r="S5" s="16" t="s">
        <v>15</v>
      </c>
      <c r="T5" s="16">
        <f>T4*T2</f>
        <v>12000</v>
      </c>
      <c r="U5" s="11"/>
      <c r="V5" s="11" t="s">
        <v>4</v>
      </c>
      <c r="W5" s="18">
        <f>W2+W3+W4</f>
        <v>0.79999999999999716</v>
      </c>
      <c r="X5" s="18">
        <f t="shared" ref="X5:Z5" si="2">X2+X3+X4</f>
        <v>-28</v>
      </c>
      <c r="Y5" s="18">
        <f t="shared" si="2"/>
        <v>44</v>
      </c>
      <c r="Z5" s="18">
        <f t="shared" si="2"/>
        <v>63.2</v>
      </c>
      <c r="AB5" s="16" t="s">
        <v>15</v>
      </c>
      <c r="AC5" s="16">
        <f>AC4*AC2</f>
        <v>13000</v>
      </c>
      <c r="AD5" s="11"/>
      <c r="AE5" s="11" t="s">
        <v>4</v>
      </c>
      <c r="AF5" s="18">
        <f>AF2+AF3+AF4</f>
        <v>0.79999999999999716</v>
      </c>
      <c r="AG5" s="18">
        <f t="shared" ref="AG5:AI5" si="3">AG2+AG3+AG4</f>
        <v>-28</v>
      </c>
      <c r="AH5" s="18">
        <f t="shared" si="3"/>
        <v>44</v>
      </c>
      <c r="AI5" s="18">
        <f t="shared" si="3"/>
        <v>63.2</v>
      </c>
    </row>
    <row r="6" spans="1:35" x14ac:dyDescent="0.25">
      <c r="A6" s="11" t="s">
        <v>14</v>
      </c>
      <c r="B6" s="11">
        <f>B3+B4-B5</f>
        <v>35000</v>
      </c>
      <c r="C6" s="11"/>
      <c r="D6" s="16" t="s">
        <v>27</v>
      </c>
      <c r="E6" s="20">
        <f>0.4*E5</f>
        <v>0.3199999999999989</v>
      </c>
      <c r="F6" s="20">
        <f t="shared" ref="F6:H6" si="4">0.4*F5</f>
        <v>-11.200000000000001</v>
      </c>
      <c r="G6" s="20">
        <f t="shared" si="4"/>
        <v>17.600000000000001</v>
      </c>
      <c r="H6" s="20">
        <f t="shared" si="4"/>
        <v>25.28</v>
      </c>
      <c r="J6" s="11" t="s">
        <v>14</v>
      </c>
      <c r="K6" s="11">
        <f>K3+K4-K5</f>
        <v>34000</v>
      </c>
      <c r="L6" s="11"/>
      <c r="M6" s="16" t="s">
        <v>27</v>
      </c>
      <c r="N6" s="20">
        <f>(0.4*(1+N1))*N5</f>
        <v>0.35199999999999881</v>
      </c>
      <c r="O6" s="20">
        <f>(0.4*(1+N1))*O5</f>
        <v>-12.320000000000002</v>
      </c>
      <c r="P6" s="20">
        <f>(0.4*(1+N1))*P5</f>
        <v>19.360000000000003</v>
      </c>
      <c r="Q6" s="20">
        <f>(0.4*(1+N1))*Q5</f>
        <v>27.808000000000003</v>
      </c>
      <c r="S6" s="11" t="s">
        <v>14</v>
      </c>
      <c r="T6" s="11">
        <f>T3+T4-T5</f>
        <v>33000</v>
      </c>
      <c r="U6" s="11"/>
      <c r="V6" s="16" t="s">
        <v>27</v>
      </c>
      <c r="W6" s="20">
        <f>(0.4*(1+W1))*W5</f>
        <v>0.38399999999999862</v>
      </c>
      <c r="X6" s="20">
        <f>(0.4*(1+W1))*X5</f>
        <v>-13.44</v>
      </c>
      <c r="Y6" s="20">
        <f>(0.4*(1+W1))*Y5</f>
        <v>21.119999999999997</v>
      </c>
      <c r="Z6" s="20">
        <f>(0.4*(1+W1))*Z5</f>
        <v>30.335999999999999</v>
      </c>
      <c r="AB6" s="11" t="s">
        <v>14</v>
      </c>
      <c r="AC6" s="11">
        <f>AC3+AC4-AC5</f>
        <v>32000</v>
      </c>
      <c r="AD6" s="11"/>
      <c r="AE6" s="16" t="s">
        <v>27</v>
      </c>
      <c r="AF6" s="20">
        <f>(0.4*(1+AF1))*AF5</f>
        <v>0.41599999999999854</v>
      </c>
      <c r="AG6" s="20">
        <f>(0.4*(1+AF1))*AG5</f>
        <v>-14.56</v>
      </c>
      <c r="AH6" s="20">
        <f>(0.4*(1+AF1))*AH5</f>
        <v>22.880000000000003</v>
      </c>
      <c r="AI6" s="20">
        <f>(0.4*(1+AF1))*AI5</f>
        <v>32.864000000000004</v>
      </c>
    </row>
    <row r="7" spans="1:35" x14ac:dyDescent="0.25">
      <c r="A7" s="11" t="s">
        <v>24</v>
      </c>
      <c r="B7" s="11">
        <f>B6/1000</f>
        <v>35</v>
      </c>
      <c r="C7" s="11" t="s">
        <v>17</v>
      </c>
      <c r="D7" s="11" t="s">
        <v>3</v>
      </c>
      <c r="E7" s="18">
        <f>E5-E6</f>
        <v>0.47999999999999826</v>
      </c>
      <c r="F7" s="18">
        <f t="shared" ref="F7:H7" si="5">F5-F6</f>
        <v>-16.799999999999997</v>
      </c>
      <c r="G7" s="18">
        <f t="shared" si="5"/>
        <v>26.4</v>
      </c>
      <c r="H7" s="18">
        <f t="shared" si="5"/>
        <v>37.92</v>
      </c>
      <c r="J7" s="11" t="s">
        <v>24</v>
      </c>
      <c r="K7" s="11">
        <f>K6/1000</f>
        <v>34</v>
      </c>
      <c r="L7" s="11" t="s">
        <v>17</v>
      </c>
      <c r="M7" s="11" t="s">
        <v>3</v>
      </c>
      <c r="N7" s="18">
        <f>N5-N6</f>
        <v>0.44799999999999834</v>
      </c>
      <c r="O7" s="18">
        <f t="shared" ref="O7:Q7" si="6">O5-O6</f>
        <v>-15.679999999999998</v>
      </c>
      <c r="P7" s="18">
        <f t="shared" si="6"/>
        <v>24.639999999999997</v>
      </c>
      <c r="Q7" s="18">
        <f t="shared" si="6"/>
        <v>35.391999999999996</v>
      </c>
      <c r="S7" s="11" t="s">
        <v>24</v>
      </c>
      <c r="T7" s="11">
        <f>T6/1000</f>
        <v>33</v>
      </c>
      <c r="U7" s="11" t="s">
        <v>17</v>
      </c>
      <c r="V7" s="11" t="s">
        <v>3</v>
      </c>
      <c r="W7" s="18">
        <f>W5-W6</f>
        <v>0.41599999999999854</v>
      </c>
      <c r="X7" s="18">
        <f t="shared" ref="X7:Z7" si="7">X5-X6</f>
        <v>-14.56</v>
      </c>
      <c r="Y7" s="18">
        <f t="shared" si="7"/>
        <v>22.880000000000003</v>
      </c>
      <c r="Z7" s="18">
        <f t="shared" si="7"/>
        <v>32.864000000000004</v>
      </c>
      <c r="AB7" s="11" t="s">
        <v>24</v>
      </c>
      <c r="AC7" s="11">
        <f>AC6/1000</f>
        <v>32</v>
      </c>
      <c r="AD7" s="11" t="s">
        <v>17</v>
      </c>
      <c r="AE7" s="11" t="s">
        <v>3</v>
      </c>
      <c r="AF7" s="18">
        <f>AF5-AF6</f>
        <v>0.38399999999999862</v>
      </c>
      <c r="AG7" s="18">
        <f t="shared" ref="AG7:AI7" si="8">AG5-AG6</f>
        <v>-13.44</v>
      </c>
      <c r="AH7" s="18">
        <f t="shared" si="8"/>
        <v>21.119999999999997</v>
      </c>
      <c r="AI7" s="18">
        <f t="shared" si="8"/>
        <v>30.335999999999999</v>
      </c>
    </row>
    <row r="8" spans="1:35" x14ac:dyDescent="0.25">
      <c r="A8" s="11"/>
      <c r="B8" s="11"/>
      <c r="C8" s="11"/>
      <c r="D8" s="11" t="s">
        <v>5</v>
      </c>
      <c r="E8" s="18">
        <f>E4*-1</f>
        <v>79.2</v>
      </c>
      <c r="F8" s="18">
        <f t="shared" ref="F8:H8" si="9">F4*-1</f>
        <v>108</v>
      </c>
      <c r="G8" s="18">
        <f t="shared" si="9"/>
        <v>36</v>
      </c>
      <c r="H8" s="18">
        <f t="shared" si="9"/>
        <v>16.8</v>
      </c>
      <c r="J8" s="11"/>
      <c r="K8" s="11"/>
      <c r="L8" s="11"/>
      <c r="M8" s="11" t="s">
        <v>5</v>
      </c>
      <c r="N8" s="18">
        <f>N4*-1</f>
        <v>79.2</v>
      </c>
      <c r="O8" s="18">
        <f t="shared" ref="O8:Q8" si="10">O4*-1</f>
        <v>108</v>
      </c>
      <c r="P8" s="18">
        <f t="shared" si="10"/>
        <v>36</v>
      </c>
      <c r="Q8" s="18">
        <f t="shared" si="10"/>
        <v>16.8</v>
      </c>
      <c r="S8" s="11"/>
      <c r="T8" s="11"/>
      <c r="U8" s="11"/>
      <c r="V8" s="11" t="s">
        <v>5</v>
      </c>
      <c r="W8" s="18">
        <f>W4*-1</f>
        <v>79.2</v>
      </c>
      <c r="X8" s="18">
        <f t="shared" ref="X8:Z8" si="11">X4*-1</f>
        <v>108</v>
      </c>
      <c r="Y8" s="18">
        <f t="shared" si="11"/>
        <v>36</v>
      </c>
      <c r="Z8" s="18">
        <f t="shared" si="11"/>
        <v>16.8</v>
      </c>
      <c r="AB8" s="11"/>
      <c r="AC8" s="11"/>
      <c r="AD8" s="11"/>
      <c r="AE8" s="11" t="s">
        <v>5</v>
      </c>
      <c r="AF8" s="18">
        <f>AF4*-1</f>
        <v>79.2</v>
      </c>
      <c r="AG8" s="18">
        <f t="shared" ref="AG8:AI8" si="12">AG4*-1</f>
        <v>108</v>
      </c>
      <c r="AH8" s="18">
        <f t="shared" si="12"/>
        <v>36</v>
      </c>
      <c r="AI8" s="18">
        <f t="shared" si="12"/>
        <v>16.8</v>
      </c>
    </row>
    <row r="9" spans="1:35" x14ac:dyDescent="0.25">
      <c r="A9" s="11"/>
      <c r="B9" s="11"/>
      <c r="C9" s="11"/>
      <c r="D9" s="11" t="s">
        <v>6</v>
      </c>
      <c r="E9" s="18">
        <f>E7+E8</f>
        <v>79.680000000000007</v>
      </c>
      <c r="F9" s="18">
        <f t="shared" ref="F9:G9" si="13">F7+F8</f>
        <v>91.2</v>
      </c>
      <c r="G9" s="18">
        <f t="shared" si="13"/>
        <v>62.4</v>
      </c>
      <c r="H9" s="18">
        <f>H7+H8+$B$7</f>
        <v>89.72</v>
      </c>
      <c r="J9" s="11"/>
      <c r="K9" s="11"/>
      <c r="L9" s="11"/>
      <c r="M9" s="11" t="s">
        <v>6</v>
      </c>
      <c r="N9" s="18">
        <f>N7+N8</f>
        <v>79.647999999999996</v>
      </c>
      <c r="O9" s="18">
        <f t="shared" ref="O9:P9" si="14">O7+O8</f>
        <v>92.320000000000007</v>
      </c>
      <c r="P9" s="18">
        <f t="shared" si="14"/>
        <v>60.64</v>
      </c>
      <c r="Q9" s="18">
        <f>Q7+Q8+K7</f>
        <v>86.191999999999993</v>
      </c>
      <c r="S9" s="11"/>
      <c r="T9" s="11"/>
      <c r="U9" s="11"/>
      <c r="V9" s="11" t="s">
        <v>6</v>
      </c>
      <c r="W9" s="18">
        <f>W7+W8</f>
        <v>79.616</v>
      </c>
      <c r="X9" s="18">
        <f t="shared" ref="X9:Y9" si="15">X7+X8</f>
        <v>93.44</v>
      </c>
      <c r="Y9" s="18">
        <f t="shared" si="15"/>
        <v>58.88</v>
      </c>
      <c r="Z9" s="18">
        <f>Z7+Z8+T7</f>
        <v>82.664000000000001</v>
      </c>
      <c r="AB9" s="11"/>
      <c r="AC9" s="11"/>
      <c r="AD9" s="11"/>
      <c r="AE9" s="11" t="s">
        <v>6</v>
      </c>
      <c r="AF9" s="18">
        <f>AF7+AF8</f>
        <v>79.584000000000003</v>
      </c>
      <c r="AG9" s="18">
        <f t="shared" ref="AG9:AH9" si="16">AG7+AG8</f>
        <v>94.56</v>
      </c>
      <c r="AH9" s="18">
        <f t="shared" si="16"/>
        <v>57.12</v>
      </c>
      <c r="AI9" s="18">
        <f>AI7+AI8+AC7</f>
        <v>79.135999999999996</v>
      </c>
    </row>
    <row r="11" spans="1:35" x14ac:dyDescent="0.25">
      <c r="J11" s="10" t="s">
        <v>18</v>
      </c>
      <c r="K11" s="11"/>
      <c r="L11" s="11"/>
      <c r="M11" s="11" t="s">
        <v>27</v>
      </c>
      <c r="N11" s="12">
        <v>-0.1</v>
      </c>
      <c r="O11" s="13" t="s">
        <v>9</v>
      </c>
      <c r="P11" s="14">
        <f>NPV(0.1,N19:Q19)-260</f>
        <v>-1.1942681510826674</v>
      </c>
      <c r="Q11" s="11"/>
      <c r="S11" s="10" t="s">
        <v>18</v>
      </c>
      <c r="T11" s="11"/>
      <c r="U11" s="11"/>
      <c r="V11" s="11" t="s">
        <v>27</v>
      </c>
      <c r="W11" s="12">
        <v>-0.2</v>
      </c>
      <c r="X11" s="13" t="s">
        <v>9</v>
      </c>
      <c r="Y11" s="14">
        <f>NPV(0.1,W19:Z19)-260</f>
        <v>1.6411884434122612</v>
      </c>
      <c r="Z11" s="11"/>
      <c r="AB11" s="10" t="s">
        <v>18</v>
      </c>
      <c r="AC11" s="11"/>
      <c r="AD11" s="11"/>
      <c r="AE11" s="11" t="s">
        <v>26</v>
      </c>
      <c r="AF11" s="12">
        <v>-0.3</v>
      </c>
      <c r="AG11" s="13" t="s">
        <v>9</v>
      </c>
      <c r="AH11" s="14">
        <f>NPV(0.1,AF19:AI19)-260</f>
        <v>4.476645037907133</v>
      </c>
      <c r="AI11" s="11"/>
    </row>
    <row r="12" spans="1:35" x14ac:dyDescent="0.25">
      <c r="J12" s="16" t="s">
        <v>16</v>
      </c>
      <c r="K12" s="17">
        <f>40%*(1+N11)</f>
        <v>0.36000000000000004</v>
      </c>
      <c r="L12" s="11"/>
      <c r="M12" s="11" t="s">
        <v>1</v>
      </c>
      <c r="N12" s="18">
        <v>200</v>
      </c>
      <c r="O12" s="18">
        <v>200</v>
      </c>
      <c r="P12" s="18">
        <v>200</v>
      </c>
      <c r="Q12" s="18">
        <v>200</v>
      </c>
      <c r="S12" s="16" t="s">
        <v>16</v>
      </c>
      <c r="T12" s="17">
        <f>40%*(1+W11)</f>
        <v>0.32000000000000006</v>
      </c>
      <c r="U12" s="11"/>
      <c r="V12" s="11" t="s">
        <v>1</v>
      </c>
      <c r="W12" s="18">
        <v>200</v>
      </c>
      <c r="X12" s="18">
        <v>200</v>
      </c>
      <c r="Y12" s="18">
        <v>200</v>
      </c>
      <c r="Z12" s="18">
        <v>200</v>
      </c>
      <c r="AB12" s="16" t="s">
        <v>16</v>
      </c>
      <c r="AC12" s="17">
        <f>40%*(1+AF11)</f>
        <v>0.27999999999999997</v>
      </c>
      <c r="AD12" s="11"/>
      <c r="AE12" s="11" t="s">
        <v>1</v>
      </c>
      <c r="AF12" s="18">
        <v>200</v>
      </c>
      <c r="AG12" s="18">
        <v>200</v>
      </c>
      <c r="AH12" s="18">
        <v>200</v>
      </c>
      <c r="AI12" s="18">
        <v>200</v>
      </c>
    </row>
    <row r="13" spans="1:35" x14ac:dyDescent="0.25">
      <c r="J13" s="11" t="s">
        <v>12</v>
      </c>
      <c r="K13" s="11">
        <v>20000</v>
      </c>
      <c r="L13" s="11"/>
      <c r="M13" s="11" t="s">
        <v>0</v>
      </c>
      <c r="N13" s="19">
        <v>-120</v>
      </c>
      <c r="O13" s="19">
        <v>-120</v>
      </c>
      <c r="P13" s="19">
        <v>-120</v>
      </c>
      <c r="Q13" s="19">
        <v>-120</v>
      </c>
      <c r="S13" s="11" t="s">
        <v>12</v>
      </c>
      <c r="T13" s="11">
        <v>20000</v>
      </c>
      <c r="U13" s="11"/>
      <c r="V13" s="11" t="s">
        <v>0</v>
      </c>
      <c r="W13" s="19">
        <v>-120</v>
      </c>
      <c r="X13" s="19">
        <v>-120</v>
      </c>
      <c r="Y13" s="19">
        <v>-120</v>
      </c>
      <c r="Z13" s="19">
        <v>-120</v>
      </c>
      <c r="AB13" s="11" t="s">
        <v>12</v>
      </c>
      <c r="AC13" s="11">
        <v>20000</v>
      </c>
      <c r="AD13" s="11"/>
      <c r="AE13" s="11" t="s">
        <v>0</v>
      </c>
      <c r="AF13" s="19">
        <v>-120</v>
      </c>
      <c r="AG13" s="19">
        <v>-120</v>
      </c>
      <c r="AH13" s="19">
        <v>-120</v>
      </c>
      <c r="AI13" s="19">
        <v>-120</v>
      </c>
    </row>
    <row r="14" spans="1:35" x14ac:dyDescent="0.25">
      <c r="J14" s="11" t="s">
        <v>13</v>
      </c>
      <c r="K14" s="11">
        <v>25000</v>
      </c>
      <c r="L14" s="11"/>
      <c r="M14" s="11" t="s">
        <v>2</v>
      </c>
      <c r="N14" s="18">
        <v>-79.2</v>
      </c>
      <c r="O14" s="18">
        <v>-108</v>
      </c>
      <c r="P14" s="18">
        <v>-36</v>
      </c>
      <c r="Q14" s="18">
        <v>-16.8</v>
      </c>
      <c r="S14" s="11" t="s">
        <v>13</v>
      </c>
      <c r="T14" s="11">
        <v>25000</v>
      </c>
      <c r="U14" s="11"/>
      <c r="V14" s="11" t="s">
        <v>2</v>
      </c>
      <c r="W14" s="18">
        <v>-79.2</v>
      </c>
      <c r="X14" s="18">
        <v>-108</v>
      </c>
      <c r="Y14" s="18">
        <v>-36</v>
      </c>
      <c r="Z14" s="18">
        <v>-16.8</v>
      </c>
      <c r="AB14" s="11" t="s">
        <v>13</v>
      </c>
      <c r="AC14" s="11">
        <v>25000</v>
      </c>
      <c r="AD14" s="11"/>
      <c r="AE14" s="11" t="s">
        <v>2</v>
      </c>
      <c r="AF14" s="18">
        <v>-79.2</v>
      </c>
      <c r="AG14" s="18">
        <v>-108</v>
      </c>
      <c r="AH14" s="18">
        <v>-36</v>
      </c>
      <c r="AI14" s="18">
        <v>-16.8</v>
      </c>
    </row>
    <row r="15" spans="1:35" x14ac:dyDescent="0.25">
      <c r="J15" s="16" t="s">
        <v>15</v>
      </c>
      <c r="K15" s="16">
        <f>K14*K12</f>
        <v>9000.0000000000018</v>
      </c>
      <c r="L15" s="11"/>
      <c r="M15" s="11" t="s">
        <v>4</v>
      </c>
      <c r="N15" s="18">
        <f>N12+N13+N14</f>
        <v>0.79999999999999716</v>
      </c>
      <c r="O15" s="18">
        <f t="shared" ref="O15:Q15" si="17">O12+O13+O14</f>
        <v>-28</v>
      </c>
      <c r="P15" s="18">
        <f t="shared" si="17"/>
        <v>44</v>
      </c>
      <c r="Q15" s="18">
        <f t="shared" si="17"/>
        <v>63.2</v>
      </c>
      <c r="S15" s="16" t="s">
        <v>15</v>
      </c>
      <c r="T15" s="16">
        <f>T14*T12</f>
        <v>8000.0000000000018</v>
      </c>
      <c r="U15" s="11"/>
      <c r="V15" s="11" t="s">
        <v>4</v>
      </c>
      <c r="W15" s="18">
        <f>W12+W13+W14</f>
        <v>0.79999999999999716</v>
      </c>
      <c r="X15" s="18">
        <f t="shared" ref="X15:Z15" si="18">X12+X13+X14</f>
        <v>-28</v>
      </c>
      <c r="Y15" s="18">
        <f t="shared" si="18"/>
        <v>44</v>
      </c>
      <c r="Z15" s="18">
        <f t="shared" si="18"/>
        <v>63.2</v>
      </c>
      <c r="AB15" s="16" t="s">
        <v>15</v>
      </c>
      <c r="AC15" s="16">
        <f>AC14*AC12</f>
        <v>6999.9999999999991</v>
      </c>
      <c r="AD15" s="11"/>
      <c r="AE15" s="11" t="s">
        <v>4</v>
      </c>
      <c r="AF15" s="18">
        <f>AF12+AF13+AF14</f>
        <v>0.79999999999999716</v>
      </c>
      <c r="AG15" s="18">
        <f t="shared" ref="AG15:AI15" si="19">AG12+AG13+AG14</f>
        <v>-28</v>
      </c>
      <c r="AH15" s="18">
        <f t="shared" si="19"/>
        <v>44</v>
      </c>
      <c r="AI15" s="18">
        <f t="shared" si="19"/>
        <v>63.2</v>
      </c>
    </row>
    <row r="16" spans="1:35" x14ac:dyDescent="0.25">
      <c r="J16" s="11" t="s">
        <v>14</v>
      </c>
      <c r="K16" s="11">
        <f>K13+K14-K15</f>
        <v>36000</v>
      </c>
      <c r="L16" s="11"/>
      <c r="M16" s="16" t="s">
        <v>27</v>
      </c>
      <c r="N16" s="20">
        <f>(0.4*(1+N11))*N15</f>
        <v>0.28799999999999903</v>
      </c>
      <c r="O16" s="20">
        <f>(0.4*(1+N11))*O15</f>
        <v>-10.080000000000002</v>
      </c>
      <c r="P16" s="20">
        <f>(0.4*(1+N11))*P15</f>
        <v>15.840000000000002</v>
      </c>
      <c r="Q16" s="20">
        <f>(0.4*(1+N11))*Q15</f>
        <v>22.752000000000002</v>
      </c>
      <c r="S16" s="11" t="s">
        <v>14</v>
      </c>
      <c r="T16" s="11">
        <f>T13+T14-T15</f>
        <v>37000</v>
      </c>
      <c r="U16" s="11"/>
      <c r="V16" s="16" t="s">
        <v>27</v>
      </c>
      <c r="W16" s="20">
        <f>(0.4*(1+W11))*W15</f>
        <v>0.25599999999999912</v>
      </c>
      <c r="X16" s="20">
        <f>(0.4*(1+W11))*X15</f>
        <v>-8.9600000000000009</v>
      </c>
      <c r="Y16" s="20">
        <f>(0.4*(1+W11))*Y15</f>
        <v>14.080000000000002</v>
      </c>
      <c r="Z16" s="20">
        <f>(0.4*(1+W11))*Z15</f>
        <v>20.224000000000004</v>
      </c>
      <c r="AB16" s="11" t="s">
        <v>14</v>
      </c>
      <c r="AC16" s="11">
        <f>AC13+AC14-AC15</f>
        <v>38000</v>
      </c>
      <c r="AD16" s="11"/>
      <c r="AE16" s="16" t="s">
        <v>27</v>
      </c>
      <c r="AF16" s="20">
        <f>(0.4*(1+AF11))*AF15</f>
        <v>0.22399999999999917</v>
      </c>
      <c r="AG16" s="20">
        <f>(0.4*(1+AF11))*AG15</f>
        <v>-7.839999999999999</v>
      </c>
      <c r="AH16" s="20">
        <f>(0.4*(1+AF11))*AH15</f>
        <v>12.319999999999999</v>
      </c>
      <c r="AI16" s="20">
        <f>(0.4*(1+AF11))*AI15</f>
        <v>17.695999999999998</v>
      </c>
    </row>
    <row r="17" spans="10:35" x14ac:dyDescent="0.25">
      <c r="J17" s="11" t="s">
        <v>24</v>
      </c>
      <c r="K17" s="11">
        <f>K16/1000</f>
        <v>36</v>
      </c>
      <c r="L17" s="11" t="s">
        <v>17</v>
      </c>
      <c r="M17" s="11" t="s">
        <v>3</v>
      </c>
      <c r="N17" s="18">
        <f>N15-N16</f>
        <v>0.51199999999999812</v>
      </c>
      <c r="O17" s="18">
        <f t="shared" ref="O17:Q17" si="20">O15-O16</f>
        <v>-17.919999999999998</v>
      </c>
      <c r="P17" s="18">
        <f t="shared" si="20"/>
        <v>28.159999999999997</v>
      </c>
      <c r="Q17" s="18">
        <f t="shared" si="20"/>
        <v>40.448</v>
      </c>
      <c r="S17" s="11" t="s">
        <v>24</v>
      </c>
      <c r="T17" s="11">
        <f>T16/1000</f>
        <v>37</v>
      </c>
      <c r="U17" s="11" t="s">
        <v>17</v>
      </c>
      <c r="V17" s="11" t="s">
        <v>3</v>
      </c>
      <c r="W17" s="18">
        <f>W15-W16</f>
        <v>0.54399999999999804</v>
      </c>
      <c r="X17" s="18">
        <f t="shared" ref="X17:Z17" si="21">X15-X16</f>
        <v>-19.04</v>
      </c>
      <c r="Y17" s="18">
        <f t="shared" si="21"/>
        <v>29.919999999999998</v>
      </c>
      <c r="Z17" s="18">
        <f t="shared" si="21"/>
        <v>42.975999999999999</v>
      </c>
      <c r="AB17" s="11" t="s">
        <v>24</v>
      </c>
      <c r="AC17" s="11">
        <f>AC16/1000</f>
        <v>38</v>
      </c>
      <c r="AD17" s="11" t="s">
        <v>17</v>
      </c>
      <c r="AE17" s="11" t="s">
        <v>3</v>
      </c>
      <c r="AF17" s="18">
        <f>AF15-AF16</f>
        <v>0.57599999999999796</v>
      </c>
      <c r="AG17" s="18">
        <f t="shared" ref="AG17:AI17" si="22">AG15-AG16</f>
        <v>-20.16</v>
      </c>
      <c r="AH17" s="18">
        <f t="shared" si="22"/>
        <v>31.68</v>
      </c>
      <c r="AI17" s="18">
        <f t="shared" si="22"/>
        <v>45.504000000000005</v>
      </c>
    </row>
    <row r="18" spans="10:35" x14ac:dyDescent="0.25">
      <c r="J18" s="11"/>
      <c r="K18" s="11"/>
      <c r="L18" s="11"/>
      <c r="M18" s="11" t="s">
        <v>5</v>
      </c>
      <c r="N18" s="18">
        <f>N14*-1</f>
        <v>79.2</v>
      </c>
      <c r="O18" s="18">
        <f t="shared" ref="O18:Q18" si="23">O14*-1</f>
        <v>108</v>
      </c>
      <c r="P18" s="18">
        <f t="shared" si="23"/>
        <v>36</v>
      </c>
      <c r="Q18" s="18">
        <f t="shared" si="23"/>
        <v>16.8</v>
      </c>
      <c r="S18" s="11"/>
      <c r="T18" s="11"/>
      <c r="U18" s="11"/>
      <c r="V18" s="11" t="s">
        <v>5</v>
      </c>
      <c r="W18" s="18">
        <f>W14*-1</f>
        <v>79.2</v>
      </c>
      <c r="X18" s="18">
        <f t="shared" ref="X18:Z18" si="24">X14*-1</f>
        <v>108</v>
      </c>
      <c r="Y18" s="18">
        <f t="shared" si="24"/>
        <v>36</v>
      </c>
      <c r="Z18" s="18">
        <f t="shared" si="24"/>
        <v>16.8</v>
      </c>
      <c r="AB18" s="11"/>
      <c r="AC18" s="11"/>
      <c r="AD18" s="11"/>
      <c r="AE18" s="11" t="s">
        <v>5</v>
      </c>
      <c r="AF18" s="18">
        <f>AF14*-1</f>
        <v>79.2</v>
      </c>
      <c r="AG18" s="18">
        <f t="shared" ref="AG18:AI18" si="25">AG14*-1</f>
        <v>108</v>
      </c>
      <c r="AH18" s="18">
        <f t="shared" si="25"/>
        <v>36</v>
      </c>
      <c r="AI18" s="18">
        <f t="shared" si="25"/>
        <v>16.8</v>
      </c>
    </row>
    <row r="19" spans="10:35" x14ac:dyDescent="0.25">
      <c r="J19" s="11"/>
      <c r="K19" s="11"/>
      <c r="L19" s="11"/>
      <c r="M19" s="11" t="s">
        <v>6</v>
      </c>
      <c r="N19" s="18">
        <f>N17+N18</f>
        <v>79.712000000000003</v>
      </c>
      <c r="O19" s="18">
        <f t="shared" ref="O19:P19" si="26">O17+O18</f>
        <v>90.08</v>
      </c>
      <c r="P19" s="18">
        <f t="shared" si="26"/>
        <v>64.16</v>
      </c>
      <c r="Q19" s="18">
        <f>Q17+Q18+K17</f>
        <v>93.248000000000005</v>
      </c>
      <c r="S19" s="11"/>
      <c r="T19" s="11"/>
      <c r="U19" s="11"/>
      <c r="V19" s="11" t="s">
        <v>6</v>
      </c>
      <c r="W19" s="18">
        <f>W17+W18</f>
        <v>79.744</v>
      </c>
      <c r="X19" s="18">
        <f t="shared" ref="X19:Y19" si="27">X17+X18</f>
        <v>88.960000000000008</v>
      </c>
      <c r="Y19" s="18">
        <f t="shared" si="27"/>
        <v>65.92</v>
      </c>
      <c r="Z19" s="18">
        <f>Z17+Z18+T17</f>
        <v>96.775999999999996</v>
      </c>
      <c r="AB19" s="11"/>
      <c r="AC19" s="11"/>
      <c r="AD19" s="11"/>
      <c r="AE19" s="11" t="s">
        <v>6</v>
      </c>
      <c r="AF19" s="18">
        <f>AF17+AF18</f>
        <v>79.775999999999996</v>
      </c>
      <c r="AG19" s="18">
        <f t="shared" ref="AG19:AH19" si="28">AG17+AG18</f>
        <v>87.84</v>
      </c>
      <c r="AH19" s="18">
        <f t="shared" si="28"/>
        <v>67.680000000000007</v>
      </c>
      <c r="AI19" s="18">
        <f>AI17+AI18+AC17</f>
        <v>100.304</v>
      </c>
    </row>
    <row r="21" spans="10:35" x14ac:dyDescent="0.25">
      <c r="O21" s="3"/>
    </row>
    <row r="22" spans="10:35" x14ac:dyDescent="0.25">
      <c r="O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C39A-DD56-4A99-8DF9-421DB17CAEC0}">
  <dimension ref="A1:AA22"/>
  <sheetViews>
    <sheetView topLeftCell="F1" zoomScale="85" zoomScaleNormal="85" workbookViewId="0">
      <selection activeCell="Q14" sqref="G13:Q14"/>
    </sheetView>
  </sheetViews>
  <sheetFormatPr defaultRowHeight="15" x14ac:dyDescent="0.25"/>
  <cols>
    <col min="1" max="1" width="18.42578125" bestFit="1" customWidth="1"/>
    <col min="3" max="3" width="11.5703125" bestFit="1" customWidth="1"/>
    <col min="4" max="4" width="23.140625" bestFit="1" customWidth="1"/>
    <col min="5" max="5" width="9.85546875" customWidth="1"/>
    <col min="6" max="6" width="10.140625" customWidth="1"/>
    <col min="10" max="10" width="20.85546875" bestFit="1" customWidth="1"/>
    <col min="16" max="16" width="20.85546875" bestFit="1" customWidth="1"/>
    <col min="22" max="22" width="20.85546875" bestFit="1" customWidth="1"/>
  </cols>
  <sheetData>
    <row r="1" spans="1:27" x14ac:dyDescent="0.25">
      <c r="A1" s="4" t="s">
        <v>18</v>
      </c>
      <c r="D1" t="s">
        <v>41</v>
      </c>
      <c r="E1" s="2">
        <v>0</v>
      </c>
      <c r="F1" s="7" t="s">
        <v>9</v>
      </c>
      <c r="G1" s="8">
        <f>NPV(0.1,E9:H9)-260</f>
        <v>-4.0297247455775107</v>
      </c>
      <c r="H1" s="1"/>
      <c r="J1" t="s">
        <v>29</v>
      </c>
      <c r="K1" s="2">
        <v>0.1</v>
      </c>
      <c r="L1" s="7" t="s">
        <v>9</v>
      </c>
      <c r="M1" s="8">
        <f>NPV(0.1*(1+K1),K9:N9)-260</f>
        <v>-9.4685651108896991</v>
      </c>
      <c r="P1" t="s">
        <v>29</v>
      </c>
      <c r="Q1" s="2">
        <v>0.2</v>
      </c>
      <c r="R1" s="7" t="s">
        <v>9</v>
      </c>
      <c r="S1" s="8">
        <f>NPV(0.1*(1+Q1),Q9:T9)-260</f>
        <v>-14.719291766451533</v>
      </c>
      <c r="V1" t="s">
        <v>29</v>
      </c>
      <c r="W1" s="2">
        <v>0.3</v>
      </c>
      <c r="X1" s="7" t="s">
        <v>9</v>
      </c>
      <c r="Y1" s="8">
        <f>NPV(0.1*(1+W1),W9:Z9)-260</f>
        <v>-19.790461766504706</v>
      </c>
    </row>
    <row r="2" spans="1:27" x14ac:dyDescent="0.25">
      <c r="A2" t="s">
        <v>16</v>
      </c>
      <c r="B2" s="2">
        <v>0.4</v>
      </c>
      <c r="D2" t="s">
        <v>1</v>
      </c>
      <c r="E2" s="1">
        <v>200</v>
      </c>
      <c r="F2" s="1">
        <v>200</v>
      </c>
      <c r="G2" s="1">
        <v>200</v>
      </c>
      <c r="H2" s="1">
        <v>200</v>
      </c>
      <c r="J2" t="s">
        <v>1</v>
      </c>
      <c r="K2" s="1">
        <v>200</v>
      </c>
      <c r="L2" s="1">
        <v>200</v>
      </c>
      <c r="M2" s="1">
        <v>200</v>
      </c>
      <c r="N2" s="1">
        <v>200</v>
      </c>
      <c r="P2" t="s">
        <v>1</v>
      </c>
      <c r="Q2" s="1">
        <v>200</v>
      </c>
      <c r="R2" s="1">
        <v>200</v>
      </c>
      <c r="S2" s="1">
        <v>200</v>
      </c>
      <c r="T2" s="1">
        <v>200</v>
      </c>
      <c r="V2" t="s">
        <v>1</v>
      </c>
      <c r="W2" s="1">
        <v>200</v>
      </c>
      <c r="X2" s="1">
        <v>200</v>
      </c>
      <c r="Y2" s="1">
        <v>200</v>
      </c>
      <c r="Z2" s="1">
        <v>200</v>
      </c>
    </row>
    <row r="3" spans="1:27" x14ac:dyDescent="0.25">
      <c r="A3" t="s">
        <v>12</v>
      </c>
      <c r="B3">
        <v>20000</v>
      </c>
      <c r="D3" s="21" t="s">
        <v>0</v>
      </c>
      <c r="E3" s="9">
        <v>-120</v>
      </c>
      <c r="F3" s="9">
        <v>-120</v>
      </c>
      <c r="G3" s="9">
        <v>-120</v>
      </c>
      <c r="H3" s="9">
        <v>-120</v>
      </c>
      <c r="J3" s="21" t="s">
        <v>0</v>
      </c>
      <c r="K3" s="9">
        <v>-120</v>
      </c>
      <c r="L3" s="9">
        <v>-120</v>
      </c>
      <c r="M3" s="9">
        <v>-120</v>
      </c>
      <c r="N3" s="9">
        <v>-120</v>
      </c>
      <c r="P3" s="21" t="s">
        <v>0</v>
      </c>
      <c r="Q3" s="9">
        <v>-120</v>
      </c>
      <c r="R3" s="9">
        <v>-120</v>
      </c>
      <c r="S3" s="9">
        <v>-120</v>
      </c>
      <c r="T3" s="9">
        <v>-120</v>
      </c>
      <c r="V3" s="21" t="s">
        <v>0</v>
      </c>
      <c r="W3" s="9">
        <v>-120</v>
      </c>
      <c r="X3" s="9">
        <v>-120</v>
      </c>
      <c r="Y3" s="9">
        <v>-120</v>
      </c>
      <c r="Z3" s="9">
        <v>-120</v>
      </c>
    </row>
    <row r="4" spans="1:27" x14ac:dyDescent="0.25">
      <c r="A4" t="s">
        <v>13</v>
      </c>
      <c r="B4">
        <v>25000</v>
      </c>
      <c r="D4" t="s">
        <v>2</v>
      </c>
      <c r="E4" s="1">
        <v>-79.2</v>
      </c>
      <c r="F4" s="1">
        <v>-108</v>
      </c>
      <c r="G4" s="1">
        <v>-36</v>
      </c>
      <c r="H4" s="1">
        <v>-16.8</v>
      </c>
      <c r="J4" t="s">
        <v>2</v>
      </c>
      <c r="K4" s="1">
        <v>-79.2</v>
      </c>
      <c r="L4" s="1">
        <v>-108</v>
      </c>
      <c r="M4" s="1">
        <v>-36</v>
      </c>
      <c r="N4" s="1">
        <v>-16.8</v>
      </c>
      <c r="P4" t="s">
        <v>2</v>
      </c>
      <c r="Q4" s="1">
        <v>-79.2</v>
      </c>
      <c r="R4" s="1">
        <v>-108</v>
      </c>
      <c r="S4" s="1">
        <v>-36</v>
      </c>
      <c r="T4" s="1">
        <v>-16.8</v>
      </c>
      <c r="V4" t="s">
        <v>2</v>
      </c>
      <c r="W4" s="1">
        <v>-79.2</v>
      </c>
      <c r="X4" s="1">
        <v>-108</v>
      </c>
      <c r="Y4" s="1">
        <v>-36</v>
      </c>
      <c r="Z4" s="1">
        <v>-16.8</v>
      </c>
    </row>
    <row r="5" spans="1:27" x14ac:dyDescent="0.25">
      <c r="A5" t="s">
        <v>15</v>
      </c>
      <c r="B5">
        <f>B4*B2</f>
        <v>10000</v>
      </c>
      <c r="D5" t="s">
        <v>4</v>
      </c>
      <c r="E5" s="1">
        <f>E2+E3+E4</f>
        <v>0.79999999999999716</v>
      </c>
      <c r="F5" s="1">
        <f t="shared" ref="F5:H5" si="0">F2+F3+F4</f>
        <v>-28</v>
      </c>
      <c r="G5" s="1">
        <f t="shared" si="0"/>
        <v>44</v>
      </c>
      <c r="H5" s="1">
        <f t="shared" si="0"/>
        <v>63.2</v>
      </c>
      <c r="J5" t="s">
        <v>4</v>
      </c>
      <c r="K5" s="1">
        <f>K2+K3+K4</f>
        <v>0.79999999999999716</v>
      </c>
      <c r="L5" s="1">
        <f t="shared" ref="L5:N5" si="1">L2+L3+L4</f>
        <v>-28</v>
      </c>
      <c r="M5" s="1">
        <f t="shared" si="1"/>
        <v>44</v>
      </c>
      <c r="N5" s="1">
        <f t="shared" si="1"/>
        <v>63.2</v>
      </c>
      <c r="P5" t="s">
        <v>4</v>
      </c>
      <c r="Q5" s="1">
        <f>Q2+Q3+Q4</f>
        <v>0.79999999999999716</v>
      </c>
      <c r="R5" s="1">
        <f t="shared" ref="R5:T5" si="2">R2+R3+R4</f>
        <v>-28</v>
      </c>
      <c r="S5" s="1">
        <f t="shared" si="2"/>
        <v>44</v>
      </c>
      <c r="T5" s="1">
        <f t="shared" si="2"/>
        <v>63.2</v>
      </c>
      <c r="V5" t="s">
        <v>4</v>
      </c>
      <c r="W5" s="1">
        <f>W2+W3+W4</f>
        <v>0.79999999999999716</v>
      </c>
      <c r="X5" s="1">
        <f t="shared" ref="X5:Z5" si="3">X2+X3+X4</f>
        <v>-28</v>
      </c>
      <c r="Y5" s="1">
        <f t="shared" si="3"/>
        <v>44</v>
      </c>
      <c r="Z5" s="1">
        <f t="shared" si="3"/>
        <v>63.2</v>
      </c>
    </row>
    <row r="6" spans="1:27" x14ac:dyDescent="0.25">
      <c r="A6" t="s">
        <v>14</v>
      </c>
      <c r="B6">
        <f>B3+B4-B5</f>
        <v>35000</v>
      </c>
      <c r="D6" t="s">
        <v>27</v>
      </c>
      <c r="E6" s="1">
        <f>0.4*E5</f>
        <v>0.3199999999999989</v>
      </c>
      <c r="F6" s="1">
        <f t="shared" ref="F6:H6" si="4">0.4*F5</f>
        <v>-11.200000000000001</v>
      </c>
      <c r="G6" s="1">
        <f t="shared" si="4"/>
        <v>17.600000000000001</v>
      </c>
      <c r="H6" s="1">
        <f t="shared" si="4"/>
        <v>25.28</v>
      </c>
      <c r="J6" t="s">
        <v>27</v>
      </c>
      <c r="K6" s="32">
        <f>0.4*K5</f>
        <v>0.3199999999999989</v>
      </c>
      <c r="L6" s="1">
        <f t="shared" ref="L6:N6" si="5">0.4*L5</f>
        <v>-11.200000000000001</v>
      </c>
      <c r="M6" s="1">
        <f t="shared" si="5"/>
        <v>17.600000000000001</v>
      </c>
      <c r="N6" s="1">
        <f t="shared" si="5"/>
        <v>25.28</v>
      </c>
      <c r="P6" t="s">
        <v>27</v>
      </c>
      <c r="Q6" s="1">
        <f>0.4*Q5</f>
        <v>0.3199999999999989</v>
      </c>
      <c r="R6" s="1">
        <f t="shared" ref="R6:T6" si="6">0.4*R5</f>
        <v>-11.200000000000001</v>
      </c>
      <c r="S6" s="1">
        <f t="shared" si="6"/>
        <v>17.600000000000001</v>
      </c>
      <c r="T6" s="1">
        <f t="shared" si="6"/>
        <v>25.28</v>
      </c>
      <c r="V6" t="s">
        <v>27</v>
      </c>
      <c r="W6" s="1">
        <f>0.4*W5</f>
        <v>0.3199999999999989</v>
      </c>
      <c r="X6" s="1">
        <f t="shared" ref="X6:Z6" si="7">0.4*X5</f>
        <v>-11.200000000000001</v>
      </c>
      <c r="Y6" s="1">
        <f t="shared" si="7"/>
        <v>17.600000000000001</v>
      </c>
      <c r="Z6" s="1">
        <f t="shared" si="7"/>
        <v>25.28</v>
      </c>
    </row>
    <row r="7" spans="1:27" x14ac:dyDescent="0.25">
      <c r="A7" t="s">
        <v>24</v>
      </c>
      <c r="B7">
        <f>B6/1000</f>
        <v>35</v>
      </c>
      <c r="C7" t="s">
        <v>17</v>
      </c>
      <c r="D7" t="s">
        <v>3</v>
      </c>
      <c r="E7" s="1">
        <f>E5-E6</f>
        <v>0.47999999999999826</v>
      </c>
      <c r="F7" s="1">
        <f t="shared" ref="F7:H7" si="8">F5-F6</f>
        <v>-16.799999999999997</v>
      </c>
      <c r="G7" s="1">
        <f t="shared" si="8"/>
        <v>26.4</v>
      </c>
      <c r="H7" s="1">
        <f t="shared" si="8"/>
        <v>37.92</v>
      </c>
      <c r="J7" t="s">
        <v>3</v>
      </c>
      <c r="K7" s="1">
        <f>K5-K6</f>
        <v>0.47999999999999826</v>
      </c>
      <c r="L7" s="1">
        <f t="shared" ref="L7:N7" si="9">L5-L6</f>
        <v>-16.799999999999997</v>
      </c>
      <c r="M7" s="1">
        <f t="shared" si="9"/>
        <v>26.4</v>
      </c>
      <c r="N7" s="1">
        <f t="shared" si="9"/>
        <v>37.92</v>
      </c>
      <c r="P7" t="s">
        <v>3</v>
      </c>
      <c r="Q7" s="1">
        <f>Q5-Q6</f>
        <v>0.47999999999999826</v>
      </c>
      <c r="R7" s="1">
        <f t="shared" ref="R7:T7" si="10">R5-R6</f>
        <v>-16.799999999999997</v>
      </c>
      <c r="S7" s="1">
        <f t="shared" si="10"/>
        <v>26.4</v>
      </c>
      <c r="T7" s="1">
        <f t="shared" si="10"/>
        <v>37.92</v>
      </c>
      <c r="V7" t="s">
        <v>3</v>
      </c>
      <c r="W7" s="1">
        <f>W5-W6</f>
        <v>0.47999999999999826</v>
      </c>
      <c r="X7" s="1">
        <f t="shared" ref="X7:Z7" si="11">X5-X6</f>
        <v>-16.799999999999997</v>
      </c>
      <c r="Y7" s="1">
        <f t="shared" si="11"/>
        <v>26.4</v>
      </c>
      <c r="Z7" s="1">
        <f t="shared" si="11"/>
        <v>37.92</v>
      </c>
    </row>
    <row r="8" spans="1:27" x14ac:dyDescent="0.25">
      <c r="D8" t="s">
        <v>5</v>
      </c>
      <c r="E8" s="1">
        <f>E4*-1</f>
        <v>79.2</v>
      </c>
      <c r="F8" s="1">
        <f t="shared" ref="F8:H8" si="12">F4*-1</f>
        <v>108</v>
      </c>
      <c r="G8" s="1">
        <f t="shared" si="12"/>
        <v>36</v>
      </c>
      <c r="H8" s="1">
        <f t="shared" si="12"/>
        <v>16.8</v>
      </c>
      <c r="J8" t="s">
        <v>5</v>
      </c>
      <c r="K8" s="1">
        <f>K4*-1</f>
        <v>79.2</v>
      </c>
      <c r="L8" s="1">
        <f t="shared" ref="L8:N8" si="13">L4*-1</f>
        <v>108</v>
      </c>
      <c r="M8" s="1">
        <f t="shared" si="13"/>
        <v>36</v>
      </c>
      <c r="N8" s="1">
        <f t="shared" si="13"/>
        <v>16.8</v>
      </c>
      <c r="P8" t="s">
        <v>5</v>
      </c>
      <c r="Q8" s="1">
        <f>Q4*-1</f>
        <v>79.2</v>
      </c>
      <c r="R8" s="1">
        <f t="shared" ref="R8:T8" si="14">R4*-1</f>
        <v>108</v>
      </c>
      <c r="S8" s="1">
        <f t="shared" si="14"/>
        <v>36</v>
      </c>
      <c r="T8" s="1">
        <f t="shared" si="14"/>
        <v>16.8</v>
      </c>
      <c r="V8" t="s">
        <v>5</v>
      </c>
      <c r="W8" s="1">
        <f>W4*-1</f>
        <v>79.2</v>
      </c>
      <c r="X8" s="1">
        <f t="shared" ref="X8:Z8" si="15">X4*-1</f>
        <v>108</v>
      </c>
      <c r="Y8" s="1">
        <f t="shared" si="15"/>
        <v>36</v>
      </c>
      <c r="Z8" s="1">
        <f t="shared" si="15"/>
        <v>16.8</v>
      </c>
    </row>
    <row r="9" spans="1:27" x14ac:dyDescent="0.25">
      <c r="D9" t="s">
        <v>6</v>
      </c>
      <c r="E9" s="1">
        <f>E7+E8</f>
        <v>79.680000000000007</v>
      </c>
      <c r="F9" s="1">
        <f t="shared" ref="F9:G9" si="16">F7+F8</f>
        <v>91.2</v>
      </c>
      <c r="G9" s="1">
        <f t="shared" si="16"/>
        <v>62.4</v>
      </c>
      <c r="H9" s="1">
        <f>H7+H8+$B$7</f>
        <v>89.72</v>
      </c>
      <c r="J9" t="s">
        <v>6</v>
      </c>
      <c r="K9" s="1">
        <f>K7+K8</f>
        <v>79.680000000000007</v>
      </c>
      <c r="L9" s="1">
        <f t="shared" ref="L9:M9" si="17">L7+L8</f>
        <v>91.2</v>
      </c>
      <c r="M9" s="1">
        <f t="shared" si="17"/>
        <v>62.4</v>
      </c>
      <c r="N9" s="1">
        <f>N7+N8+$B$7</f>
        <v>89.72</v>
      </c>
      <c r="P9" t="s">
        <v>6</v>
      </c>
      <c r="Q9" s="1">
        <f>Q7+Q8</f>
        <v>79.680000000000007</v>
      </c>
      <c r="R9" s="1">
        <f t="shared" ref="R9:S9" si="18">R7+R8</f>
        <v>91.2</v>
      </c>
      <c r="S9" s="1">
        <f t="shared" si="18"/>
        <v>62.4</v>
      </c>
      <c r="T9" s="1">
        <f>T7+T8+$B$7</f>
        <v>89.72</v>
      </c>
      <c r="V9" t="s">
        <v>6</v>
      </c>
      <c r="W9" s="1">
        <f>W7+W8</f>
        <v>79.680000000000007</v>
      </c>
      <c r="X9" s="1">
        <f t="shared" ref="X9:Y9" si="19">X7+X8</f>
        <v>91.2</v>
      </c>
      <c r="Y9" s="1">
        <f t="shared" si="19"/>
        <v>62.4</v>
      </c>
      <c r="Z9" s="1">
        <f>Z7+Z8+$B$7</f>
        <v>89.72</v>
      </c>
    </row>
    <row r="11" spans="1:27" x14ac:dyDescent="0.25">
      <c r="J11" t="s">
        <v>30</v>
      </c>
      <c r="K11" s="2">
        <v>-0.1</v>
      </c>
      <c r="L11" s="7" t="s">
        <v>9</v>
      </c>
      <c r="M11" s="8">
        <f>NPV(0.1*(1+K11),K19:N19)-260</f>
        <v>1.6062919096827386</v>
      </c>
      <c r="P11" t="s">
        <v>30</v>
      </c>
      <c r="Q11" s="2">
        <v>-0.2</v>
      </c>
      <c r="R11" s="7" t="s">
        <v>9</v>
      </c>
      <c r="S11" s="8">
        <f>NPV(0.1*(1+Q11),Q19:T19)-260</f>
        <v>7.4490884218567999</v>
      </c>
      <c r="V11" t="s">
        <v>30</v>
      </c>
      <c r="W11" s="2">
        <v>-0.3</v>
      </c>
      <c r="X11" s="7" t="s">
        <v>9</v>
      </c>
      <c r="Y11" s="8">
        <f>NPV(0.1*(1+W11),W19:Z19)-260</f>
        <v>13.508847681036173</v>
      </c>
    </row>
    <row r="12" spans="1:27" x14ac:dyDescent="0.25">
      <c r="J12" t="s">
        <v>1</v>
      </c>
      <c r="K12" s="1">
        <v>200</v>
      </c>
      <c r="L12" s="1">
        <v>200</v>
      </c>
      <c r="M12" s="1">
        <v>200</v>
      </c>
      <c r="N12" s="1">
        <v>200</v>
      </c>
      <c r="P12" t="s">
        <v>1</v>
      </c>
      <c r="Q12" s="1">
        <v>200</v>
      </c>
      <c r="R12" s="1">
        <v>200</v>
      </c>
      <c r="S12" s="1">
        <v>200</v>
      </c>
      <c r="T12" s="1">
        <v>200</v>
      </c>
      <c r="V12" t="s">
        <v>1</v>
      </c>
      <c r="W12" s="1">
        <v>200</v>
      </c>
      <c r="X12" s="1">
        <v>200</v>
      </c>
      <c r="Y12" s="1">
        <v>200</v>
      </c>
      <c r="Z12" s="1">
        <v>200</v>
      </c>
    </row>
    <row r="13" spans="1:27" x14ac:dyDescent="0.25">
      <c r="J13" s="21" t="s">
        <v>0</v>
      </c>
      <c r="K13" s="9">
        <v>-120</v>
      </c>
      <c r="L13" s="9">
        <v>-120</v>
      </c>
      <c r="M13" s="9">
        <v>-120</v>
      </c>
      <c r="N13" s="9">
        <v>-120</v>
      </c>
      <c r="P13" s="21" t="s">
        <v>0</v>
      </c>
      <c r="Q13" s="9">
        <v>-120</v>
      </c>
      <c r="R13" s="9">
        <v>-120</v>
      </c>
      <c r="S13" s="9">
        <v>-120</v>
      </c>
      <c r="T13" s="9">
        <v>-120</v>
      </c>
      <c r="U13" s="1"/>
      <c r="V13" s="21" t="s">
        <v>0</v>
      </c>
      <c r="W13" s="9">
        <v>-120</v>
      </c>
      <c r="X13" s="9">
        <v>-120</v>
      </c>
      <c r="Y13" s="9">
        <v>-120</v>
      </c>
      <c r="Z13" s="9">
        <v>-120</v>
      </c>
      <c r="AA13" s="1"/>
    </row>
    <row r="14" spans="1:27" x14ac:dyDescent="0.25">
      <c r="J14" t="s">
        <v>2</v>
      </c>
      <c r="K14" s="1">
        <v>-79.2</v>
      </c>
      <c r="L14" s="1">
        <v>-108</v>
      </c>
      <c r="M14" s="1">
        <v>-36</v>
      </c>
      <c r="N14" s="1">
        <v>-16.8</v>
      </c>
      <c r="P14" t="s">
        <v>2</v>
      </c>
      <c r="Q14" s="1">
        <v>-79.2</v>
      </c>
      <c r="R14" s="1">
        <v>-108</v>
      </c>
      <c r="S14" s="1">
        <v>-36</v>
      </c>
      <c r="T14" s="1">
        <v>-16.8</v>
      </c>
      <c r="U14" s="1"/>
      <c r="V14" t="s">
        <v>2</v>
      </c>
      <c r="W14" s="1">
        <v>-79.2</v>
      </c>
      <c r="X14" s="1">
        <v>-108</v>
      </c>
      <c r="Y14" s="1">
        <v>-36</v>
      </c>
      <c r="Z14" s="1">
        <v>-16.8</v>
      </c>
      <c r="AA14" s="1"/>
    </row>
    <row r="15" spans="1:27" x14ac:dyDescent="0.25">
      <c r="J15" t="s">
        <v>4</v>
      </c>
      <c r="K15" s="1">
        <f>K12+K13+K14</f>
        <v>0.79999999999999716</v>
      </c>
      <c r="L15" s="1">
        <f t="shared" ref="L15:N15" si="20">L12+L13+L14</f>
        <v>-28</v>
      </c>
      <c r="M15" s="1">
        <f t="shared" si="20"/>
        <v>44</v>
      </c>
      <c r="N15" s="1">
        <f t="shared" si="20"/>
        <v>63.2</v>
      </c>
      <c r="P15" t="s">
        <v>4</v>
      </c>
      <c r="Q15" s="1">
        <f>Q12+Q13+Q14</f>
        <v>0.79999999999999716</v>
      </c>
      <c r="R15" s="1">
        <f t="shared" ref="R15:T15" si="21">R12+R13+R14</f>
        <v>-28</v>
      </c>
      <c r="S15" s="1">
        <f t="shared" si="21"/>
        <v>44</v>
      </c>
      <c r="T15" s="1">
        <f t="shared" si="21"/>
        <v>63.2</v>
      </c>
      <c r="U15" s="1"/>
      <c r="V15" t="s">
        <v>4</v>
      </c>
      <c r="W15" s="1">
        <f>W12+W13+W14</f>
        <v>0.79999999999999716</v>
      </c>
      <c r="X15" s="1">
        <f t="shared" ref="X15:Z15" si="22">X12+X13+X14</f>
        <v>-28</v>
      </c>
      <c r="Y15" s="1">
        <f t="shared" si="22"/>
        <v>44</v>
      </c>
      <c r="Z15" s="1">
        <f t="shared" si="22"/>
        <v>63.2</v>
      </c>
      <c r="AA15" s="1"/>
    </row>
    <row r="16" spans="1:27" x14ac:dyDescent="0.25">
      <c r="J16" t="s">
        <v>27</v>
      </c>
      <c r="K16" s="1">
        <f>0.4*K15</f>
        <v>0.3199999999999989</v>
      </c>
      <c r="L16" s="1">
        <f t="shared" ref="L16:N16" si="23">0.4*L15</f>
        <v>-11.200000000000001</v>
      </c>
      <c r="M16" s="1">
        <f t="shared" si="23"/>
        <v>17.600000000000001</v>
      </c>
      <c r="N16" s="1">
        <f t="shared" si="23"/>
        <v>25.28</v>
      </c>
      <c r="P16" t="s">
        <v>27</v>
      </c>
      <c r="Q16" s="1">
        <f>0.4*Q15</f>
        <v>0.3199999999999989</v>
      </c>
      <c r="R16" s="1">
        <f t="shared" ref="R16:T16" si="24">0.4*R15</f>
        <v>-11.200000000000001</v>
      </c>
      <c r="S16" s="1">
        <f t="shared" si="24"/>
        <v>17.600000000000001</v>
      </c>
      <c r="T16" s="1">
        <f t="shared" si="24"/>
        <v>25.28</v>
      </c>
      <c r="U16" s="1"/>
      <c r="V16" t="s">
        <v>27</v>
      </c>
      <c r="W16" s="1">
        <f>0.4*W15</f>
        <v>0.3199999999999989</v>
      </c>
      <c r="X16" s="1">
        <f t="shared" ref="X16:Z16" si="25">0.4*X15</f>
        <v>-11.200000000000001</v>
      </c>
      <c r="Y16" s="1">
        <f t="shared" si="25"/>
        <v>17.600000000000001</v>
      </c>
      <c r="Z16" s="1">
        <f t="shared" si="25"/>
        <v>25.28</v>
      </c>
      <c r="AA16" s="1"/>
    </row>
    <row r="17" spans="10:27" x14ac:dyDescent="0.25">
      <c r="J17" t="s">
        <v>3</v>
      </c>
      <c r="K17" s="1">
        <f>K15-K16</f>
        <v>0.47999999999999826</v>
      </c>
      <c r="L17" s="1">
        <f t="shared" ref="L17:N17" si="26">L15-L16</f>
        <v>-16.799999999999997</v>
      </c>
      <c r="M17" s="1">
        <f t="shared" si="26"/>
        <v>26.4</v>
      </c>
      <c r="N17" s="1">
        <f t="shared" si="26"/>
        <v>37.92</v>
      </c>
      <c r="P17" t="s">
        <v>3</v>
      </c>
      <c r="Q17" s="1">
        <f>Q15-Q16</f>
        <v>0.47999999999999826</v>
      </c>
      <c r="R17" s="1">
        <f t="shared" ref="R17:T17" si="27">R15-R16</f>
        <v>-16.799999999999997</v>
      </c>
      <c r="S17" s="1">
        <f t="shared" si="27"/>
        <v>26.4</v>
      </c>
      <c r="T17" s="1">
        <f t="shared" si="27"/>
        <v>37.92</v>
      </c>
      <c r="U17" s="1"/>
      <c r="V17" t="s">
        <v>3</v>
      </c>
      <c r="W17" s="1">
        <f>W15-W16</f>
        <v>0.47999999999999826</v>
      </c>
      <c r="X17" s="1">
        <f t="shared" ref="X17:Z17" si="28">X15-X16</f>
        <v>-16.799999999999997</v>
      </c>
      <c r="Y17" s="1">
        <f t="shared" si="28"/>
        <v>26.4</v>
      </c>
      <c r="Z17" s="1">
        <f t="shared" si="28"/>
        <v>37.92</v>
      </c>
      <c r="AA17" s="1"/>
    </row>
    <row r="18" spans="10:27" x14ac:dyDescent="0.25">
      <c r="J18" t="s">
        <v>5</v>
      </c>
      <c r="K18" s="1">
        <f>K14*-1</f>
        <v>79.2</v>
      </c>
      <c r="L18" s="1">
        <f t="shared" ref="L18:N18" si="29">L14*-1</f>
        <v>108</v>
      </c>
      <c r="M18" s="1">
        <f t="shared" si="29"/>
        <v>36</v>
      </c>
      <c r="N18" s="1">
        <f t="shared" si="29"/>
        <v>16.8</v>
      </c>
      <c r="P18" t="s">
        <v>5</v>
      </c>
      <c r="Q18" s="1">
        <f>Q14*-1</f>
        <v>79.2</v>
      </c>
      <c r="R18" s="1">
        <f t="shared" ref="R18:T18" si="30">R14*-1</f>
        <v>108</v>
      </c>
      <c r="S18" s="1">
        <f t="shared" si="30"/>
        <v>36</v>
      </c>
      <c r="T18" s="1">
        <f t="shared" si="30"/>
        <v>16.8</v>
      </c>
      <c r="U18" s="1"/>
      <c r="V18" t="s">
        <v>5</v>
      </c>
      <c r="W18" s="1">
        <f>W14*-1</f>
        <v>79.2</v>
      </c>
      <c r="X18" s="1">
        <f t="shared" ref="X18:Z18" si="31">X14*-1</f>
        <v>108</v>
      </c>
      <c r="Y18" s="1">
        <f t="shared" si="31"/>
        <v>36</v>
      </c>
      <c r="Z18" s="1">
        <f t="shared" si="31"/>
        <v>16.8</v>
      </c>
      <c r="AA18" s="1"/>
    </row>
    <row r="19" spans="10:27" x14ac:dyDescent="0.25">
      <c r="J19" t="s">
        <v>6</v>
      </c>
      <c r="K19" s="1">
        <f>K17+K18</f>
        <v>79.680000000000007</v>
      </c>
      <c r="L19" s="1">
        <f t="shared" ref="L19:M19" si="32">L17+L18</f>
        <v>91.2</v>
      </c>
      <c r="M19" s="1">
        <f t="shared" si="32"/>
        <v>62.4</v>
      </c>
      <c r="N19" s="1">
        <f>N17+N18+$B$7</f>
        <v>89.72</v>
      </c>
      <c r="P19" t="s">
        <v>6</v>
      </c>
      <c r="Q19" s="1">
        <f>Q17+Q18</f>
        <v>79.680000000000007</v>
      </c>
      <c r="R19" s="1">
        <f t="shared" ref="R19:S19" si="33">R17+R18</f>
        <v>91.2</v>
      </c>
      <c r="S19" s="1">
        <f t="shared" si="33"/>
        <v>62.4</v>
      </c>
      <c r="T19" s="1">
        <f>T17+T18+$B$7</f>
        <v>89.72</v>
      </c>
      <c r="U19" s="1"/>
      <c r="V19" t="s">
        <v>6</v>
      </c>
      <c r="W19" s="1">
        <f>W17+W18</f>
        <v>79.680000000000007</v>
      </c>
      <c r="X19" s="1">
        <f t="shared" ref="X19:Y19" si="34">X17+X18</f>
        <v>91.2</v>
      </c>
      <c r="Y19" s="1">
        <f t="shared" si="34"/>
        <v>62.4</v>
      </c>
      <c r="Z19" s="1">
        <f>Z17+Z18+$B$7</f>
        <v>89.72</v>
      </c>
      <c r="AA19" s="1"/>
    </row>
    <row r="21" spans="10:27" x14ac:dyDescent="0.25">
      <c r="L21" s="3"/>
    </row>
    <row r="22" spans="10:27" x14ac:dyDescent="0.25">
      <c r="L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E549-1993-4FF2-9F01-026F6810AB84}">
  <dimension ref="A1:AI22"/>
  <sheetViews>
    <sheetView topLeftCell="J1" zoomScale="70" zoomScaleNormal="70" workbookViewId="0">
      <selection activeCell="T18" sqref="T18"/>
    </sheetView>
  </sheetViews>
  <sheetFormatPr defaultRowHeight="15" x14ac:dyDescent="0.25"/>
  <cols>
    <col min="1" max="1" width="18.42578125" bestFit="1" customWidth="1"/>
    <col min="3" max="3" width="12.5703125" bestFit="1" customWidth="1"/>
    <col min="4" max="4" width="23.140625" bestFit="1" customWidth="1"/>
    <col min="5" max="5" width="9.85546875" customWidth="1"/>
    <col min="6" max="6" width="10.140625" customWidth="1"/>
    <col min="10" max="10" width="18.42578125" bestFit="1" customWidth="1"/>
    <col min="11" max="11" width="11.28515625" bestFit="1" customWidth="1"/>
    <col min="12" max="12" width="12.5703125" bestFit="1" customWidth="1"/>
    <col min="13" max="13" width="21.28515625" bestFit="1" customWidth="1"/>
    <col min="19" max="19" width="18.42578125" bestFit="1" customWidth="1"/>
    <col min="21" max="21" width="12.5703125" bestFit="1" customWidth="1"/>
    <col min="22" max="22" width="21.28515625" bestFit="1" customWidth="1"/>
    <col min="28" max="28" width="18.42578125" bestFit="1" customWidth="1"/>
    <col min="30" max="30" width="12.5703125" customWidth="1"/>
    <col min="31" max="31" width="22.42578125" bestFit="1" customWidth="1"/>
  </cols>
  <sheetData>
    <row r="1" spans="1:35" x14ac:dyDescent="0.25">
      <c r="A1" s="10" t="s">
        <v>18</v>
      </c>
      <c r="B1" s="11"/>
      <c r="C1" s="11"/>
      <c r="D1" s="11" t="s">
        <v>42</v>
      </c>
      <c r="E1" s="12">
        <v>0</v>
      </c>
      <c r="F1" s="13" t="s">
        <v>9</v>
      </c>
      <c r="G1" s="14">
        <f>NPV(0.1,E9:H9)-260</f>
        <v>-4.0297247455775107</v>
      </c>
      <c r="H1" s="15"/>
      <c r="J1" s="10" t="s">
        <v>18</v>
      </c>
      <c r="K1" s="11"/>
      <c r="L1" s="11"/>
      <c r="M1" s="11" t="s">
        <v>33</v>
      </c>
      <c r="N1" s="12">
        <v>0.1</v>
      </c>
      <c r="O1" s="13" t="s">
        <v>9</v>
      </c>
      <c r="P1" s="14">
        <f>NPV(0.1,N9:Q9)-260</f>
        <v>-3.0052045625299115</v>
      </c>
      <c r="Q1" s="11"/>
      <c r="S1" s="10" t="s">
        <v>18</v>
      </c>
      <c r="T1" s="11"/>
      <c r="U1" s="11"/>
      <c r="V1" s="11" t="s">
        <v>33</v>
      </c>
      <c r="W1" s="12">
        <v>0.2</v>
      </c>
      <c r="X1" s="13" t="s">
        <v>9</v>
      </c>
      <c r="Y1" s="14">
        <f>NPV(0.1,W9:Z9)-260</f>
        <v>-1.9806843794822839</v>
      </c>
      <c r="Z1" s="11"/>
      <c r="AB1" s="10" t="s">
        <v>18</v>
      </c>
      <c r="AC1" s="11"/>
      <c r="AD1" s="11"/>
      <c r="AE1" s="11" t="s">
        <v>33</v>
      </c>
      <c r="AF1" s="12">
        <v>0.3</v>
      </c>
      <c r="AG1" s="13" t="s">
        <v>9</v>
      </c>
      <c r="AH1" s="14">
        <f>NPV(0.1,AF9:AI9)-260</f>
        <v>-0.95616419643471318</v>
      </c>
      <c r="AI1" s="11"/>
    </row>
    <row r="2" spans="1:35" x14ac:dyDescent="0.25">
      <c r="A2" s="22" t="s">
        <v>16</v>
      </c>
      <c r="B2" s="23">
        <v>0.4</v>
      </c>
      <c r="C2" s="22"/>
      <c r="D2" s="22" t="s">
        <v>1</v>
      </c>
      <c r="E2" s="19">
        <v>200</v>
      </c>
      <c r="F2" s="19">
        <v>200</v>
      </c>
      <c r="G2" s="19">
        <v>200</v>
      </c>
      <c r="H2" s="19">
        <v>200</v>
      </c>
      <c r="J2" s="22" t="s">
        <v>16</v>
      </c>
      <c r="K2" s="23">
        <v>0.4</v>
      </c>
      <c r="L2" s="11"/>
      <c r="M2" s="11" t="s">
        <v>1</v>
      </c>
      <c r="N2" s="18">
        <v>200</v>
      </c>
      <c r="O2" s="18">
        <v>200</v>
      </c>
      <c r="P2" s="18">
        <v>200</v>
      </c>
      <c r="Q2" s="18">
        <v>200</v>
      </c>
      <c r="S2" s="22" t="s">
        <v>16</v>
      </c>
      <c r="T2" s="23">
        <v>0.4</v>
      </c>
      <c r="U2" s="11"/>
      <c r="V2" s="11" t="s">
        <v>1</v>
      </c>
      <c r="W2" s="18">
        <v>200</v>
      </c>
      <c r="X2" s="18">
        <v>200</v>
      </c>
      <c r="Y2" s="18">
        <v>200</v>
      </c>
      <c r="Z2" s="18">
        <v>200</v>
      </c>
      <c r="AB2" s="22" t="s">
        <v>16</v>
      </c>
      <c r="AC2" s="23">
        <v>0.4</v>
      </c>
      <c r="AD2" s="11"/>
      <c r="AE2" s="11" t="s">
        <v>1</v>
      </c>
      <c r="AF2" s="18">
        <v>200</v>
      </c>
      <c r="AG2" s="18">
        <v>200</v>
      </c>
      <c r="AH2" s="18">
        <v>200</v>
      </c>
      <c r="AI2" s="18">
        <v>200</v>
      </c>
    </row>
    <row r="3" spans="1:35" x14ac:dyDescent="0.25">
      <c r="A3" s="22" t="s">
        <v>12</v>
      </c>
      <c r="B3" s="22">
        <v>20000</v>
      </c>
      <c r="C3" s="22"/>
      <c r="D3" s="22" t="s">
        <v>0</v>
      </c>
      <c r="E3" s="19">
        <v>-120</v>
      </c>
      <c r="F3" s="19">
        <v>-120</v>
      </c>
      <c r="G3" s="19">
        <v>-120</v>
      </c>
      <c r="H3" s="19">
        <v>-120</v>
      </c>
      <c r="J3" s="11" t="s">
        <v>12</v>
      </c>
      <c r="K3" s="11">
        <v>20000</v>
      </c>
      <c r="L3" s="11"/>
      <c r="M3" s="11" t="s">
        <v>0</v>
      </c>
      <c r="N3" s="19">
        <v>-120</v>
      </c>
      <c r="O3" s="19">
        <v>-120</v>
      </c>
      <c r="P3" s="19">
        <v>-120</v>
      </c>
      <c r="Q3" s="19">
        <v>-120</v>
      </c>
      <c r="S3" s="11" t="s">
        <v>12</v>
      </c>
      <c r="T3" s="11">
        <v>20000</v>
      </c>
      <c r="U3" s="11"/>
      <c r="V3" s="11" t="s">
        <v>0</v>
      </c>
      <c r="W3" s="19">
        <v>-120</v>
      </c>
      <c r="X3" s="19">
        <v>-120</v>
      </c>
      <c r="Y3" s="19">
        <v>-120</v>
      </c>
      <c r="Z3" s="19">
        <v>-120</v>
      </c>
      <c r="AB3" s="11" t="s">
        <v>12</v>
      </c>
      <c r="AC3" s="11">
        <v>20000</v>
      </c>
      <c r="AD3" s="11"/>
      <c r="AE3" s="11" t="s">
        <v>0</v>
      </c>
      <c r="AF3" s="19">
        <v>-120</v>
      </c>
      <c r="AG3" s="19">
        <v>-120</v>
      </c>
      <c r="AH3" s="19">
        <v>-120</v>
      </c>
      <c r="AI3" s="19">
        <v>-120</v>
      </c>
    </row>
    <row r="4" spans="1:35" x14ac:dyDescent="0.25">
      <c r="A4" s="16" t="s">
        <v>13</v>
      </c>
      <c r="B4" s="16">
        <v>25000</v>
      </c>
      <c r="C4" s="22"/>
      <c r="D4" s="22" t="s">
        <v>2</v>
      </c>
      <c r="E4" s="19">
        <v>-79.2</v>
      </c>
      <c r="F4" s="19">
        <v>-108</v>
      </c>
      <c r="G4" s="19">
        <v>-36</v>
      </c>
      <c r="H4" s="19">
        <v>-16.8</v>
      </c>
      <c r="J4" s="16" t="s">
        <v>13</v>
      </c>
      <c r="K4" s="24">
        <f>25000*(1+N1)</f>
        <v>27500.000000000004</v>
      </c>
      <c r="L4" s="11"/>
      <c r="M4" s="11" t="s">
        <v>2</v>
      </c>
      <c r="N4" s="18">
        <v>-79.2</v>
      </c>
      <c r="O4" s="18">
        <v>-108</v>
      </c>
      <c r="P4" s="18">
        <v>-36</v>
      </c>
      <c r="Q4" s="18">
        <v>-16.8</v>
      </c>
      <c r="S4" s="16" t="s">
        <v>13</v>
      </c>
      <c r="T4" s="24">
        <f>25000*(1+W1)</f>
        <v>30000</v>
      </c>
      <c r="U4" s="11"/>
      <c r="V4" s="11" t="s">
        <v>2</v>
      </c>
      <c r="W4" s="18">
        <v>-79.2</v>
      </c>
      <c r="X4" s="18">
        <v>-108</v>
      </c>
      <c r="Y4" s="18">
        <v>-36</v>
      </c>
      <c r="Z4" s="18">
        <v>-16.8</v>
      </c>
      <c r="AB4" s="16" t="s">
        <v>13</v>
      </c>
      <c r="AC4" s="24">
        <f>25000*(1+AF1)</f>
        <v>32500</v>
      </c>
      <c r="AD4" s="11"/>
      <c r="AE4" s="11" t="s">
        <v>2</v>
      </c>
      <c r="AF4" s="18">
        <v>-79.2</v>
      </c>
      <c r="AG4" s="18">
        <v>-108</v>
      </c>
      <c r="AH4" s="18">
        <v>-36</v>
      </c>
      <c r="AI4" s="18">
        <v>-16.8</v>
      </c>
    </row>
    <row r="5" spans="1:35" x14ac:dyDescent="0.25">
      <c r="A5" s="22" t="s">
        <v>15</v>
      </c>
      <c r="B5" s="22">
        <f>B4*B2</f>
        <v>10000</v>
      </c>
      <c r="C5" s="22"/>
      <c r="D5" s="22" t="s">
        <v>4</v>
      </c>
      <c r="E5" s="19">
        <f>E2+E3+E4</f>
        <v>0.79999999999999716</v>
      </c>
      <c r="F5" s="19">
        <f t="shared" ref="F5:H5" si="0">F2+F3+F4</f>
        <v>-28</v>
      </c>
      <c r="G5" s="19">
        <f t="shared" si="0"/>
        <v>44</v>
      </c>
      <c r="H5" s="19">
        <f t="shared" si="0"/>
        <v>63.2</v>
      </c>
      <c r="J5" s="22" t="s">
        <v>15</v>
      </c>
      <c r="K5" s="22">
        <f>K4*K2</f>
        <v>11000.000000000002</v>
      </c>
      <c r="L5" s="11"/>
      <c r="M5" s="11" t="s">
        <v>4</v>
      </c>
      <c r="N5" s="18">
        <f>N2+N3+N4</f>
        <v>0.79999999999999716</v>
      </c>
      <c r="O5" s="18">
        <f t="shared" ref="O5:Q5" si="1">O2+O3+O4</f>
        <v>-28</v>
      </c>
      <c r="P5" s="18">
        <f t="shared" si="1"/>
        <v>44</v>
      </c>
      <c r="Q5" s="18">
        <f t="shared" si="1"/>
        <v>63.2</v>
      </c>
      <c r="S5" s="22" t="s">
        <v>15</v>
      </c>
      <c r="T5" s="22">
        <f>T4*T2</f>
        <v>12000</v>
      </c>
      <c r="U5" s="11"/>
      <c r="V5" s="11" t="s">
        <v>4</v>
      </c>
      <c r="W5" s="18">
        <f>W2+W3+W4</f>
        <v>0.79999999999999716</v>
      </c>
      <c r="X5" s="18">
        <f t="shared" ref="X5:Z5" si="2">X2+X3+X4</f>
        <v>-28</v>
      </c>
      <c r="Y5" s="18">
        <f t="shared" si="2"/>
        <v>44</v>
      </c>
      <c r="Z5" s="18">
        <f t="shared" si="2"/>
        <v>63.2</v>
      </c>
      <c r="AB5" s="22" t="s">
        <v>15</v>
      </c>
      <c r="AC5" s="22">
        <f>AC4*AC2</f>
        <v>13000</v>
      </c>
      <c r="AD5" s="11"/>
      <c r="AE5" s="11" t="s">
        <v>4</v>
      </c>
      <c r="AF5" s="18">
        <f>AF2+AF3+AF4</f>
        <v>0.79999999999999716</v>
      </c>
      <c r="AG5" s="18">
        <f t="shared" ref="AG5:AI5" si="3">AG2+AG3+AG4</f>
        <v>-28</v>
      </c>
      <c r="AH5" s="18">
        <f t="shared" si="3"/>
        <v>44</v>
      </c>
      <c r="AI5" s="18">
        <f t="shared" si="3"/>
        <v>63.2</v>
      </c>
    </row>
    <row r="6" spans="1:35" x14ac:dyDescent="0.25">
      <c r="A6" s="22" t="s">
        <v>14</v>
      </c>
      <c r="B6" s="22">
        <f>B3+B4-B5</f>
        <v>35000</v>
      </c>
      <c r="C6" s="22"/>
      <c r="D6" s="22" t="s">
        <v>27</v>
      </c>
      <c r="E6" s="19">
        <f>0.4*E5</f>
        <v>0.3199999999999989</v>
      </c>
      <c r="F6" s="19">
        <f t="shared" ref="F6:H6" si="4">0.4*F5</f>
        <v>-11.200000000000001</v>
      </c>
      <c r="G6" s="19">
        <f t="shared" si="4"/>
        <v>17.600000000000001</v>
      </c>
      <c r="H6" s="19">
        <f t="shared" si="4"/>
        <v>25.28</v>
      </c>
      <c r="J6" s="11" t="s">
        <v>14</v>
      </c>
      <c r="K6" s="11">
        <f>K3+K4-K5</f>
        <v>36500</v>
      </c>
      <c r="L6" s="11"/>
      <c r="M6" s="22" t="s">
        <v>27</v>
      </c>
      <c r="N6" s="19">
        <f>0.4*N5</f>
        <v>0.3199999999999989</v>
      </c>
      <c r="O6" s="19">
        <f t="shared" ref="O6:P6" si="5">0.4*O5</f>
        <v>-11.200000000000001</v>
      </c>
      <c r="P6" s="19">
        <f t="shared" si="5"/>
        <v>17.600000000000001</v>
      </c>
      <c r="Q6" s="19">
        <f>0.4*Q5</f>
        <v>25.28</v>
      </c>
      <c r="S6" s="11" t="s">
        <v>14</v>
      </c>
      <c r="T6" s="11">
        <f>T3+T4-T5</f>
        <v>38000</v>
      </c>
      <c r="U6" s="11"/>
      <c r="V6" s="22" t="s">
        <v>27</v>
      </c>
      <c r="W6" s="19">
        <f>0.4*W5</f>
        <v>0.3199999999999989</v>
      </c>
      <c r="X6" s="19">
        <f>0.4*X5</f>
        <v>-11.200000000000001</v>
      </c>
      <c r="Y6" s="19">
        <f t="shared" ref="Y6" si="6">0.4*Y5</f>
        <v>17.600000000000001</v>
      </c>
      <c r="Z6" s="19">
        <f t="shared" ref="Z6" si="7">0.4*Z5</f>
        <v>25.28</v>
      </c>
      <c r="AB6" s="11" t="s">
        <v>14</v>
      </c>
      <c r="AC6" s="11">
        <f>AC3+AC4-AC5</f>
        <v>39500</v>
      </c>
      <c r="AD6" s="11"/>
      <c r="AE6" s="22" t="s">
        <v>27</v>
      </c>
      <c r="AF6" s="19">
        <f>0.4*AF5</f>
        <v>0.3199999999999989</v>
      </c>
      <c r="AG6" s="19">
        <f t="shared" ref="AG6" si="8">0.4*AG5</f>
        <v>-11.200000000000001</v>
      </c>
      <c r="AH6" s="19">
        <f t="shared" ref="AH6" si="9">0.4*AH5</f>
        <v>17.600000000000001</v>
      </c>
      <c r="AI6" s="19">
        <f t="shared" ref="AI6" si="10">0.4*AI5</f>
        <v>25.28</v>
      </c>
    </row>
    <row r="7" spans="1:35" x14ac:dyDescent="0.25">
      <c r="A7" s="22" t="s">
        <v>24</v>
      </c>
      <c r="B7" s="22">
        <f>B6/1000</f>
        <v>35</v>
      </c>
      <c r="C7" s="22" t="s">
        <v>17</v>
      </c>
      <c r="D7" s="22" t="s">
        <v>3</v>
      </c>
      <c r="E7" s="19">
        <f>E5-E6</f>
        <v>0.47999999999999826</v>
      </c>
      <c r="F7" s="19">
        <f t="shared" ref="F7:H7" si="11">F5-F6</f>
        <v>-16.799999999999997</v>
      </c>
      <c r="G7" s="19">
        <f t="shared" si="11"/>
        <v>26.4</v>
      </c>
      <c r="H7" s="19">
        <f t="shared" si="11"/>
        <v>37.92</v>
      </c>
      <c r="J7" s="11" t="s">
        <v>24</v>
      </c>
      <c r="K7" s="11">
        <f>K6/1000</f>
        <v>36.5</v>
      </c>
      <c r="L7" s="11" t="s">
        <v>17</v>
      </c>
      <c r="M7" s="11" t="s">
        <v>3</v>
      </c>
      <c r="N7" s="18">
        <f>N5-N6</f>
        <v>0.47999999999999826</v>
      </c>
      <c r="O7" s="18">
        <f t="shared" ref="O7:Q7" si="12">O5-O6</f>
        <v>-16.799999999999997</v>
      </c>
      <c r="P7" s="18">
        <f t="shared" si="12"/>
        <v>26.4</v>
      </c>
      <c r="Q7" s="18">
        <f t="shared" si="12"/>
        <v>37.92</v>
      </c>
      <c r="S7" s="11" t="s">
        <v>24</v>
      </c>
      <c r="T7" s="11">
        <f>T6/1000</f>
        <v>38</v>
      </c>
      <c r="U7" s="11" t="s">
        <v>17</v>
      </c>
      <c r="V7" s="11" t="s">
        <v>3</v>
      </c>
      <c r="W7" s="18">
        <f>W5-W6</f>
        <v>0.47999999999999826</v>
      </c>
      <c r="X7" s="18">
        <f t="shared" ref="X7:Z7" si="13">X5-X6</f>
        <v>-16.799999999999997</v>
      </c>
      <c r="Y7" s="18">
        <f t="shared" si="13"/>
        <v>26.4</v>
      </c>
      <c r="Z7" s="18">
        <f t="shared" si="13"/>
        <v>37.92</v>
      </c>
      <c r="AB7" s="11" t="s">
        <v>24</v>
      </c>
      <c r="AC7" s="11">
        <f>AC6/1000</f>
        <v>39.5</v>
      </c>
      <c r="AD7" s="11" t="s">
        <v>17</v>
      </c>
      <c r="AE7" s="11" t="s">
        <v>3</v>
      </c>
      <c r="AF7" s="18">
        <f>AF5-AF6</f>
        <v>0.47999999999999826</v>
      </c>
      <c r="AG7" s="18">
        <f t="shared" ref="AG7:AI7" si="14">AG5-AG6</f>
        <v>-16.799999999999997</v>
      </c>
      <c r="AH7" s="18">
        <f t="shared" si="14"/>
        <v>26.4</v>
      </c>
      <c r="AI7" s="18">
        <f t="shared" si="14"/>
        <v>37.92</v>
      </c>
    </row>
    <row r="8" spans="1:35" x14ac:dyDescent="0.25">
      <c r="A8" s="22"/>
      <c r="B8" s="22"/>
      <c r="C8" s="22"/>
      <c r="D8" s="22" t="s">
        <v>5</v>
      </c>
      <c r="E8" s="19">
        <f>E4*-1</f>
        <v>79.2</v>
      </c>
      <c r="F8" s="19">
        <f t="shared" ref="F8:H8" si="15">F4*-1</f>
        <v>108</v>
      </c>
      <c r="G8" s="19">
        <f t="shared" si="15"/>
        <v>36</v>
      </c>
      <c r="H8" s="19">
        <f t="shared" si="15"/>
        <v>16.8</v>
      </c>
      <c r="J8" s="11"/>
      <c r="K8" s="11"/>
      <c r="L8" s="11"/>
      <c r="M8" s="11" t="s">
        <v>5</v>
      </c>
      <c r="N8" s="18">
        <f>N4*-1</f>
        <v>79.2</v>
      </c>
      <c r="O8" s="18">
        <f t="shared" ref="O8:Q8" si="16">O4*-1</f>
        <v>108</v>
      </c>
      <c r="P8" s="18">
        <f t="shared" si="16"/>
        <v>36</v>
      </c>
      <c r="Q8" s="18">
        <f t="shared" si="16"/>
        <v>16.8</v>
      </c>
      <c r="S8" s="11"/>
      <c r="T8" s="11"/>
      <c r="U8" s="11"/>
      <c r="V8" s="11" t="s">
        <v>5</v>
      </c>
      <c r="W8" s="18">
        <f>W4*-1</f>
        <v>79.2</v>
      </c>
      <c r="X8" s="18">
        <f t="shared" ref="X8:Z8" si="17">X4*-1</f>
        <v>108</v>
      </c>
      <c r="Y8" s="18">
        <f t="shared" si="17"/>
        <v>36</v>
      </c>
      <c r="Z8" s="18">
        <f t="shared" si="17"/>
        <v>16.8</v>
      </c>
      <c r="AB8" s="11"/>
      <c r="AC8" s="11"/>
      <c r="AD8" s="11"/>
      <c r="AE8" s="11" t="s">
        <v>5</v>
      </c>
      <c r="AF8" s="18">
        <f>AF4*-1</f>
        <v>79.2</v>
      </c>
      <c r="AG8" s="18">
        <f t="shared" ref="AG8:AI8" si="18">AG4*-1</f>
        <v>108</v>
      </c>
      <c r="AH8" s="18">
        <f t="shared" si="18"/>
        <v>36</v>
      </c>
      <c r="AI8" s="18">
        <f t="shared" si="18"/>
        <v>16.8</v>
      </c>
    </row>
    <row r="9" spans="1:35" x14ac:dyDescent="0.25">
      <c r="A9" s="22"/>
      <c r="B9" s="22"/>
      <c r="C9" s="22"/>
      <c r="D9" s="22" t="s">
        <v>6</v>
      </c>
      <c r="E9" s="19">
        <f>E7+E8</f>
        <v>79.680000000000007</v>
      </c>
      <c r="F9" s="19">
        <f t="shared" ref="F9:G9" si="19">F7+F8</f>
        <v>91.2</v>
      </c>
      <c r="G9" s="19">
        <f t="shared" si="19"/>
        <v>62.4</v>
      </c>
      <c r="H9" s="19">
        <f>H7+H8+$B$7</f>
        <v>89.72</v>
      </c>
      <c r="J9" s="11"/>
      <c r="K9" s="11"/>
      <c r="L9" s="11"/>
      <c r="M9" s="11" t="s">
        <v>6</v>
      </c>
      <c r="N9" s="18">
        <f>N7+N8</f>
        <v>79.680000000000007</v>
      </c>
      <c r="O9" s="18">
        <f t="shared" ref="O9:P9" si="20">O7+O8</f>
        <v>91.2</v>
      </c>
      <c r="P9" s="18">
        <f t="shared" si="20"/>
        <v>62.4</v>
      </c>
      <c r="Q9" s="18">
        <f>Q7+Q8+K7</f>
        <v>91.22</v>
      </c>
      <c r="S9" s="11"/>
      <c r="T9" s="11"/>
      <c r="U9" s="11"/>
      <c r="V9" s="11" t="s">
        <v>6</v>
      </c>
      <c r="W9" s="18">
        <f>W7+W8</f>
        <v>79.680000000000007</v>
      </c>
      <c r="X9" s="18">
        <f t="shared" ref="X9:Y9" si="21">X7+X8</f>
        <v>91.2</v>
      </c>
      <c r="Y9" s="18">
        <f t="shared" si="21"/>
        <v>62.4</v>
      </c>
      <c r="Z9" s="18">
        <f>Z7+Z8+T7</f>
        <v>92.72</v>
      </c>
      <c r="AB9" s="11"/>
      <c r="AC9" s="11"/>
      <c r="AD9" s="11"/>
      <c r="AE9" s="11" t="s">
        <v>6</v>
      </c>
      <c r="AF9" s="18">
        <f>AF7+AF8</f>
        <v>79.680000000000007</v>
      </c>
      <c r="AG9" s="18">
        <f t="shared" ref="AG9:AH9" si="22">AG7+AG8</f>
        <v>91.2</v>
      </c>
      <c r="AH9" s="18">
        <f t="shared" si="22"/>
        <v>62.4</v>
      </c>
      <c r="AI9" s="18">
        <f>AI7+AI8+AC7</f>
        <v>94.22</v>
      </c>
    </row>
    <row r="11" spans="1:35" x14ac:dyDescent="0.25">
      <c r="J11" s="10" t="s">
        <v>18</v>
      </c>
      <c r="K11" s="11"/>
      <c r="L11" s="11"/>
      <c r="M11" s="11" t="s">
        <v>34</v>
      </c>
      <c r="N11" s="12">
        <v>-0.1</v>
      </c>
      <c r="O11" s="13" t="s">
        <v>9</v>
      </c>
      <c r="P11" s="14">
        <f>NPV(0.1,N19:Q19)-260</f>
        <v>-5.0542449286251383</v>
      </c>
      <c r="Q11" s="11"/>
      <c r="S11" s="10" t="s">
        <v>18</v>
      </c>
      <c r="T11" s="11"/>
      <c r="U11" s="11"/>
      <c r="V11" s="11" t="s">
        <v>34</v>
      </c>
      <c r="W11" s="12">
        <v>-0.2</v>
      </c>
      <c r="X11" s="13" t="s">
        <v>9</v>
      </c>
      <c r="Y11" s="14">
        <f>NPV(0.1,W19:Z19)-260</f>
        <v>-6.0787651116727375</v>
      </c>
      <c r="Z11" s="11"/>
      <c r="AB11" s="10" t="s">
        <v>18</v>
      </c>
      <c r="AC11" s="11"/>
      <c r="AD11" s="11"/>
      <c r="AE11" s="11" t="s">
        <v>34</v>
      </c>
      <c r="AF11" s="12">
        <v>-0.3</v>
      </c>
      <c r="AG11" s="13" t="s">
        <v>9</v>
      </c>
      <c r="AH11" s="14">
        <f>NPV(0.1,AF19:AI19)-260</f>
        <v>-7.1032852947203082</v>
      </c>
      <c r="AI11" s="11"/>
    </row>
    <row r="12" spans="1:35" x14ac:dyDescent="0.25">
      <c r="J12" s="22" t="s">
        <v>16</v>
      </c>
      <c r="K12" s="23">
        <v>0.4</v>
      </c>
      <c r="L12" s="11"/>
      <c r="M12" s="11" t="s">
        <v>1</v>
      </c>
      <c r="N12" s="18">
        <v>200</v>
      </c>
      <c r="O12" s="18">
        <v>200</v>
      </c>
      <c r="P12" s="18">
        <v>200</v>
      </c>
      <c r="Q12" s="18">
        <v>200</v>
      </c>
      <c r="S12" s="22" t="s">
        <v>16</v>
      </c>
      <c r="T12" s="23">
        <v>0.4</v>
      </c>
      <c r="U12" s="11"/>
      <c r="V12" s="11" t="s">
        <v>1</v>
      </c>
      <c r="W12" s="18">
        <v>200</v>
      </c>
      <c r="X12" s="18">
        <v>200</v>
      </c>
      <c r="Y12" s="18">
        <v>200</v>
      </c>
      <c r="Z12" s="18">
        <v>200</v>
      </c>
      <c r="AB12" s="22" t="s">
        <v>16</v>
      </c>
      <c r="AC12" s="23">
        <v>0.4</v>
      </c>
      <c r="AD12" s="11"/>
      <c r="AE12" s="11" t="s">
        <v>1</v>
      </c>
      <c r="AF12" s="18">
        <v>200</v>
      </c>
      <c r="AG12" s="18">
        <v>200</v>
      </c>
      <c r="AH12" s="18">
        <v>200</v>
      </c>
      <c r="AI12" s="18">
        <v>200</v>
      </c>
    </row>
    <row r="13" spans="1:35" x14ac:dyDescent="0.25">
      <c r="J13" s="11" t="s">
        <v>12</v>
      </c>
      <c r="K13" s="11">
        <v>20000</v>
      </c>
      <c r="L13" s="11"/>
      <c r="M13" s="11" t="s">
        <v>0</v>
      </c>
      <c r="N13" s="19">
        <v>-120</v>
      </c>
      <c r="O13" s="19">
        <v>-120</v>
      </c>
      <c r="P13" s="19">
        <v>-120</v>
      </c>
      <c r="Q13" s="19">
        <v>-120</v>
      </c>
      <c r="S13" s="11" t="s">
        <v>12</v>
      </c>
      <c r="T13" s="11">
        <v>20000</v>
      </c>
      <c r="U13" s="11"/>
      <c r="V13" s="11" t="s">
        <v>0</v>
      </c>
      <c r="W13" s="19">
        <v>-120</v>
      </c>
      <c r="X13" s="19">
        <v>-120</v>
      </c>
      <c r="Y13" s="19">
        <v>-120</v>
      </c>
      <c r="Z13" s="19">
        <v>-120</v>
      </c>
      <c r="AB13" s="11" t="s">
        <v>12</v>
      </c>
      <c r="AC13" s="11">
        <v>20000</v>
      </c>
      <c r="AD13" s="11"/>
      <c r="AE13" s="11" t="s">
        <v>0</v>
      </c>
      <c r="AF13" s="19">
        <v>-120</v>
      </c>
      <c r="AG13" s="19">
        <v>-120</v>
      </c>
      <c r="AH13" s="19">
        <v>-120</v>
      </c>
      <c r="AI13" s="19">
        <v>-120</v>
      </c>
    </row>
    <row r="14" spans="1:35" x14ac:dyDescent="0.25">
      <c r="J14" s="16" t="s">
        <v>13</v>
      </c>
      <c r="K14" s="24">
        <f>25000*(1+N11)</f>
        <v>22500</v>
      </c>
      <c r="L14" s="11"/>
      <c r="M14" s="11" t="s">
        <v>2</v>
      </c>
      <c r="N14" s="18">
        <v>-79.2</v>
      </c>
      <c r="O14" s="18">
        <v>-108</v>
      </c>
      <c r="P14" s="18">
        <v>-36</v>
      </c>
      <c r="Q14" s="18">
        <v>-16.8</v>
      </c>
      <c r="S14" s="16" t="s">
        <v>13</v>
      </c>
      <c r="T14" s="24">
        <f>25000*(1+W11)</f>
        <v>20000</v>
      </c>
      <c r="U14" s="11"/>
      <c r="V14" s="11" t="s">
        <v>2</v>
      </c>
      <c r="W14" s="18">
        <v>-79.2</v>
      </c>
      <c r="X14" s="18">
        <v>-108</v>
      </c>
      <c r="Y14" s="18">
        <v>-36</v>
      </c>
      <c r="Z14" s="18">
        <v>-16.8</v>
      </c>
      <c r="AB14" s="16" t="s">
        <v>13</v>
      </c>
      <c r="AC14" s="24">
        <f>25000*(1+AF11)</f>
        <v>17500</v>
      </c>
      <c r="AD14" s="11"/>
      <c r="AE14" s="11" t="s">
        <v>2</v>
      </c>
      <c r="AF14" s="18">
        <v>-79.2</v>
      </c>
      <c r="AG14" s="18">
        <v>-108</v>
      </c>
      <c r="AH14" s="18">
        <v>-36</v>
      </c>
      <c r="AI14" s="18">
        <v>-16.8</v>
      </c>
    </row>
    <row r="15" spans="1:35" x14ac:dyDescent="0.25">
      <c r="J15" s="22" t="s">
        <v>15</v>
      </c>
      <c r="K15" s="22">
        <f>K14*K12</f>
        <v>9000</v>
      </c>
      <c r="L15" s="11"/>
      <c r="M15" s="11" t="s">
        <v>4</v>
      </c>
      <c r="N15" s="18">
        <f>N12+N13+N14</f>
        <v>0.79999999999999716</v>
      </c>
      <c r="O15" s="18">
        <f t="shared" ref="O15:Q15" si="23">O12+O13+O14</f>
        <v>-28</v>
      </c>
      <c r="P15" s="18">
        <f t="shared" si="23"/>
        <v>44</v>
      </c>
      <c r="Q15" s="18">
        <f t="shared" si="23"/>
        <v>63.2</v>
      </c>
      <c r="S15" s="22" t="s">
        <v>15</v>
      </c>
      <c r="T15" s="22">
        <f>T14*T12</f>
        <v>8000</v>
      </c>
      <c r="U15" s="11"/>
      <c r="V15" s="11" t="s">
        <v>4</v>
      </c>
      <c r="W15" s="18">
        <f>W12+W13+W14</f>
        <v>0.79999999999999716</v>
      </c>
      <c r="X15" s="18">
        <f t="shared" ref="X15:Z15" si="24">X12+X13+X14</f>
        <v>-28</v>
      </c>
      <c r="Y15" s="18">
        <f t="shared" si="24"/>
        <v>44</v>
      </c>
      <c r="Z15" s="18">
        <f t="shared" si="24"/>
        <v>63.2</v>
      </c>
      <c r="AB15" s="22" t="s">
        <v>15</v>
      </c>
      <c r="AC15" s="22">
        <f>AC14*AC12</f>
        <v>7000</v>
      </c>
      <c r="AD15" s="11"/>
      <c r="AE15" s="11" t="s">
        <v>4</v>
      </c>
      <c r="AF15" s="18">
        <f>AF12+AF13+AF14</f>
        <v>0.79999999999999716</v>
      </c>
      <c r="AG15" s="18">
        <f t="shared" ref="AG15:AI15" si="25">AG12+AG13+AG14</f>
        <v>-28</v>
      </c>
      <c r="AH15" s="18">
        <f t="shared" si="25"/>
        <v>44</v>
      </c>
      <c r="AI15" s="18">
        <f t="shared" si="25"/>
        <v>63.2</v>
      </c>
    </row>
    <row r="16" spans="1:35" x14ac:dyDescent="0.25">
      <c r="J16" s="11" t="s">
        <v>14</v>
      </c>
      <c r="K16" s="11">
        <f>K13+K14-K15</f>
        <v>33500</v>
      </c>
      <c r="L16" s="11"/>
      <c r="M16" s="22" t="s">
        <v>27</v>
      </c>
      <c r="N16" s="19">
        <f>0.4*N15</f>
        <v>0.3199999999999989</v>
      </c>
      <c r="O16" s="19">
        <f t="shared" ref="O16" si="26">0.4*O15</f>
        <v>-11.200000000000001</v>
      </c>
      <c r="P16" s="19">
        <f t="shared" ref="P16" si="27">0.4*P15</f>
        <v>17.600000000000001</v>
      </c>
      <c r="Q16" s="19">
        <f t="shared" ref="Q16" si="28">0.4*Q15</f>
        <v>25.28</v>
      </c>
      <c r="S16" s="11" t="s">
        <v>14</v>
      </c>
      <c r="T16" s="11">
        <f>T13+T14-T15</f>
        <v>32000</v>
      </c>
      <c r="U16" s="11"/>
      <c r="V16" s="22" t="s">
        <v>27</v>
      </c>
      <c r="W16" s="19">
        <f>0.4*W15</f>
        <v>0.3199999999999989</v>
      </c>
      <c r="X16" s="19">
        <f t="shared" ref="X16" si="29">0.4*X15</f>
        <v>-11.200000000000001</v>
      </c>
      <c r="Y16" s="19">
        <f t="shared" ref="Y16" si="30">0.4*Y15</f>
        <v>17.600000000000001</v>
      </c>
      <c r="Z16" s="19">
        <f t="shared" ref="Z16" si="31">0.4*Z15</f>
        <v>25.28</v>
      </c>
      <c r="AB16" s="11" t="s">
        <v>14</v>
      </c>
      <c r="AC16" s="11">
        <f>AC13+AC14-AC15</f>
        <v>30500</v>
      </c>
      <c r="AD16" s="11"/>
      <c r="AE16" s="22" t="s">
        <v>27</v>
      </c>
      <c r="AF16" s="19">
        <f>0.4*AF15</f>
        <v>0.3199999999999989</v>
      </c>
      <c r="AG16" s="19">
        <f t="shared" ref="AG16" si="32">0.4*AG15</f>
        <v>-11.200000000000001</v>
      </c>
      <c r="AH16" s="19">
        <f t="shared" ref="AH16" si="33">0.4*AH15</f>
        <v>17.600000000000001</v>
      </c>
      <c r="AI16" s="19">
        <f t="shared" ref="AI16" si="34">0.4*AI15</f>
        <v>25.28</v>
      </c>
    </row>
    <row r="17" spans="10:35" x14ac:dyDescent="0.25">
      <c r="J17" s="11" t="s">
        <v>24</v>
      </c>
      <c r="K17" s="11">
        <f>K16/1000</f>
        <v>33.5</v>
      </c>
      <c r="L17" s="11" t="s">
        <v>17</v>
      </c>
      <c r="M17" s="11" t="s">
        <v>3</v>
      </c>
      <c r="N17" s="18">
        <f>N15-N16</f>
        <v>0.47999999999999826</v>
      </c>
      <c r="O17" s="18">
        <f t="shared" ref="O17:Q17" si="35">O15-O16</f>
        <v>-16.799999999999997</v>
      </c>
      <c r="P17" s="18">
        <f t="shared" si="35"/>
        <v>26.4</v>
      </c>
      <c r="Q17" s="18">
        <f t="shared" si="35"/>
        <v>37.92</v>
      </c>
      <c r="S17" s="11" t="s">
        <v>24</v>
      </c>
      <c r="T17" s="11">
        <f>T16/1000</f>
        <v>32</v>
      </c>
      <c r="U17" s="11" t="s">
        <v>17</v>
      </c>
      <c r="V17" s="11" t="s">
        <v>3</v>
      </c>
      <c r="W17" s="18">
        <f>W15-W16</f>
        <v>0.47999999999999826</v>
      </c>
      <c r="X17" s="18">
        <f t="shared" ref="X17:Z17" si="36">X15-X16</f>
        <v>-16.799999999999997</v>
      </c>
      <c r="Y17" s="18">
        <f t="shared" si="36"/>
        <v>26.4</v>
      </c>
      <c r="Z17" s="18">
        <f t="shared" si="36"/>
        <v>37.92</v>
      </c>
      <c r="AB17" s="11" t="s">
        <v>24</v>
      </c>
      <c r="AC17" s="11">
        <f>AC16/1000</f>
        <v>30.5</v>
      </c>
      <c r="AD17" s="11" t="s">
        <v>17</v>
      </c>
      <c r="AE17" s="11" t="s">
        <v>3</v>
      </c>
      <c r="AF17" s="18">
        <f>AF15-AF16</f>
        <v>0.47999999999999826</v>
      </c>
      <c r="AG17" s="18">
        <f t="shared" ref="AG17:AI17" si="37">AG15-AG16</f>
        <v>-16.799999999999997</v>
      </c>
      <c r="AH17" s="18">
        <f t="shared" si="37"/>
        <v>26.4</v>
      </c>
      <c r="AI17" s="18">
        <f t="shared" si="37"/>
        <v>37.92</v>
      </c>
    </row>
    <row r="18" spans="10:35" x14ac:dyDescent="0.25">
      <c r="J18" s="11"/>
      <c r="K18" s="11"/>
      <c r="L18" s="11"/>
      <c r="M18" s="11" t="s">
        <v>5</v>
      </c>
      <c r="N18" s="18">
        <f>N14*-1</f>
        <v>79.2</v>
      </c>
      <c r="O18" s="18">
        <f t="shared" ref="O18:Q18" si="38">O14*-1</f>
        <v>108</v>
      </c>
      <c r="P18" s="18">
        <f t="shared" si="38"/>
        <v>36</v>
      </c>
      <c r="Q18" s="18">
        <f t="shared" si="38"/>
        <v>16.8</v>
      </c>
      <c r="S18" s="11"/>
      <c r="T18" s="11"/>
      <c r="U18" s="11"/>
      <c r="V18" s="11" t="s">
        <v>5</v>
      </c>
      <c r="W18" s="18">
        <f>W14*-1</f>
        <v>79.2</v>
      </c>
      <c r="X18" s="18">
        <f t="shared" ref="X18:Z18" si="39">X14*-1</f>
        <v>108</v>
      </c>
      <c r="Y18" s="18">
        <f t="shared" si="39"/>
        <v>36</v>
      </c>
      <c r="Z18" s="18">
        <f t="shared" si="39"/>
        <v>16.8</v>
      </c>
      <c r="AB18" s="11"/>
      <c r="AC18" s="11"/>
      <c r="AD18" s="11"/>
      <c r="AE18" s="11" t="s">
        <v>5</v>
      </c>
      <c r="AF18" s="18">
        <f>AF14*-1</f>
        <v>79.2</v>
      </c>
      <c r="AG18" s="18">
        <f t="shared" ref="AG18:AI18" si="40">AG14*-1</f>
        <v>108</v>
      </c>
      <c r="AH18" s="18">
        <f t="shared" si="40"/>
        <v>36</v>
      </c>
      <c r="AI18" s="18">
        <f t="shared" si="40"/>
        <v>16.8</v>
      </c>
    </row>
    <row r="19" spans="10:35" x14ac:dyDescent="0.25">
      <c r="J19" s="11"/>
      <c r="K19" s="11"/>
      <c r="L19" s="11"/>
      <c r="M19" s="11" t="s">
        <v>6</v>
      </c>
      <c r="N19" s="18">
        <f>N17+N18</f>
        <v>79.680000000000007</v>
      </c>
      <c r="O19" s="18">
        <f t="shared" ref="O19:P19" si="41">O17+O18</f>
        <v>91.2</v>
      </c>
      <c r="P19" s="18">
        <f t="shared" si="41"/>
        <v>62.4</v>
      </c>
      <c r="Q19" s="18">
        <f>Q17+Q18+K17</f>
        <v>88.22</v>
      </c>
      <c r="S19" s="11"/>
      <c r="T19" s="11"/>
      <c r="U19" s="11"/>
      <c r="V19" s="11" t="s">
        <v>6</v>
      </c>
      <c r="W19" s="18">
        <f>W17+W18</f>
        <v>79.680000000000007</v>
      </c>
      <c r="X19" s="18">
        <f t="shared" ref="X19" si="42">X17+X18</f>
        <v>91.2</v>
      </c>
      <c r="Y19" s="18">
        <f>Y17+Y18</f>
        <v>62.4</v>
      </c>
      <c r="Z19" s="18">
        <f>Z17+Z18+T17</f>
        <v>86.72</v>
      </c>
      <c r="AB19" s="11"/>
      <c r="AC19" s="11"/>
      <c r="AD19" s="11"/>
      <c r="AE19" s="11" t="s">
        <v>6</v>
      </c>
      <c r="AF19" s="18">
        <f>AF17+AF18</f>
        <v>79.680000000000007</v>
      </c>
      <c r="AG19" s="18">
        <f t="shared" ref="AG19:AH19" si="43">AG17+AG18</f>
        <v>91.2</v>
      </c>
      <c r="AH19" s="18">
        <f t="shared" si="43"/>
        <v>62.4</v>
      </c>
      <c r="AI19" s="18">
        <f>AI17+AI18+AC17</f>
        <v>85.22</v>
      </c>
    </row>
    <row r="21" spans="10:35" x14ac:dyDescent="0.25">
      <c r="O21" s="3"/>
    </row>
    <row r="22" spans="10:35" x14ac:dyDescent="0.25">
      <c r="O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Recap</vt:lpstr>
      <vt:lpstr>Sensitivity Operating Cost</vt:lpstr>
      <vt:lpstr>Sensitivity Revenue</vt:lpstr>
      <vt:lpstr>Sensitivity Tax</vt:lpstr>
      <vt:lpstr>Sensitivity WACC</vt:lpstr>
      <vt:lpstr>Sensitivity 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2023-09-29T04:45:34Z</dcterms:modified>
</cp:coreProperties>
</file>