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esktop\Learning Course\All Project\Financial Engineering\Financial Mathematics\"/>
    </mc:Choice>
  </mc:AlternateContent>
  <xr:revisionPtr revIDLastSave="0" documentId="13_ncr:1_{C1564A54-141D-4167-8426-C9AD3C6415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PR &amp; HPY" sheetId="1" r:id="rId1"/>
    <sheet name="AM &amp; GM" sheetId="2" r:id="rId2"/>
    <sheet name="Asset Alloc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3" l="1"/>
  <c r="T6" i="3"/>
  <c r="E9" i="3"/>
  <c r="H5" i="3"/>
  <c r="E7" i="3" s="1"/>
  <c r="H4" i="3"/>
  <c r="E6" i="3" s="1"/>
  <c r="O4" i="2"/>
  <c r="O3" i="2"/>
  <c r="L5" i="2"/>
  <c r="M5" i="2" s="1"/>
  <c r="L4" i="2"/>
  <c r="M4" i="2" s="1"/>
  <c r="L3" i="2"/>
  <c r="M3" i="2" s="1"/>
  <c r="H7" i="1"/>
  <c r="H8" i="1" s="1"/>
  <c r="E8" i="1"/>
  <c r="E7" i="1"/>
  <c r="Q6" i="3" l="1"/>
  <c r="Q5" i="3"/>
  <c r="Q4" i="3"/>
  <c r="T4" i="3" s="1"/>
  <c r="E8" i="3"/>
  <c r="J5" i="3" s="1"/>
  <c r="K5" i="3" s="1"/>
  <c r="E5" i="3"/>
  <c r="E4" i="3"/>
  <c r="T3" i="3"/>
  <c r="J4" i="3" l="1"/>
  <c r="K4" i="3" s="1"/>
  <c r="T5" i="3" s="1"/>
</calcChain>
</file>

<file path=xl/sharedStrings.xml><?xml version="1.0" encoding="utf-8"?>
<sst xmlns="http://schemas.openxmlformats.org/spreadsheetml/2006/main" count="62" uniqueCount="39">
  <si>
    <t>Beginning Value</t>
  </si>
  <si>
    <t>Ending Value</t>
  </si>
  <si>
    <t>Dividend (Income)</t>
  </si>
  <si>
    <t>HPR</t>
  </si>
  <si>
    <t>Annual HPR</t>
  </si>
  <si>
    <t>Stock Price (2561)</t>
  </si>
  <si>
    <t>Stock Price (2562)</t>
  </si>
  <si>
    <t>Stock Price (2563)</t>
  </si>
  <si>
    <t>Holding Period Return (HPR) and
Holding Period Yield (HPY)</t>
  </si>
  <si>
    <t>HPY</t>
  </si>
  <si>
    <t>Year</t>
  </si>
  <si>
    <t>Dividend</t>
  </si>
  <si>
    <t>AM &amp; GM</t>
  </si>
  <si>
    <t>Geometric mean</t>
  </si>
  <si>
    <t>Arithmetic mean</t>
  </si>
  <si>
    <r>
      <t xml:space="preserve">เหมาะสำหรับหาเฉลี่ยของข้อมูลลักษณะ </t>
    </r>
    <r>
      <rPr>
        <sz val="11"/>
        <color rgb="FFC00000"/>
        <rFont val="Tahoma"/>
        <family val="2"/>
        <scheme val="minor"/>
      </rPr>
      <t xml:space="preserve">Time Series Data </t>
    </r>
    <r>
      <rPr>
        <sz val="11"/>
        <color theme="1"/>
        <rFont val="Tahoma"/>
        <family val="2"/>
        <scheme val="minor"/>
      </rPr>
      <t>เช่น ค่าเฉลี่ยของผลตอบแทนหุ้นตัวใดตัวหนึ่งที่มีผลตอบแทนของแต่ละวัน</t>
    </r>
  </si>
  <si>
    <r>
      <t xml:space="preserve">เหมาะสำหรับหาเฉลี่ยของข้อมูลลักษณะ </t>
    </r>
    <r>
      <rPr>
        <sz val="11"/>
        <color rgb="FFC00000"/>
        <rFont val="Tahoma"/>
        <family val="2"/>
        <scheme val="minor"/>
      </rPr>
      <t xml:space="preserve">Cross Sectional Data </t>
    </r>
    <r>
      <rPr>
        <sz val="11"/>
        <color theme="1"/>
        <rFont val="Tahoma"/>
        <family val="2"/>
        <scheme val="minor"/>
      </rPr>
      <t>เช่น ค่าเฉลี่ยของผลตอบแทนหุ้นหลายๆตัว ณ วันหนึ่ง</t>
    </r>
  </si>
  <si>
    <t>pi*[rAi-E(rA)]*[rBi-E(rB)]</t>
  </si>
  <si>
    <t>Probability (pi)</t>
  </si>
  <si>
    <t>Return Asset A</t>
  </si>
  <si>
    <t>Return Asset B</t>
  </si>
  <si>
    <t>Event</t>
  </si>
  <si>
    <t>Good economy</t>
  </si>
  <si>
    <t>Normal economy</t>
  </si>
  <si>
    <t>Bad economy</t>
  </si>
  <si>
    <t>Asset</t>
  </si>
  <si>
    <t>Asset A</t>
  </si>
  <si>
    <t>Return (ri)</t>
  </si>
  <si>
    <t>Asset B</t>
  </si>
  <si>
    <t>Expected Return</t>
  </si>
  <si>
    <t>Portfolio (A, B)</t>
  </si>
  <si>
    <t>Weight</t>
  </si>
  <si>
    <t>Volatility (σ^2)</t>
  </si>
  <si>
    <t>Standard Deviation (σ)</t>
  </si>
  <si>
    <t>pi * [ri - E(r)]^2</t>
  </si>
  <si>
    <t>Correlation (ρAB)</t>
  </si>
  <si>
    <t>Covariance (A, B)</t>
  </si>
  <si>
    <t>Volatility Portfolio</t>
  </si>
  <si>
    <t>Standard Deviation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</si>
</sst>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7" formatCode="0.0000"/>
    <numFmt numFmtId="188" formatCode="0.000"/>
    <numFmt numFmtId="189" formatCode="0.0000%"/>
    <numFmt numFmtId="190" formatCode="0.0000000000%"/>
    <numFmt numFmtId="191" formatCode="0.00000"/>
  </numFmts>
  <fonts count="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1"/>
      <color rgb="FFC00000"/>
      <name val="Tahoma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87" fontId="0" fillId="0" borderId="1" xfId="1" applyNumberFormat="1" applyFont="1" applyBorder="1" applyAlignment="1">
      <alignment horizontal="center" vertical="center"/>
    </xf>
    <xf numFmtId="188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4" fillId="0" borderId="0" xfId="0" applyFont="1"/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0" fillId="0" borderId="7" xfId="1" applyNumberFormat="1" applyFont="1" applyBorder="1"/>
    <xf numFmtId="10" fontId="0" fillId="0" borderId="9" xfId="1" applyNumberFormat="1" applyFont="1" applyBorder="1" applyAlignment="1">
      <alignment horizontal="center" vertical="center"/>
    </xf>
    <xf numFmtId="10" fontId="0" fillId="0" borderId="6" xfId="1" applyNumberFormat="1" applyFont="1" applyBorder="1"/>
    <xf numFmtId="10" fontId="0" fillId="0" borderId="7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189" fontId="0" fillId="0" borderId="0" xfId="0" applyNumberFormat="1"/>
    <xf numFmtId="10" fontId="0" fillId="0" borderId="7" xfId="0" applyNumberForma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2" fillId="2" borderId="7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190" fontId="0" fillId="0" borderId="0" xfId="0" applyNumberFormat="1"/>
    <xf numFmtId="10" fontId="0" fillId="0" borderId="1" xfId="1" applyNumberFormat="1" applyFont="1" applyFill="1" applyBorder="1" applyAlignment="1">
      <alignment horizontal="center" vertical="center"/>
    </xf>
    <xf numFmtId="191" fontId="0" fillId="0" borderId="1" xfId="0" applyNumberFormat="1" applyBorder="1" applyAlignment="1">
      <alignment horizontal="center" vertical="center"/>
    </xf>
    <xf numFmtId="191" fontId="0" fillId="0" borderId="8" xfId="0" applyNumberFormat="1" applyBorder="1" applyAlignment="1">
      <alignment horizontal="center" vertical="center"/>
    </xf>
    <xf numFmtId="191" fontId="0" fillId="0" borderId="6" xfId="0" applyNumberFormat="1" applyBorder="1" applyAlignment="1">
      <alignment horizontal="center" vertical="center"/>
    </xf>
    <xf numFmtId="10" fontId="0" fillId="0" borderId="1" xfId="1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355024</xdr:colOff>
      <xdr:row>9</xdr:row>
      <xdr:rowOff>25111</xdr:rowOff>
    </xdr:from>
    <xdr:to>
      <xdr:col>7</xdr:col>
      <xdr:colOff>655494</xdr:colOff>
      <xdr:row>27</xdr:row>
      <xdr:rowOff>91210</xdr:rowOff>
    </xdr:to>
    <xdr:pic>
      <xdr:nvPicPr>
        <xdr:cNvPr id="5" name="Picture 4" descr="Analysis of Investments and Management of Portfolios by Keith C - ppt video  online download">
          <a:extLst>
            <a:ext uri="{FF2B5EF4-FFF2-40B4-BE49-F238E27FC236}">
              <a16:creationId xmlns:a16="http://schemas.microsoft.com/office/drawing/2014/main" id="{6003C5A6-8E10-B6A5-BDDD-149A1390D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3824" y="1996786"/>
          <a:ext cx="4653395" cy="3495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127677</xdr:rowOff>
    </xdr:from>
    <xdr:to>
      <xdr:col>5</xdr:col>
      <xdr:colOff>530646</xdr:colOff>
      <xdr:row>10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FC4C02-9650-409A-BA0E-53EABE26FA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178"/>
        <a:stretch/>
      </xdr:blipFill>
      <xdr:spPr>
        <a:xfrm>
          <a:off x="152400" y="127677"/>
          <a:ext cx="3426246" cy="1863048"/>
        </a:xfrm>
        <a:prstGeom prst="rect">
          <a:avLst/>
        </a:prstGeom>
      </xdr:spPr>
    </xdr:pic>
    <xdr:clientData/>
  </xdr:twoCellAnchor>
  <xdr:twoCellAnchor editAs="oneCell">
    <xdr:from>
      <xdr:col>0</xdr:col>
      <xdr:colOff>133349</xdr:colOff>
      <xdr:row>10</xdr:row>
      <xdr:rowOff>171450</xdr:rowOff>
    </xdr:from>
    <xdr:to>
      <xdr:col>5</xdr:col>
      <xdr:colOff>542356</xdr:colOff>
      <xdr:row>20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A62BBB-E69D-4F10-A441-51010C23F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49" y="2076450"/>
          <a:ext cx="3457007" cy="1838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H8"/>
  <sheetViews>
    <sheetView tabSelected="1" zoomScaleNormal="100" workbookViewId="0">
      <selection activeCell="F30" sqref="F30"/>
    </sheetView>
  </sheetViews>
  <sheetFormatPr defaultRowHeight="14.25" x14ac:dyDescent="0.2"/>
  <cols>
    <col min="4" max="4" width="21.375" customWidth="1"/>
    <col min="5" max="5" width="13.875" customWidth="1"/>
    <col min="7" max="7" width="20.875" bestFit="1" customWidth="1"/>
    <col min="8" max="8" width="13.375" customWidth="1"/>
  </cols>
  <sheetData>
    <row r="3" spans="4:8" ht="35.25" customHeight="1" x14ac:dyDescent="0.2">
      <c r="D3" s="43" t="s">
        <v>8</v>
      </c>
      <c r="E3" s="44"/>
      <c r="G3" s="45" t="s">
        <v>4</v>
      </c>
      <c r="H3" s="46"/>
    </row>
    <row r="4" spans="4:8" x14ac:dyDescent="0.2">
      <c r="D4" s="1" t="s">
        <v>0</v>
      </c>
      <c r="E4" s="1">
        <v>101</v>
      </c>
      <c r="G4" s="1" t="s">
        <v>5</v>
      </c>
      <c r="H4" s="1">
        <v>40</v>
      </c>
    </row>
    <row r="5" spans="4:8" x14ac:dyDescent="0.2">
      <c r="D5" s="1" t="s">
        <v>1</v>
      </c>
      <c r="E5" s="1">
        <v>105</v>
      </c>
      <c r="G5" s="1" t="s">
        <v>6</v>
      </c>
      <c r="H5" s="1">
        <v>41</v>
      </c>
    </row>
    <row r="6" spans="4:8" x14ac:dyDescent="0.2">
      <c r="D6" s="1" t="s">
        <v>2</v>
      </c>
      <c r="E6" s="1">
        <v>10</v>
      </c>
      <c r="G6" s="1" t="s">
        <v>7</v>
      </c>
      <c r="H6" s="1">
        <v>42</v>
      </c>
    </row>
    <row r="7" spans="4:8" x14ac:dyDescent="0.2">
      <c r="D7" s="1" t="s">
        <v>3</v>
      </c>
      <c r="E7" s="7">
        <f>((E5+E6)/E4)</f>
        <v>1.1386138613861385</v>
      </c>
      <c r="G7" s="1" t="s">
        <v>3</v>
      </c>
      <c r="H7" s="6">
        <f>(H6/H4)^(1/COUNT(H4:H6))</f>
        <v>1.0163963568148535</v>
      </c>
    </row>
    <row r="8" spans="4:8" x14ac:dyDescent="0.2">
      <c r="D8" s="1" t="s">
        <v>9</v>
      </c>
      <c r="E8" s="2">
        <f>E7-1</f>
        <v>0.13861386138613851</v>
      </c>
      <c r="G8" s="1" t="s">
        <v>9</v>
      </c>
      <c r="H8" s="2">
        <f>H7-1</f>
        <v>1.6396356814853519E-2</v>
      </c>
    </row>
  </sheetData>
  <mergeCells count="2">
    <mergeCell ref="D3:E3"/>
    <mergeCell ref="G3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CA725-C6ED-4CF8-9BDD-473BB5DE3ECB}">
  <dimension ref="H2:O9"/>
  <sheetViews>
    <sheetView zoomScale="98" zoomScaleNormal="98" workbookViewId="0">
      <selection activeCell="N17" sqref="N17"/>
    </sheetView>
  </sheetViews>
  <sheetFormatPr defaultRowHeight="14.25" x14ac:dyDescent="0.2"/>
  <cols>
    <col min="8" max="8" width="16" bestFit="1" customWidth="1"/>
    <col min="9" max="9" width="15.625" bestFit="1" customWidth="1"/>
    <col min="10" max="10" width="12.625" bestFit="1" customWidth="1"/>
    <col min="14" max="14" width="16" bestFit="1" customWidth="1"/>
    <col min="15" max="15" width="11.875" customWidth="1"/>
  </cols>
  <sheetData>
    <row r="2" spans="8:15" x14ac:dyDescent="0.2">
      <c r="H2" s="5" t="s">
        <v>10</v>
      </c>
      <c r="I2" s="5" t="s">
        <v>0</v>
      </c>
      <c r="J2" s="5" t="s">
        <v>1</v>
      </c>
      <c r="K2" s="5" t="s">
        <v>11</v>
      </c>
      <c r="L2" s="5" t="s">
        <v>3</v>
      </c>
      <c r="M2" s="5" t="s">
        <v>9</v>
      </c>
      <c r="N2" s="46" t="s">
        <v>12</v>
      </c>
      <c r="O2" s="44"/>
    </row>
    <row r="3" spans="8:15" x14ac:dyDescent="0.2">
      <c r="H3" s="1">
        <v>1</v>
      </c>
      <c r="I3" s="11">
        <v>100</v>
      </c>
      <c r="J3" s="11">
        <v>115</v>
      </c>
      <c r="K3" s="1">
        <v>0</v>
      </c>
      <c r="L3" s="1">
        <f>(J3+K3)/I3</f>
        <v>1.1499999999999999</v>
      </c>
      <c r="M3" s="2">
        <f>L3-1</f>
        <v>0.14999999999999991</v>
      </c>
      <c r="N3" s="10" t="s">
        <v>14</v>
      </c>
      <c r="O3" s="9">
        <f>SUM(M3:M5)/COUNT(M3:M5)</f>
        <v>4.9999999999999968E-2</v>
      </c>
    </row>
    <row r="4" spans="8:15" x14ac:dyDescent="0.2">
      <c r="H4" s="1">
        <v>2</v>
      </c>
      <c r="I4" s="11">
        <v>115</v>
      </c>
      <c r="J4" s="11">
        <v>138</v>
      </c>
      <c r="K4" s="1">
        <v>0</v>
      </c>
      <c r="L4" s="1">
        <f t="shared" ref="L4:L5" si="0">(J4+K4)/I4</f>
        <v>1.2</v>
      </c>
      <c r="M4" s="2">
        <f t="shared" ref="M4:M5" si="1">L4-1</f>
        <v>0.19999999999999996</v>
      </c>
      <c r="N4" s="10" t="s">
        <v>13</v>
      </c>
      <c r="O4" s="9">
        <f>(PRODUCT(L3:L5)^(1/COUNT(L3:L5)))-1</f>
        <v>3.3529850472724609E-2</v>
      </c>
    </row>
    <row r="5" spans="8:15" x14ac:dyDescent="0.2">
      <c r="H5" s="1">
        <v>3</v>
      </c>
      <c r="I5" s="11">
        <v>138</v>
      </c>
      <c r="J5" s="11">
        <v>110.4</v>
      </c>
      <c r="K5" s="1">
        <v>0</v>
      </c>
      <c r="L5" s="1">
        <f t="shared" si="0"/>
        <v>0.8</v>
      </c>
      <c r="M5" s="2">
        <f t="shared" si="1"/>
        <v>-0.19999999999999996</v>
      </c>
      <c r="N5" s="8"/>
      <c r="O5" s="8"/>
    </row>
    <row r="8" spans="8:15" x14ac:dyDescent="0.2">
      <c r="H8" t="s">
        <v>14</v>
      </c>
      <c r="I8" t="s">
        <v>16</v>
      </c>
    </row>
    <row r="9" spans="8:15" x14ac:dyDescent="0.2">
      <c r="H9" t="s">
        <v>13</v>
      </c>
      <c r="I9" t="s">
        <v>15</v>
      </c>
    </row>
  </sheetData>
  <mergeCells count="1">
    <mergeCell ref="N2:O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87F1-BDF3-4853-965E-9E8A16B795F0}">
  <dimension ref="A1:T22"/>
  <sheetViews>
    <sheetView zoomScale="85" zoomScaleNormal="85" workbookViewId="0">
      <selection activeCell="T22" sqref="T22"/>
    </sheetView>
  </sheetViews>
  <sheetFormatPr defaultRowHeight="14.25" x14ac:dyDescent="0.2"/>
  <cols>
    <col min="1" max="1" width="7.875" bestFit="1" customWidth="1"/>
    <col min="2" max="2" width="16.625" bestFit="1" customWidth="1"/>
    <col min="3" max="3" width="15" bestFit="1" customWidth="1"/>
    <col min="4" max="4" width="10.375" bestFit="1" customWidth="1"/>
    <col min="5" max="5" width="14.625" bestFit="1" customWidth="1"/>
    <col min="6" max="6" width="5.875" customWidth="1"/>
    <col min="7" max="7" width="7.875" bestFit="1" customWidth="1"/>
    <col min="8" max="8" width="16" bestFit="1" customWidth="1"/>
    <col min="9" max="9" width="7.75" bestFit="1" customWidth="1"/>
    <col min="10" max="10" width="14.625" bestFit="1" customWidth="1"/>
    <col min="11" max="11" width="22.125" bestFit="1" customWidth="1"/>
    <col min="12" max="12" width="6.25" customWidth="1"/>
    <col min="13" max="13" width="16.625" bestFit="1" customWidth="1"/>
    <col min="14" max="14" width="15" bestFit="1" customWidth="1"/>
    <col min="15" max="16" width="14.625" bestFit="1" customWidth="1"/>
    <col min="17" max="17" width="23.125" bestFit="1" customWidth="1"/>
    <col min="18" max="18" width="6.875" customWidth="1"/>
    <col min="19" max="19" width="27.875" bestFit="1" customWidth="1"/>
    <col min="20" max="20" width="12.875" bestFit="1" customWidth="1"/>
  </cols>
  <sheetData>
    <row r="1" spans="1:20" ht="15" x14ac:dyDescent="0.25">
      <c r="N1" s="13"/>
    </row>
    <row r="3" spans="1:20" x14ac:dyDescent="0.2">
      <c r="A3" s="3" t="s">
        <v>25</v>
      </c>
      <c r="B3" s="5" t="s">
        <v>21</v>
      </c>
      <c r="C3" s="5" t="s">
        <v>18</v>
      </c>
      <c r="D3" s="4" t="s">
        <v>27</v>
      </c>
      <c r="E3" s="33" t="s">
        <v>34</v>
      </c>
      <c r="G3" s="5" t="s">
        <v>25</v>
      </c>
      <c r="H3" s="5" t="s">
        <v>29</v>
      </c>
      <c r="I3" s="5" t="s">
        <v>31</v>
      </c>
      <c r="J3" s="5" t="s">
        <v>32</v>
      </c>
      <c r="K3" s="33" t="s">
        <v>33</v>
      </c>
      <c r="M3" s="5" t="s">
        <v>21</v>
      </c>
      <c r="N3" s="5" t="s">
        <v>18</v>
      </c>
      <c r="O3" s="5" t="s">
        <v>19</v>
      </c>
      <c r="P3" s="5" t="s">
        <v>20</v>
      </c>
      <c r="Q3" s="5" t="s">
        <v>17</v>
      </c>
      <c r="S3" s="5" t="s">
        <v>30</v>
      </c>
      <c r="T3" s="38">
        <f>SUMPRODUCT(H4:H5,I4:I5)</f>
        <v>4.4499999999999998E-2</v>
      </c>
    </row>
    <row r="4" spans="1:20" x14ac:dyDescent="0.2">
      <c r="A4" s="14" t="s">
        <v>26</v>
      </c>
      <c r="B4" s="15" t="s">
        <v>22</v>
      </c>
      <c r="C4" s="19">
        <v>0.35</v>
      </c>
      <c r="D4" s="23">
        <v>-0.02</v>
      </c>
      <c r="E4" s="34">
        <f t="shared" ref="E4:E9" si="0">C4*((D4-VLOOKUP(A4,$G$3:$H$5,2,FALSE))^2)</f>
        <v>7.5678750000000004E-4</v>
      </c>
      <c r="F4" s="37"/>
      <c r="G4" s="14" t="s">
        <v>26</v>
      </c>
      <c r="H4" s="27">
        <f>SUMPRODUCT(C4:C6,D4:D6)</f>
        <v>2.6500000000000003E-2</v>
      </c>
      <c r="I4" s="28">
        <v>0.6</v>
      </c>
      <c r="J4" s="31">
        <f>SUM(E4:E6)</f>
        <v>1.3027500000000001E-3</v>
      </c>
      <c r="K4" s="20">
        <f>SQRT(J4)</f>
        <v>3.6093628246547896E-2</v>
      </c>
      <c r="M4" s="16" t="s">
        <v>22</v>
      </c>
      <c r="N4" s="19">
        <v>0.35</v>
      </c>
      <c r="O4" s="24">
        <v>-0.02</v>
      </c>
      <c r="P4" s="24">
        <v>0.1</v>
      </c>
      <c r="Q4" s="40">
        <f>(O4-$H$4)*(P4-$H$5)*N4</f>
        <v>-4.6383750000000015E-4</v>
      </c>
      <c r="S4" s="5" t="s">
        <v>36</v>
      </c>
      <c r="T4" s="39">
        <f>SUM(Q4:Q6)</f>
        <v>-7.5975000000000001E-4</v>
      </c>
    </row>
    <row r="5" spans="1:20" x14ac:dyDescent="0.2">
      <c r="A5" s="16" t="s">
        <v>26</v>
      </c>
      <c r="B5" s="15" t="s">
        <v>23</v>
      </c>
      <c r="C5" s="19">
        <v>0.4</v>
      </c>
      <c r="D5" s="24">
        <v>0.04</v>
      </c>
      <c r="E5" s="35">
        <f t="shared" si="0"/>
        <v>7.2899999999999983E-5</v>
      </c>
      <c r="F5" s="37"/>
      <c r="G5" s="17" t="s">
        <v>28</v>
      </c>
      <c r="H5" s="29">
        <f>SUMPRODUCT(C7:C9,D7:D9)</f>
        <v>7.1499999999999994E-2</v>
      </c>
      <c r="I5" s="30">
        <v>0.4</v>
      </c>
      <c r="J5" s="32">
        <f>SUM(E7:E9)</f>
        <v>4.5275000000000008E-4</v>
      </c>
      <c r="K5" s="22">
        <f>SQRT(J5)</f>
        <v>2.1277922830953214E-2</v>
      </c>
      <c r="M5" s="16" t="s">
        <v>23</v>
      </c>
      <c r="N5" s="19">
        <v>0.4</v>
      </c>
      <c r="O5" s="24">
        <v>0.04</v>
      </c>
      <c r="P5" s="24">
        <v>0.06</v>
      </c>
      <c r="Q5" s="40">
        <f t="shared" ref="Q5:Q6" si="1">(O5-$H$4)*(P5-$H$5)*N5</f>
        <v>-6.2099999999999978E-5</v>
      </c>
      <c r="S5" s="5" t="s">
        <v>35</v>
      </c>
      <c r="T5" s="1">
        <f>T4/PRODUCT(K4:K5)</f>
        <v>-0.98926111452072074</v>
      </c>
    </row>
    <row r="6" spans="1:20" x14ac:dyDescent="0.2">
      <c r="A6" s="17" t="s">
        <v>26</v>
      </c>
      <c r="B6" s="18" t="s">
        <v>24</v>
      </c>
      <c r="C6" s="21">
        <v>0.25</v>
      </c>
      <c r="D6" s="25">
        <v>7.0000000000000007E-2</v>
      </c>
      <c r="E6" s="36">
        <f t="shared" si="0"/>
        <v>4.7306250000000007E-4</v>
      </c>
      <c r="F6" s="37"/>
      <c r="I6" s="8"/>
      <c r="M6" s="17" t="s">
        <v>24</v>
      </c>
      <c r="N6" s="21">
        <v>0.25</v>
      </c>
      <c r="O6" s="25">
        <v>7.0000000000000007E-2</v>
      </c>
      <c r="P6" s="25">
        <v>0.05</v>
      </c>
      <c r="Q6" s="41">
        <f t="shared" si="1"/>
        <v>-2.3381249999999992E-4</v>
      </c>
      <c r="S6" s="5" t="s">
        <v>37</v>
      </c>
      <c r="T6" s="12">
        <f>((H5^2)*(I5^2))+((H4^2)*(I4^2))+(2*I4*I5*T5*K4*K5)</f>
        <v>7.0608999999999993E-4</v>
      </c>
    </row>
    <row r="7" spans="1:20" x14ac:dyDescent="0.2">
      <c r="A7" s="14" t="s">
        <v>28</v>
      </c>
      <c r="B7" s="15" t="s">
        <v>22</v>
      </c>
      <c r="C7" s="19">
        <v>0.35</v>
      </c>
      <c r="D7" s="23">
        <v>0.1</v>
      </c>
      <c r="E7" s="34">
        <f t="shared" si="0"/>
        <v>2.8428750000000021E-4</v>
      </c>
      <c r="F7" s="37"/>
      <c r="S7" s="5" t="s">
        <v>38</v>
      </c>
      <c r="T7" s="42">
        <f>SQRT(T6)</f>
        <v>2.6572354054543227E-2</v>
      </c>
    </row>
    <row r="8" spans="1:20" x14ac:dyDescent="0.2">
      <c r="A8" s="16" t="s">
        <v>28</v>
      </c>
      <c r="B8" s="15" t="s">
        <v>23</v>
      </c>
      <c r="C8" s="19">
        <v>0.4</v>
      </c>
      <c r="D8" s="24">
        <v>0.06</v>
      </c>
      <c r="E8" s="35">
        <f t="shared" si="0"/>
        <v>5.2899999999999964E-5</v>
      </c>
      <c r="F8" s="37"/>
      <c r="M8" s="8"/>
    </row>
    <row r="9" spans="1:20" x14ac:dyDescent="0.2">
      <c r="A9" s="17" t="s">
        <v>28</v>
      </c>
      <c r="B9" s="18" t="s">
        <v>24</v>
      </c>
      <c r="C9" s="21">
        <v>0.25</v>
      </c>
      <c r="D9" s="25">
        <v>0.05</v>
      </c>
      <c r="E9" s="36">
        <f t="shared" si="0"/>
        <v>1.155624999999999E-4</v>
      </c>
      <c r="F9" s="37"/>
      <c r="M9" s="8"/>
    </row>
    <row r="16" spans="1:20" x14ac:dyDescent="0.2">
      <c r="B16" s="26"/>
    </row>
    <row r="22" spans="5:5" ht="15" x14ac:dyDescent="0.25">
      <c r="E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HPR &amp; HPY</vt:lpstr>
      <vt:lpstr>AM &amp; GM</vt:lpstr>
      <vt:lpstr>Asset 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2010511104009 Phatchara Soroschokchai</cp:lastModifiedBy>
  <dcterms:created xsi:type="dcterms:W3CDTF">2015-06-05T18:17:20Z</dcterms:created>
  <dcterms:modified xsi:type="dcterms:W3CDTF">2023-10-10T12:56:13Z</dcterms:modified>
</cp:coreProperties>
</file>