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esktop\More-LearningCourse\Project\Finance\0 in progress Financial Mathematics\"/>
    </mc:Choice>
  </mc:AlternateContent>
  <xr:revisionPtr revIDLastSave="0" documentId="13_ncr:1_{BEEC4CE5-3B93-43FF-921F-0FE3C377842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ond" sheetId="1" r:id="rId1"/>
    <sheet name="Stock" sheetId="4" r:id="rId2"/>
    <sheet name="IRR" sheetId="2" r:id="rId3"/>
    <sheet name="NPV" sheetId="3" r:id="rId4"/>
    <sheet name="Investment Portfoli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H1" i="5"/>
  <c r="E2" i="3"/>
  <c r="E2" i="2"/>
  <c r="K6" i="4"/>
  <c r="K5" i="4"/>
  <c r="H4" i="4"/>
  <c r="E4" i="4"/>
  <c r="B4" i="4"/>
  <c r="B8" i="1"/>
  <c r="B9" i="1"/>
  <c r="B7" i="1"/>
  <c r="N5" i="1"/>
  <c r="K8" i="1"/>
  <c r="K7" i="1"/>
  <c r="H4" i="1"/>
  <c r="B10" i="1" l="1"/>
  <c r="D3" i="1"/>
  <c r="D4" i="1"/>
  <c r="E4" i="1"/>
  <c r="E2" i="1"/>
  <c r="E3" i="1"/>
  <c r="D2" i="1"/>
</calcChain>
</file>

<file path=xl/sharedStrings.xml><?xml version="1.0" encoding="utf-8"?>
<sst xmlns="http://schemas.openxmlformats.org/spreadsheetml/2006/main" count="68" uniqueCount="63">
  <si>
    <t>Bond Valuation</t>
  </si>
  <si>
    <t>ประเภทของ Bond</t>
  </si>
  <si>
    <t>Face Value(มูลค่าหน้าตั๋ว)</t>
  </si>
  <si>
    <t>t (จำนวนปี)</t>
  </si>
  <si>
    <t>m (จำนวนงวด/ปี)</t>
  </si>
  <si>
    <t>Coupon Rate (อัตราดอกเบี้ยที่ระบุไว้)</t>
  </si>
  <si>
    <t>Required Rate of Return (อัตราผลตอบแทนที่ต้องการ) / YTM</t>
  </si>
  <si>
    <t>Coupon Payment (PMT) / Interest (ดอกเบี้ย)</t>
  </si>
  <si>
    <t>PV of coupon payment (ที่ต้องจ่ายทุกปี)</t>
  </si>
  <si>
    <t>PV of principal repayment (เงินต้นที่ต้องจ่ายคืนเมื่อครบกำหนด)</t>
  </si>
  <si>
    <t>Value of Bond(มูลค่าของหุ้นกู้)</t>
  </si>
  <si>
    <t>หาอัตราดอกเบี้ยที่แท้จริง</t>
  </si>
  <si>
    <t>r</t>
  </si>
  <si>
    <t>m</t>
  </si>
  <si>
    <t>Effective Interest Rate (re) อัตราดอกเบี้ยที่แท้จริง</t>
  </si>
  <si>
    <t>Zero-coupon Bond เช่น ตั๋วเงิน</t>
  </si>
  <si>
    <t>Face Value (มูลค่าหน้าตั๋ว)</t>
  </si>
  <si>
    <t>Bond Value (มูลค่าของหุ้นกู้)</t>
  </si>
  <si>
    <t>t</t>
  </si>
  <si>
    <t>i</t>
  </si>
  <si>
    <t>หาอัตราผลตอบแทนกระทั่งถึงกำหนดไถ่ถอน</t>
  </si>
  <si>
    <t>หา Bond Value หรือ มูลค่าของหุ้นกู้</t>
  </si>
  <si>
    <t>Current Yield อัตราผลตอบแทนปัจจุบัน</t>
  </si>
  <si>
    <t>Market price (ราคาตลาดของตราสารหนี้)</t>
  </si>
  <si>
    <t>Face Value (มูลค่าหน้าตั๋ว) / Par value</t>
  </si>
  <si>
    <t>Coupon rate (อัตราดอกเบี้ยหน้าตั๋ว)</t>
  </si>
  <si>
    <t>อัตราผลตอบแทนปัจจุบัน (Current Yield)</t>
  </si>
  <si>
    <t>Stock หุ้น</t>
  </si>
  <si>
    <t>dividend (เงินปันผล)</t>
  </si>
  <si>
    <t>Total share (จำนวนหุ้น)</t>
  </si>
  <si>
    <t>Dividend per share</t>
  </si>
  <si>
    <t>Earning เงินปันผลที่เราได้รับ</t>
  </si>
  <si>
    <t>share</t>
  </si>
  <si>
    <t>Dividend Yield (อัตราเงินปันผลตอบแทน)</t>
  </si>
  <si>
    <t>Annual Dividend (เงินปันผลจ่ายต่อปี กี่บาทต่อหุ้น)</t>
  </si>
  <si>
    <t>Market Price per Share (มูลค่าตลาดในปัจจุบันของหุ้น)</t>
  </si>
  <si>
    <t>Compound Annual Growth Rate / CDGR (อัตราการเติบโต)</t>
  </si>
  <si>
    <t>FV มูลค่าในปัจจุบัน</t>
  </si>
  <si>
    <t>PV มูลค่าในอดีต</t>
  </si>
  <si>
    <t>n จำนวนปีจากอดีต - ปัจจุบัน</t>
  </si>
  <si>
    <t>Total rate of return</t>
  </si>
  <si>
    <t>Total Dividends ($)</t>
  </si>
  <si>
    <t>CDGR (i : อัตราการเติบโต)</t>
  </si>
  <si>
    <t>IRR</t>
  </si>
  <si>
    <t>Period</t>
  </si>
  <si>
    <t>Cash Flow</t>
  </si>
  <si>
    <t>NPV</t>
  </si>
  <si>
    <t>Discount Rate</t>
  </si>
  <si>
    <t>Low-end returns</t>
  </si>
  <si>
    <t>High-end returns</t>
  </si>
  <si>
    <t>Asset</t>
  </si>
  <si>
    <t>Cash</t>
  </si>
  <si>
    <t>Fixed Income</t>
  </si>
  <si>
    <t>Equities</t>
  </si>
  <si>
    <t>Weight</t>
  </si>
  <si>
    <t>Degree of Risk</t>
  </si>
  <si>
    <t>Minimal</t>
  </si>
  <si>
    <t>Moderate</t>
  </si>
  <si>
    <t>High</t>
  </si>
  <si>
    <t>Historical Average Low Rate of Return</t>
  </si>
  <si>
    <t>Historical Average High Rate of Return</t>
  </si>
  <si>
    <r>
      <t xml:space="preserve">ถ้า Range ระหว่าง Low กับ High End Return </t>
    </r>
    <r>
      <rPr>
        <sz val="11"/>
        <color rgb="FFC00000"/>
        <rFont val="Calibri"/>
        <family val="2"/>
        <scheme val="minor"/>
      </rPr>
      <t>กว้าง</t>
    </r>
    <r>
      <rPr>
        <sz val="11"/>
        <color theme="1"/>
        <rFont val="Calibri"/>
        <family val="2"/>
        <scheme val="minor"/>
      </rPr>
      <t xml:space="preserve"> แสดงว่า</t>
    </r>
    <r>
      <rPr>
        <sz val="11"/>
        <color rgb="FFC00000"/>
        <rFont val="Calibri"/>
        <family val="2"/>
        <scheme val="minor"/>
      </rPr>
      <t>เสี่ยงมาก</t>
    </r>
  </si>
  <si>
    <r>
      <t xml:space="preserve">ถ้า Range ระหว่าง Low กับ High End Return </t>
    </r>
    <r>
      <rPr>
        <sz val="11"/>
        <color rgb="FFC00000"/>
        <rFont val="Calibri"/>
        <family val="2"/>
        <scheme val="minor"/>
      </rPr>
      <t>แคบ</t>
    </r>
    <r>
      <rPr>
        <sz val="11"/>
        <color theme="1"/>
        <rFont val="Calibri"/>
        <family val="2"/>
        <scheme val="minor"/>
      </rPr>
      <t xml:space="preserve"> แสดงว่า</t>
    </r>
    <r>
      <rPr>
        <sz val="11"/>
        <color rgb="FFC00000"/>
        <rFont val="Calibri"/>
        <family val="2"/>
        <scheme val="minor"/>
      </rPr>
      <t>เสี่ยงน้อย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</si>
</sst>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72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0" fontId="2" fillId="2" borderId="8" xfId="0" applyNumberFormat="1" applyFont="1" applyFill="1" applyBorder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0" fontId="2" fillId="2" borderId="3" xfId="2" applyNumberFormat="1" applyFont="1" applyFill="1" applyBorder="1" applyAlignment="1">
      <alignment horizontal="center" vertical="center"/>
    </xf>
    <xf numFmtId="8" fontId="0" fillId="0" borderId="2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8" fontId="2" fillId="2" borderId="3" xfId="0" applyNumberFormat="1" applyFont="1" applyFill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2" fontId="2" fillId="2" borderId="3" xfId="1" applyNumberFormat="1" applyFont="1" applyFill="1" applyBorder="1" applyAlignment="1">
      <alignment horizontal="center" vertical="center"/>
    </xf>
    <xf numFmtId="172" fontId="0" fillId="0" borderId="1" xfId="1" applyNumberFormat="1" applyFont="1" applyBorder="1" applyAlignment="1">
      <alignment horizontal="center" vertical="center"/>
    </xf>
    <xf numFmtId="172" fontId="0" fillId="0" borderId="2" xfId="1" applyNumberFormat="1" applyFont="1" applyBorder="1" applyAlignment="1">
      <alignment horizontal="center" vertical="center"/>
    </xf>
    <xf numFmtId="172" fontId="0" fillId="0" borderId="2" xfId="0" applyNumberFormat="1" applyBorder="1" applyAlignment="1">
      <alignment horizontal="center" vertical="center"/>
    </xf>
    <xf numFmtId="172" fontId="0" fillId="0" borderId="3" xfId="0" applyNumberFormat="1" applyBorder="1" applyAlignment="1">
      <alignment horizontal="center" vertical="center"/>
    </xf>
    <xf numFmtId="10" fontId="0" fillId="0" borderId="3" xfId="2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2" fontId="2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2" fillId="2" borderId="0" xfId="2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72" fontId="2" fillId="2" borderId="0" xfId="1" applyNumberFormat="1" applyFont="1" applyFill="1" applyAlignment="1">
      <alignment horizontal="center" vertical="center"/>
    </xf>
    <xf numFmtId="9" fontId="2" fillId="2" borderId="3" xfId="0" applyNumberFormat="1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229961</xdr:colOff>
      <xdr:row>10</xdr:row>
      <xdr:rowOff>172810</xdr:rowOff>
    </xdr:from>
    <xdr:to>
      <xdr:col>1</xdr:col>
      <xdr:colOff>1066800</xdr:colOff>
      <xdr:row>25</xdr:row>
      <xdr:rowOff>84217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99984D-F0AC-42DC-8D2A-83B28162B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961" y="2154010"/>
          <a:ext cx="4646839" cy="2768907"/>
        </a:xfrm>
        <a:prstGeom prst="rect">
          <a:avLst/>
        </a:prstGeom>
      </xdr:spPr>
    </xdr:pic>
    <xdr:clientData/>
  </xdr:twoCellAnchor>
  <xdr:twoCellAnchor editAs="oneCell">
    <xdr:from>
      <xdr:col>3</xdr:col>
      <xdr:colOff>109353</xdr:colOff>
      <xdr:row>5</xdr:row>
      <xdr:rowOff>29318</xdr:rowOff>
    </xdr:from>
    <xdr:to>
      <xdr:col>4</xdr:col>
      <xdr:colOff>2398407</xdr:colOff>
      <xdr:row>14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FE8EC7-A5AC-4AC3-B854-7DB69CED0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4828" y="1058018"/>
          <a:ext cx="3241554" cy="1828057"/>
        </a:xfrm>
        <a:prstGeom prst="rect">
          <a:avLst/>
        </a:prstGeom>
      </xdr:spPr>
    </xdr:pic>
    <xdr:clientData/>
  </xdr:twoCellAnchor>
  <xdr:twoCellAnchor editAs="oneCell">
    <xdr:from>
      <xdr:col>6</xdr:col>
      <xdr:colOff>134831</xdr:colOff>
      <xdr:row>5</xdr:row>
      <xdr:rowOff>81496</xdr:rowOff>
    </xdr:from>
    <xdr:to>
      <xdr:col>7</xdr:col>
      <xdr:colOff>475769</xdr:colOff>
      <xdr:row>15</xdr:row>
      <xdr:rowOff>154599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CFEAD0-C191-4FE4-86B3-AE4B52AFD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16713" y="1112437"/>
          <a:ext cx="3344115" cy="1978103"/>
        </a:xfrm>
        <a:prstGeom prst="rect">
          <a:avLst/>
        </a:prstGeom>
      </xdr:spPr>
    </xdr:pic>
    <xdr:clientData/>
  </xdr:twoCellAnchor>
  <xdr:twoCellAnchor editAs="oneCell">
    <xdr:from>
      <xdr:col>9</xdr:col>
      <xdr:colOff>69678</xdr:colOff>
      <xdr:row>9</xdr:row>
      <xdr:rowOff>113296</xdr:rowOff>
    </xdr:from>
    <xdr:to>
      <xdr:col>11</xdr:col>
      <xdr:colOff>11207</xdr:colOff>
      <xdr:row>17</xdr:row>
      <xdr:rowOff>85699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E7A6C0-3B17-4C7B-A132-C347D2C65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52913" y="1906237"/>
          <a:ext cx="3292088" cy="1496403"/>
        </a:xfrm>
        <a:prstGeom prst="rect">
          <a:avLst/>
        </a:prstGeom>
      </xdr:spPr>
    </xdr:pic>
    <xdr:clientData/>
  </xdr:twoCellAnchor>
  <xdr:twoCellAnchor editAs="oneCell">
    <xdr:from>
      <xdr:col>12</xdr:col>
      <xdr:colOff>150920</xdr:colOff>
      <xdr:row>6</xdr:row>
      <xdr:rowOff>159044</xdr:rowOff>
    </xdr:from>
    <xdr:to>
      <xdr:col>14</xdr:col>
      <xdr:colOff>52613</xdr:colOff>
      <xdr:row>18</xdr:row>
      <xdr:rowOff>134471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CF0E05-0D25-4788-B257-E5FA43065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889832" y="1380485"/>
          <a:ext cx="4103899" cy="2261427"/>
        </a:xfrm>
        <a:prstGeom prst="rect">
          <a:avLst/>
        </a:prstGeom>
      </xdr:spPr>
    </xdr:pic>
    <xdr:clientData/>
  </xdr:twoCellAnchor>
  <xdr:twoCellAnchor editAs="oneCell">
    <xdr:from>
      <xdr:col>0</xdr:col>
      <xdr:colOff>159204</xdr:colOff>
      <xdr:row>26</xdr:row>
      <xdr:rowOff>50347</xdr:rowOff>
    </xdr:from>
    <xdr:to>
      <xdr:col>1</xdr:col>
      <xdr:colOff>1180538</xdr:colOff>
      <xdr:row>33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6C74D3-01C8-4351-8997-D406A9563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204" y="5079547"/>
          <a:ext cx="4831334" cy="14165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4</xdr:row>
      <xdr:rowOff>85725</xdr:rowOff>
    </xdr:from>
    <xdr:to>
      <xdr:col>1</xdr:col>
      <xdr:colOff>723901</xdr:colOff>
      <xdr:row>9</xdr:row>
      <xdr:rowOff>88379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F1D8ED-CA2A-4691-B23E-768041D0C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923925"/>
          <a:ext cx="3924300" cy="95515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9</xdr:row>
      <xdr:rowOff>112158</xdr:rowOff>
    </xdr:from>
    <xdr:to>
      <xdr:col>2</xdr:col>
      <xdr:colOff>9525</xdr:colOff>
      <xdr:row>15</xdr:row>
      <xdr:rowOff>21308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91ACDF-5772-471F-8467-A96F4DB78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1902858"/>
          <a:ext cx="3943350" cy="1052150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400051</xdr:colOff>
      <xdr:row>4</xdr:row>
      <xdr:rowOff>133350</xdr:rowOff>
    </xdr:from>
    <xdr:to>
      <xdr:col>7</xdr:col>
      <xdr:colOff>428626</xdr:colOff>
      <xdr:row>8</xdr:row>
      <xdr:rowOff>186223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E46F9C-6CD7-4334-8C34-E701EE8AD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62926" y="971550"/>
          <a:ext cx="3676650" cy="814873"/>
        </a:xfrm>
        <a:prstGeom prst="rect">
          <a:avLst/>
        </a:prstGeom>
      </xdr:spPr>
    </xdr:pic>
    <xdr:clientData/>
  </xdr:twoCellAnchor>
  <xdr:twoCellAnchor editAs="oneCell">
    <xdr:from>
      <xdr:col>9</xdr:col>
      <xdr:colOff>704850</xdr:colOff>
      <xdr:row>6</xdr:row>
      <xdr:rowOff>104775</xdr:rowOff>
    </xdr:from>
    <xdr:to>
      <xdr:col>9</xdr:col>
      <xdr:colOff>4514850</xdr:colOff>
      <xdr:row>12</xdr:row>
      <xdr:rowOff>166586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55916C-2B86-4C68-8650-93157C8A3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73100" y="1323975"/>
          <a:ext cx="3810000" cy="1204811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13</xdr:row>
      <xdr:rowOff>93818</xdr:rowOff>
    </xdr:from>
    <xdr:to>
      <xdr:col>9</xdr:col>
      <xdr:colOff>5019675</xdr:colOff>
      <xdr:row>21</xdr:row>
      <xdr:rowOff>75952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8DBE3E-719B-45CF-89A0-2E07FE686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20650" y="2646518"/>
          <a:ext cx="4867275" cy="15061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56210</xdr:colOff>
      <xdr:row>2</xdr:row>
      <xdr:rowOff>161193</xdr:rowOff>
    </xdr:from>
    <xdr:to>
      <xdr:col>9</xdr:col>
      <xdr:colOff>153866</xdr:colOff>
      <xdr:row>17</xdr:row>
      <xdr:rowOff>182382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4E02F6A-1A8B-2711-DF99-D595A1146D08}"/>
            </a:ext>
          </a:extLst>
        </xdr:cNvPr>
        <xdr:cNvGrpSpPr/>
      </xdr:nvGrpSpPr>
      <xdr:grpSpPr>
        <a:xfrm>
          <a:off x="1931902" y="542193"/>
          <a:ext cx="3746464" cy="2878689"/>
          <a:chOff x="1829324" y="593481"/>
          <a:chExt cx="3746464" cy="2878689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EF1F76A-140C-7842-6D6B-2F70FB946603}"/>
              </a:ext>
            </a:extLst>
          </xdr:cNvPr>
          <xdr:cNvSpPr/>
        </xdr:nvSpPr>
        <xdr:spPr>
          <a:xfrm>
            <a:off x="1839058" y="593481"/>
            <a:ext cx="3736730" cy="284284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2" name="Picture 1" descr="Expert Maths Tutoring in the UK - Boost Your Scores with Cuemath">
            <a:extLst>
              <a:ext uri="{FF2B5EF4-FFF2-40B4-BE49-F238E27FC236}">
                <a16:creationId xmlns:a16="http://schemas.microsoft.com/office/drawing/2014/main" id="{D3FBD2CE-B28E-5A92-D357-D2D0D140A19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29324" y="610227"/>
            <a:ext cx="3739871" cy="286194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485775</xdr:colOff>
      <xdr:row>3</xdr:row>
      <xdr:rowOff>76200</xdr:rowOff>
    </xdr:from>
    <xdr:to>
      <xdr:col>10</xdr:col>
      <xdr:colOff>295275</xdr:colOff>
      <xdr:row>16</xdr:row>
      <xdr:rowOff>80963</xdr:rowOff>
    </xdr:to>
    <xdr:pic>
      <xdr:nvPicPr>
        <xdr:cNvPr id="6" name="Picture 5" descr="Net Present Value (NPV): Definition and How to Use It in Investing | The  Motley Fool">
          <a:extLst>
            <a:ext uri="{FF2B5EF4-FFF2-40B4-BE49-F238E27FC236}">
              <a16:creationId xmlns:a16="http://schemas.microsoft.com/office/drawing/2014/main" id="{87F7A30C-7FA4-30B1-E74E-72E5C8BD9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647700"/>
          <a:ext cx="4962525" cy="2481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6</xdr:row>
      <xdr:rowOff>85725</xdr:rowOff>
    </xdr:from>
    <xdr:to>
      <xdr:col>4</xdr:col>
      <xdr:colOff>1333500</xdr:colOff>
      <xdr:row>20</xdr:row>
      <xdr:rowOff>95431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2214D6-94CC-4880-8F3D-4597B8AB3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228725"/>
          <a:ext cx="5324475" cy="2676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zoomScaleNormal="100" workbookViewId="0">
      <selection activeCell="E23" sqref="E23"/>
    </sheetView>
  </sheetViews>
  <sheetFormatPr defaultRowHeight="15" x14ac:dyDescent="0.25"/>
  <cols>
    <col min="1" max="1" width="57.140625" style="3" bestFit="1" customWidth="1"/>
    <col min="2" max="2" width="19.28515625" style="3" customWidth="1"/>
    <col min="3" max="3" width="9.140625" style="3"/>
    <col min="4" max="4" width="14.28515625" style="3" bestFit="1" customWidth="1"/>
    <col min="5" max="5" width="36.28515625" style="3" bestFit="1" customWidth="1"/>
    <col min="6" max="6" width="9.140625" style="3"/>
    <col min="7" max="7" width="45" style="3" bestFit="1" customWidth="1"/>
    <col min="8" max="8" width="7.42578125" style="3" bestFit="1" customWidth="1"/>
    <col min="9" max="9" width="9.140625" style="3"/>
    <col min="10" max="10" width="40.7109375" style="3" bestFit="1" customWidth="1"/>
    <col min="11" max="11" width="9.5703125" style="3" bestFit="1" customWidth="1"/>
    <col min="12" max="12" width="9.140625" style="3"/>
    <col min="13" max="13" width="54" style="3" bestFit="1" customWidth="1"/>
    <col min="14" max="14" width="9.140625" style="3" bestFit="1" customWidth="1"/>
    <col min="15" max="16384" width="9.140625" style="3"/>
  </cols>
  <sheetData>
    <row r="1" spans="1:14" ht="21" x14ac:dyDescent="0.25">
      <c r="A1" s="1" t="s">
        <v>0</v>
      </c>
      <c r="B1" s="2"/>
      <c r="D1" s="1" t="s">
        <v>1</v>
      </c>
      <c r="E1" s="2"/>
      <c r="G1" s="1" t="s">
        <v>11</v>
      </c>
      <c r="H1" s="2"/>
      <c r="J1" s="1" t="s">
        <v>15</v>
      </c>
      <c r="K1" s="2"/>
      <c r="M1" s="1" t="s">
        <v>22</v>
      </c>
      <c r="N1" s="2"/>
    </row>
    <row r="2" spans="1:14" x14ac:dyDescent="0.25">
      <c r="A2" s="4" t="s">
        <v>2</v>
      </c>
      <c r="B2" s="22">
        <v>1000</v>
      </c>
      <c r="D2" s="4" t="str">
        <f>IF($B$2 = $B$10,"Par Bond","-")</f>
        <v>-</v>
      </c>
      <c r="E2" s="5" t="str">
        <f>IF($B$2 = $B$10,"Coupon Rate = Required Rate of Return","-")</f>
        <v>-</v>
      </c>
      <c r="G2" s="4" t="s">
        <v>12</v>
      </c>
      <c r="H2" s="18">
        <v>5.5E-2</v>
      </c>
      <c r="J2" s="4" t="s">
        <v>16</v>
      </c>
      <c r="K2" s="21">
        <v>1514.67</v>
      </c>
      <c r="M2" s="6" t="s">
        <v>23</v>
      </c>
      <c r="N2" s="24">
        <v>8700</v>
      </c>
    </row>
    <row r="3" spans="1:14" x14ac:dyDescent="0.25">
      <c r="A3" s="4" t="s">
        <v>3</v>
      </c>
      <c r="B3" s="7">
        <v>3</v>
      </c>
      <c r="D3" s="4" t="str">
        <f>IF($B$2 &lt; $B$10,"Premium Bond","-")</f>
        <v>Premium Bond</v>
      </c>
      <c r="E3" s="5" t="str">
        <f>IF($B$2 &lt; $B$10,"Coupon Rate &gt; Required Rate of Return","-")</f>
        <v>Coupon Rate &gt; Required Rate of Return</v>
      </c>
      <c r="G3" s="4" t="s">
        <v>13</v>
      </c>
      <c r="H3" s="5">
        <v>4</v>
      </c>
      <c r="J3" s="4" t="s">
        <v>17</v>
      </c>
      <c r="K3" s="22">
        <v>500</v>
      </c>
      <c r="M3" s="6" t="s">
        <v>24</v>
      </c>
      <c r="N3" s="24">
        <v>9000</v>
      </c>
    </row>
    <row r="4" spans="1:14" x14ac:dyDescent="0.25">
      <c r="A4" s="4" t="s">
        <v>4</v>
      </c>
      <c r="B4" s="7">
        <v>2</v>
      </c>
      <c r="D4" s="8" t="str">
        <f>IF($B$2 &gt; $B$10,"Discount Bond","-")</f>
        <v>-</v>
      </c>
      <c r="E4" s="9" t="str">
        <f>IF($B$2 &gt; $B$10,"Coupon Rate &lt; Required Rate of Return","-")</f>
        <v>-</v>
      </c>
      <c r="G4" s="10" t="s">
        <v>14</v>
      </c>
      <c r="H4" s="11">
        <f>EFFECT(H2,H3)</f>
        <v>5.614480918212883E-2</v>
      </c>
      <c r="J4" s="4" t="s">
        <v>18</v>
      </c>
      <c r="K4" s="5">
        <v>18</v>
      </c>
      <c r="M4" s="6" t="s">
        <v>25</v>
      </c>
      <c r="N4" s="25">
        <v>4.4999999999999998E-2</v>
      </c>
    </row>
    <row r="5" spans="1:14" x14ac:dyDescent="0.25">
      <c r="A5" s="4" t="s">
        <v>5</v>
      </c>
      <c r="B5" s="12">
        <v>7.2499999999999995E-2</v>
      </c>
      <c r="J5" s="4" t="s">
        <v>19</v>
      </c>
      <c r="K5" s="12">
        <v>6.3500000000000001E-2</v>
      </c>
      <c r="M5" s="13" t="s">
        <v>26</v>
      </c>
      <c r="N5" s="14">
        <f>N3*N4/N2</f>
        <v>4.6551724137931037E-2</v>
      </c>
    </row>
    <row r="6" spans="1:14" x14ac:dyDescent="0.25">
      <c r="A6" s="4" t="s">
        <v>6</v>
      </c>
      <c r="B6" s="12">
        <v>6.5000000000000002E-2</v>
      </c>
      <c r="J6" s="4" t="s">
        <v>13</v>
      </c>
      <c r="K6" s="5">
        <v>1</v>
      </c>
    </row>
    <row r="7" spans="1:14" x14ac:dyDescent="0.25">
      <c r="A7" s="4" t="s">
        <v>7</v>
      </c>
      <c r="B7" s="23">
        <f>B5*B2*1/B4</f>
        <v>36.25</v>
      </c>
      <c r="J7" s="13" t="s">
        <v>20</v>
      </c>
      <c r="K7" s="19">
        <f>(((K2/K3)^(1/(K4*K6)))-1)*K6</f>
        <v>6.3509948035317176E-2</v>
      </c>
    </row>
    <row r="8" spans="1:14" x14ac:dyDescent="0.25">
      <c r="A8" s="4" t="s">
        <v>8</v>
      </c>
      <c r="B8" s="15">
        <f>-PV(B6/B4,B3*B4,B7,,0)</f>
        <v>194.75638526309075</v>
      </c>
      <c r="J8" s="13" t="s">
        <v>21</v>
      </c>
      <c r="K8" s="20">
        <f>K2/(1+(K5/K6))^(K4/K6)</f>
        <v>500.08419317054643</v>
      </c>
    </row>
    <row r="9" spans="1:14" x14ac:dyDescent="0.25">
      <c r="A9" s="4" t="s">
        <v>9</v>
      </c>
      <c r="B9" s="15">
        <f>-PV(B6/B4,B3*B4,,B2)</f>
        <v>825.39082700550489</v>
      </c>
    </row>
    <row r="10" spans="1:14" x14ac:dyDescent="0.25">
      <c r="A10" s="16" t="s">
        <v>10</v>
      </c>
      <c r="B10" s="17">
        <f>B8+B9</f>
        <v>1020.1472122685957</v>
      </c>
    </row>
  </sheetData>
  <mergeCells count="5">
    <mergeCell ref="A1:B1"/>
    <mergeCell ref="G1:H1"/>
    <mergeCell ref="J1:K1"/>
    <mergeCell ref="M1:N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E436-4F2F-4206-9091-736202CD0C36}">
  <dimension ref="A1:K6"/>
  <sheetViews>
    <sheetView workbookViewId="0">
      <selection activeCell="D15" sqref="D15"/>
    </sheetView>
  </sheetViews>
  <sheetFormatPr defaultRowHeight="15" x14ac:dyDescent="0.25"/>
  <cols>
    <col min="1" max="1" width="48.5703125" style="3" bestFit="1" customWidth="1"/>
    <col min="2" max="2" width="13.28515625" style="3" bestFit="1" customWidth="1"/>
    <col min="3" max="3" width="6.7109375" style="3" customWidth="1"/>
    <col min="4" max="4" width="38.28515625" style="3" bestFit="1" customWidth="1"/>
    <col min="5" max="5" width="9.5703125" style="3" bestFit="1" customWidth="1"/>
    <col min="6" max="6" width="6.140625" style="3" customWidth="1"/>
    <col min="7" max="7" width="48.5703125" style="3" bestFit="1" customWidth="1"/>
    <col min="8" max="8" width="9.7109375" style="3" customWidth="1"/>
    <col min="9" max="9" width="9.140625" style="3"/>
    <col min="10" max="10" width="75.85546875" style="3" bestFit="1" customWidth="1"/>
    <col min="11" max="12" width="9.140625" style="3"/>
    <col min="13" max="13" width="25.28515625" style="3" bestFit="1" customWidth="1"/>
    <col min="14" max="14" width="6.140625" style="3" bestFit="1" customWidth="1"/>
    <col min="15" max="16384" width="9.140625" style="3"/>
  </cols>
  <sheetData>
    <row r="1" spans="1:11" ht="21" x14ac:dyDescent="0.25">
      <c r="A1" s="26" t="s">
        <v>27</v>
      </c>
      <c r="B1" s="26"/>
      <c r="D1" s="26" t="s">
        <v>31</v>
      </c>
      <c r="E1" s="26"/>
      <c r="G1" s="26" t="s">
        <v>33</v>
      </c>
      <c r="H1" s="26"/>
      <c r="J1" s="26" t="s">
        <v>36</v>
      </c>
      <c r="K1" s="26"/>
    </row>
    <row r="2" spans="1:11" x14ac:dyDescent="0.25">
      <c r="A2" s="3" t="s">
        <v>28</v>
      </c>
      <c r="B2" s="27">
        <v>980000</v>
      </c>
      <c r="D2" s="3" t="s">
        <v>30</v>
      </c>
      <c r="E2" s="3">
        <v>0.49</v>
      </c>
      <c r="G2" s="3" t="s">
        <v>34</v>
      </c>
      <c r="H2" s="28">
        <v>1.8</v>
      </c>
      <c r="J2" s="3" t="s">
        <v>37</v>
      </c>
      <c r="K2" s="28">
        <v>22.45</v>
      </c>
    </row>
    <row r="3" spans="1:11" x14ac:dyDescent="0.25">
      <c r="A3" s="3" t="s">
        <v>29</v>
      </c>
      <c r="B3" s="27">
        <v>2000000</v>
      </c>
      <c r="D3" s="3" t="s">
        <v>32</v>
      </c>
      <c r="E3" s="27">
        <v>3700</v>
      </c>
      <c r="G3" s="3" t="s">
        <v>35</v>
      </c>
      <c r="H3" s="28">
        <v>49.75</v>
      </c>
      <c r="J3" s="3" t="s">
        <v>38</v>
      </c>
      <c r="K3" s="28">
        <v>19.5</v>
      </c>
    </row>
    <row r="4" spans="1:11" x14ac:dyDescent="0.25">
      <c r="A4" s="29" t="s">
        <v>30</v>
      </c>
      <c r="B4" s="30">
        <f>B2/B3</f>
        <v>0.49</v>
      </c>
      <c r="C4" s="31"/>
      <c r="D4" s="29" t="s">
        <v>41</v>
      </c>
      <c r="E4" s="34">
        <f>E2*E3</f>
        <v>1813</v>
      </c>
      <c r="G4" s="29" t="s">
        <v>33</v>
      </c>
      <c r="H4" s="32">
        <f>H2/H3</f>
        <v>3.6180904522613064E-2</v>
      </c>
      <c r="J4" s="3" t="s">
        <v>39</v>
      </c>
      <c r="K4" s="3">
        <v>5</v>
      </c>
    </row>
    <row r="5" spans="1:11" x14ac:dyDescent="0.25">
      <c r="J5" s="29" t="s">
        <v>42</v>
      </c>
      <c r="K5" s="32">
        <f>((K2/K3)^(1/K4))-1</f>
        <v>2.8575905702674875E-2</v>
      </c>
    </row>
    <row r="6" spans="1:11" x14ac:dyDescent="0.25">
      <c r="J6" s="29" t="s">
        <v>40</v>
      </c>
      <c r="K6" s="33">
        <f>H4+K5</f>
        <v>6.4756810225287939E-2</v>
      </c>
    </row>
  </sheetData>
  <mergeCells count="4">
    <mergeCell ref="D1:E1"/>
    <mergeCell ref="A1:B1"/>
    <mergeCell ref="G1:H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D90AB-AF4C-4B39-833E-A10FD148CA24}">
  <dimension ref="A1:G18"/>
  <sheetViews>
    <sheetView zoomScale="130" zoomScaleNormal="130" workbookViewId="0">
      <selection activeCell="K2" sqref="K2"/>
    </sheetView>
  </sheetViews>
  <sheetFormatPr defaultRowHeight="15" x14ac:dyDescent="0.25"/>
  <cols>
    <col min="1" max="1" width="9.140625" style="3"/>
    <col min="2" max="2" width="9.85546875" style="3" bestFit="1" customWidth="1"/>
    <col min="3" max="16384" width="9.140625" style="3"/>
  </cols>
  <sheetData>
    <row r="1" spans="1:7" x14ac:dyDescent="0.25">
      <c r="A1" s="13" t="s">
        <v>44</v>
      </c>
      <c r="B1" s="13" t="s">
        <v>45</v>
      </c>
    </row>
    <row r="2" spans="1:7" x14ac:dyDescent="0.25">
      <c r="A2" s="6">
        <v>0</v>
      </c>
      <c r="B2" s="6">
        <v>987.85</v>
      </c>
      <c r="D2" s="35" t="s">
        <v>43</v>
      </c>
      <c r="E2" s="38">
        <f>IRR(B2:B18)</f>
        <v>4.5434948175483436E-2</v>
      </c>
    </row>
    <row r="3" spans="1:7" x14ac:dyDescent="0.25">
      <c r="A3" s="6">
        <v>1</v>
      </c>
      <c r="B3" s="6">
        <v>-44.35</v>
      </c>
    </row>
    <row r="4" spans="1:7" x14ac:dyDescent="0.25">
      <c r="A4" s="6">
        <v>2</v>
      </c>
      <c r="B4" s="6">
        <v>-44.35</v>
      </c>
    </row>
    <row r="5" spans="1:7" x14ac:dyDescent="0.25">
      <c r="A5" s="6">
        <v>3</v>
      </c>
      <c r="B5" s="6">
        <v>-44.35</v>
      </c>
    </row>
    <row r="6" spans="1:7" x14ac:dyDescent="0.25">
      <c r="A6" s="6">
        <v>4</v>
      </c>
      <c r="B6" s="6">
        <v>-44.35</v>
      </c>
      <c r="G6"/>
    </row>
    <row r="7" spans="1:7" x14ac:dyDescent="0.25">
      <c r="A7" s="6">
        <v>5</v>
      </c>
      <c r="B7" s="6">
        <v>-44.35</v>
      </c>
    </row>
    <row r="8" spans="1:7" x14ac:dyDescent="0.25">
      <c r="A8" s="6">
        <v>6</v>
      </c>
      <c r="B8" s="6">
        <v>-44.35</v>
      </c>
    </row>
    <row r="9" spans="1:7" x14ac:dyDescent="0.25">
      <c r="A9" s="6">
        <v>7</v>
      </c>
      <c r="B9" s="6">
        <v>-44.35</v>
      </c>
    </row>
    <row r="10" spans="1:7" x14ac:dyDescent="0.25">
      <c r="A10" s="6">
        <v>8</v>
      </c>
      <c r="B10" s="6">
        <v>-44.35</v>
      </c>
    </row>
    <row r="11" spans="1:7" x14ac:dyDescent="0.25">
      <c r="A11" s="6">
        <v>9</v>
      </c>
      <c r="B11" s="6">
        <v>-44.35</v>
      </c>
    </row>
    <row r="12" spans="1:7" x14ac:dyDescent="0.25">
      <c r="A12" s="6">
        <v>10</v>
      </c>
      <c r="B12" s="6">
        <v>-44.35</v>
      </c>
    </row>
    <row r="13" spans="1:7" x14ac:dyDescent="0.25">
      <c r="A13" s="6">
        <v>11</v>
      </c>
      <c r="B13" s="6">
        <v>-44.35</v>
      </c>
    </row>
    <row r="14" spans="1:7" x14ac:dyDescent="0.25">
      <c r="A14" s="6">
        <v>12</v>
      </c>
      <c r="B14" s="6">
        <v>-44.35</v>
      </c>
    </row>
    <row r="15" spans="1:7" x14ac:dyDescent="0.25">
      <c r="A15" s="6">
        <v>13</v>
      </c>
      <c r="B15" s="6">
        <v>-44.35</v>
      </c>
    </row>
    <row r="16" spans="1:7" x14ac:dyDescent="0.25">
      <c r="A16" s="6">
        <v>14</v>
      </c>
      <c r="B16" s="6">
        <v>-44.35</v>
      </c>
    </row>
    <row r="17" spans="1:2" x14ac:dyDescent="0.25">
      <c r="A17" s="6">
        <v>15</v>
      </c>
      <c r="B17" s="6">
        <v>-44.35</v>
      </c>
    </row>
    <row r="18" spans="1:2" x14ac:dyDescent="0.25">
      <c r="A18" s="6">
        <v>16</v>
      </c>
      <c r="B18" s="6">
        <v>-1044.3499999999999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52B8-9AA1-4A74-8906-AE4C2B46118D}">
  <dimension ref="A1:E18"/>
  <sheetViews>
    <sheetView workbookViewId="0">
      <selection activeCell="N15" sqref="N15"/>
    </sheetView>
  </sheetViews>
  <sheetFormatPr defaultRowHeight="15" x14ac:dyDescent="0.25"/>
  <cols>
    <col min="4" max="4" width="13.28515625" bestFit="1" customWidth="1"/>
  </cols>
  <sheetData>
    <row r="1" spans="1:5" x14ac:dyDescent="0.25">
      <c r="A1" s="13" t="s">
        <v>44</v>
      </c>
      <c r="B1" s="13" t="s">
        <v>45</v>
      </c>
      <c r="C1" s="3"/>
      <c r="D1" s="29" t="s">
        <v>47</v>
      </c>
      <c r="E1" s="36">
        <v>0.1</v>
      </c>
    </row>
    <row r="2" spans="1:5" x14ac:dyDescent="0.25">
      <c r="A2" s="6">
        <v>0</v>
      </c>
      <c r="B2" s="6">
        <v>987.85</v>
      </c>
      <c r="C2" s="3"/>
      <c r="D2" s="35" t="s">
        <v>46</v>
      </c>
      <c r="E2" s="37">
        <f>NPV($E$1,B2:B18)</f>
        <v>384.76307812071167</v>
      </c>
    </row>
    <row r="3" spans="1:5" x14ac:dyDescent="0.25">
      <c r="A3" s="6">
        <v>1</v>
      </c>
      <c r="B3" s="6">
        <v>-44.35</v>
      </c>
      <c r="C3" s="3"/>
      <c r="D3" s="3"/>
      <c r="E3" s="3"/>
    </row>
    <row r="4" spans="1:5" x14ac:dyDescent="0.25">
      <c r="A4" s="6">
        <v>2</v>
      </c>
      <c r="B4" s="6">
        <v>-44.35</v>
      </c>
      <c r="C4" s="3"/>
      <c r="D4" s="3"/>
      <c r="E4" s="3"/>
    </row>
    <row r="5" spans="1:5" x14ac:dyDescent="0.25">
      <c r="A5" s="6">
        <v>3</v>
      </c>
      <c r="B5" s="6">
        <v>-44.35</v>
      </c>
      <c r="C5" s="3"/>
      <c r="D5" s="3"/>
      <c r="E5" s="3"/>
    </row>
    <row r="6" spans="1:5" x14ac:dyDescent="0.25">
      <c r="A6" s="6">
        <v>4</v>
      </c>
      <c r="B6" s="6">
        <v>-44.35</v>
      </c>
      <c r="C6" s="3"/>
      <c r="D6" s="3"/>
      <c r="E6" s="3"/>
    </row>
    <row r="7" spans="1:5" x14ac:dyDescent="0.25">
      <c r="A7" s="6">
        <v>5</v>
      </c>
      <c r="B7" s="6">
        <v>-44.35</v>
      </c>
      <c r="C7" s="3"/>
      <c r="D7" s="3"/>
      <c r="E7" s="3"/>
    </row>
    <row r="8" spans="1:5" x14ac:dyDescent="0.25">
      <c r="A8" s="6">
        <v>6</v>
      </c>
      <c r="B8" s="6">
        <v>-44.35</v>
      </c>
      <c r="C8" s="3"/>
      <c r="D8" s="3"/>
      <c r="E8" s="3"/>
    </row>
    <row r="9" spans="1:5" x14ac:dyDescent="0.25">
      <c r="A9" s="6">
        <v>7</v>
      </c>
      <c r="B9" s="6">
        <v>-44.35</v>
      </c>
      <c r="C9" s="3"/>
      <c r="D9" s="3"/>
      <c r="E9" s="3"/>
    </row>
    <row r="10" spans="1:5" x14ac:dyDescent="0.25">
      <c r="A10" s="6">
        <v>8</v>
      </c>
      <c r="B10" s="6">
        <v>-44.35</v>
      </c>
      <c r="C10" s="3"/>
      <c r="D10" s="3"/>
      <c r="E10" s="3"/>
    </row>
    <row r="11" spans="1:5" x14ac:dyDescent="0.25">
      <c r="A11" s="6">
        <v>9</v>
      </c>
      <c r="B11" s="6">
        <v>-44.35</v>
      </c>
      <c r="C11" s="3"/>
      <c r="D11" s="3"/>
      <c r="E11" s="3"/>
    </row>
    <row r="12" spans="1:5" x14ac:dyDescent="0.25">
      <c r="A12" s="6">
        <v>10</v>
      </c>
      <c r="B12" s="6">
        <v>-44.35</v>
      </c>
      <c r="C12" s="3"/>
      <c r="D12" s="3"/>
      <c r="E12" s="3"/>
    </row>
    <row r="13" spans="1:5" x14ac:dyDescent="0.25">
      <c r="A13" s="6">
        <v>11</v>
      </c>
      <c r="B13" s="6">
        <v>-44.35</v>
      </c>
      <c r="C13" s="3"/>
      <c r="D13" s="3"/>
      <c r="E13" s="3"/>
    </row>
    <row r="14" spans="1:5" x14ac:dyDescent="0.25">
      <c r="A14" s="6">
        <v>12</v>
      </c>
      <c r="B14" s="6">
        <v>-44.35</v>
      </c>
      <c r="C14" s="3"/>
      <c r="D14" s="3"/>
      <c r="E14" s="3"/>
    </row>
    <row r="15" spans="1:5" x14ac:dyDescent="0.25">
      <c r="A15" s="6">
        <v>13</v>
      </c>
      <c r="B15" s="6">
        <v>-44.35</v>
      </c>
      <c r="C15" s="3"/>
      <c r="D15" s="3"/>
      <c r="E15" s="3"/>
    </row>
    <row r="16" spans="1:5" x14ac:dyDescent="0.25">
      <c r="A16" s="6">
        <v>14</v>
      </c>
      <c r="B16" s="6">
        <v>-44.35</v>
      </c>
      <c r="C16" s="3"/>
      <c r="D16" s="3"/>
      <c r="E16" s="3"/>
    </row>
    <row r="17" spans="1:5" x14ac:dyDescent="0.25">
      <c r="A17" s="6">
        <v>15</v>
      </c>
      <c r="B17" s="6">
        <v>-44.35</v>
      </c>
      <c r="C17" s="3"/>
      <c r="D17" s="3"/>
      <c r="E17" s="3"/>
    </row>
    <row r="18" spans="1:5" x14ac:dyDescent="0.25">
      <c r="A18" s="6">
        <v>16</v>
      </c>
      <c r="B18" s="6">
        <v>-1044.3499999999999</v>
      </c>
      <c r="C18" s="3"/>
      <c r="D18" s="3"/>
      <c r="E18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F2B3-4154-44F1-8F90-9463C7D5BEEF}">
  <dimension ref="A1:H5"/>
  <sheetViews>
    <sheetView tabSelected="1" workbookViewId="0">
      <selection activeCell="G22" sqref="G22"/>
    </sheetView>
  </sheetViews>
  <sheetFormatPr defaultRowHeight="15" x14ac:dyDescent="0.25"/>
  <cols>
    <col min="1" max="1" width="12.85546875" style="3" bestFit="1" customWidth="1"/>
    <col min="2" max="2" width="13.85546875" style="3" bestFit="1" customWidth="1"/>
    <col min="3" max="3" width="7.42578125" style="3" bestFit="1" customWidth="1"/>
    <col min="4" max="4" width="35" style="3" bestFit="1" customWidth="1"/>
    <col min="5" max="5" width="35.42578125" style="3" bestFit="1" customWidth="1"/>
    <col min="6" max="6" width="9.140625" style="3"/>
    <col min="7" max="7" width="16.140625" style="3" bestFit="1" customWidth="1"/>
    <col min="8" max="8" width="7" style="3" bestFit="1" customWidth="1"/>
    <col min="9" max="16384" width="9.140625" style="3"/>
  </cols>
  <sheetData>
    <row r="1" spans="1:8" x14ac:dyDescent="0.25">
      <c r="A1" s="13" t="s">
        <v>50</v>
      </c>
      <c r="B1" s="13" t="s">
        <v>55</v>
      </c>
      <c r="C1" s="13" t="s">
        <v>54</v>
      </c>
      <c r="D1" s="13" t="s">
        <v>59</v>
      </c>
      <c r="E1" s="13" t="s">
        <v>60</v>
      </c>
      <c r="G1" s="13" t="s">
        <v>48</v>
      </c>
      <c r="H1" s="25">
        <f>SUMPRODUCT(C2:C4,D2:D4)</f>
        <v>4.9500000000000002E-2</v>
      </c>
    </row>
    <row r="2" spans="1:8" x14ac:dyDescent="0.25">
      <c r="A2" s="6" t="s">
        <v>51</v>
      </c>
      <c r="B2" s="6" t="s">
        <v>56</v>
      </c>
      <c r="C2" s="25">
        <v>0.23</v>
      </c>
      <c r="D2" s="6">
        <v>0.02</v>
      </c>
      <c r="E2" s="6">
        <v>0.05</v>
      </c>
      <c r="G2" s="13" t="s">
        <v>49</v>
      </c>
      <c r="H2" s="25">
        <f>SUMPRODUCT(C2:C4,E2:E4)</f>
        <v>8.8899999999999993E-2</v>
      </c>
    </row>
    <row r="3" spans="1:8" x14ac:dyDescent="0.25">
      <c r="A3" s="6" t="s">
        <v>52</v>
      </c>
      <c r="B3" s="6" t="s">
        <v>57</v>
      </c>
      <c r="C3" s="25">
        <v>0.3</v>
      </c>
      <c r="D3" s="6">
        <v>0.04</v>
      </c>
      <c r="E3" s="6">
        <v>7.0000000000000007E-2</v>
      </c>
    </row>
    <row r="4" spans="1:8" x14ac:dyDescent="0.25">
      <c r="A4" s="6" t="s">
        <v>53</v>
      </c>
      <c r="B4" s="6" t="s">
        <v>58</v>
      </c>
      <c r="C4" s="25">
        <v>0.47</v>
      </c>
      <c r="D4" s="6">
        <v>7.0000000000000007E-2</v>
      </c>
      <c r="E4" s="6">
        <v>0.12</v>
      </c>
      <c r="G4" s="39" t="s">
        <v>61</v>
      </c>
    </row>
    <row r="5" spans="1:8" x14ac:dyDescent="0.25">
      <c r="G5" s="39" t="s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</vt:lpstr>
      <vt:lpstr>Stock</vt:lpstr>
      <vt:lpstr>IRR</vt:lpstr>
      <vt:lpstr>NPV</vt:lpstr>
      <vt:lpstr>Investment Portfolios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2023-09-29T15:58:05Z</dcterms:modified>
</cp:coreProperties>
</file>